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Sukumar\OneDrive - Rennes School of Business\Bureau\"/>
    </mc:Choice>
  </mc:AlternateContent>
  <xr:revisionPtr revIDLastSave="0" documentId="13_ncr:1_{2636399B-2FCD-466B-A61C-DDEDFC7DC558}" xr6:coauthVersionLast="47" xr6:coauthVersionMax="47" xr10:uidLastSave="{00000000-0000-0000-0000-000000000000}"/>
  <bookViews>
    <workbookView xWindow="-110" yWindow="-110" windowWidth="19420" windowHeight="10300" tabRatio="692" activeTab="4" xr2:uid="{00000000-000D-0000-FFFF-FFFF00000000}"/>
  </bookViews>
  <sheets>
    <sheet name="Income Statement" sheetId="1" r:id="rId1"/>
    <sheet name="Name Manager" sheetId="2" r:id="rId2"/>
    <sheet name="Scenario Analysis" sheetId="3" r:id="rId3"/>
    <sheet name="DCF 1" sheetId="4" r:id="rId4"/>
    <sheet name="3 Statement " sheetId="5" r:id="rId5"/>
    <sheet name="Cash Flow" sheetId="6" r:id="rId6"/>
    <sheet name="Beta" sheetId="7" r:id="rId7"/>
    <sheet name="Beta Comps" sheetId="8" r:id="rId8"/>
    <sheet name="Market Returns" sheetId="9" r:id="rId9"/>
    <sheet name="WACC" sheetId="10" r:id="rId10"/>
    <sheet name="ommon Size Statement" sheetId="11" r:id="rId11"/>
    <sheet name="Intrinsic Growth" sheetId="12" r:id="rId12"/>
    <sheet name="FCFF" sheetId="14" r:id="rId13"/>
    <sheet name="Rel. Pricing" sheetId="16" r:id="rId14"/>
    <sheet name="VAR" sheetId="18" r:id="rId15"/>
    <sheet name="Monte Carlo" sheetId="19" r:id="rId16"/>
    <sheet name="Dupont Analysis" sheetId="22" r:id="rId17"/>
    <sheet name="Altzman Z scores" sheetId="25" r:id="rId18"/>
    <sheet name="Data Room &gt;" sheetId="21" r:id="rId19"/>
    <sheet name="List of Stocks" sheetId="20" r:id="rId20"/>
    <sheet name="Raw FS" sheetId="13" r:id="rId21"/>
    <sheet name="Rel. Data" sheetId="17" r:id="rId22"/>
    <sheet name="Historical FS" sheetId="23" r:id="rId23"/>
    <sheet name="Data Sheet 1" sheetId="15" r:id="rId24"/>
    <sheet name="Data Sheet 2" sheetId="24" r:id="rId25"/>
  </sheets>
  <externalReferences>
    <externalReference r:id="rId26"/>
    <externalReference r:id="rId27"/>
    <externalReference r:id="rId28"/>
    <externalReference r:id="rId29"/>
    <externalReference r:id="rId30"/>
    <externalReference r:id="rId31"/>
  </externalReferences>
  <definedNames>
    <definedName name="_xlnm._FilterDatabase" localSheetId="14" hidden="1">VAR!$B$7:$E$5431</definedName>
    <definedName name="_xlchart.v1.0" hidden="1">'Monte Carlo'!$H$8:$H$10007</definedName>
    <definedName name="Beta">'Name Manager'!$C$4</definedName>
    <definedName name="CostofDebt">'Name Manager'!$C$5</definedName>
    <definedName name="DebtValue">'Name Manager'!$C$8</definedName>
    <definedName name="EquityValue">'Name Manager'!$C$7</definedName>
    <definedName name="MarketReturns">'Name Manager'!$C$3</definedName>
    <definedName name="_xlnm.Print_Area" localSheetId="17">'Altzman Z scores'!$A$1:$L$108</definedName>
    <definedName name="_xlnm.Print_Area" localSheetId="16">'Dupont Analysis'!$A$1:$L$117</definedName>
    <definedName name="RiskFreeRate">'Name Manager'!$C$2</definedName>
    <definedName name="TaxRate">'Name Manager'!$C$6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6" i="25" l="1"/>
  <c r="E96" i="25"/>
  <c r="F96" i="25"/>
  <c r="G96" i="25"/>
  <c r="H96" i="25"/>
  <c r="I96" i="25"/>
  <c r="C96" i="25"/>
  <c r="E97" i="25"/>
  <c r="F97" i="25"/>
  <c r="D91" i="25"/>
  <c r="E91" i="25"/>
  <c r="F91" i="25"/>
  <c r="G91" i="25"/>
  <c r="H91" i="25"/>
  <c r="I91" i="25"/>
  <c r="C91" i="25"/>
  <c r="D90" i="25"/>
  <c r="E90" i="25"/>
  <c r="F90" i="25"/>
  <c r="G90" i="25"/>
  <c r="H90" i="25"/>
  <c r="I90" i="25"/>
  <c r="C90" i="25"/>
  <c r="D84" i="25"/>
  <c r="E84" i="25"/>
  <c r="F84" i="25"/>
  <c r="G84" i="25"/>
  <c r="H84" i="25"/>
  <c r="I84" i="25"/>
  <c r="C84" i="25"/>
  <c r="C78" i="25"/>
  <c r="D78" i="25"/>
  <c r="E78" i="25"/>
  <c r="F78" i="25"/>
  <c r="G78" i="25"/>
  <c r="H78" i="25"/>
  <c r="I78" i="25"/>
  <c r="D73" i="25"/>
  <c r="E73" i="25"/>
  <c r="E79" i="25" s="1"/>
  <c r="E85" i="25" s="1"/>
  <c r="F73" i="25"/>
  <c r="F79" i="25" s="1"/>
  <c r="F85" i="25" s="1"/>
  <c r="G73" i="25"/>
  <c r="H73" i="25"/>
  <c r="H79" i="25" s="1"/>
  <c r="H85" i="25" s="1"/>
  <c r="H97" i="25" s="1"/>
  <c r="I73" i="25"/>
  <c r="I79" i="25" s="1"/>
  <c r="I85" i="25" s="1"/>
  <c r="I97" i="25" s="1"/>
  <c r="C73" i="25"/>
  <c r="D72" i="25"/>
  <c r="E72" i="25"/>
  <c r="F72" i="25"/>
  <c r="G72" i="25"/>
  <c r="H72" i="25"/>
  <c r="I72" i="25"/>
  <c r="C72" i="25"/>
  <c r="I71" i="25"/>
  <c r="I77" i="25" s="1"/>
  <c r="I95" i="25" s="1"/>
  <c r="I101" i="25" s="1"/>
  <c r="H71" i="25"/>
  <c r="H77" i="25" s="1"/>
  <c r="H95" i="25" s="1"/>
  <c r="H101" i="25" s="1"/>
  <c r="G71" i="25"/>
  <c r="G77" i="25" s="1"/>
  <c r="G95" i="25" s="1"/>
  <c r="G101" i="25" s="1"/>
  <c r="F71" i="25"/>
  <c r="F77" i="25" s="1"/>
  <c r="F95" i="25" s="1"/>
  <c r="F101" i="25" s="1"/>
  <c r="E71" i="25"/>
  <c r="E77" i="25" s="1"/>
  <c r="E95" i="25" s="1"/>
  <c r="E101" i="25" s="1"/>
  <c r="D71" i="25"/>
  <c r="D77" i="25" s="1"/>
  <c r="D95" i="25" s="1"/>
  <c r="D101" i="25" s="1"/>
  <c r="C71" i="25"/>
  <c r="C77" i="25" s="1"/>
  <c r="C95" i="25" s="1"/>
  <c r="C101" i="25" s="1"/>
  <c r="B3" i="25"/>
  <c r="B97" i="22"/>
  <c r="B84" i="22"/>
  <c r="B83" i="22"/>
  <c r="B92" i="22" s="1"/>
  <c r="C80" i="22"/>
  <c r="C83" i="22" s="1"/>
  <c r="D80" i="22"/>
  <c r="D83" i="22" s="1"/>
  <c r="E80" i="22"/>
  <c r="E83" i="22" s="1"/>
  <c r="F80" i="22"/>
  <c r="F83" i="22" s="1"/>
  <c r="G80" i="22"/>
  <c r="G83" i="22" s="1"/>
  <c r="G92" i="22" s="1"/>
  <c r="H80" i="22"/>
  <c r="H83" i="22" s="1"/>
  <c r="I80" i="22"/>
  <c r="I83" i="22" s="1"/>
  <c r="I92" i="22" s="1"/>
  <c r="K73" i="24"/>
  <c r="J73" i="24"/>
  <c r="I73" i="24"/>
  <c r="H73" i="24"/>
  <c r="K51" i="24"/>
  <c r="J51" i="24"/>
  <c r="I51" i="24"/>
  <c r="H51" i="24"/>
  <c r="G51" i="24"/>
  <c r="F51" i="24"/>
  <c r="E51" i="24"/>
  <c r="D51" i="24"/>
  <c r="C51" i="24"/>
  <c r="B51" i="24"/>
  <c r="K34" i="24"/>
  <c r="J34" i="24"/>
  <c r="I34" i="24"/>
  <c r="H34" i="24"/>
  <c r="G34" i="24"/>
  <c r="F34" i="24"/>
  <c r="E34" i="24"/>
  <c r="D34" i="24"/>
  <c r="C34" i="24"/>
  <c r="B34" i="24"/>
  <c r="B15" i="24" s="1"/>
  <c r="K32" i="24"/>
  <c r="J32" i="24"/>
  <c r="I32" i="24"/>
  <c r="H32" i="24"/>
  <c r="G32" i="24"/>
  <c r="F32" i="24"/>
  <c r="E32" i="24"/>
  <c r="D32" i="24"/>
  <c r="C32" i="24"/>
  <c r="B32" i="24"/>
  <c r="K15" i="24"/>
  <c r="B6" i="24"/>
  <c r="E1" i="24"/>
  <c r="B75" i="22"/>
  <c r="I70" i="22"/>
  <c r="I84" i="22" s="1"/>
  <c r="D68" i="22"/>
  <c r="D74" i="22" s="1"/>
  <c r="D90" i="22" s="1"/>
  <c r="D96" i="22" s="1"/>
  <c r="L74" i="23"/>
  <c r="K74" i="23"/>
  <c r="J74" i="23"/>
  <c r="I74" i="23"/>
  <c r="H74" i="23"/>
  <c r="G74" i="23"/>
  <c r="F74" i="23"/>
  <c r="E74" i="23"/>
  <c r="D74" i="23"/>
  <c r="C74" i="23"/>
  <c r="L72" i="23"/>
  <c r="K72" i="23"/>
  <c r="J72" i="23"/>
  <c r="I72" i="23"/>
  <c r="H72" i="23"/>
  <c r="G72" i="23"/>
  <c r="F72" i="23"/>
  <c r="E72" i="23"/>
  <c r="D72" i="23"/>
  <c r="C72" i="23"/>
  <c r="L70" i="23"/>
  <c r="K70" i="23"/>
  <c r="J70" i="23"/>
  <c r="I70" i="23"/>
  <c r="I76" i="23" s="1"/>
  <c r="H70" i="23"/>
  <c r="G70" i="23"/>
  <c r="G76" i="23" s="1"/>
  <c r="F70" i="23"/>
  <c r="E70" i="23"/>
  <c r="D70" i="23"/>
  <c r="C70" i="23"/>
  <c r="L61" i="23"/>
  <c r="K61" i="23"/>
  <c r="J61" i="23"/>
  <c r="I61" i="23"/>
  <c r="H61" i="23"/>
  <c r="G61" i="23"/>
  <c r="F61" i="23"/>
  <c r="E61" i="23"/>
  <c r="D61" i="23"/>
  <c r="C61" i="23"/>
  <c r="L60" i="23"/>
  <c r="K60" i="23"/>
  <c r="J60" i="23"/>
  <c r="I60" i="23"/>
  <c r="H60" i="23"/>
  <c r="G60" i="23"/>
  <c r="F60" i="23"/>
  <c r="E60" i="23"/>
  <c r="E62" i="23" s="1"/>
  <c r="D60" i="23"/>
  <c r="C60" i="23"/>
  <c r="L59" i="23"/>
  <c r="K59" i="23"/>
  <c r="J59" i="23"/>
  <c r="J62" i="23" s="1"/>
  <c r="I59" i="23"/>
  <c r="I62" i="23" s="1"/>
  <c r="H59" i="23"/>
  <c r="G59" i="23"/>
  <c r="G62" i="23" s="1"/>
  <c r="F59" i="23"/>
  <c r="E59" i="23"/>
  <c r="D59" i="23"/>
  <c r="C59" i="23"/>
  <c r="L56" i="23"/>
  <c r="K56" i="23"/>
  <c r="J56" i="23"/>
  <c r="I56" i="23"/>
  <c r="H56" i="23"/>
  <c r="G56" i="23"/>
  <c r="F56" i="23"/>
  <c r="E56" i="23"/>
  <c r="D56" i="23"/>
  <c r="C56" i="23"/>
  <c r="L55" i="23"/>
  <c r="K55" i="23"/>
  <c r="J55" i="23"/>
  <c r="I55" i="23"/>
  <c r="H55" i="23"/>
  <c r="G55" i="23"/>
  <c r="F55" i="23"/>
  <c r="E55" i="23"/>
  <c r="D55" i="23"/>
  <c r="C55" i="23"/>
  <c r="L54" i="23"/>
  <c r="K54" i="23"/>
  <c r="J54" i="23"/>
  <c r="I54" i="23"/>
  <c r="H54" i="23"/>
  <c r="G54" i="23"/>
  <c r="F54" i="23"/>
  <c r="E54" i="23"/>
  <c r="D54" i="23"/>
  <c r="C54" i="23"/>
  <c r="L53" i="23"/>
  <c r="K53" i="23"/>
  <c r="J53" i="23"/>
  <c r="I53" i="23"/>
  <c r="H53" i="23"/>
  <c r="G53" i="23"/>
  <c r="G57" i="23" s="1"/>
  <c r="F53" i="23"/>
  <c r="F57" i="23" s="1"/>
  <c r="E53" i="23"/>
  <c r="D53" i="23"/>
  <c r="C53" i="23"/>
  <c r="L51" i="23"/>
  <c r="K51" i="23"/>
  <c r="J51" i="23"/>
  <c r="I51" i="23"/>
  <c r="H51" i="23"/>
  <c r="G51" i="23"/>
  <c r="F51" i="23"/>
  <c r="E51" i="23"/>
  <c r="D51" i="23"/>
  <c r="C51" i="23"/>
  <c r="L50" i="23"/>
  <c r="K50" i="23"/>
  <c r="J50" i="23"/>
  <c r="I50" i="23"/>
  <c r="H50" i="23"/>
  <c r="G50" i="23"/>
  <c r="F50" i="23"/>
  <c r="E50" i="23"/>
  <c r="D50" i="23"/>
  <c r="C50" i="23"/>
  <c r="L49" i="23"/>
  <c r="K49" i="23"/>
  <c r="J49" i="23"/>
  <c r="I49" i="23"/>
  <c r="H49" i="23"/>
  <c r="G49" i="23"/>
  <c r="F49" i="23"/>
  <c r="E49" i="23"/>
  <c r="D49" i="23"/>
  <c r="C49" i="23"/>
  <c r="L48" i="23"/>
  <c r="K48" i="23"/>
  <c r="J48" i="23"/>
  <c r="I48" i="23"/>
  <c r="H48" i="23"/>
  <c r="G48" i="23"/>
  <c r="F48" i="23"/>
  <c r="E48" i="23"/>
  <c r="D48" i="23"/>
  <c r="C48" i="23"/>
  <c r="L47" i="23"/>
  <c r="K47" i="23"/>
  <c r="H70" i="22" s="1"/>
  <c r="H84" i="22" s="1"/>
  <c r="J47" i="23"/>
  <c r="G70" i="22" s="1"/>
  <c r="G84" i="22" s="1"/>
  <c r="I47" i="23"/>
  <c r="F70" i="22" s="1"/>
  <c r="F84" i="22" s="1"/>
  <c r="H47" i="23"/>
  <c r="E70" i="22" s="1"/>
  <c r="E84" i="22" s="1"/>
  <c r="G47" i="23"/>
  <c r="D70" i="22" s="1"/>
  <c r="D84" i="22" s="1"/>
  <c r="F47" i="23"/>
  <c r="C70" i="22" s="1"/>
  <c r="C84" i="22" s="1"/>
  <c r="E47" i="23"/>
  <c r="D47" i="23"/>
  <c r="C47" i="23"/>
  <c r="M41" i="23"/>
  <c r="L41" i="23"/>
  <c r="K41" i="23"/>
  <c r="J41" i="23"/>
  <c r="I41" i="23"/>
  <c r="H41" i="23"/>
  <c r="G41" i="23"/>
  <c r="F41" i="23"/>
  <c r="E41" i="23"/>
  <c r="D41" i="23"/>
  <c r="C41" i="23"/>
  <c r="L36" i="23"/>
  <c r="M36" i="23" s="1"/>
  <c r="K36" i="23"/>
  <c r="J36" i="23"/>
  <c r="I36" i="23"/>
  <c r="H36" i="23"/>
  <c r="G36" i="23"/>
  <c r="F36" i="23"/>
  <c r="E36" i="23"/>
  <c r="D36" i="23"/>
  <c r="C36" i="23"/>
  <c r="M30" i="23"/>
  <c r="L30" i="23"/>
  <c r="K30" i="23"/>
  <c r="J30" i="23"/>
  <c r="I30" i="23"/>
  <c r="H30" i="23"/>
  <c r="G30" i="23"/>
  <c r="F30" i="23"/>
  <c r="E30" i="23"/>
  <c r="D30" i="23"/>
  <c r="C30" i="23"/>
  <c r="M24" i="23"/>
  <c r="L24" i="23"/>
  <c r="K24" i="23"/>
  <c r="J24" i="23"/>
  <c r="I24" i="23"/>
  <c r="H24" i="23"/>
  <c r="G24" i="23"/>
  <c r="F24" i="23"/>
  <c r="E24" i="23"/>
  <c r="D24" i="23"/>
  <c r="C24" i="23"/>
  <c r="M21" i="23"/>
  <c r="L21" i="23"/>
  <c r="L22" i="23" s="1"/>
  <c r="K21" i="23"/>
  <c r="K22" i="23" s="1"/>
  <c r="J21" i="23"/>
  <c r="J22" i="23" s="1"/>
  <c r="I21" i="23"/>
  <c r="H21" i="23"/>
  <c r="H22" i="23" s="1"/>
  <c r="G21" i="23"/>
  <c r="F21" i="23"/>
  <c r="E21" i="23"/>
  <c r="D21" i="23"/>
  <c r="C21" i="23"/>
  <c r="C22" i="23" s="1"/>
  <c r="M18" i="23"/>
  <c r="M27" i="23" s="1"/>
  <c r="L15" i="23"/>
  <c r="L16" i="23" s="1"/>
  <c r="K15" i="23"/>
  <c r="J15" i="23"/>
  <c r="I15" i="23"/>
  <c r="I16" i="23" s="1"/>
  <c r="H15" i="23"/>
  <c r="H16" i="23" s="1"/>
  <c r="G15" i="23"/>
  <c r="F15" i="23"/>
  <c r="E15" i="23"/>
  <c r="D15" i="23"/>
  <c r="D16" i="23" s="1"/>
  <c r="C15" i="23"/>
  <c r="H12" i="23"/>
  <c r="M9" i="23"/>
  <c r="L9" i="23"/>
  <c r="K9" i="23"/>
  <c r="J9" i="23"/>
  <c r="I9" i="23"/>
  <c r="H9" i="23"/>
  <c r="G9" i="23"/>
  <c r="F9" i="23"/>
  <c r="F10" i="23" s="1"/>
  <c r="E9" i="23"/>
  <c r="D9" i="23"/>
  <c r="C9" i="23"/>
  <c r="M6" i="23"/>
  <c r="M16" i="23" s="1"/>
  <c r="L6" i="23"/>
  <c r="L7" i="23" s="1"/>
  <c r="K6" i="23"/>
  <c r="H76" i="22" s="1"/>
  <c r="H79" i="22" s="1"/>
  <c r="J6" i="23"/>
  <c r="J12" i="23" s="1"/>
  <c r="I6" i="23"/>
  <c r="I12" i="23" s="1"/>
  <c r="H6" i="23"/>
  <c r="E76" i="22" s="1"/>
  <c r="E98" i="22" s="1"/>
  <c r="E101" i="22" s="1"/>
  <c r="G6" i="23"/>
  <c r="H7" i="23" s="1"/>
  <c r="F6" i="23"/>
  <c r="F25" i="23" s="1"/>
  <c r="E6" i="23"/>
  <c r="E16" i="23" s="1"/>
  <c r="D6" i="23"/>
  <c r="D7" i="23" s="1"/>
  <c r="C6" i="23"/>
  <c r="C10" i="23" s="1"/>
  <c r="L3" i="23"/>
  <c r="I68" i="22" s="1"/>
  <c r="I74" i="22" s="1"/>
  <c r="I90" i="22" s="1"/>
  <c r="I96" i="22" s="1"/>
  <c r="K3" i="23"/>
  <c r="H68" i="22" s="1"/>
  <c r="H74" i="22" s="1"/>
  <c r="H90" i="22" s="1"/>
  <c r="H96" i="22" s="1"/>
  <c r="J3" i="23"/>
  <c r="G68" i="22" s="1"/>
  <c r="G74" i="22" s="1"/>
  <c r="G90" i="22" s="1"/>
  <c r="G96" i="22" s="1"/>
  <c r="I3" i="23"/>
  <c r="F68" i="22" s="1"/>
  <c r="F74" i="22" s="1"/>
  <c r="F90" i="22" s="1"/>
  <c r="F96" i="22" s="1"/>
  <c r="H3" i="23"/>
  <c r="E68" i="22" s="1"/>
  <c r="E74" i="22" s="1"/>
  <c r="E90" i="22" s="1"/>
  <c r="E96" i="22" s="1"/>
  <c r="G3" i="23"/>
  <c r="F3" i="23"/>
  <c r="C68" i="22" s="1"/>
  <c r="C74" i="22" s="1"/>
  <c r="C90" i="22" s="1"/>
  <c r="C96" i="22" s="1"/>
  <c r="E3" i="23"/>
  <c r="D3" i="23"/>
  <c r="C3" i="23"/>
  <c r="B2" i="23"/>
  <c r="B3" i="22"/>
  <c r="C92" i="25" l="1"/>
  <c r="C83" i="25"/>
  <c r="C89" i="25" s="1"/>
  <c r="I83" i="25"/>
  <c r="I89" i="25" s="1"/>
  <c r="H83" i="25"/>
  <c r="H89" i="25" s="1"/>
  <c r="G83" i="25"/>
  <c r="G89" i="25" s="1"/>
  <c r="F83" i="25"/>
  <c r="F89" i="25" s="1"/>
  <c r="E83" i="25"/>
  <c r="E89" i="25" s="1"/>
  <c r="D83" i="25"/>
  <c r="D89" i="25" s="1"/>
  <c r="H92" i="25"/>
  <c r="I92" i="25"/>
  <c r="C79" i="25"/>
  <c r="D79" i="25"/>
  <c r="E92" i="25"/>
  <c r="G79" i="25"/>
  <c r="E86" i="25"/>
  <c r="H86" i="25"/>
  <c r="H74" i="25"/>
  <c r="F86" i="25"/>
  <c r="G74" i="25"/>
  <c r="D74" i="25"/>
  <c r="E74" i="25"/>
  <c r="F74" i="25"/>
  <c r="I86" i="25"/>
  <c r="I74" i="25"/>
  <c r="F80" i="25"/>
  <c r="I80" i="25"/>
  <c r="F92" i="25"/>
  <c r="C74" i="25"/>
  <c r="C85" i="22"/>
  <c r="D12" i="23"/>
  <c r="D18" i="23" s="1"/>
  <c r="E7" i="23"/>
  <c r="H10" i="23"/>
  <c r="L12" i="23"/>
  <c r="L18" i="23" s="1"/>
  <c r="J16" i="23"/>
  <c r="H57" i="23"/>
  <c r="H62" i="23"/>
  <c r="H64" i="23" s="1"/>
  <c r="H66" i="23" s="1"/>
  <c r="F62" i="23"/>
  <c r="F64" i="23" s="1"/>
  <c r="F66" i="23" s="1"/>
  <c r="H76" i="23"/>
  <c r="F76" i="23"/>
  <c r="L25" i="23"/>
  <c r="I7" i="23"/>
  <c r="I10" i="23"/>
  <c r="C16" i="23"/>
  <c r="K16" i="23"/>
  <c r="E22" i="23"/>
  <c r="M22" i="23"/>
  <c r="G25" i="23"/>
  <c r="I57" i="23"/>
  <c r="G76" i="22"/>
  <c r="G98" i="22" s="1"/>
  <c r="G101" i="22" s="1"/>
  <c r="D25" i="23"/>
  <c r="M7" i="23"/>
  <c r="J10" i="23"/>
  <c r="F22" i="23"/>
  <c r="D22" i="23"/>
  <c r="H25" i="23"/>
  <c r="M31" i="23"/>
  <c r="J57" i="23"/>
  <c r="J76" i="23"/>
  <c r="F76" i="22"/>
  <c r="F98" i="22" s="1"/>
  <c r="F101" i="22" s="1"/>
  <c r="H18" i="23"/>
  <c r="H27" i="23" s="1"/>
  <c r="E25" i="23"/>
  <c r="G22" i="23"/>
  <c r="I25" i="23"/>
  <c r="C57" i="23"/>
  <c r="K57" i="23"/>
  <c r="C62" i="23"/>
  <c r="K62" i="23"/>
  <c r="C76" i="23"/>
  <c r="K76" i="23"/>
  <c r="M25" i="23"/>
  <c r="I76" i="22"/>
  <c r="I98" i="22" s="1"/>
  <c r="I101" i="22" s="1"/>
  <c r="D10" i="23"/>
  <c r="L10" i="23"/>
  <c r="F16" i="23"/>
  <c r="D57" i="23"/>
  <c r="L57" i="23"/>
  <c r="D62" i="23"/>
  <c r="D64" i="23" s="1"/>
  <c r="D66" i="23" s="1"/>
  <c r="L62" i="23"/>
  <c r="D76" i="23"/>
  <c r="L76" i="23"/>
  <c r="D76" i="22"/>
  <c r="D79" i="22" s="1"/>
  <c r="D81" i="22" s="1"/>
  <c r="K7" i="23"/>
  <c r="E10" i="23"/>
  <c r="M10" i="23"/>
  <c r="E57" i="23"/>
  <c r="E64" i="23" s="1"/>
  <c r="E66" i="23" s="1"/>
  <c r="E76" i="23"/>
  <c r="C76" i="22"/>
  <c r="C79" i="22" s="1"/>
  <c r="C81" i="22" s="1"/>
  <c r="H81" i="22"/>
  <c r="E102" i="22"/>
  <c r="E103" i="22" s="1"/>
  <c r="E92" i="22"/>
  <c r="E79" i="22"/>
  <c r="E81" i="22" s="1"/>
  <c r="E85" i="22"/>
  <c r="C102" i="22"/>
  <c r="C92" i="22"/>
  <c r="H92" i="22"/>
  <c r="H102" i="22"/>
  <c r="H85" i="22"/>
  <c r="D102" i="22"/>
  <c r="D92" i="22"/>
  <c r="F85" i="22"/>
  <c r="F92" i="22"/>
  <c r="F102" i="22"/>
  <c r="D85" i="22"/>
  <c r="I85" i="22"/>
  <c r="I102" i="22"/>
  <c r="G102" i="22"/>
  <c r="G85" i="22"/>
  <c r="H98" i="22"/>
  <c r="J64" i="23"/>
  <c r="J66" i="23" s="1"/>
  <c r="L19" i="23"/>
  <c r="L27" i="23"/>
  <c r="L31" i="23"/>
  <c r="I64" i="23"/>
  <c r="I66" i="23" s="1"/>
  <c r="I13" i="23"/>
  <c r="I18" i="23"/>
  <c r="C64" i="23"/>
  <c r="C66" i="23" s="1"/>
  <c r="K64" i="23"/>
  <c r="K66" i="23" s="1"/>
  <c r="M33" i="23"/>
  <c r="M28" i="23"/>
  <c r="J18" i="23"/>
  <c r="J13" i="23"/>
  <c r="L64" i="23"/>
  <c r="L66" i="23" s="1"/>
  <c r="D19" i="23"/>
  <c r="D27" i="23"/>
  <c r="D31" i="23" s="1"/>
  <c r="G64" i="23"/>
  <c r="G66" i="23" s="1"/>
  <c r="G16" i="23"/>
  <c r="C12" i="23"/>
  <c r="K12" i="23"/>
  <c r="H13" i="23"/>
  <c r="M19" i="23"/>
  <c r="F7" i="23"/>
  <c r="E12" i="23"/>
  <c r="M12" i="23"/>
  <c r="M13" i="23" s="1"/>
  <c r="I22" i="23"/>
  <c r="C25" i="23"/>
  <c r="K25" i="23"/>
  <c r="G10" i="23"/>
  <c r="J25" i="23"/>
  <c r="G7" i="23"/>
  <c r="F12" i="23"/>
  <c r="G12" i="23"/>
  <c r="L13" i="23"/>
  <c r="K10" i="23"/>
  <c r="J7" i="23"/>
  <c r="D13" i="23"/>
  <c r="I102" i="25" l="1"/>
  <c r="I103" i="25" s="1"/>
  <c r="D85" i="25"/>
  <c r="D97" i="25" s="1"/>
  <c r="C85" i="25"/>
  <c r="G85" i="25"/>
  <c r="G97" i="25" s="1"/>
  <c r="C80" i="25"/>
  <c r="G80" i="25"/>
  <c r="H98" i="25"/>
  <c r="H80" i="25"/>
  <c r="H102" i="25" s="1"/>
  <c r="H103" i="25" s="1"/>
  <c r="E80" i="25"/>
  <c r="F98" i="25"/>
  <c r="F102" i="25" s="1"/>
  <c r="F103" i="25" s="1"/>
  <c r="D80" i="25"/>
  <c r="I98" i="25"/>
  <c r="F79" i="22"/>
  <c r="F81" i="22" s="1"/>
  <c r="I79" i="22"/>
  <c r="I81" i="22" s="1"/>
  <c r="G79" i="22"/>
  <c r="G81" i="22" s="1"/>
  <c r="C98" i="22"/>
  <c r="C101" i="22" s="1"/>
  <c r="C103" i="22" s="1"/>
  <c r="G103" i="22"/>
  <c r="I103" i="22"/>
  <c r="D98" i="22"/>
  <c r="D101" i="22" s="1"/>
  <c r="D103" i="22" s="1"/>
  <c r="H19" i="23"/>
  <c r="F103" i="22"/>
  <c r="H101" i="22"/>
  <c r="H103" i="22" s="1"/>
  <c r="I19" i="23"/>
  <c r="I27" i="23"/>
  <c r="H33" i="23"/>
  <c r="E69" i="22" s="1"/>
  <c r="H28" i="23"/>
  <c r="K18" i="23"/>
  <c r="K13" i="23"/>
  <c r="C18" i="23"/>
  <c r="C13" i="23"/>
  <c r="D28" i="23"/>
  <c r="D33" i="23"/>
  <c r="M34" i="23"/>
  <c r="M38" i="23"/>
  <c r="J19" i="23"/>
  <c r="J27" i="23"/>
  <c r="G18" i="23"/>
  <c r="G13" i="23"/>
  <c r="H31" i="23"/>
  <c r="F18" i="23"/>
  <c r="F13" i="23"/>
  <c r="E18" i="23"/>
  <c r="E13" i="23"/>
  <c r="L33" i="23"/>
  <c r="I69" i="22" s="1"/>
  <c r="L28" i="23"/>
  <c r="C86" i="25" l="1"/>
  <c r="C97" i="25"/>
  <c r="C98" i="25" s="1"/>
  <c r="D86" i="25"/>
  <c r="D102" i="25" s="1"/>
  <c r="D103" i="25" s="1"/>
  <c r="G92" i="25"/>
  <c r="G98" i="25"/>
  <c r="G86" i="25"/>
  <c r="G102" i="25" s="1"/>
  <c r="G103" i="25" s="1"/>
  <c r="D92" i="25"/>
  <c r="D98" i="25"/>
  <c r="E98" i="25"/>
  <c r="E102" i="25" s="1"/>
  <c r="E103" i="25" s="1"/>
  <c r="I71" i="22"/>
  <c r="I75" i="22"/>
  <c r="E75" i="22"/>
  <c r="E71" i="22"/>
  <c r="G19" i="23"/>
  <c r="G27" i="23"/>
  <c r="C19" i="23"/>
  <c r="C27" i="23"/>
  <c r="L34" i="23"/>
  <c r="L38" i="23"/>
  <c r="J28" i="23"/>
  <c r="J31" i="23"/>
  <c r="J33" i="23"/>
  <c r="G69" i="22" s="1"/>
  <c r="K19" i="23"/>
  <c r="K27" i="23"/>
  <c r="E27" i="23"/>
  <c r="E19" i="23"/>
  <c r="M39" i="23"/>
  <c r="M42" i="23"/>
  <c r="M44" i="23" s="1"/>
  <c r="H38" i="23"/>
  <c r="H34" i="23"/>
  <c r="F19" i="23"/>
  <c r="F27" i="23"/>
  <c r="D34" i="23"/>
  <c r="D38" i="23"/>
  <c r="I33" i="23"/>
  <c r="F69" i="22" s="1"/>
  <c r="I28" i="23"/>
  <c r="I31" i="23"/>
  <c r="C102" i="25" l="1"/>
  <c r="C103" i="25" s="1"/>
  <c r="G75" i="22"/>
  <c r="G71" i="22"/>
  <c r="E91" i="22"/>
  <c r="E77" i="22"/>
  <c r="E87" i="22" s="1"/>
  <c r="F75" i="22"/>
  <c r="F71" i="22"/>
  <c r="I77" i="22"/>
  <c r="I87" i="22" s="1"/>
  <c r="I91" i="22"/>
  <c r="H42" i="23"/>
  <c r="H44" i="23" s="1"/>
  <c r="I34" i="23"/>
  <c r="I38" i="23"/>
  <c r="D42" i="23"/>
  <c r="D44" i="23" s="1"/>
  <c r="L42" i="23"/>
  <c r="L44" i="23" s="1"/>
  <c r="J34" i="23"/>
  <c r="J38" i="23"/>
  <c r="F33" i="23"/>
  <c r="C69" i="22" s="1"/>
  <c r="F28" i="23"/>
  <c r="F31" i="23"/>
  <c r="E33" i="23"/>
  <c r="E28" i="23"/>
  <c r="E31" i="23"/>
  <c r="C33" i="23"/>
  <c r="C28" i="23"/>
  <c r="C31" i="23"/>
  <c r="K33" i="23"/>
  <c r="H69" i="22" s="1"/>
  <c r="K28" i="23"/>
  <c r="K31" i="23"/>
  <c r="G33" i="23"/>
  <c r="D69" i="22" s="1"/>
  <c r="G28" i="23"/>
  <c r="G31" i="23"/>
  <c r="C71" i="22" l="1"/>
  <c r="C75" i="22"/>
  <c r="I93" i="22"/>
  <c r="I97" i="22"/>
  <c r="I99" i="22" s="1"/>
  <c r="I105" i="22" s="1"/>
  <c r="F77" i="22"/>
  <c r="F87" i="22" s="1"/>
  <c r="F91" i="22"/>
  <c r="E97" i="22"/>
  <c r="E99" i="22" s="1"/>
  <c r="E105" i="22" s="1"/>
  <c r="E93" i="22"/>
  <c r="D75" i="22"/>
  <c r="D71" i="22"/>
  <c r="H75" i="22"/>
  <c r="H71" i="22"/>
  <c r="G91" i="22"/>
  <c r="G77" i="22"/>
  <c r="G87" i="22" s="1"/>
  <c r="K34" i="23"/>
  <c r="K38" i="23"/>
  <c r="F34" i="23"/>
  <c r="F38" i="23"/>
  <c r="J39" i="23"/>
  <c r="J42" i="23"/>
  <c r="J44" i="23" s="1"/>
  <c r="C34" i="23"/>
  <c r="C38" i="23"/>
  <c r="I44" i="23"/>
  <c r="I39" i="23"/>
  <c r="I42" i="23"/>
  <c r="G38" i="23"/>
  <c r="G34" i="23"/>
  <c r="E38" i="23"/>
  <c r="E34" i="23"/>
  <c r="G93" i="22" l="1"/>
  <c r="G97" i="22"/>
  <c r="G99" i="22" s="1"/>
  <c r="G105" i="22" s="1"/>
  <c r="H77" i="22"/>
  <c r="H87" i="22" s="1"/>
  <c r="H91" i="22"/>
  <c r="F97" i="22"/>
  <c r="F99" i="22" s="1"/>
  <c r="F105" i="22" s="1"/>
  <c r="F93" i="22"/>
  <c r="C77" i="22"/>
  <c r="C87" i="22" s="1"/>
  <c r="C91" i="22"/>
  <c r="D77" i="22"/>
  <c r="D87" i="22" s="1"/>
  <c r="D91" i="22"/>
  <c r="G39" i="23"/>
  <c r="G42" i="23"/>
  <c r="G44" i="23" s="1"/>
  <c r="H39" i="23"/>
  <c r="F39" i="23"/>
  <c r="F42" i="23"/>
  <c r="F44" i="23" s="1"/>
  <c r="E44" i="23"/>
  <c r="E39" i="23"/>
  <c r="E42" i="23"/>
  <c r="K39" i="23"/>
  <c r="K42" i="23"/>
  <c r="K44" i="23" s="1"/>
  <c r="L39" i="23"/>
  <c r="C42" i="23"/>
  <c r="C44" i="23" s="1"/>
  <c r="D39" i="23"/>
  <c r="H97" i="22" l="1"/>
  <c r="H99" i="22" s="1"/>
  <c r="H105" i="22" s="1"/>
  <c r="H93" i="22"/>
  <c r="C93" i="22"/>
  <c r="C97" i="22"/>
  <c r="C99" i="22" s="1"/>
  <c r="C105" i="22" s="1"/>
  <c r="D97" i="22"/>
  <c r="D99" i="22" s="1"/>
  <c r="D105" i="22" s="1"/>
  <c r="D93" i="22"/>
  <c r="Q12" i="16"/>
  <c r="O25" i="16"/>
  <c r="O32" i="16"/>
  <c r="H10007" i="19"/>
  <c r="H10006" i="19"/>
  <c r="H10005" i="19"/>
  <c r="H10004" i="19"/>
  <c r="H10003" i="19"/>
  <c r="H10002" i="19"/>
  <c r="H10001" i="19"/>
  <c r="H10000" i="19"/>
  <c r="H9999" i="19"/>
  <c r="H9998" i="19"/>
  <c r="H9997" i="19"/>
  <c r="H9996" i="19"/>
  <c r="H9995" i="19"/>
  <c r="H9994" i="19"/>
  <c r="H9993" i="19"/>
  <c r="H9992" i="19"/>
  <c r="H9991" i="19"/>
  <c r="H9990" i="19"/>
  <c r="H9989" i="19"/>
  <c r="H9988" i="19"/>
  <c r="H9987" i="19"/>
  <c r="H9986" i="19"/>
  <c r="H9985" i="19"/>
  <c r="H9984" i="19"/>
  <c r="H9983" i="19"/>
  <c r="H9982" i="19"/>
  <c r="H9981" i="19"/>
  <c r="H9980" i="19"/>
  <c r="H9979" i="19"/>
  <c r="H9978" i="19"/>
  <c r="H9977" i="19"/>
  <c r="H9976" i="19"/>
  <c r="H9975" i="19"/>
  <c r="H9974" i="19"/>
  <c r="H9973" i="19"/>
  <c r="H9972" i="19"/>
  <c r="H9971" i="19"/>
  <c r="H9970" i="19"/>
  <c r="H9969" i="19"/>
  <c r="H9968" i="19"/>
  <c r="H9967" i="19"/>
  <c r="H9966" i="19"/>
  <c r="H9965" i="19"/>
  <c r="H9964" i="19"/>
  <c r="H9963" i="19"/>
  <c r="H9962" i="19"/>
  <c r="H9961" i="19"/>
  <c r="H9960" i="19"/>
  <c r="H9959" i="19"/>
  <c r="H9958" i="19"/>
  <c r="H9957" i="19"/>
  <c r="H9956" i="19"/>
  <c r="H9955" i="19"/>
  <c r="H9954" i="19"/>
  <c r="H9953" i="19"/>
  <c r="H9952" i="19"/>
  <c r="H9951" i="19"/>
  <c r="H9950" i="19"/>
  <c r="H9949" i="19"/>
  <c r="H9948" i="19"/>
  <c r="H9947" i="19"/>
  <c r="H9946" i="19"/>
  <c r="H9945" i="19"/>
  <c r="H9944" i="19"/>
  <c r="H9943" i="19"/>
  <c r="H9942" i="19"/>
  <c r="H9941" i="19"/>
  <c r="H9940" i="19"/>
  <c r="H9939" i="19"/>
  <c r="H9938" i="19"/>
  <c r="H9937" i="19"/>
  <c r="H9936" i="19"/>
  <c r="H9935" i="19"/>
  <c r="H9934" i="19"/>
  <c r="H9933" i="19"/>
  <c r="H9932" i="19"/>
  <c r="H9931" i="19"/>
  <c r="H9930" i="19"/>
  <c r="H9929" i="19"/>
  <c r="H9928" i="19"/>
  <c r="H9927" i="19"/>
  <c r="H9926" i="19"/>
  <c r="H9925" i="19"/>
  <c r="H9924" i="19"/>
  <c r="H9923" i="19"/>
  <c r="H9922" i="19"/>
  <c r="H9921" i="19"/>
  <c r="H9920" i="19"/>
  <c r="H9919" i="19"/>
  <c r="H9918" i="19"/>
  <c r="H9917" i="19"/>
  <c r="H9916" i="19"/>
  <c r="H9915" i="19"/>
  <c r="H9914" i="19"/>
  <c r="H9913" i="19"/>
  <c r="H9912" i="19"/>
  <c r="H9911" i="19"/>
  <c r="H9910" i="19"/>
  <c r="H9909" i="19"/>
  <c r="H9908" i="19"/>
  <c r="H9907" i="19"/>
  <c r="H9906" i="19"/>
  <c r="H9905" i="19"/>
  <c r="H9904" i="19"/>
  <c r="H9903" i="19"/>
  <c r="H9902" i="19"/>
  <c r="H9901" i="19"/>
  <c r="H9900" i="19"/>
  <c r="H9899" i="19"/>
  <c r="H9898" i="19"/>
  <c r="H9897" i="19"/>
  <c r="H9896" i="19"/>
  <c r="H9895" i="19"/>
  <c r="H9894" i="19"/>
  <c r="H9893" i="19"/>
  <c r="H9892" i="19"/>
  <c r="H9891" i="19"/>
  <c r="H9890" i="19"/>
  <c r="H9889" i="19"/>
  <c r="H9888" i="19"/>
  <c r="H9887" i="19"/>
  <c r="H9886" i="19"/>
  <c r="H9885" i="19"/>
  <c r="H9884" i="19"/>
  <c r="H9883" i="19"/>
  <c r="H9882" i="19"/>
  <c r="H9881" i="19"/>
  <c r="H9880" i="19"/>
  <c r="H9879" i="19"/>
  <c r="H9878" i="19"/>
  <c r="H9877" i="19"/>
  <c r="H9876" i="19"/>
  <c r="H9875" i="19"/>
  <c r="H9874" i="19"/>
  <c r="H9873" i="19"/>
  <c r="H9872" i="19"/>
  <c r="H9871" i="19"/>
  <c r="H9870" i="19"/>
  <c r="H9869" i="19"/>
  <c r="H9868" i="19"/>
  <c r="H9867" i="19"/>
  <c r="H9866" i="19"/>
  <c r="H9865" i="19"/>
  <c r="H9864" i="19"/>
  <c r="H9863" i="19"/>
  <c r="H9862" i="19"/>
  <c r="H9861" i="19"/>
  <c r="H9860" i="19"/>
  <c r="H9859" i="19"/>
  <c r="H9858" i="19"/>
  <c r="H9857" i="19"/>
  <c r="H9856" i="19"/>
  <c r="H9855" i="19"/>
  <c r="H9854" i="19"/>
  <c r="H9853" i="19"/>
  <c r="H9852" i="19"/>
  <c r="H9851" i="19"/>
  <c r="H9850" i="19"/>
  <c r="H9849" i="19"/>
  <c r="H9848" i="19"/>
  <c r="H9847" i="19"/>
  <c r="H9846" i="19"/>
  <c r="H9845" i="19"/>
  <c r="H9844" i="19"/>
  <c r="H9843" i="19"/>
  <c r="H9842" i="19"/>
  <c r="H9841" i="19"/>
  <c r="H9840" i="19"/>
  <c r="H9839" i="19"/>
  <c r="H9838" i="19"/>
  <c r="H9837" i="19"/>
  <c r="H9836" i="19"/>
  <c r="H9835" i="19"/>
  <c r="H9834" i="19"/>
  <c r="H9833" i="19"/>
  <c r="H9832" i="19"/>
  <c r="H9831" i="19"/>
  <c r="H9830" i="19"/>
  <c r="H9829" i="19"/>
  <c r="H9828" i="19"/>
  <c r="H9827" i="19"/>
  <c r="H9826" i="19"/>
  <c r="H9825" i="19"/>
  <c r="H9824" i="19"/>
  <c r="H9823" i="19"/>
  <c r="H9822" i="19"/>
  <c r="H9821" i="19"/>
  <c r="H9820" i="19"/>
  <c r="H9819" i="19"/>
  <c r="H9818" i="19"/>
  <c r="H9817" i="19"/>
  <c r="H9816" i="19"/>
  <c r="H9815" i="19"/>
  <c r="H9814" i="19"/>
  <c r="H9813" i="19"/>
  <c r="H9812" i="19"/>
  <c r="H9811" i="19"/>
  <c r="H9810" i="19"/>
  <c r="H9809" i="19"/>
  <c r="H9808" i="19"/>
  <c r="H9807" i="19"/>
  <c r="H9806" i="19"/>
  <c r="H9805" i="19"/>
  <c r="H9804" i="19"/>
  <c r="H9803" i="19"/>
  <c r="H9802" i="19"/>
  <c r="H9801" i="19"/>
  <c r="H9800" i="19"/>
  <c r="H9799" i="19"/>
  <c r="H9798" i="19"/>
  <c r="H9797" i="19"/>
  <c r="H9796" i="19"/>
  <c r="H9795" i="19"/>
  <c r="H9794" i="19"/>
  <c r="H9793" i="19"/>
  <c r="H9792" i="19"/>
  <c r="H9791" i="19"/>
  <c r="H9790" i="19"/>
  <c r="H9789" i="19"/>
  <c r="H9788" i="19"/>
  <c r="H9787" i="19"/>
  <c r="H9786" i="19"/>
  <c r="H9785" i="19"/>
  <c r="H9784" i="19"/>
  <c r="H9783" i="19"/>
  <c r="H9782" i="19"/>
  <c r="H9781" i="19"/>
  <c r="H9780" i="19"/>
  <c r="H9779" i="19"/>
  <c r="H9778" i="19"/>
  <c r="H9777" i="19"/>
  <c r="H9776" i="19"/>
  <c r="H9775" i="19"/>
  <c r="H9774" i="19"/>
  <c r="H9773" i="19"/>
  <c r="H9772" i="19"/>
  <c r="H9771" i="19"/>
  <c r="H9770" i="19"/>
  <c r="H9769" i="19"/>
  <c r="H9768" i="19"/>
  <c r="H9767" i="19"/>
  <c r="H9766" i="19"/>
  <c r="H9765" i="19"/>
  <c r="H9764" i="19"/>
  <c r="H9763" i="19"/>
  <c r="H9762" i="19"/>
  <c r="H9761" i="19"/>
  <c r="H9760" i="19"/>
  <c r="H9759" i="19"/>
  <c r="H9758" i="19"/>
  <c r="H9757" i="19"/>
  <c r="H9756" i="19"/>
  <c r="H9755" i="19"/>
  <c r="H9754" i="19"/>
  <c r="H9753" i="19"/>
  <c r="H9752" i="19"/>
  <c r="H9751" i="19"/>
  <c r="H9750" i="19"/>
  <c r="H9749" i="19"/>
  <c r="H9748" i="19"/>
  <c r="H9747" i="19"/>
  <c r="H9746" i="19"/>
  <c r="H9745" i="19"/>
  <c r="H9744" i="19"/>
  <c r="H9743" i="19"/>
  <c r="H9742" i="19"/>
  <c r="H9741" i="19"/>
  <c r="H9740" i="19"/>
  <c r="H9739" i="19"/>
  <c r="H9738" i="19"/>
  <c r="H9737" i="19"/>
  <c r="H9736" i="19"/>
  <c r="H9735" i="19"/>
  <c r="H9734" i="19"/>
  <c r="H9733" i="19"/>
  <c r="H9732" i="19"/>
  <c r="H9731" i="19"/>
  <c r="H9730" i="19"/>
  <c r="H9729" i="19"/>
  <c r="H9728" i="19"/>
  <c r="H9727" i="19"/>
  <c r="H9726" i="19"/>
  <c r="H9725" i="19"/>
  <c r="H9724" i="19"/>
  <c r="H9723" i="19"/>
  <c r="H9722" i="19"/>
  <c r="H9721" i="19"/>
  <c r="H9720" i="19"/>
  <c r="H9719" i="19"/>
  <c r="H9718" i="19"/>
  <c r="H9717" i="19"/>
  <c r="H9716" i="19"/>
  <c r="H9715" i="19"/>
  <c r="H9714" i="19"/>
  <c r="H9713" i="19"/>
  <c r="H9712" i="19"/>
  <c r="H9711" i="19"/>
  <c r="H9710" i="19"/>
  <c r="H9709" i="19"/>
  <c r="H9708" i="19"/>
  <c r="H9707" i="19"/>
  <c r="H9706" i="19"/>
  <c r="H9705" i="19"/>
  <c r="H9704" i="19"/>
  <c r="H9703" i="19"/>
  <c r="H9702" i="19"/>
  <c r="H9701" i="19"/>
  <c r="H9700" i="19"/>
  <c r="H9699" i="19"/>
  <c r="H9698" i="19"/>
  <c r="H9697" i="19"/>
  <c r="H9696" i="19"/>
  <c r="H9695" i="19"/>
  <c r="H9694" i="19"/>
  <c r="H9693" i="19"/>
  <c r="H9692" i="19"/>
  <c r="H9691" i="19"/>
  <c r="H9690" i="19"/>
  <c r="H9689" i="19"/>
  <c r="H9688" i="19"/>
  <c r="H9687" i="19"/>
  <c r="H9686" i="19"/>
  <c r="H9685" i="19"/>
  <c r="H9684" i="19"/>
  <c r="H9683" i="19"/>
  <c r="H9682" i="19"/>
  <c r="H9681" i="19"/>
  <c r="H9680" i="19"/>
  <c r="H9679" i="19"/>
  <c r="H9678" i="19"/>
  <c r="H9677" i="19"/>
  <c r="H9676" i="19"/>
  <c r="H9675" i="19"/>
  <c r="H9674" i="19"/>
  <c r="H9673" i="19"/>
  <c r="H9672" i="19"/>
  <c r="H9671" i="19"/>
  <c r="H9670" i="19"/>
  <c r="H9669" i="19"/>
  <c r="H9668" i="19"/>
  <c r="H9667" i="19"/>
  <c r="H9666" i="19"/>
  <c r="H9665" i="19"/>
  <c r="H9664" i="19"/>
  <c r="H9663" i="19"/>
  <c r="H9662" i="19"/>
  <c r="H9661" i="19"/>
  <c r="H9660" i="19"/>
  <c r="H9659" i="19"/>
  <c r="H9658" i="19"/>
  <c r="H9657" i="19"/>
  <c r="H9656" i="19"/>
  <c r="H9655" i="19"/>
  <c r="H9654" i="19"/>
  <c r="H9653" i="19"/>
  <c r="H9652" i="19"/>
  <c r="H9651" i="19"/>
  <c r="H9650" i="19"/>
  <c r="H9649" i="19"/>
  <c r="H9648" i="19"/>
  <c r="H9647" i="19"/>
  <c r="H9646" i="19"/>
  <c r="H9645" i="19"/>
  <c r="H9644" i="19"/>
  <c r="H9643" i="19"/>
  <c r="H9642" i="19"/>
  <c r="H9641" i="19"/>
  <c r="H9640" i="19"/>
  <c r="H9639" i="19"/>
  <c r="H9638" i="19"/>
  <c r="H9637" i="19"/>
  <c r="H9636" i="19"/>
  <c r="H9635" i="19"/>
  <c r="H9634" i="19"/>
  <c r="H9633" i="19"/>
  <c r="H9632" i="19"/>
  <c r="H9631" i="19"/>
  <c r="H9630" i="19"/>
  <c r="H9629" i="19"/>
  <c r="H9628" i="19"/>
  <c r="H9627" i="19"/>
  <c r="H9626" i="19"/>
  <c r="H9625" i="19"/>
  <c r="H9624" i="19"/>
  <c r="H9623" i="19"/>
  <c r="H9622" i="19"/>
  <c r="H9621" i="19"/>
  <c r="H9620" i="19"/>
  <c r="H9619" i="19"/>
  <c r="H9618" i="19"/>
  <c r="H9617" i="19"/>
  <c r="H9616" i="19"/>
  <c r="H9615" i="19"/>
  <c r="H9614" i="19"/>
  <c r="H9613" i="19"/>
  <c r="H9612" i="19"/>
  <c r="H9611" i="19"/>
  <c r="H9610" i="19"/>
  <c r="H9609" i="19"/>
  <c r="H9608" i="19"/>
  <c r="H9607" i="19"/>
  <c r="H9606" i="19"/>
  <c r="H9605" i="19"/>
  <c r="H9604" i="19"/>
  <c r="H9603" i="19"/>
  <c r="H9602" i="19"/>
  <c r="H9601" i="19"/>
  <c r="H9600" i="19"/>
  <c r="H9599" i="19"/>
  <c r="H9598" i="19"/>
  <c r="H9597" i="19"/>
  <c r="H9596" i="19"/>
  <c r="H9595" i="19"/>
  <c r="H9594" i="19"/>
  <c r="H9593" i="19"/>
  <c r="H9592" i="19"/>
  <c r="H9591" i="19"/>
  <c r="H9590" i="19"/>
  <c r="H9589" i="19"/>
  <c r="H9588" i="19"/>
  <c r="H9587" i="19"/>
  <c r="H9586" i="19"/>
  <c r="H9585" i="19"/>
  <c r="H9584" i="19"/>
  <c r="H9583" i="19"/>
  <c r="H9582" i="19"/>
  <c r="H9581" i="19"/>
  <c r="H9580" i="19"/>
  <c r="H9579" i="19"/>
  <c r="H9578" i="19"/>
  <c r="H9577" i="19"/>
  <c r="H9576" i="19"/>
  <c r="H9575" i="19"/>
  <c r="H9574" i="19"/>
  <c r="H9573" i="19"/>
  <c r="H9572" i="19"/>
  <c r="H9571" i="19"/>
  <c r="H9570" i="19"/>
  <c r="H9569" i="19"/>
  <c r="H9568" i="19"/>
  <c r="H9567" i="19"/>
  <c r="H9566" i="19"/>
  <c r="H9565" i="19"/>
  <c r="H9564" i="19"/>
  <c r="H9563" i="19"/>
  <c r="H9562" i="19"/>
  <c r="H9561" i="19"/>
  <c r="H9560" i="19"/>
  <c r="H9559" i="19"/>
  <c r="H9558" i="19"/>
  <c r="H9557" i="19"/>
  <c r="H9556" i="19"/>
  <c r="H9555" i="19"/>
  <c r="H9554" i="19"/>
  <c r="H9553" i="19"/>
  <c r="H9552" i="19"/>
  <c r="H9551" i="19"/>
  <c r="H9550" i="19"/>
  <c r="H9549" i="19"/>
  <c r="H9548" i="19"/>
  <c r="H9547" i="19"/>
  <c r="H9546" i="19"/>
  <c r="H9545" i="19"/>
  <c r="H9544" i="19"/>
  <c r="H9543" i="19"/>
  <c r="H9542" i="19"/>
  <c r="H9541" i="19"/>
  <c r="H9540" i="19"/>
  <c r="H9539" i="19"/>
  <c r="H9538" i="19"/>
  <c r="H9537" i="19"/>
  <c r="H9536" i="19"/>
  <c r="H9535" i="19"/>
  <c r="H9534" i="19"/>
  <c r="H9533" i="19"/>
  <c r="H9532" i="19"/>
  <c r="H9531" i="19"/>
  <c r="H9530" i="19"/>
  <c r="H9529" i="19"/>
  <c r="H9528" i="19"/>
  <c r="H9527" i="19"/>
  <c r="H9526" i="19"/>
  <c r="H9525" i="19"/>
  <c r="H9524" i="19"/>
  <c r="H9523" i="19"/>
  <c r="H9522" i="19"/>
  <c r="H9521" i="19"/>
  <c r="H9520" i="19"/>
  <c r="H9519" i="19"/>
  <c r="H9518" i="19"/>
  <c r="H9517" i="19"/>
  <c r="H9516" i="19"/>
  <c r="H9515" i="19"/>
  <c r="H9514" i="19"/>
  <c r="H9513" i="19"/>
  <c r="H9512" i="19"/>
  <c r="H9511" i="19"/>
  <c r="H9510" i="19"/>
  <c r="H9509" i="19"/>
  <c r="H9508" i="19"/>
  <c r="H9507" i="19"/>
  <c r="H9506" i="19"/>
  <c r="H9505" i="19"/>
  <c r="H9504" i="19"/>
  <c r="H9503" i="19"/>
  <c r="H9502" i="19"/>
  <c r="H9501" i="19"/>
  <c r="H9500" i="19"/>
  <c r="H9499" i="19"/>
  <c r="H9498" i="19"/>
  <c r="H9497" i="19"/>
  <c r="H9496" i="19"/>
  <c r="H9495" i="19"/>
  <c r="H9494" i="19"/>
  <c r="H9493" i="19"/>
  <c r="H9492" i="19"/>
  <c r="H9491" i="19"/>
  <c r="H9490" i="19"/>
  <c r="H9489" i="19"/>
  <c r="H9488" i="19"/>
  <c r="H9487" i="19"/>
  <c r="H9486" i="19"/>
  <c r="H9485" i="19"/>
  <c r="H9484" i="19"/>
  <c r="H9483" i="19"/>
  <c r="H9482" i="19"/>
  <c r="H9481" i="19"/>
  <c r="H9480" i="19"/>
  <c r="H9479" i="19"/>
  <c r="H9478" i="19"/>
  <c r="H9477" i="19"/>
  <c r="H9476" i="19"/>
  <c r="H9475" i="19"/>
  <c r="H9474" i="19"/>
  <c r="H9473" i="19"/>
  <c r="H9472" i="19"/>
  <c r="H9471" i="19"/>
  <c r="H9470" i="19"/>
  <c r="H9469" i="19"/>
  <c r="H9468" i="19"/>
  <c r="H9467" i="19"/>
  <c r="H9466" i="19"/>
  <c r="H9465" i="19"/>
  <c r="H9464" i="19"/>
  <c r="H9463" i="19"/>
  <c r="H9462" i="19"/>
  <c r="H9461" i="19"/>
  <c r="H9460" i="19"/>
  <c r="H9459" i="19"/>
  <c r="H9458" i="19"/>
  <c r="H9457" i="19"/>
  <c r="H9456" i="19"/>
  <c r="H9455" i="19"/>
  <c r="H9454" i="19"/>
  <c r="H9453" i="19"/>
  <c r="H9452" i="19"/>
  <c r="H9451" i="19"/>
  <c r="H9450" i="19"/>
  <c r="H9449" i="19"/>
  <c r="H9448" i="19"/>
  <c r="H9447" i="19"/>
  <c r="H9446" i="19"/>
  <c r="H9445" i="19"/>
  <c r="H9444" i="19"/>
  <c r="H9443" i="19"/>
  <c r="H9442" i="19"/>
  <c r="H9441" i="19"/>
  <c r="H9440" i="19"/>
  <c r="H9439" i="19"/>
  <c r="H9438" i="19"/>
  <c r="H9437" i="19"/>
  <c r="H9436" i="19"/>
  <c r="H9435" i="19"/>
  <c r="H9434" i="19"/>
  <c r="H9433" i="19"/>
  <c r="H9432" i="19"/>
  <c r="H9431" i="19"/>
  <c r="H9430" i="19"/>
  <c r="H9429" i="19"/>
  <c r="H9428" i="19"/>
  <c r="H9427" i="19"/>
  <c r="H9426" i="19"/>
  <c r="H9425" i="19"/>
  <c r="H9424" i="19"/>
  <c r="H9423" i="19"/>
  <c r="H9422" i="19"/>
  <c r="H9421" i="19"/>
  <c r="H9420" i="19"/>
  <c r="H9419" i="19"/>
  <c r="H9418" i="19"/>
  <c r="H9417" i="19"/>
  <c r="H9416" i="19"/>
  <c r="H9415" i="19"/>
  <c r="H9414" i="19"/>
  <c r="H9413" i="19"/>
  <c r="H9412" i="19"/>
  <c r="H9411" i="19"/>
  <c r="H9410" i="19"/>
  <c r="H9409" i="19"/>
  <c r="H9408" i="19"/>
  <c r="H9407" i="19"/>
  <c r="H9406" i="19"/>
  <c r="H9405" i="19"/>
  <c r="H9404" i="19"/>
  <c r="H9403" i="19"/>
  <c r="H9402" i="19"/>
  <c r="H9401" i="19"/>
  <c r="H9400" i="19"/>
  <c r="H9399" i="19"/>
  <c r="H9398" i="19"/>
  <c r="H9397" i="19"/>
  <c r="H9396" i="19"/>
  <c r="H9395" i="19"/>
  <c r="H9394" i="19"/>
  <c r="H9393" i="19"/>
  <c r="H9392" i="19"/>
  <c r="H9391" i="19"/>
  <c r="H9390" i="19"/>
  <c r="H9389" i="19"/>
  <c r="H9388" i="19"/>
  <c r="H9387" i="19"/>
  <c r="H9386" i="19"/>
  <c r="H9385" i="19"/>
  <c r="H9384" i="19"/>
  <c r="H9383" i="19"/>
  <c r="H9382" i="19"/>
  <c r="H9381" i="19"/>
  <c r="H9380" i="19"/>
  <c r="H9379" i="19"/>
  <c r="H9378" i="19"/>
  <c r="H9377" i="19"/>
  <c r="H9376" i="19"/>
  <c r="H9375" i="19"/>
  <c r="H9374" i="19"/>
  <c r="H9373" i="19"/>
  <c r="H9372" i="19"/>
  <c r="H9371" i="19"/>
  <c r="H9370" i="19"/>
  <c r="H9369" i="19"/>
  <c r="H9368" i="19"/>
  <c r="H9367" i="19"/>
  <c r="H9366" i="19"/>
  <c r="H9365" i="19"/>
  <c r="H9364" i="19"/>
  <c r="H9363" i="19"/>
  <c r="H9362" i="19"/>
  <c r="H9361" i="19"/>
  <c r="H9360" i="19"/>
  <c r="H9359" i="19"/>
  <c r="H9358" i="19"/>
  <c r="H9357" i="19"/>
  <c r="H9356" i="19"/>
  <c r="H9355" i="19"/>
  <c r="H9354" i="19"/>
  <c r="H9353" i="19"/>
  <c r="H9352" i="19"/>
  <c r="H9351" i="19"/>
  <c r="H9350" i="19"/>
  <c r="H9349" i="19"/>
  <c r="H9348" i="19"/>
  <c r="H9347" i="19"/>
  <c r="H9346" i="19"/>
  <c r="H9345" i="19"/>
  <c r="H9344" i="19"/>
  <c r="H9343" i="19"/>
  <c r="H9342" i="19"/>
  <c r="H9341" i="19"/>
  <c r="H9340" i="19"/>
  <c r="H9339" i="19"/>
  <c r="H9338" i="19"/>
  <c r="H9337" i="19"/>
  <c r="H9336" i="19"/>
  <c r="H9335" i="19"/>
  <c r="H9334" i="19"/>
  <c r="H9333" i="19"/>
  <c r="H9332" i="19"/>
  <c r="H9331" i="19"/>
  <c r="H9330" i="19"/>
  <c r="H9329" i="19"/>
  <c r="H9328" i="19"/>
  <c r="H9327" i="19"/>
  <c r="H9326" i="19"/>
  <c r="H9325" i="19"/>
  <c r="H9324" i="19"/>
  <c r="H9323" i="19"/>
  <c r="H9322" i="19"/>
  <c r="H9321" i="19"/>
  <c r="H9320" i="19"/>
  <c r="H9319" i="19"/>
  <c r="H9318" i="19"/>
  <c r="H9317" i="19"/>
  <c r="H9316" i="19"/>
  <c r="H9315" i="19"/>
  <c r="H9314" i="19"/>
  <c r="H9313" i="19"/>
  <c r="H9312" i="19"/>
  <c r="H9311" i="19"/>
  <c r="H9310" i="19"/>
  <c r="H9309" i="19"/>
  <c r="H9308" i="19"/>
  <c r="H9307" i="19"/>
  <c r="H9306" i="19"/>
  <c r="H9305" i="19"/>
  <c r="H9304" i="19"/>
  <c r="H9303" i="19"/>
  <c r="H9302" i="19"/>
  <c r="H9301" i="19"/>
  <c r="H9300" i="19"/>
  <c r="H9299" i="19"/>
  <c r="H9298" i="19"/>
  <c r="H9297" i="19"/>
  <c r="H9296" i="19"/>
  <c r="H9295" i="19"/>
  <c r="H9294" i="19"/>
  <c r="H9293" i="19"/>
  <c r="H9292" i="19"/>
  <c r="H9291" i="19"/>
  <c r="H9290" i="19"/>
  <c r="H9289" i="19"/>
  <c r="H9288" i="19"/>
  <c r="H9287" i="19"/>
  <c r="H9286" i="19"/>
  <c r="H9285" i="19"/>
  <c r="H9284" i="19"/>
  <c r="H9283" i="19"/>
  <c r="H9282" i="19"/>
  <c r="H9281" i="19"/>
  <c r="H9280" i="19"/>
  <c r="H9279" i="19"/>
  <c r="H9278" i="19"/>
  <c r="H9277" i="19"/>
  <c r="H9276" i="19"/>
  <c r="H9275" i="19"/>
  <c r="H9274" i="19"/>
  <c r="H9273" i="19"/>
  <c r="H9272" i="19"/>
  <c r="H9271" i="19"/>
  <c r="H9270" i="19"/>
  <c r="H9269" i="19"/>
  <c r="H9268" i="19"/>
  <c r="H9267" i="19"/>
  <c r="H9266" i="19"/>
  <c r="H9265" i="19"/>
  <c r="H9264" i="19"/>
  <c r="H9263" i="19"/>
  <c r="H9262" i="19"/>
  <c r="H9261" i="19"/>
  <c r="H9260" i="19"/>
  <c r="H9259" i="19"/>
  <c r="H9258" i="19"/>
  <c r="H9257" i="19"/>
  <c r="H9256" i="19"/>
  <c r="H9255" i="19"/>
  <c r="H9254" i="19"/>
  <c r="H9253" i="19"/>
  <c r="H9252" i="19"/>
  <c r="H9251" i="19"/>
  <c r="H9250" i="19"/>
  <c r="H9249" i="19"/>
  <c r="H9248" i="19"/>
  <c r="H9247" i="19"/>
  <c r="H9246" i="19"/>
  <c r="H9245" i="19"/>
  <c r="H9244" i="19"/>
  <c r="H9243" i="19"/>
  <c r="H9242" i="19"/>
  <c r="H9241" i="19"/>
  <c r="H9240" i="19"/>
  <c r="H9239" i="19"/>
  <c r="H9238" i="19"/>
  <c r="H9237" i="19"/>
  <c r="H9236" i="19"/>
  <c r="H9235" i="19"/>
  <c r="H9234" i="19"/>
  <c r="H9233" i="19"/>
  <c r="H9232" i="19"/>
  <c r="H9231" i="19"/>
  <c r="H9230" i="19"/>
  <c r="H9229" i="19"/>
  <c r="H9228" i="19"/>
  <c r="H9227" i="19"/>
  <c r="H9226" i="19"/>
  <c r="H9225" i="19"/>
  <c r="H9224" i="19"/>
  <c r="H9223" i="19"/>
  <c r="H9222" i="19"/>
  <c r="H9221" i="19"/>
  <c r="H9220" i="19"/>
  <c r="H9219" i="19"/>
  <c r="H9218" i="19"/>
  <c r="H9217" i="19"/>
  <c r="H9216" i="19"/>
  <c r="H9215" i="19"/>
  <c r="H9214" i="19"/>
  <c r="H9213" i="19"/>
  <c r="H9212" i="19"/>
  <c r="H9211" i="19"/>
  <c r="H9210" i="19"/>
  <c r="H9209" i="19"/>
  <c r="H9208" i="19"/>
  <c r="H9207" i="19"/>
  <c r="H9206" i="19"/>
  <c r="H9205" i="19"/>
  <c r="H9204" i="19"/>
  <c r="H9203" i="19"/>
  <c r="H9202" i="19"/>
  <c r="H9201" i="19"/>
  <c r="H9200" i="19"/>
  <c r="H9199" i="19"/>
  <c r="H9198" i="19"/>
  <c r="H9197" i="19"/>
  <c r="H9196" i="19"/>
  <c r="H9195" i="19"/>
  <c r="H9194" i="19"/>
  <c r="H9193" i="19"/>
  <c r="H9192" i="19"/>
  <c r="H9191" i="19"/>
  <c r="H9190" i="19"/>
  <c r="H9189" i="19"/>
  <c r="H9188" i="19"/>
  <c r="H9187" i="19"/>
  <c r="H9186" i="19"/>
  <c r="H9185" i="19"/>
  <c r="H9184" i="19"/>
  <c r="H9183" i="19"/>
  <c r="H9182" i="19"/>
  <c r="H9181" i="19"/>
  <c r="H9180" i="19"/>
  <c r="H9179" i="19"/>
  <c r="H9178" i="19"/>
  <c r="H9177" i="19"/>
  <c r="H9176" i="19"/>
  <c r="H9175" i="19"/>
  <c r="H9174" i="19"/>
  <c r="H9173" i="19"/>
  <c r="H9172" i="19"/>
  <c r="H9171" i="19"/>
  <c r="H9170" i="19"/>
  <c r="H9169" i="19"/>
  <c r="H9168" i="19"/>
  <c r="H9167" i="19"/>
  <c r="H9166" i="19"/>
  <c r="H9165" i="19"/>
  <c r="H9164" i="19"/>
  <c r="H9163" i="19"/>
  <c r="H9162" i="19"/>
  <c r="H9161" i="19"/>
  <c r="H9160" i="19"/>
  <c r="H9159" i="19"/>
  <c r="H9158" i="19"/>
  <c r="H9157" i="19"/>
  <c r="H9156" i="19"/>
  <c r="H9155" i="19"/>
  <c r="H9154" i="19"/>
  <c r="H9153" i="19"/>
  <c r="H9152" i="19"/>
  <c r="H9151" i="19"/>
  <c r="H9150" i="19"/>
  <c r="H9149" i="19"/>
  <c r="H9148" i="19"/>
  <c r="H9147" i="19"/>
  <c r="H9146" i="19"/>
  <c r="H9145" i="19"/>
  <c r="H9144" i="19"/>
  <c r="H9143" i="19"/>
  <c r="H9142" i="19"/>
  <c r="H9141" i="19"/>
  <c r="H9140" i="19"/>
  <c r="H9139" i="19"/>
  <c r="H9138" i="19"/>
  <c r="H9137" i="19"/>
  <c r="H9136" i="19"/>
  <c r="H9135" i="19"/>
  <c r="H9134" i="19"/>
  <c r="H9133" i="19"/>
  <c r="H9132" i="19"/>
  <c r="H9131" i="19"/>
  <c r="H9130" i="19"/>
  <c r="H9129" i="19"/>
  <c r="H9128" i="19"/>
  <c r="H9127" i="19"/>
  <c r="H9126" i="19"/>
  <c r="H9125" i="19"/>
  <c r="H9124" i="19"/>
  <c r="H9123" i="19"/>
  <c r="H9122" i="19"/>
  <c r="H9121" i="19"/>
  <c r="H9120" i="19"/>
  <c r="H9119" i="19"/>
  <c r="H9118" i="19"/>
  <c r="H9117" i="19"/>
  <c r="H9116" i="19"/>
  <c r="H9115" i="19"/>
  <c r="H9114" i="19"/>
  <c r="H9113" i="19"/>
  <c r="H9112" i="19"/>
  <c r="H9111" i="19"/>
  <c r="H9110" i="19"/>
  <c r="H9109" i="19"/>
  <c r="H9108" i="19"/>
  <c r="H9107" i="19"/>
  <c r="H9106" i="19"/>
  <c r="H9105" i="19"/>
  <c r="H9104" i="19"/>
  <c r="H9103" i="19"/>
  <c r="H9102" i="19"/>
  <c r="H9101" i="19"/>
  <c r="H9100" i="19"/>
  <c r="H9099" i="19"/>
  <c r="H9098" i="19"/>
  <c r="H9097" i="19"/>
  <c r="H9096" i="19"/>
  <c r="H9095" i="19"/>
  <c r="H9094" i="19"/>
  <c r="H9093" i="19"/>
  <c r="H9092" i="19"/>
  <c r="H9091" i="19"/>
  <c r="H9090" i="19"/>
  <c r="H9089" i="19"/>
  <c r="H9088" i="19"/>
  <c r="H9087" i="19"/>
  <c r="H9086" i="19"/>
  <c r="H9085" i="19"/>
  <c r="H9084" i="19"/>
  <c r="H9083" i="19"/>
  <c r="H9082" i="19"/>
  <c r="H9081" i="19"/>
  <c r="H9080" i="19"/>
  <c r="H9079" i="19"/>
  <c r="H9078" i="19"/>
  <c r="H9077" i="19"/>
  <c r="H9076" i="19"/>
  <c r="H9075" i="19"/>
  <c r="H9074" i="19"/>
  <c r="H9073" i="19"/>
  <c r="H9072" i="19"/>
  <c r="H9071" i="19"/>
  <c r="H9070" i="19"/>
  <c r="H9069" i="19"/>
  <c r="H9068" i="19"/>
  <c r="H9067" i="19"/>
  <c r="H9066" i="19"/>
  <c r="H9065" i="19"/>
  <c r="H9064" i="19"/>
  <c r="H9063" i="19"/>
  <c r="H9062" i="19"/>
  <c r="H9061" i="19"/>
  <c r="H9060" i="19"/>
  <c r="H9059" i="19"/>
  <c r="H9058" i="19"/>
  <c r="H9057" i="19"/>
  <c r="H9056" i="19"/>
  <c r="H9055" i="19"/>
  <c r="H9054" i="19"/>
  <c r="H9053" i="19"/>
  <c r="H9052" i="19"/>
  <c r="H9051" i="19"/>
  <c r="H9050" i="19"/>
  <c r="H9049" i="19"/>
  <c r="H9048" i="19"/>
  <c r="H9047" i="19"/>
  <c r="H9046" i="19"/>
  <c r="H9045" i="19"/>
  <c r="H9044" i="19"/>
  <c r="H9043" i="19"/>
  <c r="H9042" i="19"/>
  <c r="H9041" i="19"/>
  <c r="H9040" i="19"/>
  <c r="H9039" i="19"/>
  <c r="H9038" i="19"/>
  <c r="H9037" i="19"/>
  <c r="H9036" i="19"/>
  <c r="H9035" i="19"/>
  <c r="H9034" i="19"/>
  <c r="H9033" i="19"/>
  <c r="H9032" i="19"/>
  <c r="H9031" i="19"/>
  <c r="H9030" i="19"/>
  <c r="H9029" i="19"/>
  <c r="H9028" i="19"/>
  <c r="H9027" i="19"/>
  <c r="H9026" i="19"/>
  <c r="H9025" i="19"/>
  <c r="H9024" i="19"/>
  <c r="H9023" i="19"/>
  <c r="H9022" i="19"/>
  <c r="H9021" i="19"/>
  <c r="H9020" i="19"/>
  <c r="H9019" i="19"/>
  <c r="H9018" i="19"/>
  <c r="H9017" i="19"/>
  <c r="H9016" i="19"/>
  <c r="H9015" i="19"/>
  <c r="H9014" i="19"/>
  <c r="H9013" i="19"/>
  <c r="H9012" i="19"/>
  <c r="H9011" i="19"/>
  <c r="H9010" i="19"/>
  <c r="H9009" i="19"/>
  <c r="H9008" i="19"/>
  <c r="H9007" i="19"/>
  <c r="H9006" i="19"/>
  <c r="H9005" i="19"/>
  <c r="H9004" i="19"/>
  <c r="H9003" i="19"/>
  <c r="H9002" i="19"/>
  <c r="H9001" i="19"/>
  <c r="H9000" i="19"/>
  <c r="H8999" i="19"/>
  <c r="H8998" i="19"/>
  <c r="H8997" i="19"/>
  <c r="H8996" i="19"/>
  <c r="H8995" i="19"/>
  <c r="H8994" i="19"/>
  <c r="H8993" i="19"/>
  <c r="H8992" i="19"/>
  <c r="H8991" i="19"/>
  <c r="H8990" i="19"/>
  <c r="H8989" i="19"/>
  <c r="H8988" i="19"/>
  <c r="H8987" i="19"/>
  <c r="H8986" i="19"/>
  <c r="H8985" i="19"/>
  <c r="H8984" i="19"/>
  <c r="H8983" i="19"/>
  <c r="H8982" i="19"/>
  <c r="H8981" i="19"/>
  <c r="H8980" i="19"/>
  <c r="H8979" i="19"/>
  <c r="H8978" i="19"/>
  <c r="H8977" i="19"/>
  <c r="H8976" i="19"/>
  <c r="H8975" i="19"/>
  <c r="H8974" i="19"/>
  <c r="H8973" i="19"/>
  <c r="H8972" i="19"/>
  <c r="H8971" i="19"/>
  <c r="H8970" i="19"/>
  <c r="H8969" i="19"/>
  <c r="H8968" i="19"/>
  <c r="H8967" i="19"/>
  <c r="H8966" i="19"/>
  <c r="H8965" i="19"/>
  <c r="H8964" i="19"/>
  <c r="H8963" i="19"/>
  <c r="H8962" i="19"/>
  <c r="H8961" i="19"/>
  <c r="H8960" i="19"/>
  <c r="H8959" i="19"/>
  <c r="H8958" i="19"/>
  <c r="H8957" i="19"/>
  <c r="H8956" i="19"/>
  <c r="H8955" i="19"/>
  <c r="H8954" i="19"/>
  <c r="H8953" i="19"/>
  <c r="H8952" i="19"/>
  <c r="H8951" i="19"/>
  <c r="H8950" i="19"/>
  <c r="H8949" i="19"/>
  <c r="H8948" i="19"/>
  <c r="H8947" i="19"/>
  <c r="H8946" i="19"/>
  <c r="H8945" i="19"/>
  <c r="H8944" i="19"/>
  <c r="H8943" i="19"/>
  <c r="H8942" i="19"/>
  <c r="H8941" i="19"/>
  <c r="H8940" i="19"/>
  <c r="H8939" i="19"/>
  <c r="H8938" i="19"/>
  <c r="H8937" i="19"/>
  <c r="H8936" i="19"/>
  <c r="H8935" i="19"/>
  <c r="H8934" i="19"/>
  <c r="H8933" i="19"/>
  <c r="H8932" i="19"/>
  <c r="H8931" i="19"/>
  <c r="H8930" i="19"/>
  <c r="H8929" i="19"/>
  <c r="H8928" i="19"/>
  <c r="H8927" i="19"/>
  <c r="H8926" i="19"/>
  <c r="H8925" i="19"/>
  <c r="H8924" i="19"/>
  <c r="H8923" i="19"/>
  <c r="H8922" i="19"/>
  <c r="H8921" i="19"/>
  <c r="H8920" i="19"/>
  <c r="H8919" i="19"/>
  <c r="H8918" i="19"/>
  <c r="H8917" i="19"/>
  <c r="H8916" i="19"/>
  <c r="H8915" i="19"/>
  <c r="H8914" i="19"/>
  <c r="H8913" i="19"/>
  <c r="H8912" i="19"/>
  <c r="H8911" i="19"/>
  <c r="H8910" i="19"/>
  <c r="H8909" i="19"/>
  <c r="H8908" i="19"/>
  <c r="H8907" i="19"/>
  <c r="H8906" i="19"/>
  <c r="H8905" i="19"/>
  <c r="H8904" i="19"/>
  <c r="H8903" i="19"/>
  <c r="H8902" i="19"/>
  <c r="H8901" i="19"/>
  <c r="H8900" i="19"/>
  <c r="H8899" i="19"/>
  <c r="H8898" i="19"/>
  <c r="H8897" i="19"/>
  <c r="H8896" i="19"/>
  <c r="H8895" i="19"/>
  <c r="H8894" i="19"/>
  <c r="H8893" i="19"/>
  <c r="H8892" i="19"/>
  <c r="H8891" i="19"/>
  <c r="H8890" i="19"/>
  <c r="H8889" i="19"/>
  <c r="H8888" i="19"/>
  <c r="H8887" i="19"/>
  <c r="H8886" i="19"/>
  <c r="H8885" i="19"/>
  <c r="H8884" i="19"/>
  <c r="H8883" i="19"/>
  <c r="H8882" i="19"/>
  <c r="H8881" i="19"/>
  <c r="H8880" i="19"/>
  <c r="H8879" i="19"/>
  <c r="H8878" i="19"/>
  <c r="H8877" i="19"/>
  <c r="H8876" i="19"/>
  <c r="H8875" i="19"/>
  <c r="H8874" i="19"/>
  <c r="H8873" i="19"/>
  <c r="H8872" i="19"/>
  <c r="H8871" i="19"/>
  <c r="H8870" i="19"/>
  <c r="H8869" i="19"/>
  <c r="H8868" i="19"/>
  <c r="H8867" i="19"/>
  <c r="H8866" i="19"/>
  <c r="H8865" i="19"/>
  <c r="H8864" i="19"/>
  <c r="H8863" i="19"/>
  <c r="H8862" i="19"/>
  <c r="H8861" i="19"/>
  <c r="H8860" i="19"/>
  <c r="H8859" i="19"/>
  <c r="H8858" i="19"/>
  <c r="H8857" i="19"/>
  <c r="H8856" i="19"/>
  <c r="H8855" i="19"/>
  <c r="H8854" i="19"/>
  <c r="H8853" i="19"/>
  <c r="H8852" i="19"/>
  <c r="H8851" i="19"/>
  <c r="H8850" i="19"/>
  <c r="H8849" i="19"/>
  <c r="H8848" i="19"/>
  <c r="H8847" i="19"/>
  <c r="H8846" i="19"/>
  <c r="H8845" i="19"/>
  <c r="H8844" i="19"/>
  <c r="H8843" i="19"/>
  <c r="H8842" i="19"/>
  <c r="H8841" i="19"/>
  <c r="H8840" i="19"/>
  <c r="H8839" i="19"/>
  <c r="H8838" i="19"/>
  <c r="H8837" i="19"/>
  <c r="H8836" i="19"/>
  <c r="H8835" i="19"/>
  <c r="H8834" i="19"/>
  <c r="H8833" i="19"/>
  <c r="H8832" i="19"/>
  <c r="H8831" i="19"/>
  <c r="H8830" i="19"/>
  <c r="H8829" i="19"/>
  <c r="H8828" i="19"/>
  <c r="H8827" i="19"/>
  <c r="H8826" i="19"/>
  <c r="H8825" i="19"/>
  <c r="H8824" i="19"/>
  <c r="H8823" i="19"/>
  <c r="H8822" i="19"/>
  <c r="H8821" i="19"/>
  <c r="H8820" i="19"/>
  <c r="H8819" i="19"/>
  <c r="H8818" i="19"/>
  <c r="H8817" i="19"/>
  <c r="H8816" i="19"/>
  <c r="H8815" i="19"/>
  <c r="H8814" i="19"/>
  <c r="H8813" i="19"/>
  <c r="H8812" i="19"/>
  <c r="H8811" i="19"/>
  <c r="H8810" i="19"/>
  <c r="H8809" i="19"/>
  <c r="H8808" i="19"/>
  <c r="H8807" i="19"/>
  <c r="H8806" i="19"/>
  <c r="H8805" i="19"/>
  <c r="H8804" i="19"/>
  <c r="H8803" i="19"/>
  <c r="H8802" i="19"/>
  <c r="H8801" i="19"/>
  <c r="H8800" i="19"/>
  <c r="H8799" i="19"/>
  <c r="H8798" i="19"/>
  <c r="H8797" i="19"/>
  <c r="H8796" i="19"/>
  <c r="H8795" i="19"/>
  <c r="H8794" i="19"/>
  <c r="H8793" i="19"/>
  <c r="H8792" i="19"/>
  <c r="H8791" i="19"/>
  <c r="H8790" i="19"/>
  <c r="H8789" i="19"/>
  <c r="H8788" i="19"/>
  <c r="H8787" i="19"/>
  <c r="H8786" i="19"/>
  <c r="H8785" i="19"/>
  <c r="H8784" i="19"/>
  <c r="H8783" i="19"/>
  <c r="H8782" i="19"/>
  <c r="H8781" i="19"/>
  <c r="H8780" i="19"/>
  <c r="H8779" i="19"/>
  <c r="H8778" i="19"/>
  <c r="H8777" i="19"/>
  <c r="H8776" i="19"/>
  <c r="H8775" i="19"/>
  <c r="H8774" i="19"/>
  <c r="H8773" i="19"/>
  <c r="H8772" i="19"/>
  <c r="H8771" i="19"/>
  <c r="H8770" i="19"/>
  <c r="H8769" i="19"/>
  <c r="H8768" i="19"/>
  <c r="H8767" i="19"/>
  <c r="H8766" i="19"/>
  <c r="H8765" i="19"/>
  <c r="H8764" i="19"/>
  <c r="H8763" i="19"/>
  <c r="H8762" i="19"/>
  <c r="H8761" i="19"/>
  <c r="H8760" i="19"/>
  <c r="H8759" i="19"/>
  <c r="H8758" i="19"/>
  <c r="H8757" i="19"/>
  <c r="H8756" i="19"/>
  <c r="H8755" i="19"/>
  <c r="H8754" i="19"/>
  <c r="H8753" i="19"/>
  <c r="H8752" i="19"/>
  <c r="H8751" i="19"/>
  <c r="H8750" i="19"/>
  <c r="H8749" i="19"/>
  <c r="H8748" i="19"/>
  <c r="H8747" i="19"/>
  <c r="H8746" i="19"/>
  <c r="H8745" i="19"/>
  <c r="H8744" i="19"/>
  <c r="H8743" i="19"/>
  <c r="H8742" i="19"/>
  <c r="H8741" i="19"/>
  <c r="H8740" i="19"/>
  <c r="H8739" i="19"/>
  <c r="H8738" i="19"/>
  <c r="H8737" i="19"/>
  <c r="H8736" i="19"/>
  <c r="H8735" i="19"/>
  <c r="H8734" i="19"/>
  <c r="H8733" i="19"/>
  <c r="H8732" i="19"/>
  <c r="H8731" i="19"/>
  <c r="H8730" i="19"/>
  <c r="H8729" i="19"/>
  <c r="H8728" i="19"/>
  <c r="H8727" i="19"/>
  <c r="H8726" i="19"/>
  <c r="H8725" i="19"/>
  <c r="H8724" i="19"/>
  <c r="H8723" i="19"/>
  <c r="H8722" i="19"/>
  <c r="H8721" i="19"/>
  <c r="H8720" i="19"/>
  <c r="H8719" i="19"/>
  <c r="H8718" i="19"/>
  <c r="H8717" i="19"/>
  <c r="H8716" i="19"/>
  <c r="H8715" i="19"/>
  <c r="H8714" i="19"/>
  <c r="H8713" i="19"/>
  <c r="H8712" i="19"/>
  <c r="H8711" i="19"/>
  <c r="H8710" i="19"/>
  <c r="H8709" i="19"/>
  <c r="H8708" i="19"/>
  <c r="H8707" i="19"/>
  <c r="H8706" i="19"/>
  <c r="H8705" i="19"/>
  <c r="H8704" i="19"/>
  <c r="H8703" i="19"/>
  <c r="H8702" i="19"/>
  <c r="H8701" i="19"/>
  <c r="H8700" i="19"/>
  <c r="H8699" i="19"/>
  <c r="H8698" i="19"/>
  <c r="H8697" i="19"/>
  <c r="H8696" i="19"/>
  <c r="H8695" i="19"/>
  <c r="H8694" i="19"/>
  <c r="H8693" i="19"/>
  <c r="H8692" i="19"/>
  <c r="H8691" i="19"/>
  <c r="H8690" i="19"/>
  <c r="H8689" i="19"/>
  <c r="H8688" i="19"/>
  <c r="H8687" i="19"/>
  <c r="H8686" i="19"/>
  <c r="H8685" i="19"/>
  <c r="H8684" i="19"/>
  <c r="H8683" i="19"/>
  <c r="H8682" i="19"/>
  <c r="H8681" i="19"/>
  <c r="H8680" i="19"/>
  <c r="H8679" i="19"/>
  <c r="H8678" i="19"/>
  <c r="H8677" i="19"/>
  <c r="H8676" i="19"/>
  <c r="H8675" i="19"/>
  <c r="H8674" i="19"/>
  <c r="H8673" i="19"/>
  <c r="H8672" i="19"/>
  <c r="H8671" i="19"/>
  <c r="H8670" i="19"/>
  <c r="H8669" i="19"/>
  <c r="H8668" i="19"/>
  <c r="H8667" i="19"/>
  <c r="H8666" i="19"/>
  <c r="H8665" i="19"/>
  <c r="H8664" i="19"/>
  <c r="H8663" i="19"/>
  <c r="H8662" i="19"/>
  <c r="H8661" i="19"/>
  <c r="H8660" i="19"/>
  <c r="H8659" i="19"/>
  <c r="H8658" i="19"/>
  <c r="H8657" i="19"/>
  <c r="H8656" i="19"/>
  <c r="H8655" i="19"/>
  <c r="H8654" i="19"/>
  <c r="H8653" i="19"/>
  <c r="H8652" i="19"/>
  <c r="H8651" i="19"/>
  <c r="H8650" i="19"/>
  <c r="H8649" i="19"/>
  <c r="H8648" i="19"/>
  <c r="H8647" i="19"/>
  <c r="H8646" i="19"/>
  <c r="H8645" i="19"/>
  <c r="H8644" i="19"/>
  <c r="H8643" i="19"/>
  <c r="H8642" i="19"/>
  <c r="H8641" i="19"/>
  <c r="H8640" i="19"/>
  <c r="H8639" i="19"/>
  <c r="H8638" i="19"/>
  <c r="H8637" i="19"/>
  <c r="H8636" i="19"/>
  <c r="H8635" i="19"/>
  <c r="H8634" i="19"/>
  <c r="H8633" i="19"/>
  <c r="H8632" i="19"/>
  <c r="H8631" i="19"/>
  <c r="H8630" i="19"/>
  <c r="H8629" i="19"/>
  <c r="H8628" i="19"/>
  <c r="H8627" i="19"/>
  <c r="H8626" i="19"/>
  <c r="H8625" i="19"/>
  <c r="H8624" i="19"/>
  <c r="H8623" i="19"/>
  <c r="H8622" i="19"/>
  <c r="H8621" i="19"/>
  <c r="H8620" i="19"/>
  <c r="H8619" i="19"/>
  <c r="H8618" i="19"/>
  <c r="H8617" i="19"/>
  <c r="H8616" i="19"/>
  <c r="H8615" i="19"/>
  <c r="H8614" i="19"/>
  <c r="H8613" i="19"/>
  <c r="H8612" i="19"/>
  <c r="H8611" i="19"/>
  <c r="H8610" i="19"/>
  <c r="H8609" i="19"/>
  <c r="H8608" i="19"/>
  <c r="H8607" i="19"/>
  <c r="H8606" i="19"/>
  <c r="H8605" i="19"/>
  <c r="H8604" i="19"/>
  <c r="H8603" i="19"/>
  <c r="H8602" i="19"/>
  <c r="H8601" i="19"/>
  <c r="H8600" i="19"/>
  <c r="H8599" i="19"/>
  <c r="H8598" i="19"/>
  <c r="H8597" i="19"/>
  <c r="H8596" i="19"/>
  <c r="H8595" i="19"/>
  <c r="H8594" i="19"/>
  <c r="H8593" i="19"/>
  <c r="H8592" i="19"/>
  <c r="H8591" i="19"/>
  <c r="H8590" i="19"/>
  <c r="H8589" i="19"/>
  <c r="H8588" i="19"/>
  <c r="H8587" i="19"/>
  <c r="H8586" i="19"/>
  <c r="H8585" i="19"/>
  <c r="H8584" i="19"/>
  <c r="H8583" i="19"/>
  <c r="H8582" i="19"/>
  <c r="H8581" i="19"/>
  <c r="H8580" i="19"/>
  <c r="H8579" i="19"/>
  <c r="H8578" i="19"/>
  <c r="H8577" i="19"/>
  <c r="H8576" i="19"/>
  <c r="H8575" i="19"/>
  <c r="H8574" i="19"/>
  <c r="H8573" i="19"/>
  <c r="H8572" i="19"/>
  <c r="H8571" i="19"/>
  <c r="H8570" i="19"/>
  <c r="H8569" i="19"/>
  <c r="H8568" i="19"/>
  <c r="H8567" i="19"/>
  <c r="H8566" i="19"/>
  <c r="H8565" i="19"/>
  <c r="H8564" i="19"/>
  <c r="H8563" i="19"/>
  <c r="H8562" i="19"/>
  <c r="H8561" i="19"/>
  <c r="H8560" i="19"/>
  <c r="H8559" i="19"/>
  <c r="H8558" i="19"/>
  <c r="H8557" i="19"/>
  <c r="H8556" i="19"/>
  <c r="H8555" i="19"/>
  <c r="H8554" i="19"/>
  <c r="H8553" i="19"/>
  <c r="H8552" i="19"/>
  <c r="H8551" i="19"/>
  <c r="H8550" i="19"/>
  <c r="H8549" i="19"/>
  <c r="H8548" i="19"/>
  <c r="H8547" i="19"/>
  <c r="H8546" i="19"/>
  <c r="H8545" i="19"/>
  <c r="H8544" i="19"/>
  <c r="H8543" i="19"/>
  <c r="H8542" i="19"/>
  <c r="H8541" i="19"/>
  <c r="H8540" i="19"/>
  <c r="H8539" i="19"/>
  <c r="H8538" i="19"/>
  <c r="H8537" i="19"/>
  <c r="H8536" i="19"/>
  <c r="H8535" i="19"/>
  <c r="H8534" i="19"/>
  <c r="H8533" i="19"/>
  <c r="H8532" i="19"/>
  <c r="H8531" i="19"/>
  <c r="H8530" i="19"/>
  <c r="H8529" i="19"/>
  <c r="H8528" i="19"/>
  <c r="H8527" i="19"/>
  <c r="H8526" i="19"/>
  <c r="H8525" i="19"/>
  <c r="H8524" i="19"/>
  <c r="H8523" i="19"/>
  <c r="H8522" i="19"/>
  <c r="H8521" i="19"/>
  <c r="H8520" i="19"/>
  <c r="H8519" i="19"/>
  <c r="H8518" i="19"/>
  <c r="H8517" i="19"/>
  <c r="H8516" i="19"/>
  <c r="H8515" i="19"/>
  <c r="H8514" i="19"/>
  <c r="H8513" i="19"/>
  <c r="H8512" i="19"/>
  <c r="H8511" i="19"/>
  <c r="H8510" i="19"/>
  <c r="H8509" i="19"/>
  <c r="H8508" i="19"/>
  <c r="H8507" i="19"/>
  <c r="H8506" i="19"/>
  <c r="H8505" i="19"/>
  <c r="H8504" i="19"/>
  <c r="H8503" i="19"/>
  <c r="H8502" i="19"/>
  <c r="H8501" i="19"/>
  <c r="H8500" i="19"/>
  <c r="H8499" i="19"/>
  <c r="H8498" i="19"/>
  <c r="H8497" i="19"/>
  <c r="H8496" i="19"/>
  <c r="H8495" i="19"/>
  <c r="H8494" i="19"/>
  <c r="H8493" i="19"/>
  <c r="H8492" i="19"/>
  <c r="H8491" i="19"/>
  <c r="H8490" i="19"/>
  <c r="H8489" i="19"/>
  <c r="H8488" i="19"/>
  <c r="H8487" i="19"/>
  <c r="H8486" i="19"/>
  <c r="H8485" i="19"/>
  <c r="H8484" i="19"/>
  <c r="H8483" i="19"/>
  <c r="H8482" i="19"/>
  <c r="H8481" i="19"/>
  <c r="H8480" i="19"/>
  <c r="H8479" i="19"/>
  <c r="H8478" i="19"/>
  <c r="H8477" i="19"/>
  <c r="H8476" i="19"/>
  <c r="H8475" i="19"/>
  <c r="H8474" i="19"/>
  <c r="H8473" i="19"/>
  <c r="H8472" i="19"/>
  <c r="H8471" i="19"/>
  <c r="H8470" i="19"/>
  <c r="H8469" i="19"/>
  <c r="H8468" i="19"/>
  <c r="H8467" i="19"/>
  <c r="H8466" i="19"/>
  <c r="H8465" i="19"/>
  <c r="H8464" i="19"/>
  <c r="H8463" i="19"/>
  <c r="H8462" i="19"/>
  <c r="H8461" i="19"/>
  <c r="H8460" i="19"/>
  <c r="H8459" i="19"/>
  <c r="H8458" i="19"/>
  <c r="H8457" i="19"/>
  <c r="H8456" i="19"/>
  <c r="H8455" i="19"/>
  <c r="H8454" i="19"/>
  <c r="H8453" i="19"/>
  <c r="H8452" i="19"/>
  <c r="H8451" i="19"/>
  <c r="H8450" i="19"/>
  <c r="H8449" i="19"/>
  <c r="H8448" i="19"/>
  <c r="H8447" i="19"/>
  <c r="H8446" i="19"/>
  <c r="H8445" i="19"/>
  <c r="H8444" i="19"/>
  <c r="H8443" i="19"/>
  <c r="H8442" i="19"/>
  <c r="H8441" i="19"/>
  <c r="H8440" i="19"/>
  <c r="H8439" i="19"/>
  <c r="H8438" i="19"/>
  <c r="H8437" i="19"/>
  <c r="H8436" i="19"/>
  <c r="H8435" i="19"/>
  <c r="H8434" i="19"/>
  <c r="H8433" i="19"/>
  <c r="H8432" i="19"/>
  <c r="H8431" i="19"/>
  <c r="H8430" i="19"/>
  <c r="H8429" i="19"/>
  <c r="H8428" i="19"/>
  <c r="H8427" i="19"/>
  <c r="H8426" i="19"/>
  <c r="H8425" i="19"/>
  <c r="H8424" i="19"/>
  <c r="H8423" i="19"/>
  <c r="H8422" i="19"/>
  <c r="H8421" i="19"/>
  <c r="H8420" i="19"/>
  <c r="H8419" i="19"/>
  <c r="H8418" i="19"/>
  <c r="H8417" i="19"/>
  <c r="H8416" i="19"/>
  <c r="H8415" i="19"/>
  <c r="H8414" i="19"/>
  <c r="H8413" i="19"/>
  <c r="H8412" i="19"/>
  <c r="H8411" i="19"/>
  <c r="H8410" i="19"/>
  <c r="H8409" i="19"/>
  <c r="H8408" i="19"/>
  <c r="H8407" i="19"/>
  <c r="H8406" i="19"/>
  <c r="H8405" i="19"/>
  <c r="H8404" i="19"/>
  <c r="H8403" i="19"/>
  <c r="H8402" i="19"/>
  <c r="H8401" i="19"/>
  <c r="H8400" i="19"/>
  <c r="H8399" i="19"/>
  <c r="H8398" i="19"/>
  <c r="H8397" i="19"/>
  <c r="H8396" i="19"/>
  <c r="H8395" i="19"/>
  <c r="H8394" i="19"/>
  <c r="H8393" i="19"/>
  <c r="H8392" i="19"/>
  <c r="H8391" i="19"/>
  <c r="H8390" i="19"/>
  <c r="H8389" i="19"/>
  <c r="H8388" i="19"/>
  <c r="H8387" i="19"/>
  <c r="H8386" i="19"/>
  <c r="H8385" i="19"/>
  <c r="H8384" i="19"/>
  <c r="H8383" i="19"/>
  <c r="H8382" i="19"/>
  <c r="H8381" i="19"/>
  <c r="H8380" i="19"/>
  <c r="H8379" i="19"/>
  <c r="H8378" i="19"/>
  <c r="H8377" i="19"/>
  <c r="H8376" i="19"/>
  <c r="H8375" i="19"/>
  <c r="H8374" i="19"/>
  <c r="H8373" i="19"/>
  <c r="H8372" i="19"/>
  <c r="H8371" i="19"/>
  <c r="H8370" i="19"/>
  <c r="H8369" i="19"/>
  <c r="H8368" i="19"/>
  <c r="H8367" i="19"/>
  <c r="H8366" i="19"/>
  <c r="H8365" i="19"/>
  <c r="H8364" i="19"/>
  <c r="H8363" i="19"/>
  <c r="H8362" i="19"/>
  <c r="H8361" i="19"/>
  <c r="H8360" i="19"/>
  <c r="H8359" i="19"/>
  <c r="H8358" i="19"/>
  <c r="H8357" i="19"/>
  <c r="H8356" i="19"/>
  <c r="H8355" i="19"/>
  <c r="H8354" i="19"/>
  <c r="H8353" i="19"/>
  <c r="H8352" i="19"/>
  <c r="H8351" i="19"/>
  <c r="H8350" i="19"/>
  <c r="H8349" i="19"/>
  <c r="H8348" i="19"/>
  <c r="H8347" i="19"/>
  <c r="H8346" i="19"/>
  <c r="H8345" i="19"/>
  <c r="H8344" i="19"/>
  <c r="H8343" i="19"/>
  <c r="H8342" i="19"/>
  <c r="H8341" i="19"/>
  <c r="H8340" i="19"/>
  <c r="H8339" i="19"/>
  <c r="H8338" i="19"/>
  <c r="H8337" i="19"/>
  <c r="H8336" i="19"/>
  <c r="H8335" i="19"/>
  <c r="H8334" i="19"/>
  <c r="H8333" i="19"/>
  <c r="H8332" i="19"/>
  <c r="H8331" i="19"/>
  <c r="H8330" i="19"/>
  <c r="H8329" i="19"/>
  <c r="H8328" i="19"/>
  <c r="H8327" i="19"/>
  <c r="H8326" i="19"/>
  <c r="H8325" i="19"/>
  <c r="H8324" i="19"/>
  <c r="H8323" i="19"/>
  <c r="H8322" i="19"/>
  <c r="H8321" i="19"/>
  <c r="H8320" i="19"/>
  <c r="H8319" i="19"/>
  <c r="H8318" i="19"/>
  <c r="H8317" i="19"/>
  <c r="H8316" i="19"/>
  <c r="H8315" i="19"/>
  <c r="H8314" i="19"/>
  <c r="H8313" i="19"/>
  <c r="H8312" i="19"/>
  <c r="H8311" i="19"/>
  <c r="H8310" i="19"/>
  <c r="H8309" i="19"/>
  <c r="H8308" i="19"/>
  <c r="H8307" i="19"/>
  <c r="H8306" i="19"/>
  <c r="H8305" i="19"/>
  <c r="H8304" i="19"/>
  <c r="H8303" i="19"/>
  <c r="H8302" i="19"/>
  <c r="H8301" i="19"/>
  <c r="H8300" i="19"/>
  <c r="H8299" i="19"/>
  <c r="H8298" i="19"/>
  <c r="H8297" i="19"/>
  <c r="H8296" i="19"/>
  <c r="H8295" i="19"/>
  <c r="H8294" i="19"/>
  <c r="H8293" i="19"/>
  <c r="H8292" i="19"/>
  <c r="H8291" i="19"/>
  <c r="H8290" i="19"/>
  <c r="H8289" i="19"/>
  <c r="H8288" i="19"/>
  <c r="H8287" i="19"/>
  <c r="H8286" i="19"/>
  <c r="H8285" i="19"/>
  <c r="H8284" i="19"/>
  <c r="H8283" i="19"/>
  <c r="H8282" i="19"/>
  <c r="H8281" i="19"/>
  <c r="H8280" i="19"/>
  <c r="H8279" i="19"/>
  <c r="H8278" i="19"/>
  <c r="H8277" i="19"/>
  <c r="H8276" i="19"/>
  <c r="H8275" i="19"/>
  <c r="H8274" i="19"/>
  <c r="H8273" i="19"/>
  <c r="H8272" i="19"/>
  <c r="H8271" i="19"/>
  <c r="H8270" i="19"/>
  <c r="H8269" i="19"/>
  <c r="H8268" i="19"/>
  <c r="H8267" i="19"/>
  <c r="H8266" i="19"/>
  <c r="H8265" i="19"/>
  <c r="H8264" i="19"/>
  <c r="H8263" i="19"/>
  <c r="H8262" i="19"/>
  <c r="H8261" i="19"/>
  <c r="H8260" i="19"/>
  <c r="H8259" i="19"/>
  <c r="H8258" i="19"/>
  <c r="H8257" i="19"/>
  <c r="H8256" i="19"/>
  <c r="H8255" i="19"/>
  <c r="H8254" i="19"/>
  <c r="H8253" i="19"/>
  <c r="H8252" i="19"/>
  <c r="H8251" i="19"/>
  <c r="H8250" i="19"/>
  <c r="H8249" i="19"/>
  <c r="H8248" i="19"/>
  <c r="H8247" i="19"/>
  <c r="H8246" i="19"/>
  <c r="H8245" i="19"/>
  <c r="H8244" i="19"/>
  <c r="H8243" i="19"/>
  <c r="H8242" i="19"/>
  <c r="H8241" i="19"/>
  <c r="H8240" i="19"/>
  <c r="H8239" i="19"/>
  <c r="H8238" i="19"/>
  <c r="H8237" i="19"/>
  <c r="H8236" i="19"/>
  <c r="H8235" i="19"/>
  <c r="H8234" i="19"/>
  <c r="H8233" i="19"/>
  <c r="H8232" i="19"/>
  <c r="H8231" i="19"/>
  <c r="H8230" i="19"/>
  <c r="H8229" i="19"/>
  <c r="H8228" i="19"/>
  <c r="H8227" i="19"/>
  <c r="H8226" i="19"/>
  <c r="H8225" i="19"/>
  <c r="H8224" i="19"/>
  <c r="H8223" i="19"/>
  <c r="H8222" i="19"/>
  <c r="H8221" i="19"/>
  <c r="H8220" i="19"/>
  <c r="H8219" i="19"/>
  <c r="H8218" i="19"/>
  <c r="H8217" i="19"/>
  <c r="H8216" i="19"/>
  <c r="H8215" i="19"/>
  <c r="H8214" i="19"/>
  <c r="H8213" i="19"/>
  <c r="H8212" i="19"/>
  <c r="H8211" i="19"/>
  <c r="H8210" i="19"/>
  <c r="H8209" i="19"/>
  <c r="H8208" i="19"/>
  <c r="H8207" i="19"/>
  <c r="H8206" i="19"/>
  <c r="H8205" i="19"/>
  <c r="H8204" i="19"/>
  <c r="H8203" i="19"/>
  <c r="H8202" i="19"/>
  <c r="H8201" i="19"/>
  <c r="H8200" i="19"/>
  <c r="H8199" i="19"/>
  <c r="H8198" i="19"/>
  <c r="H8197" i="19"/>
  <c r="H8196" i="19"/>
  <c r="H8195" i="19"/>
  <c r="H8194" i="19"/>
  <c r="H8193" i="19"/>
  <c r="H8192" i="19"/>
  <c r="H8191" i="19"/>
  <c r="H8190" i="19"/>
  <c r="H8189" i="19"/>
  <c r="H8188" i="19"/>
  <c r="H8187" i="19"/>
  <c r="H8186" i="19"/>
  <c r="H8185" i="19"/>
  <c r="H8184" i="19"/>
  <c r="H8183" i="19"/>
  <c r="H8182" i="19"/>
  <c r="H8181" i="19"/>
  <c r="H8180" i="19"/>
  <c r="H8179" i="19"/>
  <c r="H8178" i="19"/>
  <c r="H8177" i="19"/>
  <c r="H8176" i="19"/>
  <c r="H8175" i="19"/>
  <c r="H8174" i="19"/>
  <c r="H8173" i="19"/>
  <c r="H8172" i="19"/>
  <c r="H8171" i="19"/>
  <c r="H8170" i="19"/>
  <c r="H8169" i="19"/>
  <c r="H8168" i="19"/>
  <c r="H8167" i="19"/>
  <c r="H8166" i="19"/>
  <c r="H8165" i="19"/>
  <c r="H8164" i="19"/>
  <c r="H8163" i="19"/>
  <c r="H8162" i="19"/>
  <c r="H8161" i="19"/>
  <c r="H8160" i="19"/>
  <c r="H8159" i="19"/>
  <c r="H8158" i="19"/>
  <c r="H8157" i="19"/>
  <c r="H8156" i="19"/>
  <c r="H8155" i="19"/>
  <c r="H8154" i="19"/>
  <c r="H8153" i="19"/>
  <c r="H8152" i="19"/>
  <c r="H8151" i="19"/>
  <c r="H8150" i="19"/>
  <c r="H8149" i="19"/>
  <c r="H8148" i="19"/>
  <c r="H8147" i="19"/>
  <c r="H8146" i="19"/>
  <c r="H8145" i="19"/>
  <c r="H8144" i="19"/>
  <c r="H8143" i="19"/>
  <c r="H8142" i="19"/>
  <c r="H8141" i="19"/>
  <c r="H8140" i="19"/>
  <c r="H8139" i="19"/>
  <c r="H8138" i="19"/>
  <c r="H8137" i="19"/>
  <c r="H8136" i="19"/>
  <c r="H8135" i="19"/>
  <c r="H8134" i="19"/>
  <c r="H8133" i="19"/>
  <c r="H8132" i="19"/>
  <c r="H8131" i="19"/>
  <c r="H8130" i="19"/>
  <c r="H8129" i="19"/>
  <c r="H8128" i="19"/>
  <c r="H8127" i="19"/>
  <c r="H8126" i="19"/>
  <c r="H8125" i="19"/>
  <c r="H8124" i="19"/>
  <c r="H8123" i="19"/>
  <c r="H8122" i="19"/>
  <c r="H8121" i="19"/>
  <c r="H8120" i="19"/>
  <c r="H8119" i="19"/>
  <c r="H8118" i="19"/>
  <c r="H8117" i="19"/>
  <c r="H8116" i="19"/>
  <c r="H8115" i="19"/>
  <c r="H8114" i="19"/>
  <c r="H8113" i="19"/>
  <c r="H8112" i="19"/>
  <c r="H8111" i="19"/>
  <c r="H8110" i="19"/>
  <c r="H8109" i="19"/>
  <c r="H8108" i="19"/>
  <c r="H8107" i="19"/>
  <c r="H8106" i="19"/>
  <c r="H8105" i="19"/>
  <c r="H8104" i="19"/>
  <c r="H8103" i="19"/>
  <c r="H8102" i="19"/>
  <c r="H8101" i="19"/>
  <c r="H8100" i="19"/>
  <c r="H8099" i="19"/>
  <c r="H8098" i="19"/>
  <c r="H8097" i="19"/>
  <c r="H8096" i="19"/>
  <c r="H8095" i="19"/>
  <c r="H8094" i="19"/>
  <c r="H8093" i="19"/>
  <c r="H8092" i="19"/>
  <c r="H8091" i="19"/>
  <c r="H8090" i="19"/>
  <c r="H8089" i="19"/>
  <c r="H8088" i="19"/>
  <c r="H8087" i="19"/>
  <c r="H8086" i="19"/>
  <c r="H8085" i="19"/>
  <c r="H8084" i="19"/>
  <c r="H8083" i="19"/>
  <c r="H8082" i="19"/>
  <c r="H8081" i="19"/>
  <c r="H8080" i="19"/>
  <c r="H8079" i="19"/>
  <c r="H8078" i="19"/>
  <c r="H8077" i="19"/>
  <c r="H8076" i="19"/>
  <c r="H8075" i="19"/>
  <c r="H8074" i="19"/>
  <c r="H8073" i="19"/>
  <c r="H8072" i="19"/>
  <c r="H8071" i="19"/>
  <c r="H8070" i="19"/>
  <c r="H8069" i="19"/>
  <c r="H8068" i="19"/>
  <c r="H8067" i="19"/>
  <c r="H8066" i="19"/>
  <c r="H8065" i="19"/>
  <c r="H8064" i="19"/>
  <c r="H8063" i="19"/>
  <c r="H8062" i="19"/>
  <c r="H8061" i="19"/>
  <c r="H8060" i="19"/>
  <c r="H8059" i="19"/>
  <c r="H8058" i="19"/>
  <c r="H8057" i="19"/>
  <c r="H8056" i="19"/>
  <c r="H8055" i="19"/>
  <c r="H8054" i="19"/>
  <c r="H8053" i="19"/>
  <c r="H8052" i="19"/>
  <c r="H8051" i="19"/>
  <c r="H8050" i="19"/>
  <c r="H8049" i="19"/>
  <c r="H8048" i="19"/>
  <c r="H8047" i="19"/>
  <c r="H8046" i="19"/>
  <c r="H8045" i="19"/>
  <c r="H8044" i="19"/>
  <c r="H8043" i="19"/>
  <c r="H8042" i="19"/>
  <c r="H8041" i="19"/>
  <c r="H8040" i="19"/>
  <c r="H8039" i="19"/>
  <c r="H8038" i="19"/>
  <c r="H8037" i="19"/>
  <c r="H8036" i="19"/>
  <c r="H8035" i="19"/>
  <c r="H8034" i="19"/>
  <c r="H8033" i="19"/>
  <c r="H8032" i="19"/>
  <c r="H8031" i="19"/>
  <c r="H8030" i="19"/>
  <c r="H8029" i="19"/>
  <c r="H8028" i="19"/>
  <c r="H8027" i="19"/>
  <c r="H8026" i="19"/>
  <c r="H8025" i="19"/>
  <c r="H8024" i="19"/>
  <c r="H8023" i="19"/>
  <c r="H8022" i="19"/>
  <c r="H8021" i="19"/>
  <c r="H8020" i="19"/>
  <c r="H8019" i="19"/>
  <c r="H8018" i="19"/>
  <c r="H8017" i="19"/>
  <c r="H8016" i="19"/>
  <c r="H8015" i="19"/>
  <c r="H8014" i="19"/>
  <c r="H8013" i="19"/>
  <c r="H8012" i="19"/>
  <c r="H8011" i="19"/>
  <c r="H8010" i="19"/>
  <c r="H8009" i="19"/>
  <c r="H8008" i="19"/>
  <c r="H8007" i="19"/>
  <c r="H8006" i="19"/>
  <c r="H8005" i="19"/>
  <c r="H8004" i="19"/>
  <c r="H8003" i="19"/>
  <c r="H8002" i="19"/>
  <c r="H8001" i="19"/>
  <c r="H8000" i="19"/>
  <c r="H7999" i="19"/>
  <c r="H7998" i="19"/>
  <c r="H7997" i="19"/>
  <c r="H7996" i="19"/>
  <c r="H7995" i="19"/>
  <c r="H7994" i="19"/>
  <c r="H7993" i="19"/>
  <c r="H7992" i="19"/>
  <c r="H7991" i="19"/>
  <c r="H7990" i="19"/>
  <c r="H7989" i="19"/>
  <c r="H7988" i="19"/>
  <c r="H7987" i="19"/>
  <c r="H7986" i="19"/>
  <c r="H7985" i="19"/>
  <c r="H7984" i="19"/>
  <c r="H7983" i="19"/>
  <c r="H7982" i="19"/>
  <c r="H7981" i="19"/>
  <c r="H7980" i="19"/>
  <c r="H7979" i="19"/>
  <c r="H7978" i="19"/>
  <c r="H7977" i="19"/>
  <c r="H7976" i="19"/>
  <c r="H7975" i="19"/>
  <c r="H7974" i="19"/>
  <c r="H7973" i="19"/>
  <c r="H7972" i="19"/>
  <c r="H7971" i="19"/>
  <c r="H7970" i="19"/>
  <c r="H7969" i="19"/>
  <c r="H7968" i="19"/>
  <c r="H7967" i="19"/>
  <c r="H7966" i="19"/>
  <c r="H7965" i="19"/>
  <c r="H7964" i="19"/>
  <c r="H7963" i="19"/>
  <c r="H7962" i="19"/>
  <c r="H7961" i="19"/>
  <c r="H7960" i="19"/>
  <c r="H7959" i="19"/>
  <c r="H7958" i="19"/>
  <c r="H7957" i="19"/>
  <c r="H7956" i="19"/>
  <c r="H7955" i="19"/>
  <c r="H7954" i="19"/>
  <c r="H7953" i="19"/>
  <c r="H7952" i="19"/>
  <c r="H7951" i="19"/>
  <c r="H7950" i="19"/>
  <c r="H7949" i="19"/>
  <c r="H7948" i="19"/>
  <c r="H7947" i="19"/>
  <c r="H7946" i="19"/>
  <c r="H7945" i="19"/>
  <c r="H7944" i="19"/>
  <c r="H7943" i="19"/>
  <c r="H7942" i="19"/>
  <c r="H7941" i="19"/>
  <c r="H7940" i="19"/>
  <c r="H7939" i="19"/>
  <c r="H7938" i="19"/>
  <c r="H7937" i="19"/>
  <c r="H7936" i="19"/>
  <c r="H7935" i="19"/>
  <c r="H7934" i="19"/>
  <c r="H7933" i="19"/>
  <c r="H7932" i="19"/>
  <c r="H7931" i="19"/>
  <c r="H7930" i="19"/>
  <c r="H7929" i="19"/>
  <c r="H7928" i="19"/>
  <c r="H7927" i="19"/>
  <c r="H7926" i="19"/>
  <c r="H7925" i="19"/>
  <c r="H7924" i="19"/>
  <c r="H7923" i="19"/>
  <c r="H7922" i="19"/>
  <c r="H7921" i="19"/>
  <c r="H7920" i="19"/>
  <c r="H7919" i="19"/>
  <c r="H7918" i="19"/>
  <c r="H7917" i="19"/>
  <c r="H7916" i="19"/>
  <c r="H7915" i="19"/>
  <c r="H7914" i="19"/>
  <c r="H7913" i="19"/>
  <c r="H7912" i="19"/>
  <c r="H7911" i="19"/>
  <c r="H7910" i="19"/>
  <c r="H7909" i="19"/>
  <c r="H7908" i="19"/>
  <c r="H7907" i="19"/>
  <c r="H7906" i="19"/>
  <c r="H7905" i="19"/>
  <c r="H7904" i="19"/>
  <c r="H7903" i="19"/>
  <c r="H7902" i="19"/>
  <c r="H7901" i="19"/>
  <c r="H7900" i="19"/>
  <c r="H7899" i="19"/>
  <c r="H7898" i="19"/>
  <c r="H7897" i="19"/>
  <c r="H7896" i="19"/>
  <c r="H7895" i="19"/>
  <c r="H7894" i="19"/>
  <c r="H7893" i="19"/>
  <c r="H7892" i="19"/>
  <c r="H7891" i="19"/>
  <c r="H7890" i="19"/>
  <c r="H7889" i="19"/>
  <c r="H7888" i="19"/>
  <c r="H7887" i="19"/>
  <c r="H7886" i="19"/>
  <c r="H7885" i="19"/>
  <c r="H7884" i="19"/>
  <c r="H7883" i="19"/>
  <c r="H7882" i="19"/>
  <c r="H7881" i="19"/>
  <c r="H7880" i="19"/>
  <c r="H7879" i="19"/>
  <c r="H7878" i="19"/>
  <c r="H7877" i="19"/>
  <c r="H7876" i="19"/>
  <c r="H7875" i="19"/>
  <c r="H7874" i="19"/>
  <c r="H7873" i="19"/>
  <c r="H7872" i="19"/>
  <c r="H7871" i="19"/>
  <c r="H7870" i="19"/>
  <c r="H7869" i="19"/>
  <c r="H7868" i="19"/>
  <c r="H7867" i="19"/>
  <c r="H7866" i="19"/>
  <c r="H7865" i="19"/>
  <c r="H7864" i="19"/>
  <c r="H7863" i="19"/>
  <c r="H7862" i="19"/>
  <c r="H7861" i="19"/>
  <c r="H7860" i="19"/>
  <c r="H7859" i="19"/>
  <c r="H7858" i="19"/>
  <c r="H7857" i="19"/>
  <c r="H7856" i="19"/>
  <c r="H7855" i="19"/>
  <c r="H7854" i="19"/>
  <c r="H7853" i="19"/>
  <c r="H7852" i="19"/>
  <c r="H7851" i="19"/>
  <c r="H7850" i="19"/>
  <c r="H7849" i="19"/>
  <c r="H7848" i="19"/>
  <c r="H7847" i="19"/>
  <c r="H7846" i="19"/>
  <c r="H7845" i="19"/>
  <c r="H7844" i="19"/>
  <c r="H7843" i="19"/>
  <c r="H7842" i="19"/>
  <c r="H7841" i="19"/>
  <c r="H7840" i="19"/>
  <c r="H7839" i="19"/>
  <c r="H7838" i="19"/>
  <c r="H7837" i="19"/>
  <c r="H7836" i="19"/>
  <c r="H7835" i="19"/>
  <c r="H7834" i="19"/>
  <c r="H7833" i="19"/>
  <c r="H7832" i="19"/>
  <c r="H7831" i="19"/>
  <c r="H7830" i="19"/>
  <c r="H7829" i="19"/>
  <c r="H7828" i="19"/>
  <c r="H7827" i="19"/>
  <c r="H7826" i="19"/>
  <c r="H7825" i="19"/>
  <c r="H7824" i="19"/>
  <c r="H7823" i="19"/>
  <c r="H7822" i="19"/>
  <c r="H7821" i="19"/>
  <c r="H7820" i="19"/>
  <c r="H7819" i="19"/>
  <c r="H7818" i="19"/>
  <c r="H7817" i="19"/>
  <c r="H7816" i="19"/>
  <c r="H7815" i="19"/>
  <c r="H7814" i="19"/>
  <c r="H7813" i="19"/>
  <c r="H7812" i="19"/>
  <c r="H7811" i="19"/>
  <c r="H7810" i="19"/>
  <c r="H7809" i="19"/>
  <c r="H7808" i="19"/>
  <c r="H7807" i="19"/>
  <c r="H7806" i="19"/>
  <c r="H7805" i="19"/>
  <c r="H7804" i="19"/>
  <c r="H7803" i="19"/>
  <c r="H7802" i="19"/>
  <c r="H7801" i="19"/>
  <c r="H7800" i="19"/>
  <c r="H7799" i="19"/>
  <c r="H7798" i="19"/>
  <c r="H7797" i="19"/>
  <c r="H7796" i="19"/>
  <c r="H7795" i="19"/>
  <c r="H7794" i="19"/>
  <c r="H7793" i="19"/>
  <c r="H7792" i="19"/>
  <c r="H7791" i="19"/>
  <c r="H7790" i="19"/>
  <c r="H7789" i="19"/>
  <c r="H7788" i="19"/>
  <c r="H7787" i="19"/>
  <c r="H7786" i="19"/>
  <c r="H7785" i="19"/>
  <c r="H7784" i="19"/>
  <c r="H7783" i="19"/>
  <c r="H7782" i="19"/>
  <c r="H7781" i="19"/>
  <c r="H7780" i="19"/>
  <c r="H7779" i="19"/>
  <c r="H7778" i="19"/>
  <c r="H7777" i="19"/>
  <c r="H7776" i="19"/>
  <c r="H7775" i="19"/>
  <c r="H7774" i="19"/>
  <c r="H7773" i="19"/>
  <c r="H7772" i="19"/>
  <c r="H7771" i="19"/>
  <c r="H7770" i="19"/>
  <c r="H7769" i="19"/>
  <c r="H7768" i="19"/>
  <c r="H7767" i="19"/>
  <c r="H7766" i="19"/>
  <c r="H7765" i="19"/>
  <c r="H7764" i="19"/>
  <c r="H7763" i="19"/>
  <c r="H7762" i="19"/>
  <c r="H7761" i="19"/>
  <c r="H7760" i="19"/>
  <c r="H7759" i="19"/>
  <c r="H7758" i="19"/>
  <c r="H7757" i="19"/>
  <c r="H7756" i="19"/>
  <c r="H7755" i="19"/>
  <c r="H7754" i="19"/>
  <c r="H7753" i="19"/>
  <c r="H7752" i="19"/>
  <c r="H7751" i="19"/>
  <c r="H7750" i="19"/>
  <c r="H7749" i="19"/>
  <c r="H7748" i="19"/>
  <c r="H7747" i="19"/>
  <c r="H7746" i="19"/>
  <c r="H7745" i="19"/>
  <c r="H7744" i="19"/>
  <c r="H7743" i="19"/>
  <c r="H7742" i="19"/>
  <c r="H7741" i="19"/>
  <c r="H7740" i="19"/>
  <c r="H7739" i="19"/>
  <c r="H7738" i="19"/>
  <c r="H7737" i="19"/>
  <c r="H7736" i="19"/>
  <c r="H7735" i="19"/>
  <c r="H7734" i="19"/>
  <c r="H7733" i="19"/>
  <c r="H7732" i="19"/>
  <c r="H7731" i="19"/>
  <c r="H7730" i="19"/>
  <c r="H7729" i="19"/>
  <c r="H7728" i="19"/>
  <c r="H7727" i="19"/>
  <c r="H7726" i="19"/>
  <c r="H7725" i="19"/>
  <c r="H7724" i="19"/>
  <c r="H7723" i="19"/>
  <c r="H7722" i="19"/>
  <c r="H7721" i="19"/>
  <c r="H7720" i="19"/>
  <c r="H7719" i="19"/>
  <c r="H7718" i="19"/>
  <c r="H7717" i="19"/>
  <c r="H7716" i="19"/>
  <c r="H7715" i="19"/>
  <c r="H7714" i="19"/>
  <c r="H7713" i="19"/>
  <c r="H7712" i="19"/>
  <c r="H7711" i="19"/>
  <c r="H7710" i="19"/>
  <c r="H7709" i="19"/>
  <c r="H7708" i="19"/>
  <c r="H7707" i="19"/>
  <c r="H7706" i="19"/>
  <c r="H7705" i="19"/>
  <c r="H7704" i="19"/>
  <c r="H7703" i="19"/>
  <c r="H7702" i="19"/>
  <c r="H7701" i="19"/>
  <c r="H7700" i="19"/>
  <c r="H7699" i="19"/>
  <c r="H7698" i="19"/>
  <c r="H7697" i="19"/>
  <c r="H7696" i="19"/>
  <c r="H7695" i="19"/>
  <c r="H7694" i="19"/>
  <c r="H7693" i="19"/>
  <c r="H7692" i="19"/>
  <c r="H7691" i="19"/>
  <c r="H7690" i="19"/>
  <c r="H7689" i="19"/>
  <c r="H7688" i="19"/>
  <c r="H7687" i="19"/>
  <c r="H7686" i="19"/>
  <c r="H7685" i="19"/>
  <c r="H7684" i="19"/>
  <c r="H7683" i="19"/>
  <c r="H7682" i="19"/>
  <c r="H7681" i="19"/>
  <c r="H7680" i="19"/>
  <c r="H7679" i="19"/>
  <c r="H7678" i="19"/>
  <c r="H7677" i="19"/>
  <c r="H7676" i="19"/>
  <c r="H7675" i="19"/>
  <c r="H7674" i="19"/>
  <c r="H7673" i="19"/>
  <c r="H7672" i="19"/>
  <c r="H7671" i="19"/>
  <c r="H7670" i="19"/>
  <c r="H7669" i="19"/>
  <c r="H7668" i="19"/>
  <c r="H7667" i="19"/>
  <c r="H7666" i="19"/>
  <c r="H7665" i="19"/>
  <c r="H7664" i="19"/>
  <c r="H7663" i="19"/>
  <c r="H7662" i="19"/>
  <c r="H7661" i="19"/>
  <c r="H7660" i="19"/>
  <c r="H7659" i="19"/>
  <c r="H7658" i="19"/>
  <c r="H7657" i="19"/>
  <c r="H7656" i="19"/>
  <c r="H7655" i="19"/>
  <c r="H7654" i="19"/>
  <c r="H7653" i="19"/>
  <c r="H7652" i="19"/>
  <c r="H7651" i="19"/>
  <c r="H7650" i="19"/>
  <c r="H7649" i="19"/>
  <c r="H7648" i="19"/>
  <c r="H7647" i="19"/>
  <c r="H7646" i="19"/>
  <c r="H7645" i="19"/>
  <c r="H7644" i="19"/>
  <c r="H7643" i="19"/>
  <c r="H7642" i="19"/>
  <c r="H7641" i="19"/>
  <c r="H7640" i="19"/>
  <c r="H7639" i="19"/>
  <c r="H7638" i="19"/>
  <c r="H7637" i="19"/>
  <c r="H7636" i="19"/>
  <c r="H7635" i="19"/>
  <c r="H7634" i="19"/>
  <c r="H7633" i="19"/>
  <c r="H7632" i="19"/>
  <c r="H7631" i="19"/>
  <c r="H7630" i="19"/>
  <c r="H7629" i="19"/>
  <c r="H7628" i="19"/>
  <c r="H7627" i="19"/>
  <c r="H7626" i="19"/>
  <c r="H7625" i="19"/>
  <c r="H7624" i="19"/>
  <c r="H7623" i="19"/>
  <c r="H7622" i="19"/>
  <c r="H7621" i="19"/>
  <c r="H7620" i="19"/>
  <c r="H7619" i="19"/>
  <c r="H7618" i="19"/>
  <c r="H7617" i="19"/>
  <c r="H7616" i="19"/>
  <c r="H7615" i="19"/>
  <c r="H7614" i="19"/>
  <c r="H7613" i="19"/>
  <c r="H7612" i="19"/>
  <c r="H7611" i="19"/>
  <c r="H7610" i="19"/>
  <c r="H7609" i="19"/>
  <c r="H7608" i="19"/>
  <c r="H7607" i="19"/>
  <c r="H7606" i="19"/>
  <c r="H7605" i="19"/>
  <c r="H7604" i="19"/>
  <c r="H7603" i="19"/>
  <c r="H7602" i="19"/>
  <c r="H7601" i="19"/>
  <c r="H7600" i="19"/>
  <c r="H7599" i="19"/>
  <c r="H7598" i="19"/>
  <c r="H7597" i="19"/>
  <c r="H7596" i="19"/>
  <c r="H7595" i="19"/>
  <c r="H7594" i="19"/>
  <c r="H7593" i="19"/>
  <c r="H7592" i="19"/>
  <c r="H7591" i="19"/>
  <c r="H7590" i="19"/>
  <c r="H7589" i="19"/>
  <c r="H7588" i="19"/>
  <c r="H7587" i="19"/>
  <c r="H7586" i="19"/>
  <c r="H7585" i="19"/>
  <c r="H7584" i="19"/>
  <c r="H7583" i="19"/>
  <c r="H7582" i="19"/>
  <c r="H7581" i="19"/>
  <c r="H7580" i="19"/>
  <c r="H7579" i="19"/>
  <c r="H7578" i="19"/>
  <c r="H7577" i="19"/>
  <c r="H7576" i="19"/>
  <c r="H7575" i="19"/>
  <c r="H7574" i="19"/>
  <c r="H7573" i="19"/>
  <c r="H7572" i="19"/>
  <c r="H7571" i="19"/>
  <c r="H7570" i="19"/>
  <c r="H7569" i="19"/>
  <c r="H7568" i="19"/>
  <c r="H7567" i="19"/>
  <c r="H7566" i="19"/>
  <c r="H7565" i="19"/>
  <c r="H7564" i="19"/>
  <c r="H7563" i="19"/>
  <c r="H7562" i="19"/>
  <c r="H7561" i="19"/>
  <c r="H7560" i="19"/>
  <c r="H7559" i="19"/>
  <c r="H7558" i="19"/>
  <c r="H7557" i="19"/>
  <c r="H7556" i="19"/>
  <c r="H7555" i="19"/>
  <c r="H7554" i="19"/>
  <c r="H7553" i="19"/>
  <c r="H7552" i="19"/>
  <c r="H7551" i="19"/>
  <c r="H7550" i="19"/>
  <c r="H7549" i="19"/>
  <c r="H7548" i="19"/>
  <c r="H7547" i="19"/>
  <c r="H7546" i="19"/>
  <c r="H7545" i="19"/>
  <c r="H7544" i="19"/>
  <c r="H7543" i="19"/>
  <c r="H7542" i="19"/>
  <c r="H7541" i="19"/>
  <c r="H7540" i="19"/>
  <c r="H7539" i="19"/>
  <c r="H7538" i="19"/>
  <c r="H7537" i="19"/>
  <c r="H7536" i="19"/>
  <c r="H7535" i="19"/>
  <c r="H7534" i="19"/>
  <c r="H7533" i="19"/>
  <c r="H7532" i="19"/>
  <c r="H7531" i="19"/>
  <c r="H7530" i="19"/>
  <c r="H7529" i="19"/>
  <c r="H7528" i="19"/>
  <c r="H7527" i="19"/>
  <c r="H7526" i="19"/>
  <c r="H7525" i="19"/>
  <c r="H7524" i="19"/>
  <c r="H7523" i="19"/>
  <c r="H7522" i="19"/>
  <c r="H7521" i="19"/>
  <c r="H7520" i="19"/>
  <c r="H7519" i="19"/>
  <c r="H7518" i="19"/>
  <c r="H7517" i="19"/>
  <c r="H7516" i="19"/>
  <c r="H7515" i="19"/>
  <c r="H7514" i="19"/>
  <c r="H7513" i="19"/>
  <c r="H7512" i="19"/>
  <c r="H7511" i="19"/>
  <c r="H7510" i="19"/>
  <c r="H7509" i="19"/>
  <c r="H7508" i="19"/>
  <c r="H7507" i="19"/>
  <c r="H7506" i="19"/>
  <c r="H7505" i="19"/>
  <c r="H7504" i="19"/>
  <c r="H7503" i="19"/>
  <c r="H7502" i="19"/>
  <c r="H7501" i="19"/>
  <c r="H7500" i="19"/>
  <c r="H7499" i="19"/>
  <c r="H7498" i="19"/>
  <c r="H7497" i="19"/>
  <c r="H7496" i="19"/>
  <c r="H7495" i="19"/>
  <c r="H7494" i="19"/>
  <c r="H7493" i="19"/>
  <c r="H7492" i="19"/>
  <c r="H7491" i="19"/>
  <c r="H7490" i="19"/>
  <c r="H7489" i="19"/>
  <c r="H7488" i="19"/>
  <c r="H7487" i="19"/>
  <c r="H7486" i="19"/>
  <c r="H7485" i="19"/>
  <c r="H7484" i="19"/>
  <c r="H7483" i="19"/>
  <c r="H7482" i="19"/>
  <c r="H7481" i="19"/>
  <c r="H7480" i="19"/>
  <c r="H7479" i="19"/>
  <c r="H7478" i="19"/>
  <c r="H7477" i="19"/>
  <c r="H7476" i="19"/>
  <c r="H7475" i="19"/>
  <c r="H7474" i="19"/>
  <c r="H7473" i="19"/>
  <c r="H7472" i="19"/>
  <c r="H7471" i="19"/>
  <c r="H7470" i="19"/>
  <c r="H7469" i="19"/>
  <c r="H7468" i="19"/>
  <c r="H7467" i="19"/>
  <c r="H7466" i="19"/>
  <c r="H7465" i="19"/>
  <c r="H7464" i="19"/>
  <c r="H7463" i="19"/>
  <c r="H7462" i="19"/>
  <c r="H7461" i="19"/>
  <c r="H7460" i="19"/>
  <c r="H7459" i="19"/>
  <c r="H7458" i="19"/>
  <c r="H7457" i="19"/>
  <c r="H7456" i="19"/>
  <c r="H7455" i="19"/>
  <c r="H7454" i="19"/>
  <c r="H7453" i="19"/>
  <c r="H7452" i="19"/>
  <c r="H7451" i="19"/>
  <c r="H7450" i="19"/>
  <c r="H7449" i="19"/>
  <c r="H7448" i="19"/>
  <c r="H7447" i="19"/>
  <c r="H7446" i="19"/>
  <c r="H7445" i="19"/>
  <c r="H7444" i="19"/>
  <c r="H7443" i="19"/>
  <c r="H7442" i="19"/>
  <c r="H7441" i="19"/>
  <c r="H7440" i="19"/>
  <c r="H7439" i="19"/>
  <c r="H7438" i="19"/>
  <c r="H7437" i="19"/>
  <c r="H7436" i="19"/>
  <c r="H7435" i="19"/>
  <c r="H7434" i="19"/>
  <c r="H7433" i="19"/>
  <c r="H7432" i="19"/>
  <c r="H7431" i="19"/>
  <c r="H7430" i="19"/>
  <c r="H7429" i="19"/>
  <c r="H7428" i="19"/>
  <c r="H7427" i="19"/>
  <c r="H7426" i="19"/>
  <c r="H7425" i="19"/>
  <c r="H7424" i="19"/>
  <c r="H7423" i="19"/>
  <c r="H7422" i="19"/>
  <c r="H7421" i="19"/>
  <c r="H7420" i="19"/>
  <c r="H7419" i="19"/>
  <c r="H7418" i="19"/>
  <c r="H7417" i="19"/>
  <c r="H7416" i="19"/>
  <c r="H7415" i="19"/>
  <c r="H7414" i="19"/>
  <c r="H7413" i="19"/>
  <c r="H7412" i="19"/>
  <c r="H7411" i="19"/>
  <c r="H7410" i="19"/>
  <c r="H7409" i="19"/>
  <c r="H7408" i="19"/>
  <c r="H7407" i="19"/>
  <c r="H7406" i="19"/>
  <c r="H7405" i="19"/>
  <c r="H7404" i="19"/>
  <c r="H7403" i="19"/>
  <c r="H7402" i="19"/>
  <c r="H7401" i="19"/>
  <c r="H7400" i="19"/>
  <c r="H7399" i="19"/>
  <c r="H7398" i="19"/>
  <c r="H7397" i="19"/>
  <c r="H7396" i="19"/>
  <c r="H7395" i="19"/>
  <c r="H7394" i="19"/>
  <c r="H7393" i="19"/>
  <c r="H7392" i="19"/>
  <c r="H7391" i="19"/>
  <c r="H7390" i="19"/>
  <c r="H7389" i="19"/>
  <c r="H7388" i="19"/>
  <c r="H7387" i="19"/>
  <c r="H7386" i="19"/>
  <c r="H7385" i="19"/>
  <c r="H7384" i="19"/>
  <c r="H7383" i="19"/>
  <c r="H7382" i="19"/>
  <c r="H7381" i="19"/>
  <c r="H7380" i="19"/>
  <c r="H7379" i="19"/>
  <c r="H7378" i="19"/>
  <c r="H7377" i="19"/>
  <c r="H7376" i="19"/>
  <c r="H7375" i="19"/>
  <c r="H7374" i="19"/>
  <c r="H7373" i="19"/>
  <c r="H7372" i="19"/>
  <c r="H7371" i="19"/>
  <c r="H7370" i="19"/>
  <c r="H7369" i="19"/>
  <c r="H7368" i="19"/>
  <c r="H7367" i="19"/>
  <c r="H7366" i="19"/>
  <c r="H7365" i="19"/>
  <c r="H7364" i="19"/>
  <c r="H7363" i="19"/>
  <c r="H7362" i="19"/>
  <c r="H7361" i="19"/>
  <c r="H7360" i="19"/>
  <c r="H7359" i="19"/>
  <c r="H7358" i="19"/>
  <c r="H7357" i="19"/>
  <c r="H7356" i="19"/>
  <c r="H7355" i="19"/>
  <c r="H7354" i="19"/>
  <c r="H7353" i="19"/>
  <c r="H7352" i="19"/>
  <c r="H7351" i="19"/>
  <c r="H7350" i="19"/>
  <c r="H7349" i="19"/>
  <c r="H7348" i="19"/>
  <c r="H7347" i="19"/>
  <c r="H7346" i="19"/>
  <c r="H7345" i="19"/>
  <c r="H7344" i="19"/>
  <c r="H7343" i="19"/>
  <c r="H7342" i="19"/>
  <c r="H7341" i="19"/>
  <c r="H7340" i="19"/>
  <c r="H7339" i="19"/>
  <c r="H7338" i="19"/>
  <c r="H7337" i="19"/>
  <c r="H7336" i="19"/>
  <c r="H7335" i="19"/>
  <c r="H7334" i="19"/>
  <c r="H7333" i="19"/>
  <c r="H7332" i="19"/>
  <c r="H7331" i="19"/>
  <c r="H7330" i="19"/>
  <c r="H7329" i="19"/>
  <c r="H7328" i="19"/>
  <c r="H7327" i="19"/>
  <c r="H7326" i="19"/>
  <c r="H7325" i="19"/>
  <c r="H7324" i="19"/>
  <c r="H7323" i="19"/>
  <c r="H7322" i="19"/>
  <c r="H7321" i="19"/>
  <c r="H7320" i="19"/>
  <c r="H7319" i="19"/>
  <c r="H7318" i="19"/>
  <c r="H7317" i="19"/>
  <c r="H7316" i="19"/>
  <c r="H7315" i="19"/>
  <c r="H7314" i="19"/>
  <c r="H7313" i="19"/>
  <c r="H7312" i="19"/>
  <c r="H7311" i="19"/>
  <c r="H7310" i="19"/>
  <c r="H7309" i="19"/>
  <c r="H7308" i="19"/>
  <c r="H7307" i="19"/>
  <c r="H7306" i="19"/>
  <c r="H7305" i="19"/>
  <c r="H7304" i="19"/>
  <c r="H7303" i="19"/>
  <c r="H7302" i="19"/>
  <c r="H7301" i="19"/>
  <c r="H7300" i="19"/>
  <c r="H7299" i="19"/>
  <c r="H7298" i="19"/>
  <c r="H7297" i="19"/>
  <c r="H7296" i="19"/>
  <c r="H7295" i="19"/>
  <c r="H7294" i="19"/>
  <c r="H7293" i="19"/>
  <c r="H7292" i="19"/>
  <c r="H7291" i="19"/>
  <c r="H7290" i="19"/>
  <c r="H7289" i="19"/>
  <c r="H7288" i="19"/>
  <c r="H7287" i="19"/>
  <c r="H7286" i="19"/>
  <c r="H7285" i="19"/>
  <c r="H7284" i="19"/>
  <c r="H7283" i="19"/>
  <c r="H7282" i="19"/>
  <c r="H7281" i="19"/>
  <c r="H7280" i="19"/>
  <c r="H7279" i="19"/>
  <c r="H7278" i="19"/>
  <c r="H7277" i="19"/>
  <c r="H7276" i="19"/>
  <c r="H7275" i="19"/>
  <c r="H7274" i="19"/>
  <c r="H7273" i="19"/>
  <c r="H7272" i="19"/>
  <c r="H7271" i="19"/>
  <c r="H7270" i="19"/>
  <c r="H7269" i="19"/>
  <c r="H7268" i="19"/>
  <c r="H7267" i="19"/>
  <c r="H7266" i="19"/>
  <c r="H7265" i="19"/>
  <c r="H7264" i="19"/>
  <c r="H7263" i="19"/>
  <c r="H7262" i="19"/>
  <c r="H7261" i="19"/>
  <c r="H7260" i="19"/>
  <c r="H7259" i="19"/>
  <c r="H7258" i="19"/>
  <c r="H7257" i="19"/>
  <c r="H7256" i="19"/>
  <c r="H7255" i="19"/>
  <c r="H7254" i="19"/>
  <c r="H7253" i="19"/>
  <c r="H7252" i="19"/>
  <c r="H7251" i="19"/>
  <c r="H7250" i="19"/>
  <c r="H7249" i="19"/>
  <c r="H7248" i="19"/>
  <c r="H7247" i="19"/>
  <c r="H7246" i="19"/>
  <c r="H7245" i="19"/>
  <c r="H7244" i="19"/>
  <c r="H7243" i="19"/>
  <c r="H7242" i="19"/>
  <c r="H7241" i="19"/>
  <c r="H7240" i="19"/>
  <c r="H7239" i="19"/>
  <c r="H7238" i="19"/>
  <c r="H7237" i="19"/>
  <c r="H7236" i="19"/>
  <c r="H7235" i="19"/>
  <c r="H7234" i="19"/>
  <c r="H7233" i="19"/>
  <c r="H7232" i="19"/>
  <c r="H7231" i="19"/>
  <c r="H7230" i="19"/>
  <c r="H7229" i="19"/>
  <c r="H7228" i="19"/>
  <c r="H7227" i="19"/>
  <c r="H7226" i="19"/>
  <c r="H7225" i="19"/>
  <c r="H7224" i="19"/>
  <c r="H7223" i="19"/>
  <c r="H7222" i="19"/>
  <c r="H7221" i="19"/>
  <c r="H7220" i="19"/>
  <c r="H7219" i="19"/>
  <c r="H7218" i="19"/>
  <c r="H7217" i="19"/>
  <c r="H7216" i="19"/>
  <c r="H7215" i="19"/>
  <c r="H7214" i="19"/>
  <c r="H7213" i="19"/>
  <c r="H7212" i="19"/>
  <c r="H7211" i="19"/>
  <c r="H7210" i="19"/>
  <c r="H7209" i="19"/>
  <c r="H7208" i="19"/>
  <c r="H7207" i="19"/>
  <c r="H7206" i="19"/>
  <c r="H7205" i="19"/>
  <c r="H7204" i="19"/>
  <c r="H7203" i="19"/>
  <c r="H7202" i="19"/>
  <c r="H7201" i="19"/>
  <c r="H7200" i="19"/>
  <c r="H7199" i="19"/>
  <c r="H7198" i="19"/>
  <c r="H7197" i="19"/>
  <c r="H7196" i="19"/>
  <c r="H7195" i="19"/>
  <c r="H7194" i="19"/>
  <c r="H7193" i="19"/>
  <c r="H7192" i="19"/>
  <c r="H7191" i="19"/>
  <c r="H7190" i="19"/>
  <c r="H7189" i="19"/>
  <c r="H7188" i="19"/>
  <c r="H7187" i="19"/>
  <c r="H7186" i="19"/>
  <c r="H7185" i="19"/>
  <c r="H7184" i="19"/>
  <c r="H7183" i="19"/>
  <c r="H7182" i="19"/>
  <c r="H7181" i="19"/>
  <c r="H7180" i="19"/>
  <c r="H7179" i="19"/>
  <c r="H7178" i="19"/>
  <c r="H7177" i="19"/>
  <c r="H7176" i="19"/>
  <c r="H7175" i="19"/>
  <c r="H7174" i="19"/>
  <c r="H7173" i="19"/>
  <c r="H7172" i="19"/>
  <c r="H7171" i="19"/>
  <c r="H7170" i="19"/>
  <c r="H7169" i="19"/>
  <c r="H7168" i="19"/>
  <c r="H7167" i="19"/>
  <c r="H7166" i="19"/>
  <c r="H7165" i="19"/>
  <c r="H7164" i="19"/>
  <c r="H7163" i="19"/>
  <c r="H7162" i="19"/>
  <c r="H7161" i="19"/>
  <c r="H7160" i="19"/>
  <c r="H7159" i="19"/>
  <c r="H7158" i="19"/>
  <c r="H7157" i="19"/>
  <c r="H7156" i="19"/>
  <c r="H7155" i="19"/>
  <c r="H7154" i="19"/>
  <c r="H7153" i="19"/>
  <c r="H7152" i="19"/>
  <c r="H7151" i="19"/>
  <c r="H7150" i="19"/>
  <c r="H7149" i="19"/>
  <c r="H7148" i="19"/>
  <c r="H7147" i="19"/>
  <c r="H7146" i="19"/>
  <c r="H7145" i="19"/>
  <c r="H7144" i="19"/>
  <c r="H7143" i="19"/>
  <c r="H7142" i="19"/>
  <c r="H7141" i="19"/>
  <c r="H7140" i="19"/>
  <c r="H7139" i="19"/>
  <c r="H7138" i="19"/>
  <c r="H7137" i="19"/>
  <c r="H7136" i="19"/>
  <c r="H7135" i="19"/>
  <c r="H7134" i="19"/>
  <c r="H7133" i="19"/>
  <c r="H7132" i="19"/>
  <c r="H7131" i="19"/>
  <c r="H7130" i="19"/>
  <c r="H7129" i="19"/>
  <c r="H7128" i="19"/>
  <c r="H7127" i="19"/>
  <c r="H7126" i="19"/>
  <c r="H7125" i="19"/>
  <c r="H7124" i="19"/>
  <c r="H7123" i="19"/>
  <c r="H7122" i="19"/>
  <c r="H7121" i="19"/>
  <c r="H7120" i="19"/>
  <c r="H7119" i="19"/>
  <c r="H7118" i="19"/>
  <c r="H7117" i="19"/>
  <c r="H7116" i="19"/>
  <c r="H7115" i="19"/>
  <c r="H7114" i="19"/>
  <c r="H7113" i="19"/>
  <c r="H7112" i="19"/>
  <c r="H7111" i="19"/>
  <c r="H7110" i="19"/>
  <c r="H7109" i="19"/>
  <c r="H7108" i="19"/>
  <c r="H7107" i="19"/>
  <c r="H7106" i="19"/>
  <c r="H7105" i="19"/>
  <c r="H7104" i="19"/>
  <c r="H7103" i="19"/>
  <c r="H7102" i="19"/>
  <c r="H7101" i="19"/>
  <c r="H7100" i="19"/>
  <c r="H7099" i="19"/>
  <c r="H7098" i="19"/>
  <c r="H7097" i="19"/>
  <c r="H7096" i="19"/>
  <c r="H7095" i="19"/>
  <c r="H7094" i="19"/>
  <c r="H7093" i="19"/>
  <c r="H7092" i="19"/>
  <c r="H7091" i="19"/>
  <c r="H7090" i="19"/>
  <c r="H7089" i="19"/>
  <c r="H7088" i="19"/>
  <c r="H7087" i="19"/>
  <c r="H7086" i="19"/>
  <c r="H7085" i="19"/>
  <c r="H7084" i="19"/>
  <c r="H7083" i="19"/>
  <c r="H7082" i="19"/>
  <c r="H7081" i="19"/>
  <c r="H7080" i="19"/>
  <c r="H7079" i="19"/>
  <c r="H7078" i="19"/>
  <c r="H7077" i="19"/>
  <c r="H7076" i="19"/>
  <c r="H7075" i="19"/>
  <c r="H7074" i="19"/>
  <c r="H7073" i="19"/>
  <c r="H7072" i="19"/>
  <c r="H7071" i="19"/>
  <c r="H7070" i="19"/>
  <c r="H7069" i="19"/>
  <c r="H7068" i="19"/>
  <c r="H7067" i="19"/>
  <c r="H7066" i="19"/>
  <c r="H7065" i="19"/>
  <c r="H7064" i="19"/>
  <c r="H7063" i="19"/>
  <c r="H7062" i="19"/>
  <c r="H7061" i="19"/>
  <c r="H7060" i="19"/>
  <c r="H7059" i="19"/>
  <c r="H7058" i="19"/>
  <c r="H7057" i="19"/>
  <c r="H7056" i="19"/>
  <c r="H7055" i="19"/>
  <c r="H7054" i="19"/>
  <c r="H7053" i="19"/>
  <c r="H7052" i="19"/>
  <c r="H7051" i="19"/>
  <c r="H7050" i="19"/>
  <c r="H7049" i="19"/>
  <c r="H7048" i="19"/>
  <c r="H7047" i="19"/>
  <c r="H7046" i="19"/>
  <c r="H7045" i="19"/>
  <c r="H7044" i="19"/>
  <c r="H7043" i="19"/>
  <c r="H7042" i="19"/>
  <c r="H7041" i="19"/>
  <c r="H7040" i="19"/>
  <c r="H7039" i="19"/>
  <c r="H7038" i="19"/>
  <c r="H7037" i="19"/>
  <c r="H7036" i="19"/>
  <c r="H7035" i="19"/>
  <c r="H7034" i="19"/>
  <c r="H7033" i="19"/>
  <c r="H7032" i="19"/>
  <c r="H7031" i="19"/>
  <c r="H7030" i="19"/>
  <c r="H7029" i="19"/>
  <c r="H7028" i="19"/>
  <c r="H7027" i="19"/>
  <c r="H7026" i="19"/>
  <c r="H7025" i="19"/>
  <c r="H7024" i="19"/>
  <c r="H7023" i="19"/>
  <c r="H7022" i="19"/>
  <c r="H7021" i="19"/>
  <c r="H7020" i="19"/>
  <c r="H7019" i="19"/>
  <c r="H7018" i="19"/>
  <c r="H7017" i="19"/>
  <c r="H7016" i="19"/>
  <c r="H7015" i="19"/>
  <c r="H7014" i="19"/>
  <c r="H7013" i="19"/>
  <c r="H7012" i="19"/>
  <c r="H7011" i="19"/>
  <c r="H7010" i="19"/>
  <c r="H7009" i="19"/>
  <c r="H7008" i="19"/>
  <c r="H7007" i="19"/>
  <c r="H7006" i="19"/>
  <c r="H7005" i="19"/>
  <c r="H7004" i="19"/>
  <c r="H7003" i="19"/>
  <c r="H7002" i="19"/>
  <c r="H7001" i="19"/>
  <c r="H7000" i="19"/>
  <c r="H6999" i="19"/>
  <c r="H6998" i="19"/>
  <c r="H6997" i="19"/>
  <c r="H6996" i="19"/>
  <c r="H6995" i="19"/>
  <c r="H6994" i="19"/>
  <c r="H6993" i="19"/>
  <c r="H6992" i="19"/>
  <c r="H6991" i="19"/>
  <c r="H6990" i="19"/>
  <c r="H6989" i="19"/>
  <c r="H6988" i="19"/>
  <c r="H6987" i="19"/>
  <c r="H6986" i="19"/>
  <c r="H6985" i="19"/>
  <c r="H6984" i="19"/>
  <c r="H6983" i="19"/>
  <c r="H6982" i="19"/>
  <c r="H6981" i="19"/>
  <c r="H6980" i="19"/>
  <c r="H6979" i="19"/>
  <c r="H6978" i="19"/>
  <c r="H6977" i="19"/>
  <c r="H6976" i="19"/>
  <c r="H6975" i="19"/>
  <c r="H6974" i="19"/>
  <c r="H6973" i="19"/>
  <c r="H6972" i="19"/>
  <c r="H6971" i="19"/>
  <c r="H6970" i="19"/>
  <c r="H6969" i="19"/>
  <c r="H6968" i="19"/>
  <c r="H6967" i="19"/>
  <c r="H6966" i="19"/>
  <c r="H6965" i="19"/>
  <c r="H6964" i="19"/>
  <c r="H6963" i="19"/>
  <c r="H6962" i="19"/>
  <c r="H6961" i="19"/>
  <c r="H6960" i="19"/>
  <c r="H6959" i="19"/>
  <c r="H6958" i="19"/>
  <c r="H6957" i="19"/>
  <c r="H6956" i="19"/>
  <c r="H6955" i="19"/>
  <c r="H6954" i="19"/>
  <c r="H6953" i="19"/>
  <c r="H6952" i="19"/>
  <c r="H6951" i="19"/>
  <c r="H6950" i="19"/>
  <c r="H6949" i="19"/>
  <c r="H6948" i="19"/>
  <c r="H6947" i="19"/>
  <c r="H6946" i="19"/>
  <c r="H6945" i="19"/>
  <c r="H6944" i="19"/>
  <c r="H6943" i="19"/>
  <c r="H6942" i="19"/>
  <c r="H6941" i="19"/>
  <c r="H6940" i="19"/>
  <c r="H6939" i="19"/>
  <c r="H6938" i="19"/>
  <c r="H6937" i="19"/>
  <c r="H6936" i="19"/>
  <c r="H6935" i="19"/>
  <c r="H6934" i="19"/>
  <c r="H6933" i="19"/>
  <c r="H6932" i="19"/>
  <c r="H6931" i="19"/>
  <c r="H6930" i="19"/>
  <c r="H6929" i="19"/>
  <c r="H6928" i="19"/>
  <c r="H6927" i="19"/>
  <c r="H6926" i="19"/>
  <c r="H6925" i="19"/>
  <c r="H6924" i="19"/>
  <c r="H6923" i="19"/>
  <c r="H6922" i="19"/>
  <c r="H6921" i="19"/>
  <c r="H6920" i="19"/>
  <c r="H6919" i="19"/>
  <c r="H6918" i="19"/>
  <c r="H6917" i="19"/>
  <c r="H6916" i="19"/>
  <c r="H6915" i="19"/>
  <c r="H6914" i="19"/>
  <c r="H6913" i="19"/>
  <c r="H6912" i="19"/>
  <c r="H6911" i="19"/>
  <c r="H6910" i="19"/>
  <c r="H6909" i="19"/>
  <c r="H6908" i="19"/>
  <c r="H6907" i="19"/>
  <c r="H6906" i="19"/>
  <c r="H6905" i="19"/>
  <c r="H6904" i="19"/>
  <c r="H6903" i="19"/>
  <c r="H6902" i="19"/>
  <c r="H6901" i="19"/>
  <c r="H6900" i="19"/>
  <c r="H6899" i="19"/>
  <c r="H6898" i="19"/>
  <c r="H6897" i="19"/>
  <c r="H6896" i="19"/>
  <c r="H6895" i="19"/>
  <c r="H6894" i="19"/>
  <c r="H6893" i="19"/>
  <c r="H6892" i="19"/>
  <c r="H6891" i="19"/>
  <c r="H6890" i="19"/>
  <c r="H6889" i="19"/>
  <c r="H6888" i="19"/>
  <c r="H6887" i="19"/>
  <c r="H6886" i="19"/>
  <c r="H6885" i="19"/>
  <c r="H6884" i="19"/>
  <c r="H6883" i="19"/>
  <c r="H6882" i="19"/>
  <c r="H6881" i="19"/>
  <c r="H6880" i="19"/>
  <c r="H6879" i="19"/>
  <c r="H6878" i="19"/>
  <c r="H6877" i="19"/>
  <c r="H6876" i="19"/>
  <c r="H6875" i="19"/>
  <c r="H6874" i="19"/>
  <c r="H6873" i="19"/>
  <c r="H6872" i="19"/>
  <c r="H6871" i="19"/>
  <c r="H6870" i="19"/>
  <c r="H6869" i="19"/>
  <c r="H6868" i="19"/>
  <c r="H6867" i="19"/>
  <c r="H6866" i="19"/>
  <c r="H6865" i="19"/>
  <c r="H6864" i="19"/>
  <c r="H6863" i="19"/>
  <c r="H6862" i="19"/>
  <c r="H6861" i="19"/>
  <c r="H6860" i="19"/>
  <c r="H6859" i="19"/>
  <c r="H6858" i="19"/>
  <c r="H6857" i="19"/>
  <c r="H6856" i="19"/>
  <c r="H6855" i="19"/>
  <c r="H6854" i="19"/>
  <c r="H6853" i="19"/>
  <c r="H6852" i="19"/>
  <c r="H6851" i="19"/>
  <c r="H6850" i="19"/>
  <c r="H6849" i="19"/>
  <c r="H6848" i="19"/>
  <c r="H6847" i="19"/>
  <c r="H6846" i="19"/>
  <c r="H6845" i="19"/>
  <c r="H6844" i="19"/>
  <c r="H6843" i="19"/>
  <c r="H6842" i="19"/>
  <c r="H6841" i="19"/>
  <c r="H6840" i="19"/>
  <c r="H6839" i="19"/>
  <c r="H6838" i="19"/>
  <c r="H6837" i="19"/>
  <c r="H6836" i="19"/>
  <c r="H6835" i="19"/>
  <c r="H6834" i="19"/>
  <c r="H6833" i="19"/>
  <c r="H6832" i="19"/>
  <c r="H6831" i="19"/>
  <c r="H6830" i="19"/>
  <c r="H6829" i="19"/>
  <c r="H6828" i="19"/>
  <c r="H6827" i="19"/>
  <c r="H6826" i="19"/>
  <c r="H6825" i="19"/>
  <c r="H6824" i="19"/>
  <c r="H6823" i="19"/>
  <c r="H6822" i="19"/>
  <c r="H6821" i="19"/>
  <c r="H6820" i="19"/>
  <c r="H6819" i="19"/>
  <c r="H6818" i="19"/>
  <c r="H6817" i="19"/>
  <c r="H6816" i="19"/>
  <c r="H6815" i="19"/>
  <c r="H6814" i="19"/>
  <c r="H6813" i="19"/>
  <c r="H6812" i="19"/>
  <c r="H6811" i="19"/>
  <c r="H6810" i="19"/>
  <c r="H6809" i="19"/>
  <c r="H6808" i="19"/>
  <c r="H6807" i="19"/>
  <c r="H6806" i="19"/>
  <c r="H6805" i="19"/>
  <c r="H6804" i="19"/>
  <c r="H6803" i="19"/>
  <c r="H6802" i="19"/>
  <c r="H6801" i="19"/>
  <c r="H6800" i="19"/>
  <c r="H6799" i="19"/>
  <c r="H6798" i="19"/>
  <c r="H6797" i="19"/>
  <c r="H6796" i="19"/>
  <c r="H6795" i="19"/>
  <c r="H6794" i="19"/>
  <c r="H6793" i="19"/>
  <c r="H6792" i="19"/>
  <c r="H6791" i="19"/>
  <c r="H6790" i="19"/>
  <c r="H6789" i="19"/>
  <c r="H6788" i="19"/>
  <c r="H6787" i="19"/>
  <c r="H6786" i="19"/>
  <c r="H6785" i="19"/>
  <c r="H6784" i="19"/>
  <c r="H6783" i="19"/>
  <c r="H6782" i="19"/>
  <c r="H6781" i="19"/>
  <c r="H6780" i="19"/>
  <c r="H6779" i="19"/>
  <c r="H6778" i="19"/>
  <c r="H6777" i="19"/>
  <c r="H6776" i="19"/>
  <c r="H6775" i="19"/>
  <c r="H6774" i="19"/>
  <c r="H6773" i="19"/>
  <c r="H6772" i="19"/>
  <c r="H6771" i="19"/>
  <c r="H6770" i="19"/>
  <c r="H6769" i="19"/>
  <c r="H6768" i="19"/>
  <c r="H6767" i="19"/>
  <c r="H6766" i="19"/>
  <c r="H6765" i="19"/>
  <c r="H6764" i="19"/>
  <c r="H6763" i="19"/>
  <c r="H6762" i="19"/>
  <c r="H6761" i="19"/>
  <c r="H6760" i="19"/>
  <c r="H6759" i="19"/>
  <c r="H6758" i="19"/>
  <c r="H6757" i="19"/>
  <c r="H6756" i="19"/>
  <c r="H6755" i="19"/>
  <c r="H6754" i="19"/>
  <c r="H6753" i="19"/>
  <c r="H6752" i="19"/>
  <c r="H6751" i="19"/>
  <c r="H6750" i="19"/>
  <c r="H6749" i="19"/>
  <c r="H6748" i="19"/>
  <c r="H6747" i="19"/>
  <c r="H6746" i="19"/>
  <c r="H6745" i="19"/>
  <c r="H6744" i="19"/>
  <c r="H6743" i="19"/>
  <c r="H6742" i="19"/>
  <c r="H6741" i="19"/>
  <c r="H6740" i="19"/>
  <c r="H6739" i="19"/>
  <c r="H6738" i="19"/>
  <c r="H6737" i="19"/>
  <c r="H6736" i="19"/>
  <c r="H6735" i="19"/>
  <c r="H6734" i="19"/>
  <c r="H6733" i="19"/>
  <c r="H6732" i="19"/>
  <c r="H6731" i="19"/>
  <c r="H6730" i="19"/>
  <c r="H6729" i="19"/>
  <c r="H6728" i="19"/>
  <c r="H6727" i="19"/>
  <c r="H6726" i="19"/>
  <c r="H6725" i="19"/>
  <c r="H6724" i="19"/>
  <c r="H6723" i="19"/>
  <c r="H6722" i="19"/>
  <c r="H6721" i="19"/>
  <c r="H6720" i="19"/>
  <c r="H6719" i="19"/>
  <c r="H6718" i="19"/>
  <c r="H6717" i="19"/>
  <c r="H6716" i="19"/>
  <c r="H6715" i="19"/>
  <c r="H6714" i="19"/>
  <c r="H6713" i="19"/>
  <c r="H6712" i="19"/>
  <c r="H6711" i="19"/>
  <c r="H6710" i="19"/>
  <c r="H6709" i="19"/>
  <c r="H6708" i="19"/>
  <c r="H6707" i="19"/>
  <c r="H6706" i="19"/>
  <c r="H6705" i="19"/>
  <c r="H6704" i="19"/>
  <c r="H6703" i="19"/>
  <c r="H6702" i="19"/>
  <c r="H6701" i="19"/>
  <c r="H6700" i="19"/>
  <c r="H6699" i="19"/>
  <c r="H6698" i="19"/>
  <c r="H6697" i="19"/>
  <c r="H6696" i="19"/>
  <c r="H6695" i="19"/>
  <c r="H6694" i="19"/>
  <c r="H6693" i="19"/>
  <c r="H6692" i="19"/>
  <c r="H6691" i="19"/>
  <c r="H6690" i="19"/>
  <c r="H6689" i="19"/>
  <c r="H6688" i="19"/>
  <c r="H6687" i="19"/>
  <c r="H6686" i="19"/>
  <c r="H6685" i="19"/>
  <c r="H6684" i="19"/>
  <c r="H6683" i="19"/>
  <c r="H6682" i="19"/>
  <c r="H6681" i="19"/>
  <c r="H6680" i="19"/>
  <c r="H6679" i="19"/>
  <c r="H6678" i="19"/>
  <c r="H6677" i="19"/>
  <c r="H6676" i="19"/>
  <c r="H6675" i="19"/>
  <c r="H6674" i="19"/>
  <c r="H6673" i="19"/>
  <c r="H6672" i="19"/>
  <c r="H6671" i="19"/>
  <c r="H6670" i="19"/>
  <c r="H6669" i="19"/>
  <c r="H6668" i="19"/>
  <c r="H6667" i="19"/>
  <c r="H6666" i="19"/>
  <c r="H6665" i="19"/>
  <c r="H6664" i="19"/>
  <c r="H6663" i="19"/>
  <c r="H6662" i="19"/>
  <c r="H6661" i="19"/>
  <c r="H6660" i="19"/>
  <c r="H6659" i="19"/>
  <c r="H6658" i="19"/>
  <c r="H6657" i="19"/>
  <c r="H6656" i="19"/>
  <c r="H6655" i="19"/>
  <c r="H6654" i="19"/>
  <c r="H6653" i="19"/>
  <c r="H6652" i="19"/>
  <c r="H6651" i="19"/>
  <c r="H6650" i="19"/>
  <c r="H6649" i="19"/>
  <c r="H6648" i="19"/>
  <c r="H6647" i="19"/>
  <c r="H6646" i="19"/>
  <c r="H6645" i="19"/>
  <c r="H6644" i="19"/>
  <c r="H6643" i="19"/>
  <c r="H6642" i="19"/>
  <c r="H6641" i="19"/>
  <c r="H6640" i="19"/>
  <c r="H6639" i="19"/>
  <c r="H6638" i="19"/>
  <c r="H6637" i="19"/>
  <c r="H6636" i="19"/>
  <c r="H6635" i="19"/>
  <c r="H6634" i="19"/>
  <c r="H6633" i="19"/>
  <c r="H6632" i="19"/>
  <c r="H6631" i="19"/>
  <c r="H6630" i="19"/>
  <c r="H6629" i="19"/>
  <c r="H6628" i="19"/>
  <c r="H6627" i="19"/>
  <c r="H6626" i="19"/>
  <c r="H6625" i="19"/>
  <c r="H6624" i="19"/>
  <c r="H6623" i="19"/>
  <c r="H6622" i="19"/>
  <c r="H6621" i="19"/>
  <c r="H6620" i="19"/>
  <c r="H6619" i="19"/>
  <c r="H6618" i="19"/>
  <c r="H6617" i="19"/>
  <c r="H6616" i="19"/>
  <c r="H6615" i="19"/>
  <c r="H6614" i="19"/>
  <c r="H6613" i="19"/>
  <c r="H6612" i="19"/>
  <c r="H6611" i="19"/>
  <c r="H6610" i="19"/>
  <c r="H6609" i="19"/>
  <c r="H6608" i="19"/>
  <c r="H6607" i="19"/>
  <c r="H6606" i="19"/>
  <c r="H6605" i="19"/>
  <c r="H6604" i="19"/>
  <c r="H6603" i="19"/>
  <c r="H6602" i="19"/>
  <c r="H6601" i="19"/>
  <c r="H6600" i="19"/>
  <c r="H6599" i="19"/>
  <c r="H6598" i="19"/>
  <c r="H6597" i="19"/>
  <c r="H6596" i="19"/>
  <c r="H6595" i="19"/>
  <c r="H6594" i="19"/>
  <c r="H6593" i="19"/>
  <c r="H6592" i="19"/>
  <c r="H6591" i="19"/>
  <c r="H6590" i="19"/>
  <c r="H6589" i="19"/>
  <c r="H6588" i="19"/>
  <c r="H6587" i="19"/>
  <c r="H6586" i="19"/>
  <c r="H6585" i="19"/>
  <c r="H6584" i="19"/>
  <c r="H6583" i="19"/>
  <c r="H6582" i="19"/>
  <c r="H6581" i="19"/>
  <c r="H6580" i="19"/>
  <c r="H6579" i="19"/>
  <c r="H6578" i="19"/>
  <c r="H6577" i="19"/>
  <c r="H6576" i="19"/>
  <c r="H6575" i="19"/>
  <c r="H6574" i="19"/>
  <c r="H6573" i="19"/>
  <c r="H6572" i="19"/>
  <c r="H6571" i="19"/>
  <c r="H6570" i="19"/>
  <c r="H6569" i="19"/>
  <c r="H6568" i="19"/>
  <c r="H6567" i="19"/>
  <c r="H6566" i="19"/>
  <c r="H6565" i="19"/>
  <c r="H6564" i="19"/>
  <c r="H6563" i="19"/>
  <c r="H6562" i="19"/>
  <c r="H6561" i="19"/>
  <c r="H6560" i="19"/>
  <c r="H6559" i="19"/>
  <c r="H6558" i="19"/>
  <c r="H6557" i="19"/>
  <c r="H6556" i="19"/>
  <c r="H6555" i="19"/>
  <c r="H6554" i="19"/>
  <c r="H6553" i="19"/>
  <c r="H6552" i="19"/>
  <c r="H6551" i="19"/>
  <c r="H6550" i="19"/>
  <c r="H6549" i="19"/>
  <c r="H6548" i="19"/>
  <c r="H6547" i="19"/>
  <c r="H6546" i="19"/>
  <c r="H6545" i="19"/>
  <c r="H6544" i="19"/>
  <c r="H6543" i="19"/>
  <c r="H6542" i="19"/>
  <c r="H6541" i="19"/>
  <c r="H6540" i="19"/>
  <c r="H6539" i="19"/>
  <c r="H6538" i="19"/>
  <c r="H6537" i="19"/>
  <c r="H6536" i="19"/>
  <c r="H6535" i="19"/>
  <c r="H6534" i="19"/>
  <c r="H6533" i="19"/>
  <c r="H6532" i="19"/>
  <c r="H6531" i="19"/>
  <c r="H6530" i="19"/>
  <c r="H6529" i="19"/>
  <c r="H6528" i="19"/>
  <c r="H6527" i="19"/>
  <c r="H6526" i="19"/>
  <c r="H6525" i="19"/>
  <c r="H6524" i="19"/>
  <c r="H6523" i="19"/>
  <c r="H6522" i="19"/>
  <c r="H6521" i="19"/>
  <c r="H6520" i="19"/>
  <c r="H6519" i="19"/>
  <c r="H6518" i="19"/>
  <c r="H6517" i="19"/>
  <c r="H6516" i="19"/>
  <c r="H6515" i="19"/>
  <c r="H6514" i="19"/>
  <c r="H6513" i="19"/>
  <c r="H6512" i="19"/>
  <c r="H6511" i="19"/>
  <c r="H6510" i="19"/>
  <c r="H6509" i="19"/>
  <c r="H6508" i="19"/>
  <c r="H6507" i="19"/>
  <c r="H6506" i="19"/>
  <c r="H6505" i="19"/>
  <c r="H6504" i="19"/>
  <c r="H6503" i="19"/>
  <c r="H6502" i="19"/>
  <c r="H6501" i="19"/>
  <c r="H6500" i="19"/>
  <c r="H6499" i="19"/>
  <c r="H6498" i="19"/>
  <c r="H6497" i="19"/>
  <c r="H6496" i="19"/>
  <c r="H6495" i="19"/>
  <c r="H6494" i="19"/>
  <c r="H6493" i="19"/>
  <c r="H6492" i="19"/>
  <c r="H6491" i="19"/>
  <c r="H6490" i="19"/>
  <c r="H6489" i="19"/>
  <c r="H6488" i="19"/>
  <c r="H6487" i="19"/>
  <c r="H6486" i="19"/>
  <c r="H6485" i="19"/>
  <c r="H6484" i="19"/>
  <c r="H6483" i="19"/>
  <c r="H6482" i="19"/>
  <c r="H6481" i="19"/>
  <c r="H6480" i="19"/>
  <c r="H6479" i="19"/>
  <c r="H6478" i="19"/>
  <c r="H6477" i="19"/>
  <c r="H6476" i="19"/>
  <c r="H6475" i="19"/>
  <c r="H6474" i="19"/>
  <c r="H6473" i="19"/>
  <c r="H6472" i="19"/>
  <c r="H6471" i="19"/>
  <c r="H6470" i="19"/>
  <c r="H6469" i="19"/>
  <c r="H6468" i="19"/>
  <c r="H6467" i="19"/>
  <c r="H6466" i="19"/>
  <c r="H6465" i="19"/>
  <c r="H6464" i="19"/>
  <c r="H6463" i="19"/>
  <c r="H6462" i="19"/>
  <c r="H6461" i="19"/>
  <c r="H6460" i="19"/>
  <c r="H6459" i="19"/>
  <c r="H6458" i="19"/>
  <c r="H6457" i="19"/>
  <c r="H6456" i="19"/>
  <c r="H6455" i="19"/>
  <c r="H6454" i="19"/>
  <c r="H6453" i="19"/>
  <c r="H6452" i="19"/>
  <c r="H6451" i="19"/>
  <c r="H6450" i="19"/>
  <c r="H6449" i="19"/>
  <c r="H6448" i="19"/>
  <c r="H6447" i="19"/>
  <c r="H6446" i="19"/>
  <c r="H6445" i="19"/>
  <c r="H6444" i="19"/>
  <c r="H6443" i="19"/>
  <c r="H6442" i="19"/>
  <c r="H6441" i="19"/>
  <c r="H6440" i="19"/>
  <c r="H6439" i="19"/>
  <c r="H6438" i="19"/>
  <c r="H6437" i="19"/>
  <c r="H6436" i="19"/>
  <c r="H6435" i="19"/>
  <c r="H6434" i="19"/>
  <c r="H6433" i="19"/>
  <c r="H6432" i="19"/>
  <c r="H6431" i="19"/>
  <c r="H6430" i="19"/>
  <c r="H6429" i="19"/>
  <c r="H6428" i="19"/>
  <c r="H6427" i="19"/>
  <c r="H6426" i="19"/>
  <c r="H6425" i="19"/>
  <c r="H6424" i="19"/>
  <c r="H6423" i="19"/>
  <c r="H6422" i="19"/>
  <c r="H6421" i="19"/>
  <c r="H6420" i="19"/>
  <c r="H6419" i="19"/>
  <c r="H6418" i="19"/>
  <c r="H6417" i="19"/>
  <c r="H6416" i="19"/>
  <c r="H6415" i="19"/>
  <c r="H6414" i="19"/>
  <c r="H6413" i="19"/>
  <c r="H6412" i="19"/>
  <c r="H6411" i="19"/>
  <c r="H6410" i="19"/>
  <c r="H6409" i="19"/>
  <c r="H6408" i="19"/>
  <c r="H6407" i="19"/>
  <c r="H6406" i="19"/>
  <c r="H6405" i="19"/>
  <c r="H6404" i="19"/>
  <c r="H6403" i="19"/>
  <c r="H6402" i="19"/>
  <c r="H6401" i="19"/>
  <c r="H6400" i="19"/>
  <c r="H6399" i="19"/>
  <c r="H6398" i="19"/>
  <c r="H6397" i="19"/>
  <c r="H6396" i="19"/>
  <c r="H6395" i="19"/>
  <c r="H6394" i="19"/>
  <c r="H6393" i="19"/>
  <c r="H6392" i="19"/>
  <c r="H6391" i="19"/>
  <c r="H6390" i="19"/>
  <c r="H6389" i="19"/>
  <c r="H6388" i="19"/>
  <c r="H6387" i="19"/>
  <c r="H6386" i="19"/>
  <c r="H6385" i="19"/>
  <c r="H6384" i="19"/>
  <c r="H6383" i="19"/>
  <c r="H6382" i="19"/>
  <c r="H6381" i="19"/>
  <c r="H6380" i="19"/>
  <c r="H6379" i="19"/>
  <c r="H6378" i="19"/>
  <c r="H6377" i="19"/>
  <c r="H6376" i="19"/>
  <c r="H6375" i="19"/>
  <c r="H6374" i="19"/>
  <c r="H6373" i="19"/>
  <c r="H6372" i="19"/>
  <c r="H6371" i="19"/>
  <c r="H6370" i="19"/>
  <c r="H6369" i="19"/>
  <c r="H6368" i="19"/>
  <c r="H6367" i="19"/>
  <c r="H6366" i="19"/>
  <c r="H6365" i="19"/>
  <c r="H6364" i="19"/>
  <c r="H6363" i="19"/>
  <c r="H6362" i="19"/>
  <c r="H6361" i="19"/>
  <c r="H6360" i="19"/>
  <c r="H6359" i="19"/>
  <c r="H6358" i="19"/>
  <c r="H6357" i="19"/>
  <c r="H6356" i="19"/>
  <c r="H6355" i="19"/>
  <c r="H6354" i="19"/>
  <c r="H6353" i="19"/>
  <c r="H6352" i="19"/>
  <c r="H6351" i="19"/>
  <c r="H6350" i="19"/>
  <c r="H6349" i="19"/>
  <c r="H6348" i="19"/>
  <c r="H6347" i="19"/>
  <c r="H6346" i="19"/>
  <c r="H6345" i="19"/>
  <c r="H6344" i="19"/>
  <c r="H6343" i="19"/>
  <c r="H6342" i="19"/>
  <c r="H6341" i="19"/>
  <c r="H6340" i="19"/>
  <c r="H6339" i="19"/>
  <c r="H6338" i="19"/>
  <c r="H6337" i="19"/>
  <c r="H6336" i="19"/>
  <c r="H6335" i="19"/>
  <c r="H6334" i="19"/>
  <c r="H6333" i="19"/>
  <c r="H6332" i="19"/>
  <c r="H6331" i="19"/>
  <c r="H6330" i="19"/>
  <c r="H6329" i="19"/>
  <c r="H6328" i="19"/>
  <c r="H6327" i="19"/>
  <c r="H6326" i="19"/>
  <c r="H6325" i="19"/>
  <c r="H6324" i="19"/>
  <c r="H6323" i="19"/>
  <c r="H6322" i="19"/>
  <c r="H6321" i="19"/>
  <c r="H6320" i="19"/>
  <c r="H6319" i="19"/>
  <c r="H6318" i="19"/>
  <c r="H6317" i="19"/>
  <c r="H6316" i="19"/>
  <c r="H6315" i="19"/>
  <c r="H6314" i="19"/>
  <c r="H6313" i="19"/>
  <c r="H6312" i="19"/>
  <c r="H6311" i="19"/>
  <c r="H6310" i="19"/>
  <c r="H6309" i="19"/>
  <c r="H6308" i="19"/>
  <c r="H6307" i="19"/>
  <c r="H6306" i="19"/>
  <c r="H6305" i="19"/>
  <c r="H6304" i="19"/>
  <c r="H6303" i="19"/>
  <c r="H6302" i="19"/>
  <c r="H6301" i="19"/>
  <c r="H6300" i="19"/>
  <c r="H6299" i="19"/>
  <c r="H6298" i="19"/>
  <c r="H6297" i="19"/>
  <c r="H6296" i="19"/>
  <c r="H6295" i="19"/>
  <c r="H6294" i="19"/>
  <c r="H6293" i="19"/>
  <c r="H6292" i="19"/>
  <c r="H6291" i="19"/>
  <c r="H6290" i="19"/>
  <c r="H6289" i="19"/>
  <c r="H6288" i="19"/>
  <c r="H6287" i="19"/>
  <c r="H6286" i="19"/>
  <c r="H6285" i="19"/>
  <c r="H6284" i="19"/>
  <c r="H6283" i="19"/>
  <c r="H6282" i="19"/>
  <c r="H6281" i="19"/>
  <c r="H6280" i="19"/>
  <c r="H6279" i="19"/>
  <c r="H6278" i="19"/>
  <c r="H6277" i="19"/>
  <c r="H6276" i="19"/>
  <c r="H6275" i="19"/>
  <c r="H6274" i="19"/>
  <c r="H6273" i="19"/>
  <c r="H6272" i="19"/>
  <c r="H6271" i="19"/>
  <c r="H6270" i="19"/>
  <c r="H6269" i="19"/>
  <c r="H6268" i="19"/>
  <c r="H6267" i="19"/>
  <c r="H6266" i="19"/>
  <c r="H6265" i="19"/>
  <c r="H6264" i="19"/>
  <c r="H6263" i="19"/>
  <c r="H6262" i="19"/>
  <c r="H6261" i="19"/>
  <c r="H6260" i="19"/>
  <c r="H6259" i="19"/>
  <c r="H6258" i="19"/>
  <c r="H6257" i="19"/>
  <c r="H6256" i="19"/>
  <c r="H6255" i="19"/>
  <c r="H6254" i="19"/>
  <c r="H6253" i="19"/>
  <c r="H6252" i="19"/>
  <c r="H6251" i="19"/>
  <c r="H6250" i="19"/>
  <c r="H6249" i="19"/>
  <c r="H6248" i="19"/>
  <c r="H6247" i="19"/>
  <c r="H6246" i="19"/>
  <c r="H6245" i="19"/>
  <c r="H6244" i="19"/>
  <c r="H6243" i="19"/>
  <c r="H6242" i="19"/>
  <c r="H6241" i="19"/>
  <c r="H6240" i="19"/>
  <c r="H6239" i="19"/>
  <c r="H6238" i="19"/>
  <c r="H6237" i="19"/>
  <c r="H6236" i="19"/>
  <c r="H6235" i="19"/>
  <c r="H6234" i="19"/>
  <c r="H6233" i="19"/>
  <c r="H6232" i="19"/>
  <c r="H6231" i="19"/>
  <c r="H6230" i="19"/>
  <c r="H6229" i="19"/>
  <c r="H6228" i="19"/>
  <c r="H6227" i="19"/>
  <c r="H6226" i="19"/>
  <c r="H6225" i="19"/>
  <c r="H6224" i="19"/>
  <c r="H6223" i="19"/>
  <c r="H6222" i="19"/>
  <c r="H6221" i="19"/>
  <c r="H6220" i="19"/>
  <c r="H6219" i="19"/>
  <c r="H6218" i="19"/>
  <c r="H6217" i="19"/>
  <c r="H6216" i="19"/>
  <c r="H6215" i="19"/>
  <c r="H6214" i="19"/>
  <c r="H6213" i="19"/>
  <c r="H6212" i="19"/>
  <c r="H6211" i="19"/>
  <c r="H6210" i="19"/>
  <c r="H6209" i="19"/>
  <c r="H6208" i="19"/>
  <c r="H6207" i="19"/>
  <c r="H6206" i="19"/>
  <c r="H6205" i="19"/>
  <c r="H6204" i="19"/>
  <c r="H6203" i="19"/>
  <c r="H6202" i="19"/>
  <c r="H6201" i="19"/>
  <c r="H6200" i="19"/>
  <c r="H6199" i="19"/>
  <c r="H6198" i="19"/>
  <c r="H6197" i="19"/>
  <c r="H6196" i="19"/>
  <c r="H6195" i="19"/>
  <c r="H6194" i="19"/>
  <c r="H6193" i="19"/>
  <c r="H6192" i="19"/>
  <c r="H6191" i="19"/>
  <c r="H6190" i="19"/>
  <c r="H6189" i="19"/>
  <c r="H6188" i="19"/>
  <c r="H6187" i="19"/>
  <c r="H6186" i="19"/>
  <c r="H6185" i="19"/>
  <c r="H6184" i="19"/>
  <c r="H6183" i="19"/>
  <c r="H6182" i="19"/>
  <c r="H6181" i="19"/>
  <c r="H6180" i="19"/>
  <c r="H6179" i="19"/>
  <c r="H6178" i="19"/>
  <c r="H6177" i="19"/>
  <c r="H6176" i="19"/>
  <c r="H6175" i="19"/>
  <c r="H6174" i="19"/>
  <c r="H6173" i="19"/>
  <c r="H6172" i="19"/>
  <c r="H6171" i="19"/>
  <c r="H6170" i="19"/>
  <c r="H6169" i="19"/>
  <c r="H6168" i="19"/>
  <c r="H6167" i="19"/>
  <c r="H6166" i="19"/>
  <c r="H6165" i="19"/>
  <c r="H6164" i="19"/>
  <c r="H6163" i="19"/>
  <c r="H6162" i="19"/>
  <c r="H6161" i="19"/>
  <c r="H6160" i="19"/>
  <c r="H6159" i="19"/>
  <c r="H6158" i="19"/>
  <c r="H6157" i="19"/>
  <c r="H6156" i="19"/>
  <c r="H6155" i="19"/>
  <c r="H6154" i="19"/>
  <c r="H6153" i="19"/>
  <c r="H6152" i="19"/>
  <c r="H6151" i="19"/>
  <c r="H6150" i="19"/>
  <c r="H6149" i="19"/>
  <c r="H6148" i="19"/>
  <c r="H6147" i="19"/>
  <c r="H6146" i="19"/>
  <c r="H6145" i="19"/>
  <c r="H6144" i="19"/>
  <c r="H6143" i="19"/>
  <c r="H6142" i="19"/>
  <c r="H6141" i="19"/>
  <c r="H6140" i="19"/>
  <c r="H6139" i="19"/>
  <c r="H6138" i="19"/>
  <c r="H6137" i="19"/>
  <c r="H6136" i="19"/>
  <c r="H6135" i="19"/>
  <c r="H6134" i="19"/>
  <c r="H6133" i="19"/>
  <c r="H6132" i="19"/>
  <c r="H6131" i="19"/>
  <c r="H6130" i="19"/>
  <c r="H6129" i="19"/>
  <c r="H6128" i="19"/>
  <c r="H6127" i="19"/>
  <c r="H6126" i="19"/>
  <c r="H6125" i="19"/>
  <c r="H6124" i="19"/>
  <c r="H6123" i="19"/>
  <c r="H6122" i="19"/>
  <c r="H6121" i="19"/>
  <c r="H6120" i="19"/>
  <c r="H6119" i="19"/>
  <c r="H6118" i="19"/>
  <c r="H6117" i="19"/>
  <c r="H6116" i="19"/>
  <c r="H6115" i="19"/>
  <c r="H6114" i="19"/>
  <c r="H6113" i="19"/>
  <c r="H6112" i="19"/>
  <c r="H6111" i="19"/>
  <c r="H6110" i="19"/>
  <c r="H6109" i="19"/>
  <c r="H6108" i="19"/>
  <c r="H6107" i="19"/>
  <c r="H6106" i="19"/>
  <c r="H6105" i="19"/>
  <c r="H6104" i="19"/>
  <c r="H6103" i="19"/>
  <c r="H6102" i="19"/>
  <c r="H6101" i="19"/>
  <c r="H6100" i="19"/>
  <c r="H6099" i="19"/>
  <c r="H6098" i="19"/>
  <c r="H6097" i="19"/>
  <c r="H6096" i="19"/>
  <c r="H6095" i="19"/>
  <c r="H6094" i="19"/>
  <c r="H6093" i="19"/>
  <c r="H6092" i="19"/>
  <c r="H6091" i="19"/>
  <c r="H6090" i="19"/>
  <c r="H6089" i="19"/>
  <c r="H6088" i="19"/>
  <c r="H6087" i="19"/>
  <c r="H6086" i="19"/>
  <c r="H6085" i="19"/>
  <c r="H6084" i="19"/>
  <c r="H6083" i="19"/>
  <c r="H6082" i="19"/>
  <c r="H6081" i="19"/>
  <c r="H6080" i="19"/>
  <c r="H6079" i="19"/>
  <c r="H6078" i="19"/>
  <c r="H6077" i="19"/>
  <c r="H6076" i="19"/>
  <c r="H6075" i="19"/>
  <c r="H6074" i="19"/>
  <c r="H6073" i="19"/>
  <c r="H6072" i="19"/>
  <c r="H6071" i="19"/>
  <c r="H6070" i="19"/>
  <c r="H6069" i="19"/>
  <c r="H6068" i="19"/>
  <c r="H6067" i="19"/>
  <c r="H6066" i="19"/>
  <c r="H6065" i="19"/>
  <c r="H6064" i="19"/>
  <c r="H6063" i="19"/>
  <c r="H6062" i="19"/>
  <c r="H6061" i="19"/>
  <c r="H6060" i="19"/>
  <c r="H6059" i="19"/>
  <c r="H6058" i="19"/>
  <c r="H6057" i="19"/>
  <c r="H6056" i="19"/>
  <c r="H6055" i="19"/>
  <c r="H6054" i="19"/>
  <c r="H6053" i="19"/>
  <c r="H6052" i="19"/>
  <c r="H6051" i="19"/>
  <c r="H6050" i="19"/>
  <c r="H6049" i="19"/>
  <c r="H6048" i="19"/>
  <c r="H6047" i="19"/>
  <c r="H6046" i="19"/>
  <c r="H6045" i="19"/>
  <c r="H6044" i="19"/>
  <c r="H6043" i="19"/>
  <c r="H6042" i="19"/>
  <c r="H6041" i="19"/>
  <c r="H6040" i="19"/>
  <c r="H6039" i="19"/>
  <c r="H6038" i="19"/>
  <c r="H6037" i="19"/>
  <c r="H6036" i="19"/>
  <c r="H6035" i="19"/>
  <c r="H6034" i="19"/>
  <c r="H6033" i="19"/>
  <c r="H6032" i="19"/>
  <c r="H6031" i="19"/>
  <c r="H6030" i="19"/>
  <c r="H6029" i="19"/>
  <c r="H6028" i="19"/>
  <c r="H6027" i="19"/>
  <c r="H6026" i="19"/>
  <c r="H6025" i="19"/>
  <c r="H6024" i="19"/>
  <c r="H6023" i="19"/>
  <c r="H6022" i="19"/>
  <c r="H6021" i="19"/>
  <c r="H6020" i="19"/>
  <c r="H6019" i="19"/>
  <c r="H6018" i="19"/>
  <c r="H6017" i="19"/>
  <c r="H6016" i="19"/>
  <c r="H6015" i="19"/>
  <c r="H6014" i="19"/>
  <c r="H6013" i="19"/>
  <c r="H6012" i="19"/>
  <c r="H6011" i="19"/>
  <c r="H6010" i="19"/>
  <c r="H6009" i="19"/>
  <c r="H6008" i="19"/>
  <c r="H6007" i="19"/>
  <c r="H6006" i="19"/>
  <c r="H6005" i="19"/>
  <c r="H6004" i="19"/>
  <c r="H6003" i="19"/>
  <c r="H6002" i="19"/>
  <c r="H6001" i="19"/>
  <c r="H6000" i="19"/>
  <c r="H5999" i="19"/>
  <c r="H5998" i="19"/>
  <c r="H5997" i="19"/>
  <c r="H5996" i="19"/>
  <c r="H5995" i="19"/>
  <c r="H5994" i="19"/>
  <c r="H5993" i="19"/>
  <c r="H5992" i="19"/>
  <c r="H5991" i="19"/>
  <c r="H5990" i="19"/>
  <c r="H5989" i="19"/>
  <c r="H5988" i="19"/>
  <c r="H5987" i="19"/>
  <c r="H5986" i="19"/>
  <c r="H5985" i="19"/>
  <c r="H5984" i="19"/>
  <c r="H5983" i="19"/>
  <c r="H5982" i="19"/>
  <c r="H5981" i="19"/>
  <c r="H5980" i="19"/>
  <c r="H5979" i="19"/>
  <c r="H5978" i="19"/>
  <c r="H5977" i="19"/>
  <c r="H5976" i="19"/>
  <c r="H5975" i="19"/>
  <c r="H5974" i="19"/>
  <c r="H5973" i="19"/>
  <c r="H5972" i="19"/>
  <c r="H5971" i="19"/>
  <c r="H5970" i="19"/>
  <c r="H5969" i="19"/>
  <c r="H5968" i="19"/>
  <c r="H5967" i="19"/>
  <c r="H5966" i="19"/>
  <c r="H5965" i="19"/>
  <c r="H5964" i="19"/>
  <c r="H5963" i="19"/>
  <c r="H5962" i="19"/>
  <c r="H5961" i="19"/>
  <c r="H5960" i="19"/>
  <c r="H5959" i="19"/>
  <c r="H5958" i="19"/>
  <c r="H5957" i="19"/>
  <c r="H5956" i="19"/>
  <c r="H5955" i="19"/>
  <c r="H5954" i="19"/>
  <c r="H5953" i="19"/>
  <c r="H5952" i="19"/>
  <c r="H5951" i="19"/>
  <c r="H5950" i="19"/>
  <c r="H5949" i="19"/>
  <c r="H5948" i="19"/>
  <c r="H5947" i="19"/>
  <c r="H5946" i="19"/>
  <c r="H5945" i="19"/>
  <c r="H5944" i="19"/>
  <c r="H5943" i="19"/>
  <c r="H5942" i="19"/>
  <c r="H5941" i="19"/>
  <c r="H5940" i="19"/>
  <c r="H5939" i="19"/>
  <c r="H5938" i="19"/>
  <c r="H5937" i="19"/>
  <c r="H5936" i="19"/>
  <c r="H5935" i="19"/>
  <c r="H5934" i="19"/>
  <c r="H5933" i="19"/>
  <c r="H5932" i="19"/>
  <c r="H5931" i="19"/>
  <c r="H5930" i="19"/>
  <c r="H5929" i="19"/>
  <c r="H5928" i="19"/>
  <c r="H5927" i="19"/>
  <c r="H5926" i="19"/>
  <c r="H5925" i="19"/>
  <c r="H5924" i="19"/>
  <c r="H5923" i="19"/>
  <c r="H5922" i="19"/>
  <c r="H5921" i="19"/>
  <c r="H5920" i="19"/>
  <c r="H5919" i="19"/>
  <c r="H5918" i="19"/>
  <c r="H5917" i="19"/>
  <c r="H5916" i="19"/>
  <c r="H5915" i="19"/>
  <c r="H5914" i="19"/>
  <c r="H5913" i="19"/>
  <c r="H5912" i="19"/>
  <c r="H5911" i="19"/>
  <c r="H5910" i="19"/>
  <c r="H5909" i="19"/>
  <c r="H5908" i="19"/>
  <c r="H5907" i="19"/>
  <c r="H5906" i="19"/>
  <c r="H5905" i="19"/>
  <c r="H5904" i="19"/>
  <c r="H5903" i="19"/>
  <c r="H5902" i="19"/>
  <c r="H5901" i="19"/>
  <c r="H5900" i="19"/>
  <c r="H5899" i="19"/>
  <c r="H5898" i="19"/>
  <c r="H5897" i="19"/>
  <c r="H5896" i="19"/>
  <c r="H5895" i="19"/>
  <c r="H5894" i="19"/>
  <c r="H5893" i="19"/>
  <c r="H5892" i="19"/>
  <c r="H5891" i="19"/>
  <c r="H5890" i="19"/>
  <c r="H5889" i="19"/>
  <c r="H5888" i="19"/>
  <c r="H5887" i="19"/>
  <c r="H5886" i="19"/>
  <c r="H5885" i="19"/>
  <c r="H5884" i="19"/>
  <c r="H5883" i="19"/>
  <c r="H5882" i="19"/>
  <c r="H5881" i="19"/>
  <c r="H5880" i="19"/>
  <c r="H5879" i="19"/>
  <c r="H5878" i="19"/>
  <c r="H5877" i="19"/>
  <c r="H5876" i="19"/>
  <c r="H5875" i="19"/>
  <c r="H5874" i="19"/>
  <c r="H5873" i="19"/>
  <c r="H5872" i="19"/>
  <c r="H5871" i="19"/>
  <c r="H5870" i="19"/>
  <c r="H5869" i="19"/>
  <c r="H5868" i="19"/>
  <c r="H5867" i="19"/>
  <c r="H5866" i="19"/>
  <c r="H5865" i="19"/>
  <c r="H5864" i="19"/>
  <c r="H5863" i="19"/>
  <c r="H5862" i="19"/>
  <c r="H5861" i="19"/>
  <c r="H5860" i="19"/>
  <c r="H5859" i="19"/>
  <c r="H5858" i="19"/>
  <c r="H5857" i="19"/>
  <c r="H5856" i="19"/>
  <c r="H5855" i="19"/>
  <c r="H5854" i="19"/>
  <c r="H5853" i="19"/>
  <c r="H5852" i="19"/>
  <c r="H5851" i="19"/>
  <c r="H5850" i="19"/>
  <c r="H5849" i="19"/>
  <c r="H5848" i="19"/>
  <c r="H5847" i="19"/>
  <c r="H5846" i="19"/>
  <c r="H5845" i="19"/>
  <c r="H5844" i="19"/>
  <c r="H5843" i="19"/>
  <c r="H5842" i="19"/>
  <c r="H5841" i="19"/>
  <c r="H5840" i="19"/>
  <c r="H5839" i="19"/>
  <c r="H5838" i="19"/>
  <c r="H5837" i="19"/>
  <c r="H5836" i="19"/>
  <c r="H5835" i="19"/>
  <c r="H5834" i="19"/>
  <c r="H5833" i="19"/>
  <c r="H5832" i="19"/>
  <c r="H5831" i="19"/>
  <c r="H5830" i="19"/>
  <c r="H5829" i="19"/>
  <c r="H5828" i="19"/>
  <c r="H5827" i="19"/>
  <c r="H5826" i="19"/>
  <c r="H5825" i="19"/>
  <c r="H5824" i="19"/>
  <c r="H5823" i="19"/>
  <c r="H5822" i="19"/>
  <c r="H5821" i="19"/>
  <c r="H5820" i="19"/>
  <c r="H5819" i="19"/>
  <c r="H5818" i="19"/>
  <c r="H5817" i="19"/>
  <c r="H5816" i="19"/>
  <c r="H5815" i="19"/>
  <c r="H5814" i="19"/>
  <c r="H5813" i="19"/>
  <c r="H5812" i="19"/>
  <c r="H5811" i="19"/>
  <c r="H5810" i="19"/>
  <c r="H5809" i="19"/>
  <c r="H5808" i="19"/>
  <c r="H5807" i="19"/>
  <c r="H5806" i="19"/>
  <c r="H5805" i="19"/>
  <c r="H5804" i="19"/>
  <c r="H5803" i="19"/>
  <c r="H5802" i="19"/>
  <c r="H5801" i="19"/>
  <c r="H5800" i="19"/>
  <c r="H5799" i="19"/>
  <c r="H5798" i="19"/>
  <c r="H5797" i="19"/>
  <c r="H5796" i="19"/>
  <c r="H5795" i="19"/>
  <c r="H5794" i="19"/>
  <c r="H5793" i="19"/>
  <c r="H5792" i="19"/>
  <c r="H5791" i="19"/>
  <c r="H5790" i="19"/>
  <c r="H5789" i="19"/>
  <c r="H5788" i="19"/>
  <c r="H5787" i="19"/>
  <c r="H5786" i="19"/>
  <c r="H5785" i="19"/>
  <c r="H5784" i="19"/>
  <c r="H5783" i="19"/>
  <c r="H5782" i="19"/>
  <c r="H5781" i="19"/>
  <c r="H5780" i="19"/>
  <c r="H5779" i="19"/>
  <c r="H5778" i="19"/>
  <c r="H5777" i="19"/>
  <c r="H5776" i="19"/>
  <c r="H5775" i="19"/>
  <c r="H5774" i="19"/>
  <c r="H5773" i="19"/>
  <c r="H5772" i="19"/>
  <c r="H5771" i="19"/>
  <c r="H5770" i="19"/>
  <c r="H5769" i="19"/>
  <c r="H5768" i="19"/>
  <c r="H5767" i="19"/>
  <c r="H5766" i="19"/>
  <c r="H5765" i="19"/>
  <c r="H5764" i="19"/>
  <c r="H5763" i="19"/>
  <c r="H5762" i="19"/>
  <c r="H5761" i="19"/>
  <c r="H5760" i="19"/>
  <c r="H5759" i="19"/>
  <c r="H5758" i="19"/>
  <c r="H5757" i="19"/>
  <c r="H5756" i="19"/>
  <c r="H5755" i="19"/>
  <c r="H5754" i="19"/>
  <c r="H5753" i="19"/>
  <c r="H5752" i="19"/>
  <c r="H5751" i="19"/>
  <c r="H5750" i="19"/>
  <c r="H5749" i="19"/>
  <c r="H5748" i="19"/>
  <c r="H5747" i="19"/>
  <c r="H5746" i="19"/>
  <c r="H5745" i="19"/>
  <c r="H5744" i="19"/>
  <c r="H5743" i="19"/>
  <c r="H5742" i="19"/>
  <c r="H5741" i="19"/>
  <c r="H5740" i="19"/>
  <c r="H5739" i="19"/>
  <c r="H5738" i="19"/>
  <c r="H5737" i="19"/>
  <c r="H5736" i="19"/>
  <c r="H5735" i="19"/>
  <c r="H5734" i="19"/>
  <c r="H5733" i="19"/>
  <c r="H5732" i="19"/>
  <c r="H5731" i="19"/>
  <c r="H5730" i="19"/>
  <c r="H5729" i="19"/>
  <c r="H5728" i="19"/>
  <c r="H5727" i="19"/>
  <c r="H5726" i="19"/>
  <c r="H5725" i="19"/>
  <c r="H5724" i="19"/>
  <c r="H5723" i="19"/>
  <c r="H5722" i="19"/>
  <c r="H5721" i="19"/>
  <c r="H5720" i="19"/>
  <c r="H5719" i="19"/>
  <c r="H5718" i="19"/>
  <c r="H5717" i="19"/>
  <c r="H5716" i="19"/>
  <c r="H5715" i="19"/>
  <c r="H5714" i="19"/>
  <c r="H5713" i="19"/>
  <c r="H5712" i="19"/>
  <c r="H5711" i="19"/>
  <c r="H5710" i="19"/>
  <c r="H5709" i="19"/>
  <c r="H5708" i="19"/>
  <c r="H5707" i="19"/>
  <c r="H5706" i="19"/>
  <c r="H5705" i="19"/>
  <c r="H5704" i="19"/>
  <c r="H5703" i="19"/>
  <c r="H5702" i="19"/>
  <c r="H5701" i="19"/>
  <c r="H5700" i="19"/>
  <c r="H5699" i="19"/>
  <c r="H5698" i="19"/>
  <c r="H5697" i="19"/>
  <c r="H5696" i="19"/>
  <c r="H5695" i="19"/>
  <c r="H5694" i="19"/>
  <c r="H5693" i="19"/>
  <c r="H5692" i="19"/>
  <c r="H5691" i="19"/>
  <c r="H5690" i="19"/>
  <c r="H5689" i="19"/>
  <c r="H5688" i="19"/>
  <c r="H5687" i="19"/>
  <c r="H5686" i="19"/>
  <c r="H5685" i="19"/>
  <c r="H5684" i="19"/>
  <c r="H5683" i="19"/>
  <c r="H5682" i="19"/>
  <c r="H5681" i="19"/>
  <c r="H5680" i="19"/>
  <c r="H5679" i="19"/>
  <c r="H5678" i="19"/>
  <c r="H5677" i="19"/>
  <c r="H5676" i="19"/>
  <c r="H5675" i="19"/>
  <c r="H5674" i="19"/>
  <c r="H5673" i="19"/>
  <c r="H5672" i="19"/>
  <c r="H5671" i="19"/>
  <c r="H5670" i="19"/>
  <c r="H5669" i="19"/>
  <c r="H5668" i="19"/>
  <c r="H5667" i="19"/>
  <c r="H5666" i="19"/>
  <c r="H5665" i="19"/>
  <c r="H5664" i="19"/>
  <c r="H5663" i="19"/>
  <c r="H5662" i="19"/>
  <c r="H5661" i="19"/>
  <c r="H5660" i="19"/>
  <c r="H5659" i="19"/>
  <c r="H5658" i="19"/>
  <c r="H5657" i="19"/>
  <c r="H5656" i="19"/>
  <c r="H5655" i="19"/>
  <c r="H5654" i="19"/>
  <c r="H5653" i="19"/>
  <c r="H5652" i="19"/>
  <c r="H5651" i="19"/>
  <c r="H5650" i="19"/>
  <c r="H5649" i="19"/>
  <c r="H5648" i="19"/>
  <c r="H5647" i="19"/>
  <c r="H5646" i="19"/>
  <c r="H5645" i="19"/>
  <c r="H5644" i="19"/>
  <c r="H5643" i="19"/>
  <c r="H5642" i="19"/>
  <c r="H5641" i="19"/>
  <c r="H5640" i="19"/>
  <c r="H5639" i="19"/>
  <c r="H5638" i="19"/>
  <c r="H5637" i="19"/>
  <c r="H5636" i="19"/>
  <c r="H5635" i="19"/>
  <c r="H5634" i="19"/>
  <c r="H5633" i="19"/>
  <c r="H5632" i="19"/>
  <c r="H5631" i="19"/>
  <c r="H5630" i="19"/>
  <c r="H5629" i="19"/>
  <c r="H5628" i="19"/>
  <c r="H5627" i="19"/>
  <c r="H5626" i="19"/>
  <c r="H5625" i="19"/>
  <c r="H5624" i="19"/>
  <c r="H5623" i="19"/>
  <c r="H5622" i="19"/>
  <c r="H5621" i="19"/>
  <c r="H5620" i="19"/>
  <c r="H5619" i="19"/>
  <c r="H5618" i="19"/>
  <c r="H5617" i="19"/>
  <c r="H5616" i="19"/>
  <c r="H5615" i="19"/>
  <c r="H5614" i="19"/>
  <c r="H5613" i="19"/>
  <c r="H5612" i="19"/>
  <c r="H5611" i="19"/>
  <c r="H5610" i="19"/>
  <c r="H5609" i="19"/>
  <c r="H5608" i="19"/>
  <c r="H5607" i="19"/>
  <c r="H5606" i="19"/>
  <c r="H5605" i="19"/>
  <c r="H5604" i="19"/>
  <c r="H5603" i="19"/>
  <c r="H5602" i="19"/>
  <c r="H5601" i="19"/>
  <c r="H5600" i="19"/>
  <c r="H5599" i="19"/>
  <c r="H5598" i="19"/>
  <c r="H5597" i="19"/>
  <c r="H5596" i="19"/>
  <c r="H5595" i="19"/>
  <c r="H5594" i="19"/>
  <c r="H5593" i="19"/>
  <c r="H5592" i="19"/>
  <c r="H5591" i="19"/>
  <c r="H5590" i="19"/>
  <c r="H5589" i="19"/>
  <c r="H5588" i="19"/>
  <c r="H5587" i="19"/>
  <c r="H5586" i="19"/>
  <c r="H5585" i="19"/>
  <c r="H5584" i="19"/>
  <c r="H5583" i="19"/>
  <c r="H5582" i="19"/>
  <c r="H5581" i="19"/>
  <c r="H5580" i="19"/>
  <c r="H5579" i="19"/>
  <c r="H5578" i="19"/>
  <c r="H5577" i="19"/>
  <c r="H5576" i="19"/>
  <c r="H5575" i="19"/>
  <c r="H5574" i="19"/>
  <c r="H5573" i="19"/>
  <c r="H5572" i="19"/>
  <c r="H5571" i="19"/>
  <c r="H5570" i="19"/>
  <c r="H5569" i="19"/>
  <c r="H5568" i="19"/>
  <c r="H5567" i="19"/>
  <c r="H5566" i="19"/>
  <c r="H5565" i="19"/>
  <c r="H5564" i="19"/>
  <c r="H5563" i="19"/>
  <c r="H5562" i="19"/>
  <c r="H5561" i="19"/>
  <c r="H5560" i="19"/>
  <c r="H5559" i="19"/>
  <c r="H5558" i="19"/>
  <c r="H5557" i="19"/>
  <c r="H5556" i="19"/>
  <c r="H5555" i="19"/>
  <c r="H5554" i="19"/>
  <c r="H5553" i="19"/>
  <c r="H5552" i="19"/>
  <c r="H5551" i="19"/>
  <c r="H5550" i="19"/>
  <c r="H5549" i="19"/>
  <c r="H5548" i="19"/>
  <c r="H5547" i="19"/>
  <c r="H5546" i="19"/>
  <c r="H5545" i="19"/>
  <c r="H5544" i="19"/>
  <c r="H5543" i="19"/>
  <c r="H5542" i="19"/>
  <c r="H5541" i="19"/>
  <c r="H5540" i="19"/>
  <c r="H5539" i="19"/>
  <c r="H5538" i="19"/>
  <c r="H5537" i="19"/>
  <c r="H5536" i="19"/>
  <c r="H5535" i="19"/>
  <c r="H5534" i="19"/>
  <c r="H5533" i="19"/>
  <c r="H5532" i="19"/>
  <c r="H5531" i="19"/>
  <c r="H5530" i="19"/>
  <c r="H5529" i="19"/>
  <c r="H5528" i="19"/>
  <c r="H5527" i="19"/>
  <c r="H5526" i="19"/>
  <c r="H5525" i="19"/>
  <c r="H5524" i="19"/>
  <c r="H5523" i="19"/>
  <c r="H5522" i="19"/>
  <c r="H5521" i="19"/>
  <c r="H5520" i="19"/>
  <c r="H5519" i="19"/>
  <c r="H5518" i="19"/>
  <c r="H5517" i="19"/>
  <c r="H5516" i="19"/>
  <c r="H5515" i="19"/>
  <c r="H5514" i="19"/>
  <c r="H5513" i="19"/>
  <c r="H5512" i="19"/>
  <c r="H5511" i="19"/>
  <c r="H5510" i="19"/>
  <c r="H5509" i="19"/>
  <c r="H5508" i="19"/>
  <c r="H5507" i="19"/>
  <c r="H5506" i="19"/>
  <c r="H5505" i="19"/>
  <c r="H5504" i="19"/>
  <c r="H5503" i="19"/>
  <c r="H5502" i="19"/>
  <c r="H5501" i="19"/>
  <c r="H5500" i="19"/>
  <c r="H5499" i="19"/>
  <c r="H5498" i="19"/>
  <c r="H5497" i="19"/>
  <c r="H5496" i="19"/>
  <c r="H5495" i="19"/>
  <c r="H5494" i="19"/>
  <c r="H5493" i="19"/>
  <c r="H5492" i="19"/>
  <c r="H5491" i="19"/>
  <c r="H5490" i="19"/>
  <c r="H5489" i="19"/>
  <c r="H5488" i="19"/>
  <c r="H5487" i="19"/>
  <c r="H5486" i="19"/>
  <c r="H5485" i="19"/>
  <c r="H5484" i="19"/>
  <c r="H5483" i="19"/>
  <c r="H5482" i="19"/>
  <c r="H5481" i="19"/>
  <c r="H5480" i="19"/>
  <c r="H5479" i="19"/>
  <c r="H5478" i="19"/>
  <c r="H5477" i="19"/>
  <c r="H5476" i="19"/>
  <c r="H5475" i="19"/>
  <c r="H5474" i="19"/>
  <c r="H5473" i="19"/>
  <c r="H5472" i="19"/>
  <c r="H5471" i="19"/>
  <c r="H5470" i="19"/>
  <c r="H5469" i="19"/>
  <c r="H5468" i="19"/>
  <c r="H5467" i="19"/>
  <c r="H5466" i="19"/>
  <c r="H5465" i="19"/>
  <c r="H5464" i="19"/>
  <c r="H5463" i="19"/>
  <c r="H5462" i="19"/>
  <c r="H5461" i="19"/>
  <c r="H5460" i="19"/>
  <c r="H5459" i="19"/>
  <c r="H5458" i="19"/>
  <c r="H5457" i="19"/>
  <c r="H5456" i="19"/>
  <c r="H5455" i="19"/>
  <c r="H5454" i="19"/>
  <c r="H5453" i="19"/>
  <c r="H5452" i="19"/>
  <c r="H5451" i="19"/>
  <c r="H5450" i="19"/>
  <c r="H5449" i="19"/>
  <c r="H5448" i="19"/>
  <c r="H5447" i="19"/>
  <c r="H5446" i="19"/>
  <c r="H5445" i="19"/>
  <c r="H5444" i="19"/>
  <c r="H5443" i="19"/>
  <c r="H5442" i="19"/>
  <c r="H5441" i="19"/>
  <c r="H5440" i="19"/>
  <c r="H5439" i="19"/>
  <c r="H5438" i="19"/>
  <c r="H5437" i="19"/>
  <c r="H5436" i="19"/>
  <c r="H5435" i="19"/>
  <c r="H5434" i="19"/>
  <c r="H5433" i="19"/>
  <c r="H5432" i="19"/>
  <c r="H5431" i="19"/>
  <c r="H5430" i="19"/>
  <c r="H5429" i="19"/>
  <c r="H5428" i="19"/>
  <c r="H5427" i="19"/>
  <c r="H5426" i="19"/>
  <c r="H5425" i="19"/>
  <c r="H5424" i="19"/>
  <c r="H5423" i="19"/>
  <c r="H5422" i="19"/>
  <c r="H5421" i="19"/>
  <c r="H5420" i="19"/>
  <c r="H5419" i="19"/>
  <c r="H5418" i="19"/>
  <c r="H5417" i="19"/>
  <c r="H5416" i="19"/>
  <c r="H5415" i="19"/>
  <c r="H5414" i="19"/>
  <c r="H5413" i="19"/>
  <c r="H5412" i="19"/>
  <c r="H5411" i="19"/>
  <c r="H5410" i="19"/>
  <c r="H5409" i="19"/>
  <c r="H5408" i="19"/>
  <c r="H5407" i="19"/>
  <c r="H5406" i="19"/>
  <c r="H5405" i="19"/>
  <c r="H5404" i="19"/>
  <c r="H5403" i="19"/>
  <c r="H5402" i="19"/>
  <c r="H5401" i="19"/>
  <c r="H5400" i="19"/>
  <c r="H5399" i="19"/>
  <c r="H5398" i="19"/>
  <c r="H5397" i="19"/>
  <c r="H5396" i="19"/>
  <c r="H5395" i="19"/>
  <c r="H5394" i="19"/>
  <c r="H5393" i="19"/>
  <c r="H5392" i="19"/>
  <c r="H5391" i="19"/>
  <c r="H5390" i="19"/>
  <c r="H5389" i="19"/>
  <c r="H5388" i="19"/>
  <c r="H5387" i="19"/>
  <c r="H5386" i="19"/>
  <c r="H5385" i="19"/>
  <c r="H5384" i="19"/>
  <c r="H5383" i="19"/>
  <c r="H5382" i="19"/>
  <c r="H5381" i="19"/>
  <c r="H5380" i="19"/>
  <c r="H5379" i="19"/>
  <c r="H5378" i="19"/>
  <c r="H5377" i="19"/>
  <c r="H5376" i="19"/>
  <c r="H5375" i="19"/>
  <c r="H5374" i="19"/>
  <c r="H5373" i="19"/>
  <c r="H5372" i="19"/>
  <c r="H5371" i="19"/>
  <c r="H5370" i="19"/>
  <c r="H5369" i="19"/>
  <c r="H5368" i="19"/>
  <c r="H5367" i="19"/>
  <c r="H5366" i="19"/>
  <c r="H5365" i="19"/>
  <c r="H5364" i="19"/>
  <c r="H5363" i="19"/>
  <c r="H5362" i="19"/>
  <c r="H5361" i="19"/>
  <c r="H5360" i="19"/>
  <c r="H5359" i="19"/>
  <c r="H5358" i="19"/>
  <c r="H5357" i="19"/>
  <c r="H5356" i="19"/>
  <c r="H5355" i="19"/>
  <c r="H5354" i="19"/>
  <c r="H5353" i="19"/>
  <c r="H5352" i="19"/>
  <c r="H5351" i="19"/>
  <c r="H5350" i="19"/>
  <c r="H5349" i="19"/>
  <c r="H5348" i="19"/>
  <c r="H5347" i="19"/>
  <c r="H5346" i="19"/>
  <c r="H5345" i="19"/>
  <c r="H5344" i="19"/>
  <c r="H5343" i="19"/>
  <c r="H5342" i="19"/>
  <c r="H5341" i="19"/>
  <c r="H5340" i="19"/>
  <c r="H5339" i="19"/>
  <c r="H5338" i="19"/>
  <c r="H5337" i="19"/>
  <c r="H5336" i="19"/>
  <c r="H5335" i="19"/>
  <c r="H5334" i="19"/>
  <c r="H5333" i="19"/>
  <c r="H5332" i="19"/>
  <c r="H5331" i="19"/>
  <c r="H5330" i="19"/>
  <c r="H5329" i="19"/>
  <c r="H5328" i="19"/>
  <c r="H5327" i="19"/>
  <c r="H5326" i="19"/>
  <c r="H5325" i="19"/>
  <c r="H5324" i="19"/>
  <c r="H5323" i="19"/>
  <c r="H5322" i="19"/>
  <c r="H5321" i="19"/>
  <c r="H5320" i="19"/>
  <c r="H5319" i="19"/>
  <c r="H5318" i="19"/>
  <c r="H5317" i="19"/>
  <c r="H5316" i="19"/>
  <c r="H5315" i="19"/>
  <c r="H5314" i="19"/>
  <c r="H5313" i="19"/>
  <c r="H5312" i="19"/>
  <c r="H5311" i="19"/>
  <c r="H5310" i="19"/>
  <c r="H5309" i="19"/>
  <c r="H5308" i="19"/>
  <c r="H5307" i="19"/>
  <c r="H5306" i="19"/>
  <c r="H5305" i="19"/>
  <c r="H5304" i="19"/>
  <c r="H5303" i="19"/>
  <c r="H5302" i="19"/>
  <c r="H5301" i="19"/>
  <c r="H5300" i="19"/>
  <c r="H5299" i="19"/>
  <c r="H5298" i="19"/>
  <c r="H5297" i="19"/>
  <c r="H5296" i="19"/>
  <c r="H5295" i="19"/>
  <c r="H5294" i="19"/>
  <c r="H5293" i="19"/>
  <c r="H5292" i="19"/>
  <c r="H5291" i="19"/>
  <c r="H5290" i="19"/>
  <c r="H5289" i="19"/>
  <c r="H5288" i="19"/>
  <c r="H5287" i="19"/>
  <c r="H5286" i="19"/>
  <c r="H5285" i="19"/>
  <c r="H5284" i="19"/>
  <c r="H5283" i="19"/>
  <c r="H5282" i="19"/>
  <c r="H5281" i="19"/>
  <c r="H5280" i="19"/>
  <c r="H5279" i="19"/>
  <c r="H5278" i="19"/>
  <c r="H5277" i="19"/>
  <c r="H5276" i="19"/>
  <c r="H5275" i="19"/>
  <c r="H5274" i="19"/>
  <c r="H5273" i="19"/>
  <c r="H5272" i="19"/>
  <c r="H5271" i="19"/>
  <c r="H5270" i="19"/>
  <c r="H5269" i="19"/>
  <c r="H5268" i="19"/>
  <c r="H5267" i="19"/>
  <c r="H5266" i="19"/>
  <c r="H5265" i="19"/>
  <c r="H5264" i="19"/>
  <c r="H5263" i="19"/>
  <c r="H5262" i="19"/>
  <c r="H5261" i="19"/>
  <c r="H5260" i="19"/>
  <c r="H5259" i="19"/>
  <c r="H5258" i="19"/>
  <c r="H5257" i="19"/>
  <c r="H5256" i="19"/>
  <c r="H5255" i="19"/>
  <c r="H5254" i="19"/>
  <c r="H5253" i="19"/>
  <c r="H5252" i="19"/>
  <c r="H5251" i="19"/>
  <c r="H5250" i="19"/>
  <c r="H5249" i="19"/>
  <c r="H5248" i="19"/>
  <c r="H5247" i="19"/>
  <c r="H5246" i="19"/>
  <c r="H5245" i="19"/>
  <c r="H5244" i="19"/>
  <c r="H5243" i="19"/>
  <c r="H5242" i="19"/>
  <c r="H5241" i="19"/>
  <c r="H5240" i="19"/>
  <c r="H5239" i="19"/>
  <c r="H5238" i="19"/>
  <c r="H5237" i="19"/>
  <c r="H5236" i="19"/>
  <c r="H5235" i="19"/>
  <c r="H5234" i="19"/>
  <c r="H5233" i="19"/>
  <c r="H5232" i="19"/>
  <c r="H5231" i="19"/>
  <c r="H5230" i="19"/>
  <c r="H5229" i="19"/>
  <c r="H5228" i="19"/>
  <c r="H5227" i="19"/>
  <c r="H5226" i="19"/>
  <c r="H5225" i="19"/>
  <c r="H5224" i="19"/>
  <c r="H5223" i="19"/>
  <c r="H5222" i="19"/>
  <c r="H5221" i="19"/>
  <c r="H5220" i="19"/>
  <c r="H5219" i="19"/>
  <c r="H5218" i="19"/>
  <c r="H5217" i="19"/>
  <c r="H5216" i="19"/>
  <c r="H5215" i="19"/>
  <c r="H5214" i="19"/>
  <c r="H5213" i="19"/>
  <c r="H5212" i="19"/>
  <c r="H5211" i="19"/>
  <c r="H5210" i="19"/>
  <c r="H5209" i="19"/>
  <c r="H5208" i="19"/>
  <c r="H5207" i="19"/>
  <c r="H5206" i="19"/>
  <c r="H5205" i="19"/>
  <c r="H5204" i="19"/>
  <c r="H5203" i="19"/>
  <c r="H5202" i="19"/>
  <c r="H5201" i="19"/>
  <c r="H5200" i="19"/>
  <c r="H5199" i="19"/>
  <c r="H5198" i="19"/>
  <c r="H5197" i="19"/>
  <c r="H5196" i="19"/>
  <c r="H5195" i="19"/>
  <c r="H5194" i="19"/>
  <c r="H5193" i="19"/>
  <c r="H5192" i="19"/>
  <c r="H5191" i="19"/>
  <c r="H5190" i="19"/>
  <c r="H5189" i="19"/>
  <c r="H5188" i="19"/>
  <c r="H5187" i="19"/>
  <c r="H5186" i="19"/>
  <c r="H5185" i="19"/>
  <c r="H5184" i="19"/>
  <c r="H5183" i="19"/>
  <c r="H5182" i="19"/>
  <c r="H5181" i="19"/>
  <c r="H5180" i="19"/>
  <c r="H5179" i="19"/>
  <c r="H5178" i="19"/>
  <c r="H5177" i="19"/>
  <c r="H5176" i="19"/>
  <c r="H5175" i="19"/>
  <c r="H5174" i="19"/>
  <c r="H5173" i="19"/>
  <c r="H5172" i="19"/>
  <c r="H5171" i="19"/>
  <c r="H5170" i="19"/>
  <c r="H5169" i="19"/>
  <c r="H5168" i="19"/>
  <c r="H5167" i="19"/>
  <c r="H5166" i="19"/>
  <c r="H5165" i="19"/>
  <c r="H5164" i="19"/>
  <c r="H5163" i="19"/>
  <c r="H5162" i="19"/>
  <c r="H5161" i="19"/>
  <c r="H5160" i="19"/>
  <c r="H5159" i="19"/>
  <c r="H5158" i="19"/>
  <c r="H5157" i="19"/>
  <c r="H5156" i="19"/>
  <c r="H5155" i="19"/>
  <c r="H5154" i="19"/>
  <c r="H5153" i="19"/>
  <c r="H5152" i="19"/>
  <c r="H5151" i="19"/>
  <c r="H5150" i="19"/>
  <c r="H5149" i="19"/>
  <c r="H5148" i="19"/>
  <c r="H5147" i="19"/>
  <c r="H5146" i="19"/>
  <c r="H5145" i="19"/>
  <c r="H5144" i="19"/>
  <c r="H5143" i="19"/>
  <c r="H5142" i="19"/>
  <c r="H5141" i="19"/>
  <c r="H5140" i="19"/>
  <c r="H5139" i="19"/>
  <c r="H5138" i="19"/>
  <c r="H5137" i="19"/>
  <c r="H5136" i="19"/>
  <c r="H5135" i="19"/>
  <c r="H5134" i="19"/>
  <c r="H5133" i="19"/>
  <c r="H5132" i="19"/>
  <c r="H5131" i="19"/>
  <c r="H5130" i="19"/>
  <c r="H5129" i="19"/>
  <c r="H5128" i="19"/>
  <c r="H5127" i="19"/>
  <c r="H5126" i="19"/>
  <c r="H5125" i="19"/>
  <c r="H5124" i="19"/>
  <c r="H5123" i="19"/>
  <c r="H5122" i="19"/>
  <c r="H5121" i="19"/>
  <c r="H5120" i="19"/>
  <c r="H5119" i="19"/>
  <c r="H5118" i="19"/>
  <c r="H5117" i="19"/>
  <c r="H5116" i="19"/>
  <c r="H5115" i="19"/>
  <c r="H5114" i="19"/>
  <c r="H5113" i="19"/>
  <c r="H5112" i="19"/>
  <c r="H5111" i="19"/>
  <c r="H5110" i="19"/>
  <c r="H5109" i="19"/>
  <c r="H5108" i="19"/>
  <c r="H5107" i="19"/>
  <c r="H5106" i="19"/>
  <c r="H5105" i="19"/>
  <c r="H5104" i="19"/>
  <c r="H5103" i="19"/>
  <c r="H5102" i="19"/>
  <c r="H5101" i="19"/>
  <c r="H5100" i="19"/>
  <c r="H5099" i="19"/>
  <c r="H5098" i="19"/>
  <c r="H5097" i="19"/>
  <c r="H5096" i="19"/>
  <c r="H5095" i="19"/>
  <c r="H5094" i="19"/>
  <c r="H5093" i="19"/>
  <c r="H5092" i="19"/>
  <c r="H5091" i="19"/>
  <c r="H5090" i="19"/>
  <c r="H5089" i="19"/>
  <c r="H5088" i="19"/>
  <c r="H5087" i="19"/>
  <c r="H5086" i="19"/>
  <c r="H5085" i="19"/>
  <c r="H5084" i="19"/>
  <c r="H5083" i="19"/>
  <c r="H5082" i="19"/>
  <c r="H5081" i="19"/>
  <c r="H5080" i="19"/>
  <c r="H5079" i="19"/>
  <c r="H5078" i="19"/>
  <c r="H5077" i="19"/>
  <c r="H5076" i="19"/>
  <c r="H5075" i="19"/>
  <c r="H5074" i="19"/>
  <c r="H5073" i="19"/>
  <c r="H5072" i="19"/>
  <c r="H5071" i="19"/>
  <c r="H5070" i="19"/>
  <c r="H5069" i="19"/>
  <c r="H5068" i="19"/>
  <c r="H5067" i="19"/>
  <c r="H5066" i="19"/>
  <c r="H5065" i="19"/>
  <c r="H5064" i="19"/>
  <c r="H5063" i="19"/>
  <c r="H5062" i="19"/>
  <c r="H5061" i="19"/>
  <c r="H5060" i="19"/>
  <c r="H5059" i="19"/>
  <c r="H5058" i="19"/>
  <c r="H5057" i="19"/>
  <c r="H5056" i="19"/>
  <c r="H5055" i="19"/>
  <c r="H5054" i="19"/>
  <c r="H5053" i="19"/>
  <c r="H5052" i="19"/>
  <c r="H5051" i="19"/>
  <c r="H5050" i="19"/>
  <c r="H5049" i="19"/>
  <c r="H5048" i="19"/>
  <c r="H5047" i="19"/>
  <c r="H5046" i="19"/>
  <c r="H5045" i="19"/>
  <c r="H5044" i="19"/>
  <c r="H5043" i="19"/>
  <c r="H5042" i="19"/>
  <c r="H5041" i="19"/>
  <c r="H5040" i="19"/>
  <c r="H5039" i="19"/>
  <c r="H5038" i="19"/>
  <c r="H5037" i="19"/>
  <c r="H5036" i="19"/>
  <c r="H5035" i="19"/>
  <c r="H5034" i="19"/>
  <c r="H5033" i="19"/>
  <c r="H5032" i="19"/>
  <c r="H5031" i="19"/>
  <c r="H5030" i="19"/>
  <c r="H5029" i="19"/>
  <c r="H5028" i="19"/>
  <c r="H5027" i="19"/>
  <c r="H5026" i="19"/>
  <c r="H5025" i="19"/>
  <c r="H5024" i="19"/>
  <c r="H5023" i="19"/>
  <c r="H5022" i="19"/>
  <c r="H5021" i="19"/>
  <c r="H5020" i="19"/>
  <c r="H5019" i="19"/>
  <c r="H5018" i="19"/>
  <c r="H5017" i="19"/>
  <c r="H5016" i="19"/>
  <c r="H5015" i="19"/>
  <c r="H5014" i="19"/>
  <c r="H5013" i="19"/>
  <c r="H5012" i="19"/>
  <c r="H5011" i="19"/>
  <c r="H5010" i="19"/>
  <c r="H5009" i="19"/>
  <c r="H5008" i="19"/>
  <c r="H5007" i="19"/>
  <c r="H5006" i="19"/>
  <c r="H5005" i="19"/>
  <c r="H5004" i="19"/>
  <c r="H5003" i="19"/>
  <c r="H5002" i="19"/>
  <c r="H5001" i="19"/>
  <c r="H5000" i="19"/>
  <c r="H4999" i="19"/>
  <c r="H4998" i="19"/>
  <c r="H4997" i="19"/>
  <c r="H4996" i="19"/>
  <c r="H4995" i="19"/>
  <c r="H4994" i="19"/>
  <c r="H4993" i="19"/>
  <c r="H4992" i="19"/>
  <c r="H4991" i="19"/>
  <c r="H4990" i="19"/>
  <c r="H4989" i="19"/>
  <c r="H4988" i="19"/>
  <c r="H4987" i="19"/>
  <c r="H4986" i="19"/>
  <c r="H4985" i="19"/>
  <c r="H4984" i="19"/>
  <c r="H4983" i="19"/>
  <c r="H4982" i="19"/>
  <c r="H4981" i="19"/>
  <c r="H4980" i="19"/>
  <c r="H4979" i="19"/>
  <c r="H4978" i="19"/>
  <c r="H4977" i="19"/>
  <c r="H4976" i="19"/>
  <c r="H4975" i="19"/>
  <c r="H4974" i="19"/>
  <c r="H4973" i="19"/>
  <c r="H4972" i="19"/>
  <c r="H4971" i="19"/>
  <c r="H4970" i="19"/>
  <c r="H4969" i="19"/>
  <c r="H4968" i="19"/>
  <c r="H4967" i="19"/>
  <c r="H4966" i="19"/>
  <c r="H4965" i="19"/>
  <c r="H4964" i="19"/>
  <c r="H4963" i="19"/>
  <c r="H4962" i="19"/>
  <c r="H4961" i="19"/>
  <c r="H4960" i="19"/>
  <c r="H4959" i="19"/>
  <c r="H4958" i="19"/>
  <c r="H4957" i="19"/>
  <c r="H4956" i="19"/>
  <c r="H4955" i="19"/>
  <c r="H4954" i="19"/>
  <c r="H4953" i="19"/>
  <c r="H4952" i="19"/>
  <c r="H4951" i="19"/>
  <c r="H4950" i="19"/>
  <c r="H4949" i="19"/>
  <c r="H4948" i="19"/>
  <c r="H4947" i="19"/>
  <c r="H4946" i="19"/>
  <c r="H4945" i="19"/>
  <c r="H4944" i="19"/>
  <c r="H4943" i="19"/>
  <c r="H4942" i="19"/>
  <c r="H4941" i="19"/>
  <c r="H4940" i="19"/>
  <c r="H4939" i="19"/>
  <c r="H4938" i="19"/>
  <c r="H4937" i="19"/>
  <c r="H4936" i="19"/>
  <c r="H4935" i="19"/>
  <c r="H4934" i="19"/>
  <c r="H4933" i="19"/>
  <c r="H4932" i="19"/>
  <c r="H4931" i="19"/>
  <c r="H4930" i="19"/>
  <c r="H4929" i="19"/>
  <c r="H4928" i="19"/>
  <c r="H4927" i="19"/>
  <c r="H4926" i="19"/>
  <c r="H4925" i="19"/>
  <c r="H4924" i="19"/>
  <c r="H4923" i="19"/>
  <c r="H4922" i="19"/>
  <c r="H4921" i="19"/>
  <c r="H4920" i="19"/>
  <c r="H4919" i="19"/>
  <c r="H4918" i="19"/>
  <c r="H4917" i="19"/>
  <c r="H4916" i="19"/>
  <c r="H4915" i="19"/>
  <c r="H4914" i="19"/>
  <c r="H4913" i="19"/>
  <c r="H4912" i="19"/>
  <c r="H4911" i="19"/>
  <c r="H4910" i="19"/>
  <c r="H4909" i="19"/>
  <c r="H4908" i="19"/>
  <c r="H4907" i="19"/>
  <c r="H4906" i="19"/>
  <c r="H4905" i="19"/>
  <c r="H4904" i="19"/>
  <c r="H4903" i="19"/>
  <c r="H4902" i="19"/>
  <c r="H4901" i="19"/>
  <c r="H4900" i="19"/>
  <c r="H4899" i="19"/>
  <c r="H4898" i="19"/>
  <c r="H4897" i="19"/>
  <c r="H4896" i="19"/>
  <c r="H4895" i="19"/>
  <c r="H4894" i="19"/>
  <c r="H4893" i="19"/>
  <c r="H4892" i="19"/>
  <c r="H4891" i="19"/>
  <c r="H4890" i="19"/>
  <c r="H4889" i="19"/>
  <c r="H4888" i="19"/>
  <c r="H4887" i="19"/>
  <c r="H4886" i="19"/>
  <c r="H4885" i="19"/>
  <c r="H4884" i="19"/>
  <c r="H4883" i="19"/>
  <c r="H4882" i="19"/>
  <c r="H4881" i="19"/>
  <c r="H4880" i="19"/>
  <c r="H4879" i="19"/>
  <c r="H4878" i="19"/>
  <c r="H4877" i="19"/>
  <c r="H4876" i="19"/>
  <c r="H4875" i="19"/>
  <c r="H4874" i="19"/>
  <c r="H4873" i="19"/>
  <c r="H4872" i="19"/>
  <c r="H4871" i="19"/>
  <c r="H4870" i="19"/>
  <c r="H4869" i="19"/>
  <c r="H4868" i="19"/>
  <c r="H4867" i="19"/>
  <c r="H4866" i="19"/>
  <c r="H4865" i="19"/>
  <c r="H4864" i="19"/>
  <c r="H4863" i="19"/>
  <c r="H4862" i="19"/>
  <c r="H4861" i="19"/>
  <c r="H4860" i="19"/>
  <c r="H4859" i="19"/>
  <c r="H4858" i="19"/>
  <c r="H4857" i="19"/>
  <c r="H4856" i="19"/>
  <c r="H4855" i="19"/>
  <c r="H4854" i="19"/>
  <c r="H4853" i="19"/>
  <c r="H4852" i="19"/>
  <c r="H4851" i="19"/>
  <c r="H4850" i="19"/>
  <c r="H4849" i="19"/>
  <c r="H4848" i="19"/>
  <c r="H4847" i="19"/>
  <c r="H4846" i="19"/>
  <c r="H4845" i="19"/>
  <c r="H4844" i="19"/>
  <c r="H4843" i="19"/>
  <c r="H4842" i="19"/>
  <c r="H4841" i="19"/>
  <c r="H4840" i="19"/>
  <c r="H4839" i="19"/>
  <c r="H4838" i="19"/>
  <c r="H4837" i="19"/>
  <c r="H4836" i="19"/>
  <c r="H4835" i="19"/>
  <c r="H4834" i="19"/>
  <c r="H4833" i="19"/>
  <c r="H4832" i="19"/>
  <c r="H4831" i="19"/>
  <c r="H4830" i="19"/>
  <c r="H4829" i="19"/>
  <c r="H4828" i="19"/>
  <c r="H4827" i="19"/>
  <c r="H4826" i="19"/>
  <c r="H4825" i="19"/>
  <c r="H4824" i="19"/>
  <c r="H4823" i="19"/>
  <c r="H4822" i="19"/>
  <c r="H4821" i="19"/>
  <c r="H4820" i="19"/>
  <c r="H4819" i="19"/>
  <c r="H4818" i="19"/>
  <c r="H4817" i="19"/>
  <c r="H4816" i="19"/>
  <c r="H4815" i="19"/>
  <c r="H4814" i="19"/>
  <c r="H4813" i="19"/>
  <c r="H4812" i="19"/>
  <c r="H4811" i="19"/>
  <c r="H4810" i="19"/>
  <c r="H4809" i="19"/>
  <c r="H4808" i="19"/>
  <c r="H4807" i="19"/>
  <c r="H4806" i="19"/>
  <c r="H4805" i="19"/>
  <c r="H4804" i="19"/>
  <c r="H4803" i="19"/>
  <c r="H4802" i="19"/>
  <c r="H4801" i="19"/>
  <c r="H4800" i="19"/>
  <c r="H4799" i="19"/>
  <c r="H4798" i="19"/>
  <c r="H4797" i="19"/>
  <c r="H4796" i="19"/>
  <c r="H4795" i="19"/>
  <c r="H4794" i="19"/>
  <c r="H4793" i="19"/>
  <c r="H4792" i="19"/>
  <c r="H4791" i="19"/>
  <c r="H4790" i="19"/>
  <c r="H4789" i="19"/>
  <c r="H4788" i="19"/>
  <c r="H4787" i="19"/>
  <c r="H4786" i="19"/>
  <c r="H4785" i="19"/>
  <c r="H4784" i="19"/>
  <c r="H4783" i="19"/>
  <c r="H4782" i="19"/>
  <c r="H4781" i="19"/>
  <c r="H4780" i="19"/>
  <c r="H4779" i="19"/>
  <c r="H4778" i="19"/>
  <c r="H4777" i="19"/>
  <c r="H4776" i="19"/>
  <c r="H4775" i="19"/>
  <c r="H4774" i="19"/>
  <c r="H4773" i="19"/>
  <c r="H4772" i="19"/>
  <c r="H4771" i="19"/>
  <c r="H4770" i="19"/>
  <c r="H4769" i="19"/>
  <c r="H4768" i="19"/>
  <c r="H4767" i="19"/>
  <c r="H4766" i="19"/>
  <c r="H4765" i="19"/>
  <c r="H4764" i="19"/>
  <c r="H4763" i="19"/>
  <c r="H4762" i="19"/>
  <c r="H4761" i="19"/>
  <c r="H4760" i="19"/>
  <c r="H4759" i="19"/>
  <c r="H4758" i="19"/>
  <c r="H4757" i="19"/>
  <c r="H4756" i="19"/>
  <c r="H4755" i="19"/>
  <c r="H4754" i="19"/>
  <c r="H4753" i="19"/>
  <c r="H4752" i="19"/>
  <c r="H4751" i="19"/>
  <c r="H4750" i="19"/>
  <c r="H4749" i="19"/>
  <c r="H4748" i="19"/>
  <c r="H4747" i="19"/>
  <c r="H4746" i="19"/>
  <c r="H4745" i="19"/>
  <c r="H4744" i="19"/>
  <c r="H4743" i="19"/>
  <c r="H4742" i="19"/>
  <c r="H4741" i="19"/>
  <c r="H4740" i="19"/>
  <c r="H4739" i="19"/>
  <c r="H4738" i="19"/>
  <c r="H4737" i="19"/>
  <c r="H4736" i="19"/>
  <c r="H4735" i="19"/>
  <c r="H4734" i="19"/>
  <c r="H4733" i="19"/>
  <c r="H4732" i="19"/>
  <c r="H4731" i="19"/>
  <c r="H4730" i="19"/>
  <c r="H4729" i="19"/>
  <c r="H4728" i="19"/>
  <c r="H4727" i="19"/>
  <c r="H4726" i="19"/>
  <c r="H4725" i="19"/>
  <c r="H4724" i="19"/>
  <c r="H4723" i="19"/>
  <c r="H4722" i="19"/>
  <c r="H4721" i="19"/>
  <c r="H4720" i="19"/>
  <c r="H4719" i="19"/>
  <c r="H4718" i="19"/>
  <c r="H4717" i="19"/>
  <c r="H4716" i="19"/>
  <c r="H4715" i="19"/>
  <c r="H4714" i="19"/>
  <c r="H4713" i="19"/>
  <c r="H4712" i="19"/>
  <c r="H4711" i="19"/>
  <c r="H4710" i="19"/>
  <c r="H4709" i="19"/>
  <c r="H4708" i="19"/>
  <c r="H4707" i="19"/>
  <c r="H4706" i="19"/>
  <c r="H4705" i="19"/>
  <c r="H4704" i="19"/>
  <c r="H4703" i="19"/>
  <c r="H4702" i="19"/>
  <c r="H4701" i="19"/>
  <c r="H4700" i="19"/>
  <c r="H4699" i="19"/>
  <c r="H4698" i="19"/>
  <c r="H4697" i="19"/>
  <c r="H4696" i="19"/>
  <c r="H4695" i="19"/>
  <c r="H4694" i="19"/>
  <c r="H4693" i="19"/>
  <c r="H4692" i="19"/>
  <c r="H4691" i="19"/>
  <c r="H4690" i="19"/>
  <c r="H4689" i="19"/>
  <c r="H4688" i="19"/>
  <c r="H4687" i="19"/>
  <c r="H4686" i="19"/>
  <c r="H4685" i="19"/>
  <c r="H4684" i="19"/>
  <c r="H4683" i="19"/>
  <c r="H4682" i="19"/>
  <c r="H4681" i="19"/>
  <c r="H4680" i="19"/>
  <c r="H4679" i="19"/>
  <c r="H4678" i="19"/>
  <c r="H4677" i="19"/>
  <c r="H4676" i="19"/>
  <c r="H4675" i="19"/>
  <c r="H4674" i="19"/>
  <c r="H4673" i="19"/>
  <c r="H4672" i="19"/>
  <c r="H4671" i="19"/>
  <c r="H4670" i="19"/>
  <c r="H4669" i="19"/>
  <c r="H4668" i="19"/>
  <c r="H4667" i="19"/>
  <c r="H4666" i="19"/>
  <c r="H4665" i="19"/>
  <c r="H4664" i="19"/>
  <c r="H4663" i="19"/>
  <c r="H4662" i="19"/>
  <c r="H4661" i="19"/>
  <c r="H4660" i="19"/>
  <c r="H4659" i="19"/>
  <c r="H4658" i="19"/>
  <c r="H4657" i="19"/>
  <c r="H4656" i="19"/>
  <c r="H4655" i="19"/>
  <c r="H4654" i="19"/>
  <c r="H4653" i="19"/>
  <c r="H4652" i="19"/>
  <c r="H4651" i="19"/>
  <c r="H4650" i="19"/>
  <c r="H4649" i="19"/>
  <c r="H4648" i="19"/>
  <c r="H4647" i="19"/>
  <c r="H4646" i="19"/>
  <c r="H4645" i="19"/>
  <c r="H4644" i="19"/>
  <c r="H4643" i="19"/>
  <c r="H4642" i="19"/>
  <c r="H4641" i="19"/>
  <c r="H4640" i="19"/>
  <c r="H4639" i="19"/>
  <c r="H4638" i="19"/>
  <c r="H4637" i="19"/>
  <c r="H4636" i="19"/>
  <c r="H4635" i="19"/>
  <c r="H4634" i="19"/>
  <c r="H4633" i="19"/>
  <c r="H4632" i="19"/>
  <c r="H4631" i="19"/>
  <c r="H4630" i="19"/>
  <c r="H4629" i="19"/>
  <c r="H4628" i="19"/>
  <c r="H4627" i="19"/>
  <c r="H4626" i="19"/>
  <c r="H4625" i="19"/>
  <c r="H4624" i="19"/>
  <c r="H4623" i="19"/>
  <c r="H4622" i="19"/>
  <c r="H4621" i="19"/>
  <c r="H4620" i="19"/>
  <c r="H4619" i="19"/>
  <c r="H4618" i="19"/>
  <c r="H4617" i="19"/>
  <c r="H4616" i="19"/>
  <c r="H4615" i="19"/>
  <c r="H4614" i="19"/>
  <c r="H4613" i="19"/>
  <c r="H4612" i="19"/>
  <c r="H4611" i="19"/>
  <c r="H4610" i="19"/>
  <c r="H4609" i="19"/>
  <c r="H4608" i="19"/>
  <c r="H4607" i="19"/>
  <c r="H4606" i="19"/>
  <c r="H4605" i="19"/>
  <c r="H4604" i="19"/>
  <c r="H4603" i="19"/>
  <c r="H4602" i="19"/>
  <c r="H4601" i="19"/>
  <c r="H4600" i="19"/>
  <c r="H4599" i="19"/>
  <c r="H4598" i="19"/>
  <c r="H4597" i="19"/>
  <c r="H4596" i="19"/>
  <c r="H4595" i="19"/>
  <c r="H4594" i="19"/>
  <c r="H4593" i="19"/>
  <c r="H4592" i="19"/>
  <c r="H4591" i="19"/>
  <c r="H4590" i="19"/>
  <c r="H4589" i="19"/>
  <c r="H4588" i="19"/>
  <c r="H4587" i="19"/>
  <c r="H4586" i="19"/>
  <c r="H4585" i="19"/>
  <c r="H4584" i="19"/>
  <c r="H4583" i="19"/>
  <c r="H4582" i="19"/>
  <c r="H4581" i="19"/>
  <c r="H4580" i="19"/>
  <c r="H4579" i="19"/>
  <c r="H4578" i="19"/>
  <c r="H4577" i="19"/>
  <c r="H4576" i="19"/>
  <c r="H4575" i="19"/>
  <c r="H4574" i="19"/>
  <c r="H4573" i="19"/>
  <c r="H4572" i="19"/>
  <c r="H4571" i="19"/>
  <c r="H4570" i="19"/>
  <c r="H4569" i="19"/>
  <c r="H4568" i="19"/>
  <c r="H4567" i="19"/>
  <c r="H4566" i="19"/>
  <c r="H4565" i="19"/>
  <c r="H4564" i="19"/>
  <c r="H4563" i="19"/>
  <c r="H4562" i="19"/>
  <c r="H4561" i="19"/>
  <c r="H4560" i="19"/>
  <c r="H4559" i="19"/>
  <c r="H4558" i="19"/>
  <c r="H4557" i="19"/>
  <c r="H4556" i="19"/>
  <c r="H4555" i="19"/>
  <c r="H4554" i="19"/>
  <c r="H4553" i="19"/>
  <c r="H4552" i="19"/>
  <c r="H4551" i="19"/>
  <c r="H4550" i="19"/>
  <c r="H4549" i="19"/>
  <c r="H4548" i="19"/>
  <c r="H4547" i="19"/>
  <c r="H4546" i="19"/>
  <c r="H4545" i="19"/>
  <c r="H4544" i="19"/>
  <c r="H4543" i="19"/>
  <c r="H4542" i="19"/>
  <c r="H4541" i="19"/>
  <c r="H4540" i="19"/>
  <c r="H4539" i="19"/>
  <c r="H4538" i="19"/>
  <c r="H4537" i="19"/>
  <c r="H4536" i="19"/>
  <c r="H4535" i="19"/>
  <c r="H4534" i="19"/>
  <c r="H4533" i="19"/>
  <c r="H4532" i="19"/>
  <c r="H4531" i="19"/>
  <c r="H4530" i="19"/>
  <c r="H4529" i="19"/>
  <c r="H4528" i="19"/>
  <c r="H4527" i="19"/>
  <c r="H4526" i="19"/>
  <c r="H4525" i="19"/>
  <c r="H4524" i="19"/>
  <c r="H4523" i="19"/>
  <c r="H4522" i="19"/>
  <c r="H4521" i="19"/>
  <c r="H4520" i="19"/>
  <c r="H4519" i="19"/>
  <c r="H4518" i="19"/>
  <c r="H4517" i="19"/>
  <c r="H4516" i="19"/>
  <c r="H4515" i="19"/>
  <c r="H4514" i="19"/>
  <c r="H4513" i="19"/>
  <c r="H4512" i="19"/>
  <c r="H4511" i="19"/>
  <c r="H4510" i="19"/>
  <c r="H4509" i="19"/>
  <c r="H4508" i="19"/>
  <c r="H4507" i="19"/>
  <c r="H4506" i="19"/>
  <c r="H4505" i="19"/>
  <c r="H4504" i="19"/>
  <c r="H4503" i="19"/>
  <c r="H4502" i="19"/>
  <c r="H4501" i="19"/>
  <c r="H4500" i="19"/>
  <c r="H4499" i="19"/>
  <c r="H4498" i="19"/>
  <c r="H4497" i="19"/>
  <c r="H4496" i="19"/>
  <c r="H4495" i="19"/>
  <c r="H4494" i="19"/>
  <c r="H4493" i="19"/>
  <c r="H4492" i="19"/>
  <c r="H4491" i="19"/>
  <c r="H4490" i="19"/>
  <c r="H4489" i="19"/>
  <c r="H4488" i="19"/>
  <c r="H4487" i="19"/>
  <c r="H4486" i="19"/>
  <c r="H4485" i="19"/>
  <c r="H4484" i="19"/>
  <c r="H4483" i="19"/>
  <c r="H4482" i="19"/>
  <c r="H4481" i="19"/>
  <c r="H4480" i="19"/>
  <c r="H4479" i="19"/>
  <c r="H4478" i="19"/>
  <c r="H4477" i="19"/>
  <c r="H4476" i="19"/>
  <c r="H4475" i="19"/>
  <c r="H4474" i="19"/>
  <c r="H4473" i="19"/>
  <c r="H4472" i="19"/>
  <c r="H4471" i="19"/>
  <c r="H4470" i="19"/>
  <c r="H4469" i="19"/>
  <c r="H4468" i="19"/>
  <c r="H4467" i="19"/>
  <c r="H4466" i="19"/>
  <c r="H4465" i="19"/>
  <c r="H4464" i="19"/>
  <c r="H4463" i="19"/>
  <c r="H4462" i="19"/>
  <c r="H4461" i="19"/>
  <c r="H4460" i="19"/>
  <c r="H4459" i="19"/>
  <c r="H4458" i="19"/>
  <c r="H4457" i="19"/>
  <c r="H4456" i="19"/>
  <c r="H4455" i="19"/>
  <c r="H4454" i="19"/>
  <c r="H4453" i="19"/>
  <c r="H4452" i="19"/>
  <c r="H4451" i="19"/>
  <c r="H4450" i="19"/>
  <c r="H4449" i="19"/>
  <c r="H4448" i="19"/>
  <c r="H4447" i="19"/>
  <c r="H4446" i="19"/>
  <c r="H4445" i="19"/>
  <c r="H4444" i="19"/>
  <c r="H4443" i="19"/>
  <c r="H4442" i="19"/>
  <c r="H4441" i="19"/>
  <c r="H4440" i="19"/>
  <c r="H4439" i="19"/>
  <c r="H4438" i="19"/>
  <c r="H4437" i="19"/>
  <c r="H4436" i="19"/>
  <c r="H4435" i="19"/>
  <c r="H4434" i="19"/>
  <c r="H4433" i="19"/>
  <c r="H4432" i="19"/>
  <c r="H4431" i="19"/>
  <c r="H4430" i="19"/>
  <c r="H4429" i="19"/>
  <c r="H4428" i="19"/>
  <c r="H4427" i="19"/>
  <c r="H4426" i="19"/>
  <c r="H4425" i="19"/>
  <c r="H4424" i="19"/>
  <c r="H4423" i="19"/>
  <c r="H4422" i="19"/>
  <c r="H4421" i="19"/>
  <c r="H4420" i="19"/>
  <c r="H4419" i="19"/>
  <c r="H4418" i="19"/>
  <c r="H4417" i="19"/>
  <c r="H4416" i="19"/>
  <c r="H4415" i="19"/>
  <c r="H4414" i="19"/>
  <c r="H4413" i="19"/>
  <c r="H4412" i="19"/>
  <c r="H4411" i="19"/>
  <c r="H4410" i="19"/>
  <c r="H4409" i="19"/>
  <c r="H4408" i="19"/>
  <c r="H4407" i="19"/>
  <c r="H4406" i="19"/>
  <c r="H4405" i="19"/>
  <c r="H4404" i="19"/>
  <c r="H4403" i="19"/>
  <c r="H4402" i="19"/>
  <c r="H4401" i="19"/>
  <c r="H4400" i="19"/>
  <c r="H4399" i="19"/>
  <c r="H4398" i="19"/>
  <c r="H4397" i="19"/>
  <c r="H4396" i="19"/>
  <c r="H4395" i="19"/>
  <c r="H4394" i="19"/>
  <c r="H4393" i="19"/>
  <c r="H4392" i="19"/>
  <c r="H4391" i="19"/>
  <c r="H4390" i="19"/>
  <c r="H4389" i="19"/>
  <c r="H4388" i="19"/>
  <c r="H4387" i="19"/>
  <c r="H4386" i="19"/>
  <c r="H4385" i="19"/>
  <c r="H4384" i="19"/>
  <c r="H4383" i="19"/>
  <c r="H4382" i="19"/>
  <c r="H4381" i="19"/>
  <c r="H4380" i="19"/>
  <c r="H4379" i="19"/>
  <c r="H4378" i="19"/>
  <c r="H4377" i="19"/>
  <c r="H4376" i="19"/>
  <c r="H4375" i="19"/>
  <c r="H4374" i="19"/>
  <c r="H4373" i="19"/>
  <c r="H4372" i="19"/>
  <c r="H4371" i="19"/>
  <c r="H4370" i="19"/>
  <c r="H4369" i="19"/>
  <c r="H4368" i="19"/>
  <c r="H4367" i="19"/>
  <c r="H4366" i="19"/>
  <c r="H4365" i="19"/>
  <c r="H4364" i="19"/>
  <c r="H4363" i="19"/>
  <c r="H4362" i="19"/>
  <c r="H4361" i="19"/>
  <c r="H4360" i="19"/>
  <c r="H4359" i="19"/>
  <c r="H4358" i="19"/>
  <c r="H4357" i="19"/>
  <c r="H4356" i="19"/>
  <c r="H4355" i="19"/>
  <c r="H4354" i="19"/>
  <c r="H4353" i="19"/>
  <c r="H4352" i="19"/>
  <c r="H4351" i="19"/>
  <c r="H4350" i="19"/>
  <c r="H4349" i="19"/>
  <c r="H4348" i="19"/>
  <c r="H4347" i="19"/>
  <c r="H4346" i="19"/>
  <c r="H4345" i="19"/>
  <c r="H4344" i="19"/>
  <c r="H4343" i="19"/>
  <c r="H4342" i="19"/>
  <c r="H4341" i="19"/>
  <c r="H4340" i="19"/>
  <c r="H4339" i="19"/>
  <c r="H4338" i="19"/>
  <c r="H4337" i="19"/>
  <c r="H4336" i="19"/>
  <c r="H4335" i="19"/>
  <c r="H4334" i="19"/>
  <c r="H4333" i="19"/>
  <c r="H4332" i="19"/>
  <c r="H4331" i="19"/>
  <c r="H4330" i="19"/>
  <c r="H4329" i="19"/>
  <c r="H4328" i="19"/>
  <c r="H4327" i="19"/>
  <c r="H4326" i="19"/>
  <c r="H4325" i="19"/>
  <c r="H4324" i="19"/>
  <c r="H4323" i="19"/>
  <c r="H4322" i="19"/>
  <c r="H4321" i="19"/>
  <c r="H4320" i="19"/>
  <c r="H4319" i="19"/>
  <c r="H4318" i="19"/>
  <c r="H4317" i="19"/>
  <c r="H4316" i="19"/>
  <c r="H4315" i="19"/>
  <c r="H4314" i="19"/>
  <c r="H4313" i="19"/>
  <c r="H4312" i="19"/>
  <c r="H4311" i="19"/>
  <c r="H4310" i="19"/>
  <c r="H4309" i="19"/>
  <c r="H4308" i="19"/>
  <c r="H4307" i="19"/>
  <c r="H4306" i="19"/>
  <c r="H4305" i="19"/>
  <c r="H4304" i="19"/>
  <c r="H4303" i="19"/>
  <c r="H4302" i="19"/>
  <c r="H4301" i="19"/>
  <c r="H4300" i="19"/>
  <c r="H4299" i="19"/>
  <c r="H4298" i="19"/>
  <c r="H4297" i="19"/>
  <c r="H4296" i="19"/>
  <c r="H4295" i="19"/>
  <c r="H4294" i="19"/>
  <c r="H4293" i="19"/>
  <c r="H4292" i="19"/>
  <c r="H4291" i="19"/>
  <c r="H4290" i="19"/>
  <c r="H4289" i="19"/>
  <c r="H4288" i="19"/>
  <c r="H4287" i="19"/>
  <c r="H4286" i="19"/>
  <c r="H4285" i="19"/>
  <c r="H4284" i="19"/>
  <c r="H4283" i="19"/>
  <c r="H4282" i="19"/>
  <c r="H4281" i="19"/>
  <c r="H4280" i="19"/>
  <c r="H4279" i="19"/>
  <c r="H4278" i="19"/>
  <c r="H4277" i="19"/>
  <c r="H4276" i="19"/>
  <c r="H4275" i="19"/>
  <c r="H4274" i="19"/>
  <c r="H4273" i="19"/>
  <c r="H4272" i="19"/>
  <c r="H4271" i="19"/>
  <c r="H4270" i="19"/>
  <c r="H4269" i="19"/>
  <c r="H4268" i="19"/>
  <c r="H4267" i="19"/>
  <c r="H4266" i="19"/>
  <c r="H4265" i="19"/>
  <c r="H4264" i="19"/>
  <c r="H4263" i="19"/>
  <c r="H4262" i="19"/>
  <c r="H4261" i="19"/>
  <c r="H4260" i="19"/>
  <c r="H4259" i="19"/>
  <c r="H4258" i="19"/>
  <c r="H4257" i="19"/>
  <c r="H4256" i="19"/>
  <c r="H4255" i="19"/>
  <c r="H4254" i="19"/>
  <c r="H4253" i="19"/>
  <c r="H4252" i="19"/>
  <c r="H4251" i="19"/>
  <c r="H4250" i="19"/>
  <c r="H4249" i="19"/>
  <c r="H4248" i="19"/>
  <c r="H4247" i="19"/>
  <c r="H4246" i="19"/>
  <c r="H4245" i="19"/>
  <c r="H4244" i="19"/>
  <c r="H4243" i="19"/>
  <c r="H4242" i="19"/>
  <c r="H4241" i="19"/>
  <c r="H4240" i="19"/>
  <c r="H4239" i="19"/>
  <c r="H4238" i="19"/>
  <c r="H4237" i="19"/>
  <c r="H4236" i="19"/>
  <c r="H4235" i="19"/>
  <c r="H4234" i="19"/>
  <c r="H4233" i="19"/>
  <c r="H4232" i="19"/>
  <c r="H4231" i="19"/>
  <c r="H4230" i="19"/>
  <c r="H4229" i="19"/>
  <c r="H4228" i="19"/>
  <c r="H4227" i="19"/>
  <c r="H4226" i="19"/>
  <c r="H4225" i="19"/>
  <c r="H4224" i="19"/>
  <c r="H4223" i="19"/>
  <c r="H4222" i="19"/>
  <c r="H4221" i="19"/>
  <c r="H4220" i="19"/>
  <c r="H4219" i="19"/>
  <c r="H4218" i="19"/>
  <c r="H4217" i="19"/>
  <c r="H4216" i="19"/>
  <c r="H4215" i="19"/>
  <c r="H4214" i="19"/>
  <c r="H4213" i="19"/>
  <c r="H4212" i="19"/>
  <c r="H4211" i="19"/>
  <c r="H4210" i="19"/>
  <c r="H4209" i="19"/>
  <c r="H4208" i="19"/>
  <c r="H4207" i="19"/>
  <c r="H4206" i="19"/>
  <c r="H4205" i="19"/>
  <c r="H4204" i="19"/>
  <c r="H4203" i="19"/>
  <c r="H4202" i="19"/>
  <c r="H4201" i="19"/>
  <c r="H4200" i="19"/>
  <c r="H4199" i="19"/>
  <c r="H4198" i="19"/>
  <c r="H4197" i="19"/>
  <c r="H4196" i="19"/>
  <c r="H4195" i="19"/>
  <c r="H4194" i="19"/>
  <c r="H4193" i="19"/>
  <c r="H4192" i="19"/>
  <c r="H4191" i="19"/>
  <c r="H4190" i="19"/>
  <c r="H4189" i="19"/>
  <c r="H4188" i="19"/>
  <c r="H4187" i="19"/>
  <c r="H4186" i="19"/>
  <c r="H4185" i="19"/>
  <c r="H4184" i="19"/>
  <c r="H4183" i="19"/>
  <c r="H4182" i="19"/>
  <c r="H4181" i="19"/>
  <c r="H4180" i="19"/>
  <c r="H4179" i="19"/>
  <c r="H4178" i="19"/>
  <c r="H4177" i="19"/>
  <c r="H4176" i="19"/>
  <c r="H4175" i="19"/>
  <c r="H4174" i="19"/>
  <c r="H4173" i="19"/>
  <c r="H4172" i="19"/>
  <c r="H4171" i="19"/>
  <c r="H4170" i="19"/>
  <c r="H4169" i="19"/>
  <c r="H4168" i="19"/>
  <c r="H4167" i="19"/>
  <c r="H4166" i="19"/>
  <c r="H4165" i="19"/>
  <c r="H4164" i="19"/>
  <c r="H4163" i="19"/>
  <c r="H4162" i="19"/>
  <c r="H4161" i="19"/>
  <c r="H4160" i="19"/>
  <c r="H4159" i="19"/>
  <c r="H4158" i="19"/>
  <c r="H4157" i="19"/>
  <c r="H4156" i="19"/>
  <c r="H4155" i="19"/>
  <c r="H4154" i="19"/>
  <c r="H4153" i="19"/>
  <c r="H4152" i="19"/>
  <c r="H4151" i="19"/>
  <c r="H4150" i="19"/>
  <c r="H4149" i="19"/>
  <c r="H4148" i="19"/>
  <c r="H4147" i="19"/>
  <c r="H4146" i="19"/>
  <c r="H4145" i="19"/>
  <c r="H4144" i="19"/>
  <c r="H4143" i="19"/>
  <c r="H4142" i="19"/>
  <c r="H4141" i="19"/>
  <c r="H4140" i="19"/>
  <c r="H4139" i="19"/>
  <c r="H4138" i="19"/>
  <c r="H4137" i="19"/>
  <c r="H4136" i="19"/>
  <c r="H4135" i="19"/>
  <c r="H4134" i="19"/>
  <c r="H4133" i="19"/>
  <c r="H4132" i="19"/>
  <c r="H4131" i="19"/>
  <c r="H4130" i="19"/>
  <c r="H4129" i="19"/>
  <c r="H4128" i="19"/>
  <c r="H4127" i="19"/>
  <c r="H4126" i="19"/>
  <c r="H4125" i="19"/>
  <c r="H4124" i="19"/>
  <c r="H4123" i="19"/>
  <c r="H4122" i="19"/>
  <c r="H4121" i="19"/>
  <c r="H4120" i="19"/>
  <c r="H4119" i="19"/>
  <c r="H4118" i="19"/>
  <c r="H4117" i="19"/>
  <c r="H4116" i="19"/>
  <c r="H4115" i="19"/>
  <c r="H4114" i="19"/>
  <c r="H4113" i="19"/>
  <c r="H4112" i="19"/>
  <c r="H4111" i="19"/>
  <c r="H4110" i="19"/>
  <c r="H4109" i="19"/>
  <c r="H4108" i="19"/>
  <c r="H4107" i="19"/>
  <c r="H4106" i="19"/>
  <c r="H4105" i="19"/>
  <c r="H4104" i="19"/>
  <c r="H4103" i="19"/>
  <c r="H4102" i="19"/>
  <c r="H4101" i="19"/>
  <c r="H4100" i="19"/>
  <c r="H4099" i="19"/>
  <c r="H4098" i="19"/>
  <c r="H4097" i="19"/>
  <c r="H4096" i="19"/>
  <c r="H4095" i="19"/>
  <c r="H4094" i="19"/>
  <c r="H4093" i="19"/>
  <c r="H4092" i="19"/>
  <c r="H4091" i="19"/>
  <c r="H4090" i="19"/>
  <c r="H4089" i="19"/>
  <c r="H4088" i="19"/>
  <c r="H4087" i="19"/>
  <c r="H4086" i="19"/>
  <c r="H4085" i="19"/>
  <c r="H4084" i="19"/>
  <c r="H4083" i="19"/>
  <c r="H4082" i="19"/>
  <c r="H4081" i="19"/>
  <c r="H4080" i="19"/>
  <c r="H4079" i="19"/>
  <c r="H4078" i="19"/>
  <c r="H4077" i="19"/>
  <c r="H4076" i="19"/>
  <c r="H4075" i="19"/>
  <c r="H4074" i="19"/>
  <c r="H4073" i="19"/>
  <c r="H4072" i="19"/>
  <c r="H4071" i="19"/>
  <c r="H4070" i="19"/>
  <c r="H4069" i="19"/>
  <c r="H4068" i="19"/>
  <c r="H4067" i="19"/>
  <c r="H4066" i="19"/>
  <c r="H4065" i="19"/>
  <c r="H4064" i="19"/>
  <c r="H4063" i="19"/>
  <c r="H4062" i="19"/>
  <c r="H4061" i="19"/>
  <c r="H4060" i="19"/>
  <c r="H4059" i="19"/>
  <c r="H4058" i="19"/>
  <c r="H4057" i="19"/>
  <c r="H4056" i="19"/>
  <c r="H4055" i="19"/>
  <c r="H4054" i="19"/>
  <c r="H4053" i="19"/>
  <c r="H4052" i="19"/>
  <c r="H4051" i="19"/>
  <c r="H4050" i="19"/>
  <c r="H4049" i="19"/>
  <c r="H4048" i="19"/>
  <c r="H4047" i="19"/>
  <c r="H4046" i="19"/>
  <c r="H4045" i="19"/>
  <c r="H4044" i="19"/>
  <c r="H4043" i="19"/>
  <c r="H4042" i="19"/>
  <c r="H4041" i="19"/>
  <c r="H4040" i="19"/>
  <c r="H4039" i="19"/>
  <c r="H4038" i="19"/>
  <c r="H4037" i="19"/>
  <c r="H4036" i="19"/>
  <c r="H4035" i="19"/>
  <c r="H4034" i="19"/>
  <c r="H4033" i="19"/>
  <c r="H4032" i="19"/>
  <c r="H4031" i="19"/>
  <c r="H4030" i="19"/>
  <c r="H4029" i="19"/>
  <c r="H4028" i="19"/>
  <c r="H4027" i="19"/>
  <c r="H4026" i="19"/>
  <c r="H4025" i="19"/>
  <c r="H4024" i="19"/>
  <c r="H4023" i="19"/>
  <c r="H4022" i="19"/>
  <c r="H4021" i="19"/>
  <c r="H4020" i="19"/>
  <c r="H4019" i="19"/>
  <c r="H4018" i="19"/>
  <c r="H4017" i="19"/>
  <c r="H4016" i="19"/>
  <c r="H4015" i="19"/>
  <c r="H4014" i="19"/>
  <c r="H4013" i="19"/>
  <c r="H4012" i="19"/>
  <c r="H4011" i="19"/>
  <c r="H4010" i="19"/>
  <c r="H4009" i="19"/>
  <c r="H4008" i="19"/>
  <c r="H4007" i="19"/>
  <c r="H4006" i="19"/>
  <c r="H4005" i="19"/>
  <c r="H4004" i="19"/>
  <c r="H4003" i="19"/>
  <c r="H4002" i="19"/>
  <c r="H4001" i="19"/>
  <c r="H4000" i="19"/>
  <c r="H3999" i="19"/>
  <c r="H3998" i="19"/>
  <c r="H3997" i="19"/>
  <c r="H3996" i="19"/>
  <c r="H3995" i="19"/>
  <c r="H3994" i="19"/>
  <c r="H3993" i="19"/>
  <c r="H3992" i="19"/>
  <c r="H3991" i="19"/>
  <c r="H3990" i="19"/>
  <c r="H3989" i="19"/>
  <c r="H3988" i="19"/>
  <c r="H3987" i="19"/>
  <c r="H3986" i="19"/>
  <c r="H3985" i="19"/>
  <c r="H3984" i="19"/>
  <c r="H3983" i="19"/>
  <c r="H3982" i="19"/>
  <c r="H3981" i="19"/>
  <c r="H3980" i="19"/>
  <c r="H3979" i="19"/>
  <c r="H3978" i="19"/>
  <c r="H3977" i="19"/>
  <c r="H3976" i="19"/>
  <c r="H3975" i="19"/>
  <c r="H3974" i="19"/>
  <c r="H3973" i="19"/>
  <c r="H3972" i="19"/>
  <c r="H3971" i="19"/>
  <c r="H3970" i="19"/>
  <c r="H3969" i="19"/>
  <c r="H3968" i="19"/>
  <c r="H3967" i="19"/>
  <c r="H3966" i="19"/>
  <c r="H3965" i="19"/>
  <c r="H3964" i="19"/>
  <c r="H3963" i="19"/>
  <c r="H3962" i="19"/>
  <c r="H3961" i="19"/>
  <c r="H3960" i="19"/>
  <c r="H3959" i="19"/>
  <c r="H3958" i="19"/>
  <c r="H3957" i="19"/>
  <c r="H3956" i="19"/>
  <c r="H3955" i="19"/>
  <c r="H3954" i="19"/>
  <c r="H3953" i="19"/>
  <c r="H3952" i="19"/>
  <c r="H3951" i="19"/>
  <c r="H3950" i="19"/>
  <c r="H3949" i="19"/>
  <c r="H3948" i="19"/>
  <c r="H3947" i="19"/>
  <c r="H3946" i="19"/>
  <c r="H3945" i="19"/>
  <c r="H3944" i="19"/>
  <c r="H3943" i="19"/>
  <c r="H3942" i="19"/>
  <c r="H3941" i="19"/>
  <c r="H3940" i="19"/>
  <c r="H3939" i="19"/>
  <c r="H3938" i="19"/>
  <c r="H3937" i="19"/>
  <c r="H3936" i="19"/>
  <c r="H3935" i="19"/>
  <c r="H3934" i="19"/>
  <c r="H3933" i="19"/>
  <c r="H3932" i="19"/>
  <c r="H3931" i="19"/>
  <c r="H3930" i="19"/>
  <c r="H3929" i="19"/>
  <c r="H3928" i="19"/>
  <c r="H3927" i="19"/>
  <c r="H3926" i="19"/>
  <c r="H3925" i="19"/>
  <c r="H3924" i="19"/>
  <c r="H3923" i="19"/>
  <c r="H3922" i="19"/>
  <c r="H3921" i="19"/>
  <c r="H3920" i="19"/>
  <c r="H3919" i="19"/>
  <c r="H3918" i="19"/>
  <c r="H3917" i="19"/>
  <c r="H3916" i="19"/>
  <c r="H3915" i="19"/>
  <c r="H3914" i="19"/>
  <c r="H3913" i="19"/>
  <c r="H3912" i="19"/>
  <c r="H3911" i="19"/>
  <c r="H3910" i="19"/>
  <c r="H3909" i="19"/>
  <c r="H3908" i="19"/>
  <c r="H3907" i="19"/>
  <c r="H3906" i="19"/>
  <c r="H3905" i="19"/>
  <c r="H3904" i="19"/>
  <c r="H3903" i="19"/>
  <c r="H3902" i="19"/>
  <c r="H3901" i="19"/>
  <c r="H3900" i="19"/>
  <c r="H3899" i="19"/>
  <c r="H3898" i="19"/>
  <c r="H3897" i="19"/>
  <c r="H3896" i="19"/>
  <c r="H3895" i="19"/>
  <c r="H3894" i="19"/>
  <c r="H3893" i="19"/>
  <c r="H3892" i="19"/>
  <c r="H3891" i="19"/>
  <c r="H3890" i="19"/>
  <c r="H3889" i="19"/>
  <c r="H3888" i="19"/>
  <c r="H3887" i="19"/>
  <c r="H3886" i="19"/>
  <c r="H3885" i="19"/>
  <c r="H3884" i="19"/>
  <c r="H3883" i="19"/>
  <c r="H3882" i="19"/>
  <c r="H3881" i="19"/>
  <c r="H3880" i="19"/>
  <c r="H3879" i="19"/>
  <c r="H3878" i="19"/>
  <c r="H3877" i="19"/>
  <c r="H3876" i="19"/>
  <c r="H3875" i="19"/>
  <c r="H3874" i="19"/>
  <c r="H3873" i="19"/>
  <c r="H3872" i="19"/>
  <c r="H3871" i="19"/>
  <c r="H3870" i="19"/>
  <c r="H3869" i="19"/>
  <c r="H3868" i="19"/>
  <c r="H3867" i="19"/>
  <c r="H3866" i="19"/>
  <c r="H3865" i="19"/>
  <c r="H3864" i="19"/>
  <c r="H3863" i="19"/>
  <c r="H3862" i="19"/>
  <c r="H3861" i="19"/>
  <c r="H3860" i="19"/>
  <c r="H3859" i="19"/>
  <c r="H3858" i="19"/>
  <c r="H3857" i="19"/>
  <c r="H3856" i="19"/>
  <c r="H3855" i="19"/>
  <c r="H3854" i="19"/>
  <c r="H3853" i="19"/>
  <c r="H3852" i="19"/>
  <c r="H3851" i="19"/>
  <c r="H3850" i="19"/>
  <c r="H3849" i="19"/>
  <c r="H3848" i="19"/>
  <c r="H3847" i="19"/>
  <c r="H3846" i="19"/>
  <c r="H3845" i="19"/>
  <c r="H3844" i="19"/>
  <c r="H3843" i="19"/>
  <c r="H3842" i="19"/>
  <c r="H3841" i="19"/>
  <c r="H3840" i="19"/>
  <c r="H3839" i="19"/>
  <c r="H3838" i="19"/>
  <c r="H3837" i="19"/>
  <c r="H3836" i="19"/>
  <c r="H3835" i="19"/>
  <c r="H3834" i="19"/>
  <c r="H3833" i="19"/>
  <c r="H3832" i="19"/>
  <c r="H3831" i="19"/>
  <c r="H3830" i="19"/>
  <c r="H3829" i="19"/>
  <c r="H3828" i="19"/>
  <c r="H3827" i="19"/>
  <c r="H3826" i="19"/>
  <c r="H3825" i="19"/>
  <c r="H3824" i="19"/>
  <c r="H3823" i="19"/>
  <c r="H3822" i="19"/>
  <c r="H3821" i="19"/>
  <c r="H3820" i="19"/>
  <c r="H3819" i="19"/>
  <c r="H3818" i="19"/>
  <c r="H3817" i="19"/>
  <c r="H3816" i="19"/>
  <c r="H3815" i="19"/>
  <c r="H3814" i="19"/>
  <c r="H3813" i="19"/>
  <c r="H3812" i="19"/>
  <c r="H3811" i="19"/>
  <c r="H3810" i="19"/>
  <c r="H3809" i="19"/>
  <c r="H3808" i="19"/>
  <c r="H3807" i="19"/>
  <c r="H3806" i="19"/>
  <c r="H3805" i="19"/>
  <c r="H3804" i="19"/>
  <c r="H3803" i="19"/>
  <c r="H3802" i="19"/>
  <c r="H3801" i="19"/>
  <c r="H3800" i="19"/>
  <c r="H3799" i="19"/>
  <c r="H3798" i="19"/>
  <c r="H3797" i="19"/>
  <c r="H3796" i="19"/>
  <c r="H3795" i="19"/>
  <c r="H3794" i="19"/>
  <c r="H3793" i="19"/>
  <c r="H3792" i="19"/>
  <c r="H3791" i="19"/>
  <c r="H3790" i="19"/>
  <c r="H3789" i="19"/>
  <c r="H3788" i="19"/>
  <c r="H3787" i="19"/>
  <c r="H3786" i="19"/>
  <c r="H3785" i="19"/>
  <c r="H3784" i="19"/>
  <c r="H3783" i="19"/>
  <c r="H3782" i="19"/>
  <c r="H3781" i="19"/>
  <c r="H3780" i="19"/>
  <c r="H3779" i="19"/>
  <c r="H3778" i="19"/>
  <c r="H3777" i="19"/>
  <c r="H3776" i="19"/>
  <c r="H3775" i="19"/>
  <c r="H3774" i="19"/>
  <c r="H3773" i="19"/>
  <c r="H3772" i="19"/>
  <c r="H3771" i="19"/>
  <c r="H3770" i="19"/>
  <c r="H3769" i="19"/>
  <c r="H3768" i="19"/>
  <c r="H3767" i="19"/>
  <c r="H3766" i="19"/>
  <c r="H3765" i="19"/>
  <c r="H3764" i="19"/>
  <c r="H3763" i="19"/>
  <c r="H3762" i="19"/>
  <c r="H3761" i="19"/>
  <c r="H3760" i="19"/>
  <c r="H3759" i="19"/>
  <c r="H3758" i="19"/>
  <c r="H3757" i="19"/>
  <c r="H3756" i="19"/>
  <c r="H3755" i="19"/>
  <c r="H3754" i="19"/>
  <c r="H3753" i="19"/>
  <c r="H3752" i="19"/>
  <c r="H3751" i="19"/>
  <c r="H3750" i="19"/>
  <c r="H3749" i="19"/>
  <c r="H3748" i="19"/>
  <c r="H3747" i="19"/>
  <c r="H3746" i="19"/>
  <c r="H3745" i="19"/>
  <c r="H3744" i="19"/>
  <c r="H3743" i="19"/>
  <c r="H3742" i="19"/>
  <c r="H3741" i="19"/>
  <c r="H3740" i="19"/>
  <c r="H3739" i="19"/>
  <c r="H3738" i="19"/>
  <c r="H3737" i="19"/>
  <c r="H3736" i="19"/>
  <c r="H3735" i="19"/>
  <c r="H3734" i="19"/>
  <c r="H3733" i="19"/>
  <c r="H3732" i="19"/>
  <c r="H3731" i="19"/>
  <c r="H3730" i="19"/>
  <c r="H3729" i="19"/>
  <c r="H3728" i="19"/>
  <c r="H3727" i="19"/>
  <c r="H3726" i="19"/>
  <c r="H3725" i="19"/>
  <c r="H3724" i="19"/>
  <c r="H3723" i="19"/>
  <c r="H3722" i="19"/>
  <c r="H3721" i="19"/>
  <c r="H3720" i="19"/>
  <c r="H3719" i="19"/>
  <c r="H3718" i="19"/>
  <c r="H3717" i="19"/>
  <c r="H3716" i="19"/>
  <c r="H3715" i="19"/>
  <c r="H3714" i="19"/>
  <c r="H3713" i="19"/>
  <c r="H3712" i="19"/>
  <c r="H3711" i="19"/>
  <c r="H3710" i="19"/>
  <c r="H3709" i="19"/>
  <c r="H3708" i="19"/>
  <c r="H3707" i="19"/>
  <c r="H3706" i="19"/>
  <c r="H3705" i="19"/>
  <c r="H3704" i="19"/>
  <c r="H3703" i="19"/>
  <c r="H3702" i="19"/>
  <c r="H3701" i="19"/>
  <c r="H3700" i="19"/>
  <c r="H3699" i="19"/>
  <c r="H3698" i="19"/>
  <c r="H3697" i="19"/>
  <c r="H3696" i="19"/>
  <c r="H3695" i="19"/>
  <c r="H3694" i="19"/>
  <c r="H3693" i="19"/>
  <c r="H3692" i="19"/>
  <c r="H3691" i="19"/>
  <c r="H3690" i="19"/>
  <c r="H3689" i="19"/>
  <c r="H3688" i="19"/>
  <c r="H3687" i="19"/>
  <c r="H3686" i="19"/>
  <c r="H3685" i="19"/>
  <c r="H3684" i="19"/>
  <c r="H3683" i="19"/>
  <c r="H3682" i="19"/>
  <c r="H3681" i="19"/>
  <c r="H3680" i="19"/>
  <c r="H3679" i="19"/>
  <c r="H3678" i="19"/>
  <c r="H3677" i="19"/>
  <c r="H3676" i="19"/>
  <c r="H3675" i="19"/>
  <c r="H3674" i="19"/>
  <c r="H3673" i="19"/>
  <c r="H3672" i="19"/>
  <c r="H3671" i="19"/>
  <c r="H3670" i="19"/>
  <c r="H3669" i="19"/>
  <c r="H3668" i="19"/>
  <c r="H3667" i="19"/>
  <c r="H3666" i="19"/>
  <c r="H3665" i="19"/>
  <c r="H3664" i="19"/>
  <c r="H3663" i="19"/>
  <c r="H3662" i="19"/>
  <c r="H3661" i="19"/>
  <c r="H3660" i="19"/>
  <c r="H3659" i="19"/>
  <c r="H3658" i="19"/>
  <c r="H3657" i="19"/>
  <c r="H3656" i="19"/>
  <c r="H3655" i="19"/>
  <c r="H3654" i="19"/>
  <c r="H3653" i="19"/>
  <c r="H3652" i="19"/>
  <c r="H3651" i="19"/>
  <c r="H3650" i="19"/>
  <c r="H3649" i="19"/>
  <c r="H3648" i="19"/>
  <c r="H3647" i="19"/>
  <c r="H3646" i="19"/>
  <c r="H3645" i="19"/>
  <c r="H3644" i="19"/>
  <c r="H3643" i="19"/>
  <c r="H3642" i="19"/>
  <c r="H3641" i="19"/>
  <c r="H3640" i="19"/>
  <c r="H3639" i="19"/>
  <c r="H3638" i="19"/>
  <c r="H3637" i="19"/>
  <c r="H3636" i="19"/>
  <c r="H3635" i="19"/>
  <c r="H3634" i="19"/>
  <c r="H3633" i="19"/>
  <c r="H3632" i="19"/>
  <c r="H3631" i="19"/>
  <c r="H3630" i="19"/>
  <c r="H3629" i="19"/>
  <c r="H3628" i="19"/>
  <c r="H3627" i="19"/>
  <c r="H3626" i="19"/>
  <c r="H3625" i="19"/>
  <c r="H3624" i="19"/>
  <c r="H3623" i="19"/>
  <c r="H3622" i="19"/>
  <c r="H3621" i="19"/>
  <c r="H3620" i="19"/>
  <c r="H3619" i="19"/>
  <c r="H3618" i="19"/>
  <c r="H3617" i="19"/>
  <c r="H3616" i="19"/>
  <c r="H3615" i="19"/>
  <c r="H3614" i="19"/>
  <c r="H3613" i="19"/>
  <c r="H3612" i="19"/>
  <c r="H3611" i="19"/>
  <c r="H3610" i="19"/>
  <c r="H3609" i="19"/>
  <c r="H3608" i="19"/>
  <c r="H3607" i="19"/>
  <c r="H3606" i="19"/>
  <c r="H3605" i="19"/>
  <c r="H3604" i="19"/>
  <c r="H3603" i="19"/>
  <c r="H3602" i="19"/>
  <c r="H3601" i="19"/>
  <c r="H3600" i="19"/>
  <c r="H3599" i="19"/>
  <c r="H3598" i="19"/>
  <c r="H3597" i="19"/>
  <c r="H3596" i="19"/>
  <c r="H3595" i="19"/>
  <c r="H3594" i="19"/>
  <c r="H3593" i="19"/>
  <c r="H3592" i="19"/>
  <c r="H3591" i="19"/>
  <c r="H3590" i="19"/>
  <c r="H3589" i="19"/>
  <c r="H3588" i="19"/>
  <c r="H3587" i="19"/>
  <c r="H3586" i="19"/>
  <c r="H3585" i="19"/>
  <c r="H3584" i="19"/>
  <c r="H3583" i="19"/>
  <c r="H3582" i="19"/>
  <c r="H3581" i="19"/>
  <c r="H3580" i="19"/>
  <c r="H3579" i="19"/>
  <c r="H3578" i="19"/>
  <c r="H3577" i="19"/>
  <c r="H3576" i="19"/>
  <c r="H3575" i="19"/>
  <c r="H3574" i="19"/>
  <c r="H3573" i="19"/>
  <c r="H3572" i="19"/>
  <c r="H3571" i="19"/>
  <c r="H3570" i="19"/>
  <c r="H3569" i="19"/>
  <c r="H3568" i="19"/>
  <c r="H3567" i="19"/>
  <c r="H3566" i="19"/>
  <c r="H3565" i="19"/>
  <c r="H3564" i="19"/>
  <c r="H3563" i="19"/>
  <c r="H3562" i="19"/>
  <c r="H3561" i="19"/>
  <c r="H3560" i="19"/>
  <c r="H3559" i="19"/>
  <c r="H3558" i="19"/>
  <c r="H3557" i="19"/>
  <c r="H3556" i="19"/>
  <c r="H3555" i="19"/>
  <c r="H3554" i="19"/>
  <c r="H3553" i="19"/>
  <c r="H3552" i="19"/>
  <c r="H3551" i="19"/>
  <c r="H3550" i="19"/>
  <c r="H3549" i="19"/>
  <c r="H3548" i="19"/>
  <c r="H3547" i="19"/>
  <c r="H3546" i="19"/>
  <c r="H3545" i="19"/>
  <c r="H3544" i="19"/>
  <c r="H3543" i="19"/>
  <c r="H3542" i="19"/>
  <c r="H3541" i="19"/>
  <c r="H3540" i="19"/>
  <c r="H3539" i="19"/>
  <c r="H3538" i="19"/>
  <c r="H3537" i="19"/>
  <c r="H3536" i="19"/>
  <c r="H3535" i="19"/>
  <c r="H3534" i="19"/>
  <c r="H3533" i="19"/>
  <c r="H3532" i="19"/>
  <c r="H3531" i="19"/>
  <c r="H3530" i="19"/>
  <c r="H3529" i="19"/>
  <c r="H3528" i="19"/>
  <c r="H3527" i="19"/>
  <c r="H3526" i="19"/>
  <c r="H3525" i="19"/>
  <c r="H3524" i="19"/>
  <c r="H3523" i="19"/>
  <c r="H3522" i="19"/>
  <c r="H3521" i="19"/>
  <c r="H3520" i="19"/>
  <c r="H3519" i="19"/>
  <c r="H3518" i="19"/>
  <c r="H3517" i="19"/>
  <c r="H3516" i="19"/>
  <c r="H3515" i="19"/>
  <c r="H3514" i="19"/>
  <c r="H3513" i="19"/>
  <c r="H3512" i="19"/>
  <c r="H3511" i="19"/>
  <c r="H3510" i="19"/>
  <c r="H3509" i="19"/>
  <c r="H3508" i="19"/>
  <c r="H3507" i="19"/>
  <c r="H3506" i="19"/>
  <c r="H3505" i="19"/>
  <c r="H3504" i="19"/>
  <c r="H3503" i="19"/>
  <c r="H3502" i="19"/>
  <c r="H3501" i="19"/>
  <c r="H3500" i="19"/>
  <c r="H3499" i="19"/>
  <c r="H3498" i="19"/>
  <c r="H3497" i="19"/>
  <c r="H3496" i="19"/>
  <c r="H3495" i="19"/>
  <c r="H3494" i="19"/>
  <c r="H3493" i="19"/>
  <c r="H3492" i="19"/>
  <c r="H3491" i="19"/>
  <c r="H3490" i="19"/>
  <c r="H3489" i="19"/>
  <c r="H3488" i="19"/>
  <c r="H3487" i="19"/>
  <c r="H3486" i="19"/>
  <c r="H3485" i="19"/>
  <c r="H3484" i="19"/>
  <c r="H3483" i="19"/>
  <c r="H3482" i="19"/>
  <c r="H3481" i="19"/>
  <c r="H3480" i="19"/>
  <c r="H3479" i="19"/>
  <c r="H3478" i="19"/>
  <c r="H3477" i="19"/>
  <c r="H3476" i="19"/>
  <c r="H3475" i="19"/>
  <c r="H3474" i="19"/>
  <c r="H3473" i="19"/>
  <c r="H3472" i="19"/>
  <c r="H3471" i="19"/>
  <c r="H3470" i="19"/>
  <c r="H3469" i="19"/>
  <c r="H3468" i="19"/>
  <c r="H3467" i="19"/>
  <c r="H3466" i="19"/>
  <c r="H3465" i="19"/>
  <c r="H3464" i="19"/>
  <c r="H3463" i="19"/>
  <c r="H3462" i="19"/>
  <c r="H3461" i="19"/>
  <c r="H3460" i="19"/>
  <c r="H3459" i="19"/>
  <c r="H3458" i="19"/>
  <c r="H3457" i="19"/>
  <c r="H3456" i="19"/>
  <c r="H3455" i="19"/>
  <c r="H3454" i="19"/>
  <c r="H3453" i="19"/>
  <c r="H3452" i="19"/>
  <c r="H3451" i="19"/>
  <c r="H3450" i="19"/>
  <c r="H3449" i="19"/>
  <c r="H3448" i="19"/>
  <c r="H3447" i="19"/>
  <c r="H3446" i="19"/>
  <c r="H3445" i="19"/>
  <c r="H3444" i="19"/>
  <c r="H3443" i="19"/>
  <c r="H3442" i="19"/>
  <c r="H3441" i="19"/>
  <c r="H3440" i="19"/>
  <c r="H3439" i="19"/>
  <c r="H3438" i="19"/>
  <c r="H3437" i="19"/>
  <c r="H3436" i="19"/>
  <c r="H3435" i="19"/>
  <c r="H3434" i="19"/>
  <c r="H3433" i="19"/>
  <c r="H3432" i="19"/>
  <c r="H3431" i="19"/>
  <c r="H3430" i="19"/>
  <c r="H3429" i="19"/>
  <c r="H3428" i="19"/>
  <c r="H3427" i="19"/>
  <c r="H3426" i="19"/>
  <c r="H3425" i="19"/>
  <c r="H3424" i="19"/>
  <c r="H3423" i="19"/>
  <c r="H3422" i="19"/>
  <c r="H3421" i="19"/>
  <c r="H3420" i="19"/>
  <c r="H3419" i="19"/>
  <c r="H3418" i="19"/>
  <c r="H3417" i="19"/>
  <c r="H3416" i="19"/>
  <c r="H3415" i="19"/>
  <c r="H3414" i="19"/>
  <c r="H3413" i="19"/>
  <c r="H3412" i="19"/>
  <c r="H3411" i="19"/>
  <c r="H3410" i="19"/>
  <c r="H3409" i="19"/>
  <c r="H3408" i="19"/>
  <c r="H3407" i="19"/>
  <c r="H3406" i="19"/>
  <c r="H3405" i="19"/>
  <c r="H3404" i="19"/>
  <c r="H3403" i="19"/>
  <c r="H3402" i="19"/>
  <c r="H3401" i="19"/>
  <c r="H3400" i="19"/>
  <c r="H3399" i="19"/>
  <c r="H3398" i="19"/>
  <c r="H3397" i="19"/>
  <c r="H3396" i="19"/>
  <c r="H3395" i="19"/>
  <c r="H3394" i="19"/>
  <c r="H3393" i="19"/>
  <c r="H3392" i="19"/>
  <c r="H3391" i="19"/>
  <c r="H3390" i="19"/>
  <c r="H3389" i="19"/>
  <c r="H3388" i="19"/>
  <c r="H3387" i="19"/>
  <c r="H3386" i="19"/>
  <c r="H3385" i="19"/>
  <c r="H3384" i="19"/>
  <c r="H3383" i="19"/>
  <c r="H3382" i="19"/>
  <c r="H3381" i="19"/>
  <c r="H3380" i="19"/>
  <c r="H3379" i="19"/>
  <c r="H3378" i="19"/>
  <c r="H3377" i="19"/>
  <c r="H3376" i="19"/>
  <c r="H3375" i="19"/>
  <c r="H3374" i="19"/>
  <c r="H3373" i="19"/>
  <c r="H3372" i="19"/>
  <c r="H3371" i="19"/>
  <c r="H3370" i="19"/>
  <c r="H3369" i="19"/>
  <c r="H3368" i="19"/>
  <c r="H3367" i="19"/>
  <c r="H3366" i="19"/>
  <c r="H3365" i="19"/>
  <c r="H3364" i="19"/>
  <c r="H3363" i="19"/>
  <c r="H3362" i="19"/>
  <c r="H3361" i="19"/>
  <c r="H3360" i="19"/>
  <c r="H3359" i="19"/>
  <c r="H3358" i="19"/>
  <c r="H3357" i="19"/>
  <c r="H3356" i="19"/>
  <c r="H3355" i="19"/>
  <c r="H3354" i="19"/>
  <c r="H3353" i="19"/>
  <c r="H3352" i="19"/>
  <c r="H3351" i="19"/>
  <c r="H3350" i="19"/>
  <c r="H3349" i="19"/>
  <c r="H3348" i="19"/>
  <c r="H3347" i="19"/>
  <c r="H3346" i="19"/>
  <c r="H3345" i="19"/>
  <c r="H3344" i="19"/>
  <c r="H3343" i="19"/>
  <c r="H3342" i="19"/>
  <c r="H3341" i="19"/>
  <c r="H3340" i="19"/>
  <c r="H3339" i="19"/>
  <c r="H3338" i="19"/>
  <c r="H3337" i="19"/>
  <c r="H3336" i="19"/>
  <c r="H3335" i="19"/>
  <c r="H3334" i="19"/>
  <c r="H3333" i="19"/>
  <c r="H3332" i="19"/>
  <c r="H3331" i="19"/>
  <c r="H3330" i="19"/>
  <c r="H3329" i="19"/>
  <c r="H3328" i="19"/>
  <c r="H3327" i="19"/>
  <c r="H3326" i="19"/>
  <c r="H3325" i="19"/>
  <c r="H3324" i="19"/>
  <c r="H3323" i="19"/>
  <c r="H3322" i="19"/>
  <c r="H3321" i="19"/>
  <c r="H3320" i="19"/>
  <c r="H3319" i="19"/>
  <c r="H3318" i="19"/>
  <c r="H3317" i="19"/>
  <c r="H3316" i="19"/>
  <c r="H3315" i="19"/>
  <c r="H3314" i="19"/>
  <c r="H3313" i="19"/>
  <c r="H3312" i="19"/>
  <c r="H3311" i="19"/>
  <c r="H3310" i="19"/>
  <c r="H3309" i="19"/>
  <c r="H3308" i="19"/>
  <c r="H3307" i="19"/>
  <c r="H3306" i="19"/>
  <c r="H3305" i="19"/>
  <c r="H3304" i="19"/>
  <c r="H3303" i="19"/>
  <c r="H3302" i="19"/>
  <c r="H3301" i="19"/>
  <c r="H3300" i="19"/>
  <c r="H3299" i="19"/>
  <c r="H3298" i="19"/>
  <c r="H3297" i="19"/>
  <c r="H3296" i="19"/>
  <c r="H3295" i="19"/>
  <c r="H3294" i="19"/>
  <c r="H3293" i="19"/>
  <c r="H3292" i="19"/>
  <c r="H3291" i="19"/>
  <c r="H3290" i="19"/>
  <c r="H3289" i="19"/>
  <c r="H3288" i="19"/>
  <c r="H3287" i="19"/>
  <c r="H3286" i="19"/>
  <c r="H3285" i="19"/>
  <c r="H3284" i="19"/>
  <c r="H3283" i="19"/>
  <c r="H3282" i="19"/>
  <c r="H3281" i="19"/>
  <c r="H3280" i="19"/>
  <c r="H3279" i="19"/>
  <c r="H3278" i="19"/>
  <c r="H3277" i="19"/>
  <c r="H3276" i="19"/>
  <c r="H3275" i="19"/>
  <c r="H3274" i="19"/>
  <c r="H3273" i="19"/>
  <c r="H3272" i="19"/>
  <c r="H3271" i="19"/>
  <c r="H3270" i="19"/>
  <c r="H3269" i="19"/>
  <c r="H3268" i="19"/>
  <c r="H3267" i="19"/>
  <c r="H3266" i="19"/>
  <c r="H3265" i="19"/>
  <c r="H3264" i="19"/>
  <c r="H3263" i="19"/>
  <c r="H3262" i="19"/>
  <c r="H3261" i="19"/>
  <c r="H3260" i="19"/>
  <c r="H3259" i="19"/>
  <c r="H3258" i="19"/>
  <c r="H3257" i="19"/>
  <c r="H3256" i="19"/>
  <c r="H3255" i="19"/>
  <c r="H3254" i="19"/>
  <c r="H3253" i="19"/>
  <c r="H3252" i="19"/>
  <c r="H3251" i="19"/>
  <c r="H3250" i="19"/>
  <c r="H3249" i="19"/>
  <c r="H3248" i="19"/>
  <c r="H3247" i="19"/>
  <c r="H3246" i="19"/>
  <c r="H3245" i="19"/>
  <c r="H3244" i="19"/>
  <c r="H3243" i="19"/>
  <c r="H3242" i="19"/>
  <c r="H3241" i="19"/>
  <c r="H3240" i="19"/>
  <c r="H3239" i="19"/>
  <c r="H3238" i="19"/>
  <c r="H3237" i="19"/>
  <c r="H3236" i="19"/>
  <c r="H3235" i="19"/>
  <c r="H3234" i="19"/>
  <c r="H3233" i="19"/>
  <c r="H3232" i="19"/>
  <c r="H3231" i="19"/>
  <c r="H3230" i="19"/>
  <c r="H3229" i="19"/>
  <c r="H3228" i="19"/>
  <c r="H3227" i="19"/>
  <c r="H3226" i="19"/>
  <c r="H3225" i="19"/>
  <c r="H3224" i="19"/>
  <c r="H3223" i="19"/>
  <c r="H3222" i="19"/>
  <c r="H3221" i="19"/>
  <c r="H3220" i="19"/>
  <c r="H3219" i="19"/>
  <c r="H3218" i="19"/>
  <c r="H3217" i="19"/>
  <c r="H3216" i="19"/>
  <c r="H3215" i="19"/>
  <c r="H3214" i="19"/>
  <c r="H3213" i="19"/>
  <c r="H3212" i="19"/>
  <c r="H3211" i="19"/>
  <c r="H3210" i="19"/>
  <c r="H3209" i="19"/>
  <c r="H3208" i="19"/>
  <c r="H3207" i="19"/>
  <c r="H3206" i="19"/>
  <c r="H3205" i="19"/>
  <c r="H3204" i="19"/>
  <c r="H3203" i="19"/>
  <c r="H3202" i="19"/>
  <c r="H3201" i="19"/>
  <c r="H3200" i="19"/>
  <c r="H3199" i="19"/>
  <c r="H3198" i="19"/>
  <c r="H3197" i="19"/>
  <c r="H3196" i="19"/>
  <c r="H3195" i="19"/>
  <c r="H3194" i="19"/>
  <c r="H3193" i="19"/>
  <c r="H3192" i="19"/>
  <c r="H3191" i="19"/>
  <c r="H3190" i="19"/>
  <c r="H3189" i="19"/>
  <c r="H3188" i="19"/>
  <c r="H3187" i="19"/>
  <c r="H3186" i="19"/>
  <c r="H3185" i="19"/>
  <c r="H3184" i="19"/>
  <c r="H3183" i="19"/>
  <c r="H3182" i="19"/>
  <c r="H3181" i="19"/>
  <c r="H3180" i="19"/>
  <c r="H3179" i="19"/>
  <c r="H3178" i="19"/>
  <c r="H3177" i="19"/>
  <c r="H3176" i="19"/>
  <c r="H3175" i="19"/>
  <c r="H3174" i="19"/>
  <c r="H3173" i="19"/>
  <c r="H3172" i="19"/>
  <c r="H3171" i="19"/>
  <c r="H3170" i="19"/>
  <c r="H3169" i="19"/>
  <c r="H3168" i="19"/>
  <c r="H3167" i="19"/>
  <c r="H3166" i="19"/>
  <c r="H3165" i="19"/>
  <c r="H3164" i="19"/>
  <c r="H3163" i="19"/>
  <c r="H3162" i="19"/>
  <c r="H3161" i="19"/>
  <c r="H3160" i="19"/>
  <c r="H3159" i="19"/>
  <c r="H3158" i="19"/>
  <c r="H3157" i="19"/>
  <c r="H3156" i="19"/>
  <c r="H3155" i="19"/>
  <c r="H3154" i="19"/>
  <c r="H3153" i="19"/>
  <c r="H3152" i="19"/>
  <c r="H3151" i="19"/>
  <c r="H3150" i="19"/>
  <c r="H3149" i="19"/>
  <c r="H3148" i="19"/>
  <c r="H3147" i="19"/>
  <c r="H3146" i="19"/>
  <c r="H3145" i="19"/>
  <c r="H3144" i="19"/>
  <c r="H3143" i="19"/>
  <c r="H3142" i="19"/>
  <c r="H3141" i="19"/>
  <c r="H3140" i="19"/>
  <c r="H3139" i="19"/>
  <c r="H3138" i="19"/>
  <c r="H3137" i="19"/>
  <c r="H3136" i="19"/>
  <c r="H3135" i="19"/>
  <c r="H3134" i="19"/>
  <c r="H3133" i="19"/>
  <c r="H3132" i="19"/>
  <c r="H3131" i="19"/>
  <c r="H3130" i="19"/>
  <c r="H3129" i="19"/>
  <c r="H3128" i="19"/>
  <c r="H3127" i="19"/>
  <c r="H3126" i="19"/>
  <c r="H3125" i="19"/>
  <c r="H3124" i="19"/>
  <c r="H3123" i="19"/>
  <c r="H3122" i="19"/>
  <c r="H3121" i="19"/>
  <c r="H3120" i="19"/>
  <c r="H3119" i="19"/>
  <c r="H3118" i="19"/>
  <c r="H3117" i="19"/>
  <c r="H3116" i="19"/>
  <c r="H3115" i="19"/>
  <c r="H3114" i="19"/>
  <c r="H3113" i="19"/>
  <c r="H3112" i="19"/>
  <c r="H3111" i="19"/>
  <c r="H3110" i="19"/>
  <c r="H3109" i="19"/>
  <c r="H3108" i="19"/>
  <c r="H3107" i="19"/>
  <c r="H3106" i="19"/>
  <c r="H3105" i="19"/>
  <c r="H3104" i="19"/>
  <c r="H3103" i="19"/>
  <c r="H3102" i="19"/>
  <c r="H3101" i="19"/>
  <c r="H3100" i="19"/>
  <c r="H3099" i="19"/>
  <c r="H3098" i="19"/>
  <c r="H3097" i="19"/>
  <c r="H3096" i="19"/>
  <c r="H3095" i="19"/>
  <c r="H3094" i="19"/>
  <c r="H3093" i="19"/>
  <c r="H3092" i="19"/>
  <c r="H3091" i="19"/>
  <c r="H3090" i="19"/>
  <c r="H3089" i="19"/>
  <c r="H3088" i="19"/>
  <c r="H3087" i="19"/>
  <c r="H3086" i="19"/>
  <c r="H3085" i="19"/>
  <c r="H3084" i="19"/>
  <c r="H3083" i="19"/>
  <c r="H3082" i="19"/>
  <c r="H3081" i="19"/>
  <c r="H3080" i="19"/>
  <c r="H3079" i="19"/>
  <c r="H3078" i="19"/>
  <c r="H3077" i="19"/>
  <c r="H3076" i="19"/>
  <c r="H3075" i="19"/>
  <c r="H3074" i="19"/>
  <c r="H3073" i="19"/>
  <c r="H3072" i="19"/>
  <c r="H3071" i="19"/>
  <c r="H3070" i="19"/>
  <c r="H3069" i="19"/>
  <c r="H3068" i="19"/>
  <c r="H3067" i="19"/>
  <c r="H3066" i="19"/>
  <c r="H3065" i="19"/>
  <c r="H3064" i="19"/>
  <c r="H3063" i="19"/>
  <c r="H3062" i="19"/>
  <c r="H3061" i="19"/>
  <c r="H3060" i="19"/>
  <c r="H3059" i="19"/>
  <c r="H3058" i="19"/>
  <c r="H3057" i="19"/>
  <c r="H3056" i="19"/>
  <c r="H3055" i="19"/>
  <c r="H3054" i="19"/>
  <c r="H3053" i="19"/>
  <c r="H3052" i="19"/>
  <c r="H3051" i="19"/>
  <c r="H3050" i="19"/>
  <c r="H3049" i="19"/>
  <c r="H3048" i="19"/>
  <c r="H3047" i="19"/>
  <c r="H3046" i="19"/>
  <c r="H3045" i="19"/>
  <c r="H3044" i="19"/>
  <c r="H3043" i="19"/>
  <c r="H3042" i="19"/>
  <c r="H3041" i="19"/>
  <c r="H3040" i="19"/>
  <c r="H3039" i="19"/>
  <c r="H3038" i="19"/>
  <c r="H3037" i="19"/>
  <c r="H3036" i="19"/>
  <c r="H3035" i="19"/>
  <c r="H3034" i="19"/>
  <c r="H3033" i="19"/>
  <c r="H3032" i="19"/>
  <c r="H3031" i="19"/>
  <c r="H3030" i="19"/>
  <c r="H3029" i="19"/>
  <c r="H3028" i="19"/>
  <c r="H3027" i="19"/>
  <c r="H3026" i="19"/>
  <c r="H3025" i="19"/>
  <c r="H3024" i="19"/>
  <c r="H3023" i="19"/>
  <c r="H3022" i="19"/>
  <c r="H3021" i="19"/>
  <c r="H3020" i="19"/>
  <c r="H3019" i="19"/>
  <c r="H3018" i="19"/>
  <c r="H3017" i="19"/>
  <c r="H3016" i="19"/>
  <c r="H3015" i="19"/>
  <c r="H3014" i="19"/>
  <c r="H3013" i="19"/>
  <c r="H3012" i="19"/>
  <c r="H3011" i="19"/>
  <c r="H3010" i="19"/>
  <c r="H3009" i="19"/>
  <c r="H3008" i="19"/>
  <c r="H3007" i="19"/>
  <c r="H3006" i="19"/>
  <c r="H3005" i="19"/>
  <c r="H3004" i="19"/>
  <c r="H3003" i="19"/>
  <c r="H3002" i="19"/>
  <c r="H3001" i="19"/>
  <c r="H3000" i="19"/>
  <c r="H2999" i="19"/>
  <c r="H2998" i="19"/>
  <c r="H2997" i="19"/>
  <c r="H2996" i="19"/>
  <c r="H2995" i="19"/>
  <c r="H2994" i="19"/>
  <c r="H2993" i="19"/>
  <c r="H2992" i="19"/>
  <c r="H2991" i="19"/>
  <c r="H2990" i="19"/>
  <c r="H2989" i="19"/>
  <c r="H2988" i="19"/>
  <c r="H2987" i="19"/>
  <c r="H2986" i="19"/>
  <c r="H2985" i="19"/>
  <c r="H2984" i="19"/>
  <c r="H2983" i="19"/>
  <c r="H2982" i="19"/>
  <c r="H2981" i="19"/>
  <c r="H2980" i="19"/>
  <c r="H2979" i="19"/>
  <c r="H2978" i="19"/>
  <c r="H2977" i="19"/>
  <c r="H2976" i="19"/>
  <c r="H2975" i="19"/>
  <c r="H2974" i="19"/>
  <c r="H2973" i="19"/>
  <c r="H2972" i="19"/>
  <c r="H2971" i="19"/>
  <c r="H2970" i="19"/>
  <c r="H2969" i="19"/>
  <c r="H2968" i="19"/>
  <c r="H2967" i="19"/>
  <c r="H2966" i="19"/>
  <c r="H2965" i="19"/>
  <c r="H2964" i="19"/>
  <c r="H2963" i="19"/>
  <c r="H2962" i="19"/>
  <c r="H2961" i="19"/>
  <c r="H2960" i="19"/>
  <c r="H2959" i="19"/>
  <c r="H2958" i="19"/>
  <c r="H2957" i="19"/>
  <c r="H2956" i="19"/>
  <c r="H2955" i="19"/>
  <c r="H2954" i="19"/>
  <c r="H2953" i="19"/>
  <c r="H2952" i="19"/>
  <c r="H2951" i="19"/>
  <c r="H2950" i="19"/>
  <c r="H2949" i="19"/>
  <c r="H2948" i="19"/>
  <c r="H2947" i="19"/>
  <c r="H2946" i="19"/>
  <c r="H2945" i="19"/>
  <c r="H2944" i="19"/>
  <c r="H2943" i="19"/>
  <c r="H2942" i="19"/>
  <c r="H2941" i="19"/>
  <c r="H2940" i="19"/>
  <c r="H2939" i="19"/>
  <c r="H2938" i="19"/>
  <c r="H2937" i="19"/>
  <c r="H2936" i="19"/>
  <c r="H2935" i="19"/>
  <c r="H2934" i="19"/>
  <c r="H2933" i="19"/>
  <c r="H2932" i="19"/>
  <c r="H2931" i="19"/>
  <c r="H2930" i="19"/>
  <c r="H2929" i="19"/>
  <c r="H2928" i="19"/>
  <c r="H2927" i="19"/>
  <c r="H2926" i="19"/>
  <c r="H2925" i="19"/>
  <c r="H2924" i="19"/>
  <c r="H2923" i="19"/>
  <c r="H2922" i="19"/>
  <c r="H2921" i="19"/>
  <c r="H2920" i="19"/>
  <c r="H2919" i="19"/>
  <c r="H2918" i="19"/>
  <c r="H2917" i="19"/>
  <c r="H2916" i="19"/>
  <c r="H2915" i="19"/>
  <c r="H2914" i="19"/>
  <c r="H2913" i="19"/>
  <c r="H2912" i="19"/>
  <c r="H2911" i="19"/>
  <c r="H2910" i="19"/>
  <c r="H2909" i="19"/>
  <c r="H2908" i="19"/>
  <c r="H2907" i="19"/>
  <c r="H2906" i="19"/>
  <c r="H2905" i="19"/>
  <c r="H2904" i="19"/>
  <c r="H2903" i="19"/>
  <c r="H2902" i="19"/>
  <c r="H2901" i="19"/>
  <c r="H2900" i="19"/>
  <c r="H2899" i="19"/>
  <c r="H2898" i="19"/>
  <c r="H2897" i="19"/>
  <c r="H2896" i="19"/>
  <c r="H2895" i="19"/>
  <c r="H2894" i="19"/>
  <c r="H2893" i="19"/>
  <c r="H2892" i="19"/>
  <c r="H2891" i="19"/>
  <c r="H2890" i="19"/>
  <c r="H2889" i="19"/>
  <c r="H2888" i="19"/>
  <c r="H2887" i="19"/>
  <c r="H2886" i="19"/>
  <c r="H2885" i="19"/>
  <c r="H2884" i="19"/>
  <c r="H2883" i="19"/>
  <c r="H2882" i="19"/>
  <c r="H2881" i="19"/>
  <c r="H2880" i="19"/>
  <c r="H2879" i="19"/>
  <c r="H2878" i="19"/>
  <c r="H2877" i="19"/>
  <c r="H2876" i="19"/>
  <c r="H2875" i="19"/>
  <c r="H2874" i="19"/>
  <c r="H2873" i="19"/>
  <c r="H2872" i="19"/>
  <c r="H2871" i="19"/>
  <c r="H2870" i="19"/>
  <c r="H2869" i="19"/>
  <c r="H2868" i="19"/>
  <c r="H2867" i="19"/>
  <c r="H2866" i="19"/>
  <c r="H2865" i="19"/>
  <c r="H2864" i="19"/>
  <c r="H2863" i="19"/>
  <c r="H2862" i="19"/>
  <c r="H2861" i="19"/>
  <c r="H2860" i="19"/>
  <c r="H2859" i="19"/>
  <c r="H2858" i="19"/>
  <c r="H2857" i="19"/>
  <c r="H2856" i="19"/>
  <c r="H2855" i="19"/>
  <c r="H2854" i="19"/>
  <c r="H2853" i="19"/>
  <c r="H2852" i="19"/>
  <c r="H2851" i="19"/>
  <c r="H2850" i="19"/>
  <c r="H2849" i="19"/>
  <c r="H2848" i="19"/>
  <c r="H2847" i="19"/>
  <c r="H2846" i="19"/>
  <c r="H2845" i="19"/>
  <c r="H2844" i="19"/>
  <c r="H2843" i="19"/>
  <c r="H2842" i="19"/>
  <c r="H2841" i="19"/>
  <c r="H2840" i="19"/>
  <c r="H2839" i="19"/>
  <c r="H2838" i="19"/>
  <c r="H2837" i="19"/>
  <c r="H2836" i="19"/>
  <c r="H2835" i="19"/>
  <c r="H2834" i="19"/>
  <c r="H2833" i="19"/>
  <c r="H2832" i="19"/>
  <c r="H2831" i="19"/>
  <c r="H2830" i="19"/>
  <c r="H2829" i="19"/>
  <c r="H2828" i="19"/>
  <c r="H2827" i="19"/>
  <c r="H2826" i="19"/>
  <c r="H2825" i="19"/>
  <c r="H2824" i="19"/>
  <c r="H2823" i="19"/>
  <c r="H2822" i="19"/>
  <c r="H2821" i="19"/>
  <c r="H2820" i="19"/>
  <c r="H2819" i="19"/>
  <c r="H2818" i="19"/>
  <c r="H2817" i="19"/>
  <c r="H2816" i="19"/>
  <c r="H2815" i="19"/>
  <c r="H2814" i="19"/>
  <c r="H2813" i="19"/>
  <c r="H2812" i="19"/>
  <c r="H2811" i="19"/>
  <c r="H2810" i="19"/>
  <c r="H2809" i="19"/>
  <c r="H2808" i="19"/>
  <c r="H2807" i="19"/>
  <c r="H2806" i="19"/>
  <c r="H2805" i="19"/>
  <c r="H2804" i="19"/>
  <c r="H2803" i="19"/>
  <c r="H2802" i="19"/>
  <c r="H2801" i="19"/>
  <c r="H2800" i="19"/>
  <c r="H2799" i="19"/>
  <c r="H2798" i="19"/>
  <c r="H2797" i="19"/>
  <c r="H2796" i="19"/>
  <c r="H2795" i="19"/>
  <c r="H2794" i="19"/>
  <c r="H2793" i="19"/>
  <c r="H2792" i="19"/>
  <c r="H2791" i="19"/>
  <c r="H2790" i="19"/>
  <c r="H2789" i="19"/>
  <c r="H2788" i="19"/>
  <c r="H2787" i="19"/>
  <c r="H2786" i="19"/>
  <c r="H2785" i="19"/>
  <c r="H2784" i="19"/>
  <c r="H2783" i="19"/>
  <c r="H2782" i="19"/>
  <c r="H2781" i="19"/>
  <c r="H2780" i="19"/>
  <c r="H2779" i="19"/>
  <c r="H2778" i="19"/>
  <c r="H2777" i="19"/>
  <c r="H2776" i="19"/>
  <c r="H2775" i="19"/>
  <c r="H2774" i="19"/>
  <c r="H2773" i="19"/>
  <c r="H2772" i="19"/>
  <c r="H2771" i="19"/>
  <c r="H2770" i="19"/>
  <c r="H2769" i="19"/>
  <c r="H2768" i="19"/>
  <c r="H2767" i="19"/>
  <c r="H2766" i="19"/>
  <c r="H2765" i="19"/>
  <c r="H2764" i="19"/>
  <c r="H2763" i="19"/>
  <c r="H2762" i="19"/>
  <c r="H2761" i="19"/>
  <c r="H2760" i="19"/>
  <c r="H2759" i="19"/>
  <c r="H2758" i="19"/>
  <c r="H2757" i="19"/>
  <c r="H2756" i="19"/>
  <c r="H2755" i="19"/>
  <c r="H2754" i="19"/>
  <c r="H2753" i="19"/>
  <c r="H2752" i="19"/>
  <c r="H2751" i="19"/>
  <c r="H2750" i="19"/>
  <c r="H2749" i="19"/>
  <c r="H2748" i="19"/>
  <c r="H2747" i="19"/>
  <c r="H2746" i="19"/>
  <c r="H2745" i="19"/>
  <c r="H2744" i="19"/>
  <c r="H2743" i="19"/>
  <c r="H2742" i="19"/>
  <c r="H2741" i="19"/>
  <c r="H2740" i="19"/>
  <c r="H2739" i="19"/>
  <c r="H2738" i="19"/>
  <c r="H2737" i="19"/>
  <c r="H2736" i="19"/>
  <c r="H2735" i="19"/>
  <c r="H2734" i="19"/>
  <c r="H2733" i="19"/>
  <c r="H2732" i="19"/>
  <c r="H2731" i="19"/>
  <c r="H2730" i="19"/>
  <c r="H2729" i="19"/>
  <c r="H2728" i="19"/>
  <c r="H2727" i="19"/>
  <c r="H2726" i="19"/>
  <c r="H2725" i="19"/>
  <c r="H2724" i="19"/>
  <c r="H2723" i="19"/>
  <c r="H2722" i="19"/>
  <c r="H2721" i="19"/>
  <c r="H2720" i="19"/>
  <c r="H2719" i="19"/>
  <c r="H2718" i="19"/>
  <c r="H2717" i="19"/>
  <c r="H2716" i="19"/>
  <c r="H2715" i="19"/>
  <c r="H2714" i="19"/>
  <c r="H2713" i="19"/>
  <c r="H2712" i="19"/>
  <c r="H2711" i="19"/>
  <c r="H2710" i="19"/>
  <c r="H2709" i="19"/>
  <c r="H2708" i="19"/>
  <c r="H2707" i="19"/>
  <c r="H2706" i="19"/>
  <c r="H2705" i="19"/>
  <c r="H2704" i="19"/>
  <c r="H2703" i="19"/>
  <c r="H2702" i="19"/>
  <c r="H2701" i="19"/>
  <c r="H2700" i="19"/>
  <c r="H2699" i="19"/>
  <c r="H2698" i="19"/>
  <c r="H2697" i="19"/>
  <c r="H2696" i="19"/>
  <c r="H2695" i="19"/>
  <c r="H2694" i="19"/>
  <c r="H2693" i="19"/>
  <c r="H2692" i="19"/>
  <c r="H2691" i="19"/>
  <c r="H2690" i="19"/>
  <c r="H2689" i="19"/>
  <c r="H2688" i="19"/>
  <c r="H2687" i="19"/>
  <c r="H2686" i="19"/>
  <c r="H2685" i="19"/>
  <c r="H2684" i="19"/>
  <c r="H2683" i="19"/>
  <c r="H2682" i="19"/>
  <c r="H2681" i="19"/>
  <c r="H2680" i="19"/>
  <c r="H2679" i="19"/>
  <c r="H2678" i="19"/>
  <c r="H2677" i="19"/>
  <c r="H2676" i="19"/>
  <c r="H2675" i="19"/>
  <c r="H2674" i="19"/>
  <c r="H2673" i="19"/>
  <c r="H2672" i="19"/>
  <c r="H2671" i="19"/>
  <c r="H2670" i="19"/>
  <c r="H2669" i="19"/>
  <c r="H2668" i="19"/>
  <c r="H2667" i="19"/>
  <c r="H2666" i="19"/>
  <c r="H2665" i="19"/>
  <c r="H2664" i="19"/>
  <c r="H2663" i="19"/>
  <c r="H2662" i="19"/>
  <c r="H2661" i="19"/>
  <c r="H2660" i="19"/>
  <c r="H2659" i="19"/>
  <c r="H2658" i="19"/>
  <c r="H2657" i="19"/>
  <c r="H2656" i="19"/>
  <c r="H2655" i="19"/>
  <c r="H2654" i="19"/>
  <c r="H2653" i="19"/>
  <c r="H2652" i="19"/>
  <c r="H2651" i="19"/>
  <c r="H2650" i="19"/>
  <c r="H2649" i="19"/>
  <c r="H2648" i="19"/>
  <c r="H2647" i="19"/>
  <c r="H2646" i="19"/>
  <c r="H2645" i="19"/>
  <c r="H2644" i="19"/>
  <c r="H2643" i="19"/>
  <c r="H2642" i="19"/>
  <c r="H2641" i="19"/>
  <c r="H2640" i="19"/>
  <c r="H2639" i="19"/>
  <c r="H2638" i="19"/>
  <c r="H2637" i="19"/>
  <c r="H2636" i="19"/>
  <c r="H2635" i="19"/>
  <c r="H2634" i="19"/>
  <c r="H2633" i="19"/>
  <c r="H2632" i="19"/>
  <c r="H2631" i="19"/>
  <c r="H2630" i="19"/>
  <c r="H2629" i="19"/>
  <c r="H2628" i="19"/>
  <c r="H2627" i="19"/>
  <c r="H2626" i="19"/>
  <c r="H2625" i="19"/>
  <c r="H2624" i="19"/>
  <c r="H2623" i="19"/>
  <c r="H2622" i="19"/>
  <c r="H2621" i="19"/>
  <c r="H2620" i="19"/>
  <c r="H2619" i="19"/>
  <c r="H2618" i="19"/>
  <c r="H2617" i="19"/>
  <c r="H2616" i="19"/>
  <c r="H2615" i="19"/>
  <c r="H2614" i="19"/>
  <c r="H2613" i="19"/>
  <c r="H2612" i="19"/>
  <c r="H2611" i="19"/>
  <c r="H2610" i="19"/>
  <c r="H2609" i="19"/>
  <c r="H2608" i="19"/>
  <c r="H2607" i="19"/>
  <c r="H2606" i="19"/>
  <c r="H2605" i="19"/>
  <c r="H2604" i="19"/>
  <c r="H2603" i="19"/>
  <c r="H2602" i="19"/>
  <c r="H2601" i="19"/>
  <c r="H2600" i="19"/>
  <c r="H2599" i="19"/>
  <c r="H2598" i="19"/>
  <c r="H2597" i="19"/>
  <c r="H2596" i="19"/>
  <c r="H2595" i="19"/>
  <c r="H2594" i="19"/>
  <c r="H2593" i="19"/>
  <c r="H2592" i="19"/>
  <c r="H2591" i="19"/>
  <c r="H2590" i="19"/>
  <c r="H2589" i="19"/>
  <c r="H2588" i="19"/>
  <c r="H2587" i="19"/>
  <c r="H2586" i="19"/>
  <c r="H2585" i="19"/>
  <c r="H2584" i="19"/>
  <c r="H2583" i="19"/>
  <c r="H2582" i="19"/>
  <c r="H2581" i="19"/>
  <c r="H2580" i="19"/>
  <c r="H2579" i="19"/>
  <c r="H2578" i="19"/>
  <c r="H2577" i="19"/>
  <c r="H2576" i="19"/>
  <c r="H2575" i="19"/>
  <c r="H2574" i="19"/>
  <c r="H2573" i="19"/>
  <c r="H2572" i="19"/>
  <c r="H2571" i="19"/>
  <c r="H2570" i="19"/>
  <c r="H2569" i="19"/>
  <c r="H2568" i="19"/>
  <c r="H2567" i="19"/>
  <c r="H2566" i="19"/>
  <c r="H2565" i="19"/>
  <c r="H2564" i="19"/>
  <c r="H2563" i="19"/>
  <c r="H2562" i="19"/>
  <c r="H2561" i="19"/>
  <c r="H2560" i="19"/>
  <c r="H2559" i="19"/>
  <c r="H2558" i="19"/>
  <c r="H2557" i="19"/>
  <c r="H2556" i="19"/>
  <c r="H2555" i="19"/>
  <c r="H2554" i="19"/>
  <c r="H2553" i="19"/>
  <c r="H2552" i="19"/>
  <c r="H2551" i="19"/>
  <c r="H2550" i="19"/>
  <c r="H2549" i="19"/>
  <c r="H2548" i="19"/>
  <c r="H2547" i="19"/>
  <c r="H2546" i="19"/>
  <c r="H2545" i="19"/>
  <c r="H2544" i="19"/>
  <c r="H2543" i="19"/>
  <c r="H2542" i="19"/>
  <c r="H2541" i="19"/>
  <c r="H2540" i="19"/>
  <c r="H2539" i="19"/>
  <c r="H2538" i="19"/>
  <c r="H2537" i="19"/>
  <c r="H2536" i="19"/>
  <c r="H2535" i="19"/>
  <c r="H2534" i="19"/>
  <c r="H2533" i="19"/>
  <c r="H2532" i="19"/>
  <c r="H2531" i="19"/>
  <c r="H2530" i="19"/>
  <c r="H2529" i="19"/>
  <c r="H2528" i="19"/>
  <c r="H2527" i="19"/>
  <c r="H2526" i="19"/>
  <c r="H2525" i="19"/>
  <c r="H2524" i="19"/>
  <c r="H2523" i="19"/>
  <c r="H2522" i="19"/>
  <c r="H2521" i="19"/>
  <c r="H2520" i="19"/>
  <c r="H2519" i="19"/>
  <c r="H2518" i="19"/>
  <c r="H2517" i="19"/>
  <c r="H2516" i="19"/>
  <c r="H2515" i="19"/>
  <c r="H2514" i="19"/>
  <c r="H2513" i="19"/>
  <c r="H2512" i="19"/>
  <c r="H2511" i="19"/>
  <c r="H2510" i="19"/>
  <c r="H2509" i="19"/>
  <c r="H2508" i="19"/>
  <c r="H2507" i="19"/>
  <c r="H2506" i="19"/>
  <c r="H2505" i="19"/>
  <c r="H2504" i="19"/>
  <c r="H2503" i="19"/>
  <c r="H2502" i="19"/>
  <c r="H2501" i="19"/>
  <c r="H2500" i="19"/>
  <c r="H2499" i="19"/>
  <c r="H2498" i="19"/>
  <c r="H2497" i="19"/>
  <c r="H2496" i="19"/>
  <c r="H2495" i="19"/>
  <c r="H2494" i="19"/>
  <c r="H2493" i="19"/>
  <c r="H2492" i="19"/>
  <c r="H2491" i="19"/>
  <c r="H2490" i="19"/>
  <c r="H2489" i="19"/>
  <c r="H2488" i="19"/>
  <c r="H2487" i="19"/>
  <c r="H2486" i="19"/>
  <c r="H2485" i="19"/>
  <c r="H2484" i="19"/>
  <c r="H2483" i="19"/>
  <c r="H2482" i="19"/>
  <c r="H2481" i="19"/>
  <c r="H2480" i="19"/>
  <c r="H2479" i="19"/>
  <c r="H2478" i="19"/>
  <c r="H2477" i="19"/>
  <c r="H2476" i="19"/>
  <c r="H2475" i="19"/>
  <c r="H2474" i="19"/>
  <c r="H2473" i="19"/>
  <c r="H2472" i="19"/>
  <c r="H2471" i="19"/>
  <c r="H2470" i="19"/>
  <c r="H2469" i="19"/>
  <c r="H2468" i="19"/>
  <c r="H2467" i="19"/>
  <c r="H2466" i="19"/>
  <c r="H2465" i="19"/>
  <c r="H2464" i="19"/>
  <c r="H2463" i="19"/>
  <c r="H2462" i="19"/>
  <c r="H2461" i="19"/>
  <c r="H2460" i="19"/>
  <c r="H2459" i="19"/>
  <c r="H2458" i="19"/>
  <c r="H2457" i="19"/>
  <c r="H2456" i="19"/>
  <c r="H2455" i="19"/>
  <c r="H2454" i="19"/>
  <c r="H2453" i="19"/>
  <c r="H2452" i="19"/>
  <c r="H2451" i="19"/>
  <c r="H2450" i="19"/>
  <c r="H2449" i="19"/>
  <c r="H2448" i="19"/>
  <c r="H2447" i="19"/>
  <c r="H2446" i="19"/>
  <c r="H2445" i="19"/>
  <c r="H2444" i="19"/>
  <c r="H2443" i="19"/>
  <c r="H2442" i="19"/>
  <c r="H2441" i="19"/>
  <c r="H2440" i="19"/>
  <c r="H2439" i="19"/>
  <c r="H2438" i="19"/>
  <c r="H2437" i="19"/>
  <c r="H2436" i="19"/>
  <c r="H2435" i="19"/>
  <c r="H2434" i="19"/>
  <c r="H2433" i="19"/>
  <c r="H2432" i="19"/>
  <c r="H2431" i="19"/>
  <c r="H2430" i="19"/>
  <c r="H2429" i="19"/>
  <c r="H2428" i="19"/>
  <c r="H2427" i="19"/>
  <c r="H2426" i="19"/>
  <c r="H2425" i="19"/>
  <c r="H2424" i="19"/>
  <c r="H2423" i="19"/>
  <c r="H2422" i="19"/>
  <c r="H2421" i="19"/>
  <c r="H2420" i="19"/>
  <c r="H2419" i="19"/>
  <c r="H2418" i="19"/>
  <c r="H2417" i="19"/>
  <c r="H2416" i="19"/>
  <c r="H2415" i="19"/>
  <c r="H2414" i="19"/>
  <c r="H2413" i="19"/>
  <c r="H2412" i="19"/>
  <c r="H2411" i="19"/>
  <c r="H2410" i="19"/>
  <c r="H2409" i="19"/>
  <c r="H2408" i="19"/>
  <c r="H2407" i="19"/>
  <c r="H2406" i="19"/>
  <c r="H2405" i="19"/>
  <c r="H2404" i="19"/>
  <c r="H2403" i="19"/>
  <c r="H2402" i="19"/>
  <c r="H2401" i="19"/>
  <c r="H2400" i="19"/>
  <c r="H2399" i="19"/>
  <c r="H2398" i="19"/>
  <c r="H2397" i="19"/>
  <c r="H2396" i="19"/>
  <c r="H2395" i="19"/>
  <c r="H2394" i="19"/>
  <c r="H2393" i="19"/>
  <c r="H2392" i="19"/>
  <c r="H2391" i="19"/>
  <c r="H2390" i="19"/>
  <c r="H2389" i="19"/>
  <c r="H2388" i="19"/>
  <c r="H2387" i="19"/>
  <c r="H2386" i="19"/>
  <c r="H2385" i="19"/>
  <c r="H2384" i="19"/>
  <c r="H2383" i="19"/>
  <c r="H2382" i="19"/>
  <c r="H2381" i="19"/>
  <c r="H2380" i="19"/>
  <c r="H2379" i="19"/>
  <c r="H2378" i="19"/>
  <c r="H2377" i="19"/>
  <c r="H2376" i="19"/>
  <c r="H2375" i="19"/>
  <c r="H2374" i="19"/>
  <c r="H2373" i="19"/>
  <c r="H2372" i="19"/>
  <c r="H2371" i="19"/>
  <c r="H2370" i="19"/>
  <c r="H2369" i="19"/>
  <c r="H2368" i="19"/>
  <c r="H2367" i="19"/>
  <c r="H2366" i="19"/>
  <c r="H2365" i="19"/>
  <c r="H2364" i="19"/>
  <c r="H2363" i="19"/>
  <c r="H2362" i="19"/>
  <c r="H2361" i="19"/>
  <c r="H2360" i="19"/>
  <c r="H2359" i="19"/>
  <c r="H2358" i="19"/>
  <c r="H2357" i="19"/>
  <c r="H2356" i="19"/>
  <c r="H2355" i="19"/>
  <c r="H2354" i="19"/>
  <c r="H2353" i="19"/>
  <c r="H2352" i="19"/>
  <c r="H2351" i="19"/>
  <c r="H2350" i="19"/>
  <c r="H2349" i="19"/>
  <c r="H2348" i="19"/>
  <c r="H2347" i="19"/>
  <c r="H2346" i="19"/>
  <c r="H2345" i="19"/>
  <c r="H2344" i="19"/>
  <c r="H2343" i="19"/>
  <c r="H2342" i="19"/>
  <c r="H2341" i="19"/>
  <c r="H2340" i="19"/>
  <c r="H2339" i="19"/>
  <c r="H2338" i="19"/>
  <c r="H2337" i="19"/>
  <c r="H2336" i="19"/>
  <c r="H2335" i="19"/>
  <c r="H2334" i="19"/>
  <c r="H2333" i="19"/>
  <c r="H2332" i="19"/>
  <c r="H2331" i="19"/>
  <c r="H2330" i="19"/>
  <c r="H2329" i="19"/>
  <c r="H2328" i="19"/>
  <c r="H2327" i="19"/>
  <c r="H2326" i="19"/>
  <c r="H2325" i="19"/>
  <c r="H2324" i="19"/>
  <c r="H2323" i="19"/>
  <c r="H2322" i="19"/>
  <c r="H2321" i="19"/>
  <c r="H2320" i="19"/>
  <c r="H2319" i="19"/>
  <c r="H2318" i="19"/>
  <c r="H2317" i="19"/>
  <c r="H2316" i="19"/>
  <c r="H2315" i="19"/>
  <c r="H2314" i="19"/>
  <c r="H2313" i="19"/>
  <c r="H2312" i="19"/>
  <c r="H2311" i="19"/>
  <c r="H2310" i="19"/>
  <c r="H2309" i="19"/>
  <c r="H2308" i="19"/>
  <c r="H2307" i="19"/>
  <c r="H2306" i="19"/>
  <c r="H2305" i="19"/>
  <c r="H2304" i="19"/>
  <c r="H2303" i="19"/>
  <c r="H2302" i="19"/>
  <c r="H2301" i="19"/>
  <c r="H2300" i="19"/>
  <c r="H2299" i="19"/>
  <c r="H2298" i="19"/>
  <c r="H2297" i="19"/>
  <c r="H2296" i="19"/>
  <c r="H2295" i="19"/>
  <c r="H2294" i="19"/>
  <c r="H2293" i="19"/>
  <c r="H2292" i="19"/>
  <c r="H2291" i="19"/>
  <c r="H2290" i="19"/>
  <c r="H2289" i="19"/>
  <c r="H2288" i="19"/>
  <c r="H2287" i="19"/>
  <c r="H2286" i="19"/>
  <c r="H2285" i="19"/>
  <c r="H2284" i="19"/>
  <c r="H2283" i="19"/>
  <c r="H2282" i="19"/>
  <c r="H2281" i="19"/>
  <c r="H2280" i="19"/>
  <c r="H2279" i="19"/>
  <c r="H2278" i="19"/>
  <c r="H2277" i="19"/>
  <c r="H2276" i="19"/>
  <c r="H2275" i="19"/>
  <c r="H2274" i="19"/>
  <c r="H2273" i="19"/>
  <c r="H2272" i="19"/>
  <c r="H2271" i="19"/>
  <c r="H2270" i="19"/>
  <c r="H2269" i="19"/>
  <c r="H2268" i="19"/>
  <c r="H2267" i="19"/>
  <c r="H2266" i="19"/>
  <c r="H2265" i="19"/>
  <c r="H2264" i="19"/>
  <c r="H2263" i="19"/>
  <c r="H2262" i="19"/>
  <c r="H2261" i="19"/>
  <c r="H2260" i="19"/>
  <c r="H2259" i="19"/>
  <c r="H2258" i="19"/>
  <c r="H2257" i="19"/>
  <c r="H2256" i="19"/>
  <c r="H2255" i="19"/>
  <c r="H2254" i="19"/>
  <c r="H2253" i="19"/>
  <c r="H2252" i="19"/>
  <c r="H2251" i="19"/>
  <c r="H2250" i="19"/>
  <c r="H2249" i="19"/>
  <c r="H2248" i="19"/>
  <c r="H2247" i="19"/>
  <c r="H2246" i="19"/>
  <c r="H2245" i="19"/>
  <c r="H2244" i="19"/>
  <c r="H2243" i="19"/>
  <c r="H2242" i="19"/>
  <c r="H2241" i="19"/>
  <c r="H2240" i="19"/>
  <c r="H2239" i="19"/>
  <c r="H2238" i="19"/>
  <c r="H2237" i="19"/>
  <c r="H2236" i="19"/>
  <c r="H2235" i="19"/>
  <c r="H2234" i="19"/>
  <c r="H2233" i="19"/>
  <c r="H2232" i="19"/>
  <c r="H2231" i="19"/>
  <c r="H2230" i="19"/>
  <c r="H2229" i="19"/>
  <c r="H2228" i="19"/>
  <c r="H2227" i="19"/>
  <c r="H2226" i="19"/>
  <c r="H2225" i="19"/>
  <c r="H2224" i="19"/>
  <c r="H2223" i="19"/>
  <c r="H2222" i="19"/>
  <c r="H2221" i="19"/>
  <c r="H2220" i="19"/>
  <c r="H2219" i="19"/>
  <c r="H2218" i="19"/>
  <c r="H2217" i="19"/>
  <c r="H2216" i="19"/>
  <c r="H2215" i="19"/>
  <c r="H2214" i="19"/>
  <c r="H2213" i="19"/>
  <c r="H2212" i="19"/>
  <c r="H2211" i="19"/>
  <c r="H2210" i="19"/>
  <c r="H2209" i="19"/>
  <c r="H2208" i="19"/>
  <c r="H2207" i="19"/>
  <c r="H2206" i="19"/>
  <c r="H2205" i="19"/>
  <c r="H2204" i="19"/>
  <c r="H2203" i="19"/>
  <c r="H2202" i="19"/>
  <c r="H2201" i="19"/>
  <c r="H2200" i="19"/>
  <c r="H2199" i="19"/>
  <c r="H2198" i="19"/>
  <c r="H2197" i="19"/>
  <c r="H2196" i="19"/>
  <c r="H2195" i="19"/>
  <c r="H2194" i="19"/>
  <c r="H2193" i="19"/>
  <c r="H2192" i="19"/>
  <c r="H2191" i="19"/>
  <c r="H2190" i="19"/>
  <c r="H2189" i="19"/>
  <c r="H2188" i="19"/>
  <c r="H2187" i="19"/>
  <c r="H2186" i="19"/>
  <c r="H2185" i="19"/>
  <c r="H2184" i="19"/>
  <c r="H2183" i="19"/>
  <c r="H2182" i="19"/>
  <c r="H2181" i="19"/>
  <c r="H2180" i="19"/>
  <c r="H2179" i="19"/>
  <c r="H2178" i="19"/>
  <c r="H2177" i="19"/>
  <c r="H2176" i="19"/>
  <c r="H2175" i="19"/>
  <c r="H2174" i="19"/>
  <c r="H2173" i="19"/>
  <c r="H2172" i="19"/>
  <c r="H2171" i="19"/>
  <c r="H2170" i="19"/>
  <c r="H2169" i="19"/>
  <c r="H2168" i="19"/>
  <c r="H2167" i="19"/>
  <c r="H2166" i="19"/>
  <c r="H2165" i="19"/>
  <c r="H2164" i="19"/>
  <c r="H2163" i="19"/>
  <c r="H2162" i="19"/>
  <c r="H2161" i="19"/>
  <c r="H2160" i="19"/>
  <c r="H2159" i="19"/>
  <c r="H2158" i="19"/>
  <c r="H2157" i="19"/>
  <c r="H2156" i="19"/>
  <c r="H2155" i="19"/>
  <c r="H2154" i="19"/>
  <c r="H2153" i="19"/>
  <c r="H2152" i="19"/>
  <c r="H2151" i="19"/>
  <c r="H2150" i="19"/>
  <c r="H2149" i="19"/>
  <c r="H2148" i="19"/>
  <c r="H2147" i="19"/>
  <c r="H2146" i="19"/>
  <c r="H2145" i="19"/>
  <c r="H2144" i="19"/>
  <c r="H2143" i="19"/>
  <c r="H2142" i="19"/>
  <c r="H2141" i="19"/>
  <c r="H2140" i="19"/>
  <c r="H2139" i="19"/>
  <c r="H2138" i="19"/>
  <c r="H2137" i="19"/>
  <c r="H2136" i="19"/>
  <c r="H2135" i="19"/>
  <c r="H2134" i="19"/>
  <c r="H2133" i="19"/>
  <c r="H2132" i="19"/>
  <c r="H2131" i="19"/>
  <c r="H2130" i="19"/>
  <c r="H2129" i="19"/>
  <c r="H2128" i="19"/>
  <c r="H2127" i="19"/>
  <c r="H2126" i="19"/>
  <c r="H2125" i="19"/>
  <c r="H2124" i="19"/>
  <c r="H2123" i="19"/>
  <c r="H2122" i="19"/>
  <c r="H2121" i="19"/>
  <c r="H2120" i="19"/>
  <c r="H2119" i="19"/>
  <c r="H2118" i="19"/>
  <c r="H2117" i="19"/>
  <c r="H2116" i="19"/>
  <c r="H2115" i="19"/>
  <c r="H2114" i="19"/>
  <c r="H2113" i="19"/>
  <c r="H2112" i="19"/>
  <c r="H2111" i="19"/>
  <c r="H2110" i="19"/>
  <c r="H2109" i="19"/>
  <c r="H2108" i="19"/>
  <c r="H2107" i="19"/>
  <c r="H2106" i="19"/>
  <c r="H2105" i="19"/>
  <c r="H2104" i="19"/>
  <c r="H2103" i="19"/>
  <c r="H2102" i="19"/>
  <c r="H2101" i="19"/>
  <c r="H2100" i="19"/>
  <c r="H2099" i="19"/>
  <c r="H2098" i="19"/>
  <c r="H2097" i="19"/>
  <c r="H2096" i="19"/>
  <c r="H2095" i="19"/>
  <c r="H2094" i="19"/>
  <c r="H2093" i="19"/>
  <c r="H2092" i="19"/>
  <c r="H2091" i="19"/>
  <c r="H2090" i="19"/>
  <c r="H2089" i="19"/>
  <c r="H2088" i="19"/>
  <c r="H2087" i="19"/>
  <c r="H2086" i="19"/>
  <c r="H2085" i="19"/>
  <c r="H2084" i="19"/>
  <c r="H2083" i="19"/>
  <c r="H2082" i="19"/>
  <c r="H2081" i="19"/>
  <c r="H2080" i="19"/>
  <c r="H2079" i="19"/>
  <c r="H2078" i="19"/>
  <c r="H2077" i="19"/>
  <c r="H2076" i="19"/>
  <c r="H2075" i="19"/>
  <c r="H2074" i="19"/>
  <c r="H2073" i="19"/>
  <c r="H2072" i="19"/>
  <c r="H2071" i="19"/>
  <c r="H2070" i="19"/>
  <c r="H2069" i="19"/>
  <c r="H2068" i="19"/>
  <c r="H2067" i="19"/>
  <c r="H2066" i="19"/>
  <c r="H2065" i="19"/>
  <c r="H2064" i="19"/>
  <c r="H2063" i="19"/>
  <c r="H2062" i="19"/>
  <c r="H2061" i="19"/>
  <c r="H2060" i="19"/>
  <c r="H2059" i="19"/>
  <c r="H2058" i="19"/>
  <c r="H2057" i="19"/>
  <c r="H2056" i="19"/>
  <c r="H2055" i="19"/>
  <c r="H2054" i="19"/>
  <c r="H2053" i="19"/>
  <c r="H2052" i="19"/>
  <c r="H2051" i="19"/>
  <c r="H2050" i="19"/>
  <c r="H2049" i="19"/>
  <c r="H2048" i="19"/>
  <c r="H2047" i="19"/>
  <c r="H2046" i="19"/>
  <c r="H2045" i="19"/>
  <c r="H2044" i="19"/>
  <c r="H2043" i="19"/>
  <c r="H2042" i="19"/>
  <c r="H2041" i="19"/>
  <c r="H2040" i="19"/>
  <c r="H2039" i="19"/>
  <c r="H2038" i="19"/>
  <c r="H2037" i="19"/>
  <c r="H2036" i="19"/>
  <c r="H2035" i="19"/>
  <c r="H2034" i="19"/>
  <c r="H2033" i="19"/>
  <c r="H2032" i="19"/>
  <c r="H2031" i="19"/>
  <c r="H2030" i="19"/>
  <c r="H2029" i="19"/>
  <c r="H2028" i="19"/>
  <c r="H2027" i="19"/>
  <c r="H2026" i="19"/>
  <c r="H2025" i="19"/>
  <c r="H2024" i="19"/>
  <c r="H2023" i="19"/>
  <c r="H2022" i="19"/>
  <c r="H2021" i="19"/>
  <c r="H2020" i="19"/>
  <c r="H2019" i="19"/>
  <c r="H2018" i="19"/>
  <c r="H2017" i="19"/>
  <c r="H2016" i="19"/>
  <c r="H2015" i="19"/>
  <c r="H2014" i="19"/>
  <c r="H2013" i="19"/>
  <c r="H2012" i="19"/>
  <c r="H2011" i="19"/>
  <c r="H2010" i="19"/>
  <c r="H2009" i="19"/>
  <c r="H2008" i="19"/>
  <c r="H2007" i="19"/>
  <c r="H2006" i="19"/>
  <c r="H2005" i="19"/>
  <c r="H2004" i="19"/>
  <c r="H2003" i="19"/>
  <c r="H2002" i="19"/>
  <c r="H2001" i="19"/>
  <c r="H2000" i="19"/>
  <c r="H1999" i="19"/>
  <c r="H1998" i="19"/>
  <c r="H1997" i="19"/>
  <c r="H1996" i="19"/>
  <c r="H1995" i="19"/>
  <c r="H1994" i="19"/>
  <c r="H1993" i="19"/>
  <c r="H1992" i="19"/>
  <c r="H1991" i="19"/>
  <c r="H1990" i="19"/>
  <c r="H1989" i="19"/>
  <c r="H1988" i="19"/>
  <c r="H1987" i="19"/>
  <c r="H1986" i="19"/>
  <c r="H1985" i="19"/>
  <c r="H1984" i="19"/>
  <c r="H1983" i="19"/>
  <c r="H1982" i="19"/>
  <c r="H1981" i="19"/>
  <c r="H1980" i="19"/>
  <c r="H1979" i="19"/>
  <c r="H1978" i="19"/>
  <c r="H1977" i="19"/>
  <c r="H1976" i="19"/>
  <c r="H1975" i="19"/>
  <c r="H1974" i="19"/>
  <c r="H1973" i="19"/>
  <c r="H1972" i="19"/>
  <c r="H1971" i="19"/>
  <c r="H1970" i="19"/>
  <c r="H1969" i="19"/>
  <c r="H1968" i="19"/>
  <c r="H1967" i="19"/>
  <c r="H1966" i="19"/>
  <c r="H1965" i="19"/>
  <c r="H1964" i="19"/>
  <c r="H1963" i="19"/>
  <c r="H1962" i="19"/>
  <c r="H1961" i="19"/>
  <c r="H1960" i="19"/>
  <c r="H1959" i="19"/>
  <c r="H1958" i="19"/>
  <c r="H1957" i="19"/>
  <c r="H1956" i="19"/>
  <c r="H1955" i="19"/>
  <c r="H1954" i="19"/>
  <c r="H1953" i="19"/>
  <c r="H1952" i="19"/>
  <c r="H1951" i="19"/>
  <c r="H1950" i="19"/>
  <c r="H1949" i="19"/>
  <c r="H1948" i="19"/>
  <c r="H1947" i="19"/>
  <c r="H1946" i="19"/>
  <c r="H1945" i="19"/>
  <c r="H1944" i="19"/>
  <c r="H1943" i="19"/>
  <c r="H1942" i="19"/>
  <c r="H1941" i="19"/>
  <c r="H1940" i="19"/>
  <c r="H1939" i="19"/>
  <c r="H1938" i="19"/>
  <c r="H1937" i="19"/>
  <c r="H1936" i="19"/>
  <c r="H1935" i="19"/>
  <c r="H1934" i="19"/>
  <c r="H1933" i="19"/>
  <c r="H1932" i="19"/>
  <c r="H1931" i="19"/>
  <c r="H1930" i="19"/>
  <c r="H1929" i="19"/>
  <c r="H1928" i="19"/>
  <c r="H1927" i="19"/>
  <c r="H1926" i="19"/>
  <c r="H1925" i="19"/>
  <c r="H1924" i="19"/>
  <c r="H1923" i="19"/>
  <c r="H1922" i="19"/>
  <c r="H1921" i="19"/>
  <c r="H1920" i="19"/>
  <c r="H1919" i="19"/>
  <c r="H1918" i="19"/>
  <c r="H1917" i="19"/>
  <c r="H1916" i="19"/>
  <c r="H1915" i="19"/>
  <c r="H1914" i="19"/>
  <c r="H1913" i="19"/>
  <c r="H1912" i="19"/>
  <c r="H1911" i="19"/>
  <c r="H1910" i="19"/>
  <c r="H1909" i="19"/>
  <c r="H1908" i="19"/>
  <c r="H1907" i="19"/>
  <c r="H1906" i="19"/>
  <c r="H1905" i="19"/>
  <c r="H1904" i="19"/>
  <c r="H1903" i="19"/>
  <c r="H1902" i="19"/>
  <c r="H1901" i="19"/>
  <c r="H1900" i="19"/>
  <c r="H1899" i="19"/>
  <c r="H1898" i="19"/>
  <c r="H1897" i="19"/>
  <c r="H1896" i="19"/>
  <c r="H1895" i="19"/>
  <c r="H1894" i="19"/>
  <c r="H1893" i="19"/>
  <c r="H1892" i="19"/>
  <c r="H1891" i="19"/>
  <c r="H1890" i="19"/>
  <c r="H1889" i="19"/>
  <c r="H1888" i="19"/>
  <c r="H1887" i="19"/>
  <c r="H1886" i="19"/>
  <c r="H1885" i="19"/>
  <c r="H1884" i="19"/>
  <c r="H1883" i="19"/>
  <c r="H1882" i="19"/>
  <c r="H1881" i="19"/>
  <c r="H1880" i="19"/>
  <c r="H1879" i="19"/>
  <c r="H1878" i="19"/>
  <c r="H1877" i="19"/>
  <c r="H1876" i="19"/>
  <c r="H1875" i="19"/>
  <c r="H1874" i="19"/>
  <c r="H1873" i="19"/>
  <c r="H1872" i="19"/>
  <c r="H1871" i="19"/>
  <c r="H1870" i="19"/>
  <c r="H1869" i="19"/>
  <c r="H1868" i="19"/>
  <c r="H1867" i="19"/>
  <c r="H1866" i="19"/>
  <c r="H1865" i="19"/>
  <c r="H1864" i="19"/>
  <c r="H1863" i="19"/>
  <c r="H1862" i="19"/>
  <c r="H1861" i="19"/>
  <c r="H1860" i="19"/>
  <c r="H1859" i="19"/>
  <c r="H1858" i="19"/>
  <c r="H1857" i="19"/>
  <c r="H1856" i="19"/>
  <c r="H1855" i="19"/>
  <c r="H1854" i="19"/>
  <c r="H1853" i="19"/>
  <c r="H1852" i="19"/>
  <c r="H1851" i="19"/>
  <c r="H1850" i="19"/>
  <c r="H1849" i="19"/>
  <c r="H1848" i="19"/>
  <c r="H1847" i="19"/>
  <c r="H1846" i="19"/>
  <c r="H1845" i="19"/>
  <c r="H1844" i="19"/>
  <c r="H1843" i="19"/>
  <c r="H1842" i="19"/>
  <c r="H1841" i="19"/>
  <c r="H1840" i="19"/>
  <c r="H1839" i="19"/>
  <c r="H1838" i="19"/>
  <c r="H1837" i="19"/>
  <c r="H1836" i="19"/>
  <c r="H1835" i="19"/>
  <c r="H1834" i="19"/>
  <c r="H1833" i="19"/>
  <c r="H1832" i="19"/>
  <c r="H1831" i="19"/>
  <c r="H1830" i="19"/>
  <c r="H1829" i="19"/>
  <c r="H1828" i="19"/>
  <c r="H1827" i="19"/>
  <c r="H1826" i="19"/>
  <c r="H1825" i="19"/>
  <c r="H1824" i="19"/>
  <c r="H1823" i="19"/>
  <c r="H1822" i="19"/>
  <c r="H1821" i="19"/>
  <c r="H1820" i="19"/>
  <c r="H1819" i="19"/>
  <c r="H1818" i="19"/>
  <c r="H1817" i="19"/>
  <c r="H1816" i="19"/>
  <c r="H1815" i="19"/>
  <c r="H1814" i="19"/>
  <c r="H1813" i="19"/>
  <c r="H1812" i="19"/>
  <c r="H1811" i="19"/>
  <c r="H1810" i="19"/>
  <c r="H1809" i="19"/>
  <c r="H1808" i="19"/>
  <c r="H1807" i="19"/>
  <c r="H1806" i="19"/>
  <c r="H1805" i="19"/>
  <c r="H1804" i="19"/>
  <c r="H1803" i="19"/>
  <c r="H1802" i="19"/>
  <c r="H1801" i="19"/>
  <c r="H1800" i="19"/>
  <c r="H1799" i="19"/>
  <c r="H1798" i="19"/>
  <c r="H1797" i="19"/>
  <c r="H1796" i="19"/>
  <c r="H1795" i="19"/>
  <c r="H1794" i="19"/>
  <c r="H1793" i="19"/>
  <c r="H1792" i="19"/>
  <c r="H1791" i="19"/>
  <c r="H1790" i="19"/>
  <c r="H1789" i="19"/>
  <c r="H1788" i="19"/>
  <c r="H1787" i="19"/>
  <c r="H1786" i="19"/>
  <c r="H1785" i="19"/>
  <c r="H1784" i="19"/>
  <c r="H1783" i="19"/>
  <c r="H1782" i="19"/>
  <c r="H1781" i="19"/>
  <c r="H1780" i="19"/>
  <c r="H1779" i="19"/>
  <c r="H1778" i="19"/>
  <c r="H1777" i="19"/>
  <c r="H1776" i="19"/>
  <c r="H1775" i="19"/>
  <c r="H1774" i="19"/>
  <c r="H1773" i="19"/>
  <c r="H1772" i="19"/>
  <c r="H1771" i="19"/>
  <c r="H1770" i="19"/>
  <c r="H1769" i="19"/>
  <c r="H1768" i="19"/>
  <c r="H1767" i="19"/>
  <c r="H1766" i="19"/>
  <c r="H1765" i="19"/>
  <c r="H1764" i="19"/>
  <c r="H1763" i="19"/>
  <c r="H1762" i="19"/>
  <c r="H1761" i="19"/>
  <c r="H1760" i="19"/>
  <c r="H1759" i="19"/>
  <c r="H1758" i="19"/>
  <c r="H1757" i="19"/>
  <c r="H1756" i="19"/>
  <c r="H1755" i="19"/>
  <c r="H1754" i="19"/>
  <c r="H1753" i="19"/>
  <c r="H1752" i="19"/>
  <c r="H1751" i="19"/>
  <c r="H1750" i="19"/>
  <c r="H1749" i="19"/>
  <c r="H1748" i="19"/>
  <c r="H1747" i="19"/>
  <c r="H1746" i="19"/>
  <c r="H1745" i="19"/>
  <c r="H1744" i="19"/>
  <c r="H1743" i="19"/>
  <c r="H1742" i="19"/>
  <c r="H1741" i="19"/>
  <c r="H1740" i="19"/>
  <c r="H1739" i="19"/>
  <c r="H1738" i="19"/>
  <c r="H1737" i="19"/>
  <c r="H1736" i="19"/>
  <c r="H1735" i="19"/>
  <c r="H1734" i="19"/>
  <c r="H1733" i="19"/>
  <c r="H1732" i="19"/>
  <c r="H1731" i="19"/>
  <c r="H1730" i="19"/>
  <c r="H1729" i="19"/>
  <c r="H1728" i="19"/>
  <c r="H1727" i="19"/>
  <c r="H1726" i="19"/>
  <c r="H1725" i="19"/>
  <c r="H1724" i="19"/>
  <c r="H1723" i="19"/>
  <c r="H1722" i="19"/>
  <c r="H1721" i="19"/>
  <c r="H1720" i="19"/>
  <c r="H1719" i="19"/>
  <c r="H1718" i="19"/>
  <c r="H1717" i="19"/>
  <c r="H1716" i="19"/>
  <c r="H1715" i="19"/>
  <c r="H1714" i="19"/>
  <c r="H1713" i="19"/>
  <c r="H1712" i="19"/>
  <c r="H1711" i="19"/>
  <c r="H1710" i="19"/>
  <c r="H1709" i="19"/>
  <c r="H1708" i="19"/>
  <c r="H1707" i="19"/>
  <c r="H1706" i="19"/>
  <c r="H1705" i="19"/>
  <c r="H1704" i="19"/>
  <c r="H1703" i="19"/>
  <c r="H1702" i="19"/>
  <c r="H1701" i="19"/>
  <c r="H1700" i="19"/>
  <c r="H1699" i="19"/>
  <c r="H1698" i="19"/>
  <c r="H1697" i="19"/>
  <c r="H1696" i="19"/>
  <c r="H1695" i="19"/>
  <c r="H1694" i="19"/>
  <c r="H1693" i="19"/>
  <c r="H1692" i="19"/>
  <c r="H1691" i="19"/>
  <c r="H1690" i="19"/>
  <c r="H1689" i="19"/>
  <c r="H1688" i="19"/>
  <c r="H1687" i="19"/>
  <c r="H1686" i="19"/>
  <c r="H1685" i="19"/>
  <c r="H1684" i="19"/>
  <c r="H1683" i="19"/>
  <c r="H1682" i="19"/>
  <c r="H1681" i="19"/>
  <c r="H1680" i="19"/>
  <c r="H1679" i="19"/>
  <c r="H1678" i="19"/>
  <c r="H1677" i="19"/>
  <c r="H1676" i="19"/>
  <c r="H1675" i="19"/>
  <c r="H1674" i="19"/>
  <c r="H1673" i="19"/>
  <c r="H1672" i="19"/>
  <c r="H1671" i="19"/>
  <c r="H1670" i="19"/>
  <c r="H1669" i="19"/>
  <c r="H1668" i="19"/>
  <c r="H1667" i="19"/>
  <c r="H1666" i="19"/>
  <c r="H1665" i="19"/>
  <c r="H1664" i="19"/>
  <c r="H1663" i="19"/>
  <c r="H1662" i="19"/>
  <c r="H1661" i="19"/>
  <c r="H1660" i="19"/>
  <c r="H1659" i="19"/>
  <c r="H1658" i="19"/>
  <c r="H1657" i="19"/>
  <c r="H1656" i="19"/>
  <c r="H1655" i="19"/>
  <c r="H1654" i="19"/>
  <c r="H1653" i="19"/>
  <c r="H1652" i="19"/>
  <c r="H1651" i="19"/>
  <c r="H1650" i="19"/>
  <c r="H1649" i="19"/>
  <c r="H1648" i="19"/>
  <c r="H1647" i="19"/>
  <c r="H1646" i="19"/>
  <c r="H1645" i="19"/>
  <c r="H1644" i="19"/>
  <c r="H1643" i="19"/>
  <c r="H1642" i="19"/>
  <c r="H1641" i="19"/>
  <c r="H1640" i="19"/>
  <c r="H1639" i="19"/>
  <c r="H1638" i="19"/>
  <c r="H1637" i="19"/>
  <c r="H1636" i="19"/>
  <c r="H1635" i="19"/>
  <c r="H1634" i="19"/>
  <c r="H1633" i="19"/>
  <c r="H1632" i="19"/>
  <c r="H1631" i="19"/>
  <c r="H1630" i="19"/>
  <c r="H1629" i="19"/>
  <c r="H1628" i="19"/>
  <c r="H1627" i="19"/>
  <c r="H1626" i="19"/>
  <c r="H1625" i="19"/>
  <c r="H1624" i="19"/>
  <c r="H1623" i="19"/>
  <c r="H1622" i="19"/>
  <c r="H1621" i="19"/>
  <c r="H1620" i="19"/>
  <c r="H1619" i="19"/>
  <c r="H1618" i="19"/>
  <c r="H1617" i="19"/>
  <c r="H1616" i="19"/>
  <c r="H1615" i="19"/>
  <c r="H1614" i="19"/>
  <c r="H1613" i="19"/>
  <c r="H1612" i="19"/>
  <c r="H1611" i="19"/>
  <c r="H1610" i="19"/>
  <c r="H1609" i="19"/>
  <c r="H1608" i="19"/>
  <c r="H1607" i="19"/>
  <c r="H1606" i="19"/>
  <c r="H1605" i="19"/>
  <c r="H1604" i="19"/>
  <c r="H1603" i="19"/>
  <c r="H1602" i="19"/>
  <c r="H1601" i="19"/>
  <c r="H1600" i="19"/>
  <c r="H1599" i="19"/>
  <c r="H1598" i="19"/>
  <c r="H1597" i="19"/>
  <c r="H1596" i="19"/>
  <c r="H1595" i="19"/>
  <c r="H1594" i="19"/>
  <c r="H1593" i="19"/>
  <c r="H1592" i="19"/>
  <c r="H1591" i="19"/>
  <c r="H1590" i="19"/>
  <c r="H1589" i="19"/>
  <c r="H1588" i="19"/>
  <c r="H1587" i="19"/>
  <c r="H1586" i="19"/>
  <c r="H1585" i="19"/>
  <c r="H1584" i="19"/>
  <c r="H1583" i="19"/>
  <c r="H1582" i="19"/>
  <c r="H1581" i="19"/>
  <c r="H1580" i="19"/>
  <c r="H1579" i="19"/>
  <c r="H1578" i="19"/>
  <c r="H1577" i="19"/>
  <c r="H1576" i="19"/>
  <c r="H1575" i="19"/>
  <c r="H1574" i="19"/>
  <c r="H1573" i="19"/>
  <c r="H1572" i="19"/>
  <c r="H1571" i="19"/>
  <c r="H1570" i="19"/>
  <c r="H1569" i="19"/>
  <c r="H1568" i="19"/>
  <c r="H1567" i="19"/>
  <c r="H1566" i="19"/>
  <c r="H1565" i="19"/>
  <c r="H1564" i="19"/>
  <c r="H1563" i="19"/>
  <c r="H1562" i="19"/>
  <c r="H1561" i="19"/>
  <c r="H1560" i="19"/>
  <c r="H1559" i="19"/>
  <c r="H1558" i="19"/>
  <c r="H1557" i="19"/>
  <c r="H1556" i="19"/>
  <c r="H1555" i="19"/>
  <c r="H1554" i="19"/>
  <c r="H1553" i="19"/>
  <c r="H1552" i="19"/>
  <c r="H1551" i="19"/>
  <c r="H1550" i="19"/>
  <c r="H1549" i="19"/>
  <c r="H1548" i="19"/>
  <c r="H1547" i="19"/>
  <c r="H1546" i="19"/>
  <c r="H1545" i="19"/>
  <c r="H1544" i="19"/>
  <c r="H1543" i="19"/>
  <c r="H1542" i="19"/>
  <c r="H1541" i="19"/>
  <c r="H1540" i="19"/>
  <c r="H1539" i="19"/>
  <c r="H1538" i="19"/>
  <c r="H1537" i="19"/>
  <c r="H1536" i="19"/>
  <c r="H1535" i="19"/>
  <c r="H1534" i="19"/>
  <c r="H1533" i="19"/>
  <c r="H1532" i="19"/>
  <c r="H1531" i="19"/>
  <c r="H1530" i="19"/>
  <c r="H1529" i="19"/>
  <c r="H1528" i="19"/>
  <c r="H1527" i="19"/>
  <c r="H1526" i="19"/>
  <c r="H1525" i="19"/>
  <c r="H1524" i="19"/>
  <c r="H1523" i="19"/>
  <c r="H1522" i="19"/>
  <c r="H1521" i="19"/>
  <c r="H1520" i="19"/>
  <c r="H1519" i="19"/>
  <c r="H1518" i="19"/>
  <c r="H1517" i="19"/>
  <c r="H1516" i="19"/>
  <c r="H1515" i="19"/>
  <c r="H1514" i="19"/>
  <c r="H1513" i="19"/>
  <c r="H1512" i="19"/>
  <c r="H1511" i="19"/>
  <c r="H1510" i="19"/>
  <c r="H1509" i="19"/>
  <c r="H1508" i="19"/>
  <c r="H1507" i="19"/>
  <c r="H1506" i="19"/>
  <c r="H1505" i="19"/>
  <c r="H1504" i="19"/>
  <c r="H1503" i="19"/>
  <c r="H1502" i="19"/>
  <c r="H1501" i="19"/>
  <c r="H1500" i="19"/>
  <c r="H1499" i="19"/>
  <c r="H1498" i="19"/>
  <c r="H1497" i="19"/>
  <c r="H1496" i="19"/>
  <c r="H1495" i="19"/>
  <c r="H1494" i="19"/>
  <c r="H1493" i="19"/>
  <c r="H1492" i="19"/>
  <c r="H1491" i="19"/>
  <c r="H1490" i="19"/>
  <c r="H1489" i="19"/>
  <c r="H1488" i="19"/>
  <c r="H1487" i="19"/>
  <c r="H1486" i="19"/>
  <c r="H1485" i="19"/>
  <c r="H1484" i="19"/>
  <c r="H1483" i="19"/>
  <c r="H1482" i="19"/>
  <c r="H1481" i="19"/>
  <c r="H1480" i="19"/>
  <c r="H1479" i="19"/>
  <c r="H1478" i="19"/>
  <c r="H1477" i="19"/>
  <c r="H1476" i="19"/>
  <c r="H1475" i="19"/>
  <c r="H1474" i="19"/>
  <c r="H1473" i="19"/>
  <c r="H1472" i="19"/>
  <c r="H1471" i="19"/>
  <c r="H1470" i="19"/>
  <c r="H1469" i="19"/>
  <c r="H1468" i="19"/>
  <c r="H1467" i="19"/>
  <c r="H1466" i="19"/>
  <c r="H1465" i="19"/>
  <c r="H1464" i="19"/>
  <c r="H1463" i="19"/>
  <c r="H1462" i="19"/>
  <c r="H1461" i="19"/>
  <c r="H1460" i="19"/>
  <c r="H1459" i="19"/>
  <c r="H1458" i="19"/>
  <c r="H1457" i="19"/>
  <c r="H1456" i="19"/>
  <c r="H1455" i="19"/>
  <c r="H1454" i="19"/>
  <c r="H1453" i="19"/>
  <c r="H1452" i="19"/>
  <c r="H1451" i="19"/>
  <c r="H1450" i="19"/>
  <c r="H1449" i="19"/>
  <c r="H1448" i="19"/>
  <c r="H1447" i="19"/>
  <c r="H1446" i="19"/>
  <c r="H1445" i="19"/>
  <c r="H1444" i="19"/>
  <c r="H1443" i="19"/>
  <c r="H1442" i="19"/>
  <c r="H1441" i="19"/>
  <c r="H1440" i="19"/>
  <c r="H1439" i="19"/>
  <c r="H1438" i="19"/>
  <c r="H1437" i="19"/>
  <c r="H1436" i="19"/>
  <c r="H1435" i="19"/>
  <c r="H1434" i="19"/>
  <c r="H1433" i="19"/>
  <c r="H1432" i="19"/>
  <c r="H1431" i="19"/>
  <c r="H1430" i="19"/>
  <c r="H1429" i="19"/>
  <c r="H1428" i="19"/>
  <c r="H1427" i="19"/>
  <c r="H1426" i="19"/>
  <c r="H1425" i="19"/>
  <c r="H1424" i="19"/>
  <c r="H1423" i="19"/>
  <c r="H1422" i="19"/>
  <c r="H1421" i="19"/>
  <c r="H1420" i="19"/>
  <c r="H1419" i="19"/>
  <c r="H1418" i="19"/>
  <c r="H1417" i="19"/>
  <c r="H1416" i="19"/>
  <c r="H1415" i="19"/>
  <c r="H1414" i="19"/>
  <c r="H1413" i="19"/>
  <c r="H1412" i="19"/>
  <c r="H1411" i="19"/>
  <c r="H1410" i="19"/>
  <c r="H1409" i="19"/>
  <c r="H1408" i="19"/>
  <c r="H1407" i="19"/>
  <c r="H1406" i="19"/>
  <c r="H1405" i="19"/>
  <c r="H1404" i="19"/>
  <c r="H1403" i="19"/>
  <c r="H1402" i="19"/>
  <c r="H1401" i="19"/>
  <c r="H1400" i="19"/>
  <c r="H1399" i="19"/>
  <c r="H1398" i="19"/>
  <c r="H1397" i="19"/>
  <c r="H1396" i="19"/>
  <c r="H1395" i="19"/>
  <c r="H1394" i="19"/>
  <c r="H1393" i="19"/>
  <c r="H1392" i="19"/>
  <c r="H1391" i="19"/>
  <c r="H1390" i="19"/>
  <c r="H1389" i="19"/>
  <c r="H1388" i="19"/>
  <c r="H1387" i="19"/>
  <c r="H1386" i="19"/>
  <c r="H1385" i="19"/>
  <c r="H1384" i="19"/>
  <c r="H1383" i="19"/>
  <c r="H1382" i="19"/>
  <c r="H1381" i="19"/>
  <c r="H1380" i="19"/>
  <c r="H1379" i="19"/>
  <c r="H1378" i="19"/>
  <c r="H1377" i="19"/>
  <c r="H1376" i="19"/>
  <c r="H1375" i="19"/>
  <c r="H1374" i="19"/>
  <c r="H1373" i="19"/>
  <c r="H1372" i="19"/>
  <c r="H1371" i="19"/>
  <c r="H1370" i="19"/>
  <c r="H1369" i="19"/>
  <c r="H1368" i="19"/>
  <c r="H1367" i="19"/>
  <c r="H1366" i="19"/>
  <c r="H1365" i="19"/>
  <c r="H1364" i="19"/>
  <c r="H1363" i="19"/>
  <c r="H1362" i="19"/>
  <c r="H1361" i="19"/>
  <c r="H1360" i="19"/>
  <c r="H1359" i="19"/>
  <c r="H1358" i="19"/>
  <c r="H1357" i="19"/>
  <c r="H1356" i="19"/>
  <c r="H1355" i="19"/>
  <c r="H1354" i="19"/>
  <c r="H1353" i="19"/>
  <c r="H1352" i="19"/>
  <c r="H1351" i="19"/>
  <c r="H1350" i="19"/>
  <c r="H1349" i="19"/>
  <c r="H1348" i="19"/>
  <c r="H1347" i="19"/>
  <c r="H1346" i="19"/>
  <c r="H1345" i="19"/>
  <c r="H1344" i="19"/>
  <c r="H1343" i="19"/>
  <c r="H1342" i="19"/>
  <c r="H1341" i="19"/>
  <c r="H1340" i="19"/>
  <c r="H1339" i="19"/>
  <c r="H1338" i="19"/>
  <c r="H1337" i="19"/>
  <c r="H1336" i="19"/>
  <c r="H1335" i="19"/>
  <c r="H1334" i="19"/>
  <c r="H1333" i="19"/>
  <c r="H1332" i="19"/>
  <c r="H1331" i="19"/>
  <c r="H1330" i="19"/>
  <c r="H1329" i="19"/>
  <c r="H1328" i="19"/>
  <c r="H1327" i="19"/>
  <c r="H1326" i="19"/>
  <c r="H1325" i="19"/>
  <c r="H1324" i="19"/>
  <c r="H1323" i="19"/>
  <c r="H1322" i="19"/>
  <c r="H1321" i="19"/>
  <c r="H1320" i="19"/>
  <c r="H1319" i="19"/>
  <c r="H1318" i="19"/>
  <c r="H1317" i="19"/>
  <c r="H1316" i="19"/>
  <c r="H1315" i="19"/>
  <c r="H1314" i="19"/>
  <c r="H1313" i="19"/>
  <c r="H1312" i="19"/>
  <c r="H1311" i="19"/>
  <c r="H1310" i="19"/>
  <c r="H1309" i="19"/>
  <c r="H1308" i="19"/>
  <c r="H1307" i="19"/>
  <c r="H1306" i="19"/>
  <c r="H1305" i="19"/>
  <c r="H1304" i="19"/>
  <c r="H1303" i="19"/>
  <c r="H1302" i="19"/>
  <c r="H1301" i="19"/>
  <c r="H1300" i="19"/>
  <c r="H1299" i="19"/>
  <c r="H1298" i="19"/>
  <c r="H1297" i="19"/>
  <c r="H1296" i="19"/>
  <c r="H1295" i="19"/>
  <c r="H1294" i="19"/>
  <c r="H1293" i="19"/>
  <c r="H1292" i="19"/>
  <c r="H1291" i="19"/>
  <c r="H1290" i="19"/>
  <c r="H1289" i="19"/>
  <c r="H1288" i="19"/>
  <c r="H1287" i="19"/>
  <c r="H1286" i="19"/>
  <c r="H1285" i="19"/>
  <c r="H1284" i="19"/>
  <c r="H1283" i="19"/>
  <c r="H1282" i="19"/>
  <c r="H1281" i="19"/>
  <c r="H1280" i="19"/>
  <c r="H1279" i="19"/>
  <c r="H1278" i="19"/>
  <c r="H1277" i="19"/>
  <c r="H1276" i="19"/>
  <c r="H1275" i="19"/>
  <c r="H1274" i="19"/>
  <c r="H1273" i="19"/>
  <c r="H1272" i="19"/>
  <c r="H1271" i="19"/>
  <c r="H1270" i="19"/>
  <c r="H1269" i="19"/>
  <c r="H1268" i="19"/>
  <c r="H1267" i="19"/>
  <c r="H1266" i="19"/>
  <c r="H1265" i="19"/>
  <c r="H1264" i="19"/>
  <c r="H1263" i="19"/>
  <c r="H1262" i="19"/>
  <c r="H1261" i="19"/>
  <c r="H1260" i="19"/>
  <c r="H1259" i="19"/>
  <c r="H1258" i="19"/>
  <c r="H1257" i="19"/>
  <c r="H1256" i="19"/>
  <c r="H1255" i="19"/>
  <c r="H1254" i="19"/>
  <c r="H1253" i="19"/>
  <c r="H1252" i="19"/>
  <c r="H1251" i="19"/>
  <c r="H1250" i="19"/>
  <c r="H1249" i="19"/>
  <c r="H1248" i="19"/>
  <c r="H1247" i="19"/>
  <c r="H1246" i="19"/>
  <c r="H1245" i="19"/>
  <c r="H1244" i="19"/>
  <c r="H1243" i="19"/>
  <c r="H1242" i="19"/>
  <c r="H1241" i="19"/>
  <c r="H1240" i="19"/>
  <c r="H1239" i="19"/>
  <c r="H1238" i="19"/>
  <c r="H1237" i="19"/>
  <c r="H1236" i="19"/>
  <c r="H1235" i="19"/>
  <c r="H1234" i="19"/>
  <c r="H1233" i="19"/>
  <c r="H1232" i="19"/>
  <c r="H1231" i="19"/>
  <c r="H1230" i="19"/>
  <c r="H1229" i="19"/>
  <c r="H1228" i="19"/>
  <c r="H1227" i="19"/>
  <c r="H1226" i="19"/>
  <c r="H1225" i="19"/>
  <c r="H1224" i="19"/>
  <c r="H1223" i="19"/>
  <c r="H1222" i="19"/>
  <c r="H1221" i="19"/>
  <c r="H1220" i="19"/>
  <c r="H1219" i="19"/>
  <c r="H1218" i="19"/>
  <c r="H1217" i="19"/>
  <c r="H1216" i="19"/>
  <c r="H1215" i="19"/>
  <c r="H1214" i="19"/>
  <c r="H1213" i="19"/>
  <c r="H1212" i="19"/>
  <c r="H1211" i="19"/>
  <c r="H1210" i="19"/>
  <c r="H1209" i="19"/>
  <c r="H1208" i="19"/>
  <c r="H1207" i="19"/>
  <c r="H1206" i="19"/>
  <c r="H1205" i="19"/>
  <c r="H1204" i="19"/>
  <c r="H1203" i="19"/>
  <c r="H1202" i="19"/>
  <c r="H1201" i="19"/>
  <c r="H1200" i="19"/>
  <c r="H1199" i="19"/>
  <c r="H1198" i="19"/>
  <c r="H1197" i="19"/>
  <c r="H1196" i="19"/>
  <c r="H1195" i="19"/>
  <c r="H1194" i="19"/>
  <c r="H1193" i="19"/>
  <c r="H1192" i="19"/>
  <c r="H1191" i="19"/>
  <c r="H1190" i="19"/>
  <c r="H1189" i="19"/>
  <c r="H1188" i="19"/>
  <c r="H1187" i="19"/>
  <c r="H1186" i="19"/>
  <c r="H1185" i="19"/>
  <c r="H1184" i="19"/>
  <c r="H1183" i="19"/>
  <c r="H1182" i="19"/>
  <c r="H1181" i="19"/>
  <c r="H1180" i="19"/>
  <c r="H1179" i="19"/>
  <c r="H1178" i="19"/>
  <c r="H1177" i="19"/>
  <c r="H1176" i="19"/>
  <c r="H1175" i="19"/>
  <c r="H1174" i="19"/>
  <c r="H1173" i="19"/>
  <c r="H1172" i="19"/>
  <c r="H1171" i="19"/>
  <c r="H1170" i="19"/>
  <c r="H1169" i="19"/>
  <c r="H1168" i="19"/>
  <c r="H1167" i="19"/>
  <c r="H1166" i="19"/>
  <c r="H1165" i="19"/>
  <c r="H1164" i="19"/>
  <c r="H1163" i="19"/>
  <c r="H1162" i="19"/>
  <c r="H1161" i="19"/>
  <c r="H1160" i="19"/>
  <c r="H1159" i="19"/>
  <c r="H1158" i="19"/>
  <c r="H1157" i="19"/>
  <c r="H1156" i="19"/>
  <c r="H1155" i="19"/>
  <c r="H1154" i="19"/>
  <c r="H1153" i="19"/>
  <c r="H1152" i="19"/>
  <c r="H1151" i="19"/>
  <c r="H1150" i="19"/>
  <c r="H1149" i="19"/>
  <c r="H1148" i="19"/>
  <c r="H1147" i="19"/>
  <c r="H1146" i="19"/>
  <c r="H1145" i="19"/>
  <c r="H1144" i="19"/>
  <c r="H1143" i="19"/>
  <c r="H1142" i="19"/>
  <c r="H1141" i="19"/>
  <c r="H1140" i="19"/>
  <c r="H1139" i="19"/>
  <c r="H1138" i="19"/>
  <c r="H1137" i="19"/>
  <c r="H1136" i="19"/>
  <c r="H1135" i="19"/>
  <c r="H1134" i="19"/>
  <c r="H1133" i="19"/>
  <c r="H1132" i="19"/>
  <c r="H1131" i="19"/>
  <c r="H1130" i="19"/>
  <c r="H1129" i="19"/>
  <c r="H1128" i="19"/>
  <c r="H1127" i="19"/>
  <c r="H1126" i="19"/>
  <c r="H1125" i="19"/>
  <c r="H1124" i="19"/>
  <c r="H1123" i="19"/>
  <c r="H1122" i="19"/>
  <c r="H1121" i="19"/>
  <c r="H1120" i="19"/>
  <c r="H1119" i="19"/>
  <c r="H1118" i="19"/>
  <c r="H1117" i="19"/>
  <c r="H1116" i="19"/>
  <c r="H1115" i="19"/>
  <c r="H1114" i="19"/>
  <c r="H1113" i="19"/>
  <c r="H1112" i="19"/>
  <c r="H1111" i="19"/>
  <c r="H1110" i="19"/>
  <c r="H1109" i="19"/>
  <c r="H1108" i="19"/>
  <c r="H1107" i="19"/>
  <c r="H1106" i="19"/>
  <c r="H1105" i="19"/>
  <c r="H1104" i="19"/>
  <c r="H1103" i="19"/>
  <c r="H1102" i="19"/>
  <c r="H1101" i="19"/>
  <c r="H1100" i="19"/>
  <c r="H1099" i="19"/>
  <c r="H1098" i="19"/>
  <c r="H1097" i="19"/>
  <c r="H1096" i="19"/>
  <c r="H1095" i="19"/>
  <c r="H1094" i="19"/>
  <c r="H1093" i="19"/>
  <c r="H1092" i="19"/>
  <c r="H1091" i="19"/>
  <c r="H1090" i="19"/>
  <c r="H1089" i="19"/>
  <c r="H1088" i="19"/>
  <c r="H1087" i="19"/>
  <c r="H1086" i="19"/>
  <c r="H1085" i="19"/>
  <c r="H1084" i="19"/>
  <c r="H1083" i="19"/>
  <c r="H1082" i="19"/>
  <c r="H1081" i="19"/>
  <c r="H1080" i="19"/>
  <c r="H1079" i="19"/>
  <c r="H1078" i="19"/>
  <c r="H1077" i="19"/>
  <c r="H1076" i="19"/>
  <c r="H1075" i="19"/>
  <c r="H1074" i="19"/>
  <c r="H1073" i="19"/>
  <c r="H1072" i="19"/>
  <c r="H1071" i="19"/>
  <c r="H1070" i="19"/>
  <c r="H1069" i="19"/>
  <c r="H1068" i="19"/>
  <c r="H1067" i="19"/>
  <c r="H1066" i="19"/>
  <c r="H1065" i="19"/>
  <c r="H1064" i="19"/>
  <c r="H1063" i="19"/>
  <c r="H1062" i="19"/>
  <c r="H1061" i="19"/>
  <c r="H1060" i="19"/>
  <c r="H1059" i="19"/>
  <c r="H1058" i="19"/>
  <c r="H1057" i="19"/>
  <c r="H1056" i="19"/>
  <c r="H1055" i="19"/>
  <c r="H1054" i="19"/>
  <c r="H1053" i="19"/>
  <c r="H1052" i="19"/>
  <c r="H1051" i="19"/>
  <c r="H1050" i="19"/>
  <c r="H1049" i="19"/>
  <c r="H1048" i="19"/>
  <c r="H1047" i="19"/>
  <c r="H1046" i="19"/>
  <c r="H1045" i="19"/>
  <c r="H1044" i="19"/>
  <c r="H1043" i="19"/>
  <c r="H1042" i="19"/>
  <c r="H1041" i="19"/>
  <c r="H1040" i="19"/>
  <c r="H1039" i="19"/>
  <c r="H1038" i="19"/>
  <c r="H1037" i="19"/>
  <c r="H1036" i="19"/>
  <c r="H1035" i="19"/>
  <c r="H1034" i="19"/>
  <c r="H1033" i="19"/>
  <c r="H1032" i="19"/>
  <c r="H1031" i="19"/>
  <c r="H1030" i="19"/>
  <c r="H1029" i="19"/>
  <c r="H1028" i="19"/>
  <c r="H1027" i="19"/>
  <c r="H1026" i="19"/>
  <c r="H1025" i="19"/>
  <c r="H1024" i="19"/>
  <c r="H1023" i="19"/>
  <c r="H1022" i="19"/>
  <c r="H1021" i="19"/>
  <c r="H1020" i="19"/>
  <c r="H1019" i="19"/>
  <c r="H1018" i="19"/>
  <c r="H1017" i="19"/>
  <c r="H1016" i="19"/>
  <c r="H1015" i="19"/>
  <c r="H1014" i="19"/>
  <c r="H1013" i="19"/>
  <c r="H1012" i="19"/>
  <c r="H1011" i="19"/>
  <c r="H1010" i="19"/>
  <c r="H1009" i="19"/>
  <c r="H1008" i="19"/>
  <c r="H1007" i="19"/>
  <c r="H1006" i="19"/>
  <c r="H1005" i="19"/>
  <c r="H1004" i="19"/>
  <c r="H1003" i="19"/>
  <c r="H1002" i="19"/>
  <c r="H1001" i="19"/>
  <c r="H1000" i="19"/>
  <c r="H999" i="19"/>
  <c r="H998" i="19"/>
  <c r="H997" i="19"/>
  <c r="H996" i="19"/>
  <c r="H995" i="19"/>
  <c r="H994" i="19"/>
  <c r="H993" i="19"/>
  <c r="H992" i="19"/>
  <c r="H991" i="19"/>
  <c r="H990" i="19"/>
  <c r="H989" i="19"/>
  <c r="H988" i="19"/>
  <c r="H987" i="19"/>
  <c r="H986" i="19"/>
  <c r="H985" i="19"/>
  <c r="H984" i="19"/>
  <c r="H983" i="19"/>
  <c r="H982" i="19"/>
  <c r="H981" i="19"/>
  <c r="H980" i="19"/>
  <c r="H979" i="19"/>
  <c r="H978" i="19"/>
  <c r="H977" i="19"/>
  <c r="H976" i="19"/>
  <c r="H975" i="19"/>
  <c r="H974" i="19"/>
  <c r="H973" i="19"/>
  <c r="H972" i="19"/>
  <c r="H971" i="19"/>
  <c r="H970" i="19"/>
  <c r="H969" i="19"/>
  <c r="H968" i="19"/>
  <c r="H967" i="19"/>
  <c r="H966" i="19"/>
  <c r="H965" i="19"/>
  <c r="H964" i="19"/>
  <c r="H963" i="19"/>
  <c r="H962" i="19"/>
  <c r="H961" i="19"/>
  <c r="H960" i="19"/>
  <c r="H959" i="19"/>
  <c r="H958" i="19"/>
  <c r="H957" i="19"/>
  <c r="H956" i="19"/>
  <c r="H955" i="19"/>
  <c r="H954" i="19"/>
  <c r="H953" i="19"/>
  <c r="H952" i="19"/>
  <c r="H951" i="19"/>
  <c r="H950" i="19"/>
  <c r="H949" i="19"/>
  <c r="H948" i="19"/>
  <c r="H947" i="19"/>
  <c r="H946" i="19"/>
  <c r="H945" i="19"/>
  <c r="H944" i="19"/>
  <c r="H943" i="19"/>
  <c r="H942" i="19"/>
  <c r="H941" i="19"/>
  <c r="H940" i="19"/>
  <c r="H939" i="19"/>
  <c r="H938" i="19"/>
  <c r="H937" i="19"/>
  <c r="H936" i="19"/>
  <c r="H935" i="19"/>
  <c r="H934" i="19"/>
  <c r="H933" i="19"/>
  <c r="H932" i="19"/>
  <c r="H931" i="19"/>
  <c r="H930" i="19"/>
  <c r="H929" i="19"/>
  <c r="H928" i="19"/>
  <c r="H927" i="19"/>
  <c r="H926" i="19"/>
  <c r="H925" i="19"/>
  <c r="H924" i="19"/>
  <c r="H923" i="19"/>
  <c r="H922" i="19"/>
  <c r="H921" i="19"/>
  <c r="H920" i="19"/>
  <c r="H919" i="19"/>
  <c r="H918" i="19"/>
  <c r="H917" i="19"/>
  <c r="H916" i="19"/>
  <c r="H915" i="19"/>
  <c r="H914" i="19"/>
  <c r="H913" i="19"/>
  <c r="H912" i="19"/>
  <c r="H911" i="19"/>
  <c r="H910" i="19"/>
  <c r="H909" i="19"/>
  <c r="H908" i="19"/>
  <c r="H907" i="19"/>
  <c r="H906" i="19"/>
  <c r="H905" i="19"/>
  <c r="H904" i="19"/>
  <c r="H903" i="19"/>
  <c r="H902" i="19"/>
  <c r="H901" i="19"/>
  <c r="H900" i="19"/>
  <c r="H899" i="19"/>
  <c r="H898" i="19"/>
  <c r="H897" i="19"/>
  <c r="H896" i="19"/>
  <c r="H895" i="19"/>
  <c r="H894" i="19"/>
  <c r="H893" i="19"/>
  <c r="H892" i="19"/>
  <c r="H891" i="19"/>
  <c r="H890" i="19"/>
  <c r="H889" i="19"/>
  <c r="H888" i="19"/>
  <c r="H887" i="19"/>
  <c r="H886" i="19"/>
  <c r="H885" i="19"/>
  <c r="H884" i="19"/>
  <c r="H883" i="19"/>
  <c r="H882" i="19"/>
  <c r="H881" i="19"/>
  <c r="H880" i="19"/>
  <c r="H879" i="19"/>
  <c r="H878" i="19"/>
  <c r="H877" i="19"/>
  <c r="H876" i="19"/>
  <c r="H875" i="19"/>
  <c r="H874" i="19"/>
  <c r="H873" i="19"/>
  <c r="H872" i="19"/>
  <c r="H871" i="19"/>
  <c r="H870" i="19"/>
  <c r="H869" i="19"/>
  <c r="H868" i="19"/>
  <c r="H867" i="19"/>
  <c r="H866" i="19"/>
  <c r="H865" i="19"/>
  <c r="H864" i="19"/>
  <c r="H863" i="19"/>
  <c r="H862" i="19"/>
  <c r="H861" i="19"/>
  <c r="H860" i="19"/>
  <c r="H859" i="19"/>
  <c r="H858" i="19"/>
  <c r="H857" i="19"/>
  <c r="H856" i="19"/>
  <c r="H855" i="19"/>
  <c r="H854" i="19"/>
  <c r="H853" i="19"/>
  <c r="H852" i="19"/>
  <c r="H851" i="19"/>
  <c r="H850" i="19"/>
  <c r="H849" i="19"/>
  <c r="H848" i="19"/>
  <c r="H847" i="19"/>
  <c r="H846" i="19"/>
  <c r="H845" i="19"/>
  <c r="H844" i="19"/>
  <c r="H843" i="19"/>
  <c r="H842" i="19"/>
  <c r="H841" i="19"/>
  <c r="H840" i="19"/>
  <c r="H839" i="19"/>
  <c r="H838" i="19"/>
  <c r="H837" i="19"/>
  <c r="H836" i="19"/>
  <c r="H835" i="19"/>
  <c r="H834" i="19"/>
  <c r="H833" i="19"/>
  <c r="H832" i="19"/>
  <c r="H831" i="19"/>
  <c r="H830" i="19"/>
  <c r="H829" i="19"/>
  <c r="H828" i="19"/>
  <c r="H827" i="19"/>
  <c r="H826" i="19"/>
  <c r="H825" i="19"/>
  <c r="H824" i="19"/>
  <c r="H823" i="19"/>
  <c r="H822" i="19"/>
  <c r="H821" i="19"/>
  <c r="H820" i="19"/>
  <c r="H819" i="19"/>
  <c r="H818" i="19"/>
  <c r="H817" i="19"/>
  <c r="H816" i="19"/>
  <c r="H815" i="19"/>
  <c r="H814" i="19"/>
  <c r="H813" i="19"/>
  <c r="H812" i="19"/>
  <c r="H811" i="19"/>
  <c r="H810" i="19"/>
  <c r="H809" i="19"/>
  <c r="H808" i="19"/>
  <c r="H807" i="19"/>
  <c r="H806" i="19"/>
  <c r="H805" i="19"/>
  <c r="H804" i="19"/>
  <c r="H803" i="19"/>
  <c r="H802" i="19"/>
  <c r="H801" i="19"/>
  <c r="H800" i="19"/>
  <c r="H799" i="19"/>
  <c r="H798" i="19"/>
  <c r="H797" i="19"/>
  <c r="H796" i="19"/>
  <c r="H795" i="19"/>
  <c r="H794" i="19"/>
  <c r="H793" i="19"/>
  <c r="H792" i="19"/>
  <c r="H791" i="19"/>
  <c r="H790" i="19"/>
  <c r="H789" i="19"/>
  <c r="H788" i="19"/>
  <c r="H787" i="19"/>
  <c r="H786" i="19"/>
  <c r="H785" i="19"/>
  <c r="H784" i="19"/>
  <c r="H783" i="19"/>
  <c r="H782" i="19"/>
  <c r="H781" i="19"/>
  <c r="H780" i="19"/>
  <c r="H779" i="19"/>
  <c r="H778" i="19"/>
  <c r="H777" i="19"/>
  <c r="H776" i="19"/>
  <c r="H775" i="19"/>
  <c r="H774" i="19"/>
  <c r="H773" i="19"/>
  <c r="H772" i="19"/>
  <c r="H771" i="19"/>
  <c r="H770" i="19"/>
  <c r="H769" i="19"/>
  <c r="H768" i="19"/>
  <c r="H767" i="19"/>
  <c r="H766" i="19"/>
  <c r="H765" i="19"/>
  <c r="H764" i="19"/>
  <c r="H763" i="19"/>
  <c r="H762" i="19"/>
  <c r="H761" i="19"/>
  <c r="H760" i="19"/>
  <c r="H759" i="19"/>
  <c r="H758" i="19"/>
  <c r="H757" i="19"/>
  <c r="H756" i="19"/>
  <c r="H755" i="19"/>
  <c r="H754" i="19"/>
  <c r="H753" i="19"/>
  <c r="H752" i="19"/>
  <c r="H751" i="19"/>
  <c r="H750" i="19"/>
  <c r="H749" i="19"/>
  <c r="H748" i="19"/>
  <c r="H747" i="19"/>
  <c r="H746" i="19"/>
  <c r="H745" i="19"/>
  <c r="H744" i="19"/>
  <c r="H743" i="19"/>
  <c r="H742" i="19"/>
  <c r="H741" i="19"/>
  <c r="H740" i="19"/>
  <c r="H739" i="19"/>
  <c r="H738" i="19"/>
  <c r="H737" i="19"/>
  <c r="H736" i="19"/>
  <c r="H735" i="19"/>
  <c r="H734" i="19"/>
  <c r="H733" i="19"/>
  <c r="H732" i="19"/>
  <c r="H731" i="19"/>
  <c r="H730" i="19"/>
  <c r="H729" i="19"/>
  <c r="H728" i="19"/>
  <c r="H727" i="19"/>
  <c r="H726" i="19"/>
  <c r="H725" i="19"/>
  <c r="H724" i="19"/>
  <c r="H723" i="19"/>
  <c r="H722" i="19"/>
  <c r="H721" i="19"/>
  <c r="H720" i="19"/>
  <c r="H719" i="19"/>
  <c r="H718" i="19"/>
  <c r="H717" i="19"/>
  <c r="H716" i="19"/>
  <c r="H715" i="19"/>
  <c r="H714" i="19"/>
  <c r="H713" i="19"/>
  <c r="H712" i="19"/>
  <c r="H711" i="19"/>
  <c r="H710" i="19"/>
  <c r="H709" i="19"/>
  <c r="H708" i="19"/>
  <c r="H707" i="19"/>
  <c r="H706" i="19"/>
  <c r="H705" i="19"/>
  <c r="H704" i="19"/>
  <c r="H703" i="19"/>
  <c r="H702" i="19"/>
  <c r="H701" i="19"/>
  <c r="H700" i="19"/>
  <c r="H699" i="19"/>
  <c r="H698" i="19"/>
  <c r="H697" i="19"/>
  <c r="H696" i="19"/>
  <c r="H695" i="19"/>
  <c r="H694" i="19"/>
  <c r="H693" i="19"/>
  <c r="H692" i="19"/>
  <c r="H691" i="19"/>
  <c r="H690" i="19"/>
  <c r="H689" i="19"/>
  <c r="H688" i="19"/>
  <c r="H687" i="19"/>
  <c r="H686" i="19"/>
  <c r="H685" i="19"/>
  <c r="H684" i="19"/>
  <c r="H683" i="19"/>
  <c r="H682" i="19"/>
  <c r="H681" i="19"/>
  <c r="H680" i="19"/>
  <c r="H679" i="19"/>
  <c r="H678" i="19"/>
  <c r="H677" i="19"/>
  <c r="H676" i="19"/>
  <c r="H675" i="19"/>
  <c r="H674" i="19"/>
  <c r="H673" i="19"/>
  <c r="H672" i="19"/>
  <c r="H671" i="19"/>
  <c r="H670" i="19"/>
  <c r="H669" i="19"/>
  <c r="H668" i="19"/>
  <c r="H667" i="19"/>
  <c r="H666" i="19"/>
  <c r="H665" i="19"/>
  <c r="H664" i="19"/>
  <c r="H663" i="19"/>
  <c r="H662" i="19"/>
  <c r="H661" i="19"/>
  <c r="H660" i="19"/>
  <c r="H659" i="19"/>
  <c r="H658" i="19"/>
  <c r="H657" i="19"/>
  <c r="H656" i="19"/>
  <c r="H655" i="19"/>
  <c r="H654" i="19"/>
  <c r="H653" i="19"/>
  <c r="H652" i="19"/>
  <c r="H651" i="19"/>
  <c r="H650" i="19"/>
  <c r="H649" i="19"/>
  <c r="H648" i="19"/>
  <c r="H647" i="19"/>
  <c r="H646" i="19"/>
  <c r="H645" i="19"/>
  <c r="H644" i="19"/>
  <c r="H643" i="19"/>
  <c r="H642" i="19"/>
  <c r="H641" i="19"/>
  <c r="H640" i="19"/>
  <c r="H639" i="19"/>
  <c r="H638" i="19"/>
  <c r="H637" i="19"/>
  <c r="H636" i="19"/>
  <c r="H635" i="19"/>
  <c r="H634" i="19"/>
  <c r="H633" i="19"/>
  <c r="H632" i="19"/>
  <c r="H631" i="19"/>
  <c r="H630" i="19"/>
  <c r="H629" i="19"/>
  <c r="H628" i="19"/>
  <c r="H627" i="19"/>
  <c r="H626" i="19"/>
  <c r="H625" i="19"/>
  <c r="H624" i="19"/>
  <c r="H623" i="19"/>
  <c r="H622" i="19"/>
  <c r="H621" i="19"/>
  <c r="H620" i="19"/>
  <c r="H619" i="19"/>
  <c r="H618" i="19"/>
  <c r="H617" i="19"/>
  <c r="H616" i="19"/>
  <c r="H615" i="19"/>
  <c r="H614" i="19"/>
  <c r="H613" i="19"/>
  <c r="H612" i="19"/>
  <c r="H611" i="19"/>
  <c r="H610" i="19"/>
  <c r="H609" i="19"/>
  <c r="H608" i="19"/>
  <c r="H607" i="19"/>
  <c r="H606" i="19"/>
  <c r="H605" i="19"/>
  <c r="H604" i="19"/>
  <c r="H603" i="19"/>
  <c r="H602" i="19"/>
  <c r="H601" i="19"/>
  <c r="H600" i="19"/>
  <c r="H599" i="19"/>
  <c r="H598" i="19"/>
  <c r="H597" i="19"/>
  <c r="H596" i="19"/>
  <c r="H595" i="19"/>
  <c r="H594" i="19"/>
  <c r="H593" i="19"/>
  <c r="H592" i="19"/>
  <c r="H591" i="19"/>
  <c r="H590" i="19"/>
  <c r="H589" i="19"/>
  <c r="H588" i="19"/>
  <c r="H587" i="19"/>
  <c r="H586" i="19"/>
  <c r="H585" i="19"/>
  <c r="H584" i="19"/>
  <c r="H583" i="19"/>
  <c r="H582" i="19"/>
  <c r="H581" i="19"/>
  <c r="H580" i="19"/>
  <c r="H579" i="19"/>
  <c r="H578" i="19"/>
  <c r="H577" i="19"/>
  <c r="H576" i="19"/>
  <c r="H575" i="19"/>
  <c r="H574" i="19"/>
  <c r="H573" i="19"/>
  <c r="H572" i="19"/>
  <c r="H571" i="19"/>
  <c r="H570" i="19"/>
  <c r="H569" i="19"/>
  <c r="H568" i="19"/>
  <c r="H567" i="19"/>
  <c r="H566" i="19"/>
  <c r="H565" i="19"/>
  <c r="H564" i="19"/>
  <c r="H563" i="19"/>
  <c r="H562" i="19"/>
  <c r="H561" i="19"/>
  <c r="H560" i="19"/>
  <c r="H559" i="19"/>
  <c r="H558" i="19"/>
  <c r="H557" i="19"/>
  <c r="H556" i="19"/>
  <c r="H555" i="19"/>
  <c r="H554" i="19"/>
  <c r="H553" i="19"/>
  <c r="H552" i="19"/>
  <c r="H551" i="19"/>
  <c r="H550" i="19"/>
  <c r="H549" i="19"/>
  <c r="H548" i="19"/>
  <c r="H547" i="19"/>
  <c r="H546" i="19"/>
  <c r="H545" i="19"/>
  <c r="H544" i="19"/>
  <c r="H543" i="19"/>
  <c r="H542" i="19"/>
  <c r="H541" i="19"/>
  <c r="H540" i="19"/>
  <c r="H539" i="19"/>
  <c r="H538" i="19"/>
  <c r="H537" i="19"/>
  <c r="H536" i="19"/>
  <c r="H535" i="19"/>
  <c r="H534" i="19"/>
  <c r="H533" i="19"/>
  <c r="H532" i="19"/>
  <c r="H531" i="19"/>
  <c r="H530" i="19"/>
  <c r="H529" i="19"/>
  <c r="H528" i="19"/>
  <c r="H527" i="19"/>
  <c r="H526" i="19"/>
  <c r="H525" i="19"/>
  <c r="H524" i="19"/>
  <c r="H523" i="19"/>
  <c r="H522" i="19"/>
  <c r="H521" i="19"/>
  <c r="H520" i="19"/>
  <c r="H519" i="19"/>
  <c r="H518" i="19"/>
  <c r="H517" i="19"/>
  <c r="H516" i="19"/>
  <c r="H515" i="19"/>
  <c r="H514" i="19"/>
  <c r="H513" i="19"/>
  <c r="H512" i="19"/>
  <c r="H511" i="19"/>
  <c r="H510" i="19"/>
  <c r="H509" i="19"/>
  <c r="H508" i="19"/>
  <c r="H507" i="19"/>
  <c r="H506" i="19"/>
  <c r="H505" i="19"/>
  <c r="H504" i="19"/>
  <c r="H503" i="19"/>
  <c r="H502" i="19"/>
  <c r="H501" i="19"/>
  <c r="H500" i="19"/>
  <c r="H499" i="19"/>
  <c r="H498" i="19"/>
  <c r="H497" i="19"/>
  <c r="H496" i="19"/>
  <c r="H495" i="19"/>
  <c r="H494" i="19"/>
  <c r="H493" i="19"/>
  <c r="H492" i="19"/>
  <c r="H491" i="19"/>
  <c r="H490" i="19"/>
  <c r="H489" i="19"/>
  <c r="H488" i="19"/>
  <c r="H487" i="19"/>
  <c r="H486" i="19"/>
  <c r="H485" i="19"/>
  <c r="H484" i="19"/>
  <c r="H483" i="19"/>
  <c r="H482" i="19"/>
  <c r="H481" i="19"/>
  <c r="H480" i="19"/>
  <c r="H479" i="19"/>
  <c r="H478" i="19"/>
  <c r="H477" i="19"/>
  <c r="H476" i="19"/>
  <c r="H475" i="19"/>
  <c r="H474" i="19"/>
  <c r="H473" i="19"/>
  <c r="H472" i="19"/>
  <c r="H471" i="19"/>
  <c r="H470" i="19"/>
  <c r="H469" i="19"/>
  <c r="H468" i="19"/>
  <c r="H467" i="19"/>
  <c r="H466" i="19"/>
  <c r="H465" i="19"/>
  <c r="H464" i="19"/>
  <c r="H463" i="19"/>
  <c r="H462" i="19"/>
  <c r="H461" i="19"/>
  <c r="H460" i="19"/>
  <c r="H459" i="19"/>
  <c r="H458" i="19"/>
  <c r="H457" i="19"/>
  <c r="H456" i="19"/>
  <c r="H455" i="19"/>
  <c r="H454" i="19"/>
  <c r="H453" i="19"/>
  <c r="H452" i="19"/>
  <c r="H451" i="19"/>
  <c r="H450" i="19"/>
  <c r="H449" i="19"/>
  <c r="H448" i="19"/>
  <c r="H447" i="19"/>
  <c r="H446" i="19"/>
  <c r="H445" i="19"/>
  <c r="H444" i="19"/>
  <c r="H443" i="19"/>
  <c r="H442" i="19"/>
  <c r="H441" i="19"/>
  <c r="H440" i="19"/>
  <c r="H439" i="19"/>
  <c r="H438" i="19"/>
  <c r="H437" i="19"/>
  <c r="H436" i="19"/>
  <c r="H435" i="19"/>
  <c r="H434" i="19"/>
  <c r="H433" i="19"/>
  <c r="H432" i="19"/>
  <c r="H431" i="19"/>
  <c r="H430" i="19"/>
  <c r="H429" i="19"/>
  <c r="H428" i="19"/>
  <c r="H427" i="19"/>
  <c r="H426" i="19"/>
  <c r="H425" i="19"/>
  <c r="H424" i="19"/>
  <c r="H423" i="19"/>
  <c r="H422" i="19"/>
  <c r="H421" i="19"/>
  <c r="H420" i="19"/>
  <c r="H419" i="19"/>
  <c r="H418" i="19"/>
  <c r="H417" i="19"/>
  <c r="H416" i="19"/>
  <c r="H415" i="19"/>
  <c r="H414" i="19"/>
  <c r="H413" i="19"/>
  <c r="H412" i="19"/>
  <c r="H411" i="19"/>
  <c r="H410" i="19"/>
  <c r="H409" i="19"/>
  <c r="H408" i="19"/>
  <c r="H407" i="19"/>
  <c r="H406" i="19"/>
  <c r="H405" i="19"/>
  <c r="H404" i="19"/>
  <c r="H403" i="19"/>
  <c r="H402" i="19"/>
  <c r="H401" i="19"/>
  <c r="H400" i="19"/>
  <c r="H399" i="19"/>
  <c r="H398" i="19"/>
  <c r="H397" i="19"/>
  <c r="H396" i="19"/>
  <c r="H395" i="19"/>
  <c r="H394" i="19"/>
  <c r="H393" i="19"/>
  <c r="H392" i="19"/>
  <c r="H391" i="19"/>
  <c r="H390" i="19"/>
  <c r="H389" i="19"/>
  <c r="H388" i="19"/>
  <c r="H387" i="19"/>
  <c r="H386" i="19"/>
  <c r="H385" i="19"/>
  <c r="H384" i="19"/>
  <c r="H383" i="19"/>
  <c r="H382" i="19"/>
  <c r="H381" i="19"/>
  <c r="H380" i="19"/>
  <c r="H379" i="19"/>
  <c r="H378" i="19"/>
  <c r="H377" i="19"/>
  <c r="H376" i="19"/>
  <c r="H375" i="19"/>
  <c r="H374" i="19"/>
  <c r="H373" i="19"/>
  <c r="H372" i="19"/>
  <c r="H371" i="19"/>
  <c r="H370" i="19"/>
  <c r="H369" i="19"/>
  <c r="H368" i="19"/>
  <c r="H367" i="19"/>
  <c r="H366" i="19"/>
  <c r="H365" i="19"/>
  <c r="H364" i="19"/>
  <c r="H363" i="19"/>
  <c r="H362" i="19"/>
  <c r="H361" i="19"/>
  <c r="H360" i="19"/>
  <c r="H359" i="19"/>
  <c r="H358" i="19"/>
  <c r="H357" i="19"/>
  <c r="H356" i="19"/>
  <c r="H355" i="19"/>
  <c r="H354" i="19"/>
  <c r="H353" i="19"/>
  <c r="H352" i="19"/>
  <c r="H351" i="19"/>
  <c r="H350" i="19"/>
  <c r="H349" i="19"/>
  <c r="H348" i="19"/>
  <c r="H347" i="19"/>
  <c r="H346" i="19"/>
  <c r="H345" i="19"/>
  <c r="H344" i="19"/>
  <c r="H343" i="19"/>
  <c r="H342" i="19"/>
  <c r="H341" i="19"/>
  <c r="H340" i="19"/>
  <c r="H339" i="19"/>
  <c r="H338" i="19"/>
  <c r="H337" i="19"/>
  <c r="H336" i="19"/>
  <c r="H335" i="19"/>
  <c r="H334" i="19"/>
  <c r="H333" i="19"/>
  <c r="H332" i="19"/>
  <c r="H331" i="19"/>
  <c r="H330" i="19"/>
  <c r="H329" i="19"/>
  <c r="H328" i="19"/>
  <c r="H327" i="19"/>
  <c r="H326" i="19"/>
  <c r="H325" i="19"/>
  <c r="H324" i="19"/>
  <c r="H323" i="19"/>
  <c r="H322" i="19"/>
  <c r="H321" i="19"/>
  <c r="H320" i="19"/>
  <c r="H319" i="19"/>
  <c r="H318" i="19"/>
  <c r="H317" i="19"/>
  <c r="H316" i="19"/>
  <c r="H315" i="19"/>
  <c r="H314" i="19"/>
  <c r="H313" i="19"/>
  <c r="H312" i="19"/>
  <c r="H311" i="19"/>
  <c r="H310" i="19"/>
  <c r="H309" i="19"/>
  <c r="H308" i="19"/>
  <c r="H307" i="19"/>
  <c r="H306" i="19"/>
  <c r="H305" i="19"/>
  <c r="H304" i="19"/>
  <c r="H303" i="19"/>
  <c r="H302" i="19"/>
  <c r="H301" i="19"/>
  <c r="H300" i="19"/>
  <c r="H299" i="19"/>
  <c r="H298" i="19"/>
  <c r="H297" i="19"/>
  <c r="H296" i="19"/>
  <c r="H295" i="19"/>
  <c r="H294" i="19"/>
  <c r="H293" i="19"/>
  <c r="H292" i="19"/>
  <c r="H291" i="19"/>
  <c r="H290" i="19"/>
  <c r="H289" i="19"/>
  <c r="H288" i="19"/>
  <c r="H287" i="19"/>
  <c r="H286" i="19"/>
  <c r="H285" i="19"/>
  <c r="H284" i="19"/>
  <c r="H283" i="19"/>
  <c r="H282" i="19"/>
  <c r="H281" i="19"/>
  <c r="H280" i="19"/>
  <c r="H279" i="19"/>
  <c r="H278" i="19"/>
  <c r="H277" i="19"/>
  <c r="H276" i="19"/>
  <c r="H275" i="19"/>
  <c r="H274" i="19"/>
  <c r="H273" i="19"/>
  <c r="H272" i="19"/>
  <c r="H271" i="19"/>
  <c r="H270" i="19"/>
  <c r="H269" i="19"/>
  <c r="H268" i="19"/>
  <c r="H267" i="19"/>
  <c r="H266" i="19"/>
  <c r="H265" i="19"/>
  <c r="H264" i="19"/>
  <c r="H263" i="19"/>
  <c r="H262" i="19"/>
  <c r="H261" i="19"/>
  <c r="H260" i="19"/>
  <c r="H259" i="19"/>
  <c r="H258" i="19"/>
  <c r="H257" i="19"/>
  <c r="H256" i="19"/>
  <c r="H255" i="19"/>
  <c r="H254" i="19"/>
  <c r="H253" i="19"/>
  <c r="H252" i="19"/>
  <c r="H251" i="19"/>
  <c r="H250" i="19"/>
  <c r="H249" i="19"/>
  <c r="H248" i="19"/>
  <c r="H247" i="19"/>
  <c r="H246" i="19"/>
  <c r="H245" i="19"/>
  <c r="H244" i="19"/>
  <c r="H243" i="19"/>
  <c r="H242" i="19"/>
  <c r="H241" i="19"/>
  <c r="H240" i="19"/>
  <c r="H239" i="19"/>
  <c r="H238" i="19"/>
  <c r="H237" i="19"/>
  <c r="H236" i="19"/>
  <c r="H235" i="19"/>
  <c r="H234" i="19"/>
  <c r="H233" i="19"/>
  <c r="H232" i="19"/>
  <c r="H231" i="19"/>
  <c r="H230" i="19"/>
  <c r="H229" i="19"/>
  <c r="H228" i="19"/>
  <c r="H227" i="19"/>
  <c r="H226" i="19"/>
  <c r="H225" i="19"/>
  <c r="H224" i="19"/>
  <c r="H223" i="19"/>
  <c r="H222" i="19"/>
  <c r="H221" i="19"/>
  <c r="H220" i="19"/>
  <c r="H219" i="19"/>
  <c r="H218" i="19"/>
  <c r="H217" i="19"/>
  <c r="H216" i="19"/>
  <c r="H215" i="19"/>
  <c r="H214" i="19"/>
  <c r="H213" i="19"/>
  <c r="H212" i="19"/>
  <c r="H211" i="19"/>
  <c r="H210" i="19"/>
  <c r="H209" i="19"/>
  <c r="H208" i="19"/>
  <c r="H207" i="19"/>
  <c r="H206" i="19"/>
  <c r="H205" i="19"/>
  <c r="H204" i="19"/>
  <c r="H203" i="19"/>
  <c r="H202" i="19"/>
  <c r="H201" i="19"/>
  <c r="H200" i="19"/>
  <c r="H199" i="19"/>
  <c r="H198" i="19"/>
  <c r="H197" i="19"/>
  <c r="H196" i="19"/>
  <c r="H195" i="19"/>
  <c r="H194" i="19"/>
  <c r="H193" i="19"/>
  <c r="H192" i="19"/>
  <c r="H191" i="19"/>
  <c r="H190" i="19"/>
  <c r="H189" i="19"/>
  <c r="H188" i="19"/>
  <c r="H187" i="19"/>
  <c r="H186" i="19"/>
  <c r="H185" i="19"/>
  <c r="H184" i="19"/>
  <c r="H183" i="19"/>
  <c r="H182" i="19"/>
  <c r="H181" i="19"/>
  <c r="H180" i="19"/>
  <c r="H179" i="19"/>
  <c r="H178" i="19"/>
  <c r="H177" i="19"/>
  <c r="H176" i="19"/>
  <c r="H175" i="19"/>
  <c r="H174" i="19"/>
  <c r="H173" i="19"/>
  <c r="H172" i="19"/>
  <c r="H171" i="19"/>
  <c r="H170" i="19"/>
  <c r="H169" i="19"/>
  <c r="H168" i="19"/>
  <c r="H167" i="19"/>
  <c r="H166" i="19"/>
  <c r="H165" i="19"/>
  <c r="H164" i="19"/>
  <c r="H163" i="19"/>
  <c r="H162" i="19"/>
  <c r="H161" i="19"/>
  <c r="H160" i="19"/>
  <c r="H159" i="19"/>
  <c r="H158" i="19"/>
  <c r="H157" i="19"/>
  <c r="H156" i="19"/>
  <c r="H155" i="19"/>
  <c r="H154" i="19"/>
  <c r="H153" i="19"/>
  <c r="H152" i="19"/>
  <c r="H151" i="19"/>
  <c r="H150" i="19"/>
  <c r="H149" i="19"/>
  <c r="H148" i="19"/>
  <c r="H147" i="19"/>
  <c r="H146" i="19"/>
  <c r="H145" i="19"/>
  <c r="H144" i="19"/>
  <c r="H143" i="19"/>
  <c r="H142" i="19"/>
  <c r="H141" i="19"/>
  <c r="H140" i="19"/>
  <c r="H139" i="19"/>
  <c r="H138" i="19"/>
  <c r="H137" i="19"/>
  <c r="H136" i="19"/>
  <c r="H135" i="19"/>
  <c r="H134" i="19"/>
  <c r="H133" i="19"/>
  <c r="H132" i="19"/>
  <c r="H131" i="19"/>
  <c r="H130" i="19"/>
  <c r="H129" i="19"/>
  <c r="H128" i="19"/>
  <c r="H127" i="19"/>
  <c r="H126" i="19"/>
  <c r="H125" i="19"/>
  <c r="H124" i="19"/>
  <c r="H123" i="19"/>
  <c r="H122" i="19"/>
  <c r="H121" i="19"/>
  <c r="H120" i="19"/>
  <c r="H119" i="19"/>
  <c r="H118" i="19"/>
  <c r="H117" i="19"/>
  <c r="H116" i="19"/>
  <c r="H115" i="19"/>
  <c r="H114" i="19"/>
  <c r="H113" i="19"/>
  <c r="H112" i="19"/>
  <c r="H111" i="19"/>
  <c r="H110" i="19"/>
  <c r="H109" i="19"/>
  <c r="H108" i="19"/>
  <c r="H107" i="19"/>
  <c r="H106" i="19"/>
  <c r="H105" i="19"/>
  <c r="H104" i="19"/>
  <c r="H103" i="19"/>
  <c r="H102" i="19"/>
  <c r="H101" i="19"/>
  <c r="H100" i="19"/>
  <c r="H99" i="19"/>
  <c r="H98" i="19"/>
  <c r="H97" i="19"/>
  <c r="H96" i="19"/>
  <c r="H95" i="19"/>
  <c r="H94" i="19"/>
  <c r="H93" i="19"/>
  <c r="H92" i="19"/>
  <c r="H91" i="19"/>
  <c r="H90" i="19"/>
  <c r="H89" i="19"/>
  <c r="H88" i="19"/>
  <c r="H87" i="19"/>
  <c r="H86" i="19"/>
  <c r="H85" i="19"/>
  <c r="H84" i="19"/>
  <c r="H83" i="19"/>
  <c r="H82" i="19"/>
  <c r="H81" i="19"/>
  <c r="H80" i="19"/>
  <c r="H79" i="19"/>
  <c r="H78" i="19"/>
  <c r="H77" i="19"/>
  <c r="H76" i="19"/>
  <c r="H75" i="19"/>
  <c r="H74" i="19"/>
  <c r="H73" i="19"/>
  <c r="H72" i="19"/>
  <c r="H71" i="19"/>
  <c r="H70" i="19"/>
  <c r="H69" i="19"/>
  <c r="H68" i="19"/>
  <c r="H67" i="19"/>
  <c r="H66" i="19"/>
  <c r="H65" i="19"/>
  <c r="H64" i="19"/>
  <c r="H63" i="19"/>
  <c r="H62" i="19"/>
  <c r="H61" i="19"/>
  <c r="H60" i="19"/>
  <c r="H59" i="19"/>
  <c r="H58" i="19"/>
  <c r="H57" i="19"/>
  <c r="H56" i="19"/>
  <c r="H55" i="19"/>
  <c r="H54" i="19"/>
  <c r="H53" i="19"/>
  <c r="H52" i="19"/>
  <c r="H51" i="19"/>
  <c r="H50" i="19"/>
  <c r="H49" i="19"/>
  <c r="H48" i="19"/>
  <c r="H47" i="19"/>
  <c r="H46" i="19"/>
  <c r="H45" i="19"/>
  <c r="H44" i="19"/>
  <c r="H43" i="19"/>
  <c r="H42" i="19"/>
  <c r="H41" i="19"/>
  <c r="H40" i="19"/>
  <c r="H39" i="19"/>
  <c r="H38" i="19"/>
  <c r="H37" i="19"/>
  <c r="H36" i="19"/>
  <c r="H35" i="19"/>
  <c r="H34" i="19"/>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D5421" i="19"/>
  <c r="D5420" i="19"/>
  <c r="D5419" i="19"/>
  <c r="D5418" i="19"/>
  <c r="D5417" i="19"/>
  <c r="D5416" i="19"/>
  <c r="D5415" i="19"/>
  <c r="D5414" i="19"/>
  <c r="D5413" i="19"/>
  <c r="D5412" i="19"/>
  <c r="D5411" i="19"/>
  <c r="D5410" i="19"/>
  <c r="D5409" i="19"/>
  <c r="D5408" i="19"/>
  <c r="D5407" i="19"/>
  <c r="D5406" i="19"/>
  <c r="D5405" i="19"/>
  <c r="D5404" i="19"/>
  <c r="D5403" i="19"/>
  <c r="D5402" i="19"/>
  <c r="D5401" i="19"/>
  <c r="D5400" i="19"/>
  <c r="D5399" i="19"/>
  <c r="D5398" i="19"/>
  <c r="D5397" i="19"/>
  <c r="D5396" i="19"/>
  <c r="D5395" i="19"/>
  <c r="D5394" i="19"/>
  <c r="D5393" i="19"/>
  <c r="D5392" i="19"/>
  <c r="D5391" i="19"/>
  <c r="D5390" i="19"/>
  <c r="D5389" i="19"/>
  <c r="D5388" i="19"/>
  <c r="D5387" i="19"/>
  <c r="D5386" i="19"/>
  <c r="D5385" i="19"/>
  <c r="D5384" i="19"/>
  <c r="D5383" i="19"/>
  <c r="D5382" i="19"/>
  <c r="D5381" i="19"/>
  <c r="D5380" i="19"/>
  <c r="D5379" i="19"/>
  <c r="D5378" i="19"/>
  <c r="D5377" i="19"/>
  <c r="D5376" i="19"/>
  <c r="D5375" i="19"/>
  <c r="D5374" i="19"/>
  <c r="D5373" i="19"/>
  <c r="D5372" i="19"/>
  <c r="D5371" i="19"/>
  <c r="D5370" i="19"/>
  <c r="D5369" i="19"/>
  <c r="D5368" i="19"/>
  <c r="D5367" i="19"/>
  <c r="D5366" i="19"/>
  <c r="D5365" i="19"/>
  <c r="D5364" i="19"/>
  <c r="D5363" i="19"/>
  <c r="D5362" i="19"/>
  <c r="D5361" i="19"/>
  <c r="D5360" i="19"/>
  <c r="D5359" i="19"/>
  <c r="D5358" i="19"/>
  <c r="D5357" i="19"/>
  <c r="D5356" i="19"/>
  <c r="D5355" i="19"/>
  <c r="D5354" i="19"/>
  <c r="D5353" i="19"/>
  <c r="D5352" i="19"/>
  <c r="D5351" i="19"/>
  <c r="D5350" i="19"/>
  <c r="D5349" i="19"/>
  <c r="D5348" i="19"/>
  <c r="D5347" i="19"/>
  <c r="D5346" i="19"/>
  <c r="D5345" i="19"/>
  <c r="D5344" i="19"/>
  <c r="D5343" i="19"/>
  <c r="D5342" i="19"/>
  <c r="D5341" i="19"/>
  <c r="D5340" i="19"/>
  <c r="D5339" i="19"/>
  <c r="D5338" i="19"/>
  <c r="D5337" i="19"/>
  <c r="D5336" i="19"/>
  <c r="D5335" i="19"/>
  <c r="D5334" i="19"/>
  <c r="D5333" i="19"/>
  <c r="D5332" i="19"/>
  <c r="D5331" i="19"/>
  <c r="D5330" i="19"/>
  <c r="D5329" i="19"/>
  <c r="D5328" i="19"/>
  <c r="D5327" i="19"/>
  <c r="D5326" i="19"/>
  <c r="D5325" i="19"/>
  <c r="D5324" i="19"/>
  <c r="D5323" i="19"/>
  <c r="D5322" i="19"/>
  <c r="D5321" i="19"/>
  <c r="D5320" i="19"/>
  <c r="D5319" i="19"/>
  <c r="D5318" i="19"/>
  <c r="D5317" i="19"/>
  <c r="D5316" i="19"/>
  <c r="D5315" i="19"/>
  <c r="D5314" i="19"/>
  <c r="D5313" i="19"/>
  <c r="D5312" i="19"/>
  <c r="D5311" i="19"/>
  <c r="D5310" i="19"/>
  <c r="D5309" i="19"/>
  <c r="D5308" i="19"/>
  <c r="D5307" i="19"/>
  <c r="D5306" i="19"/>
  <c r="D5305" i="19"/>
  <c r="D5304" i="19"/>
  <c r="D5303" i="19"/>
  <c r="D5302" i="19"/>
  <c r="D5301" i="19"/>
  <c r="D5300" i="19"/>
  <c r="D5299" i="19"/>
  <c r="D5298" i="19"/>
  <c r="D5297" i="19"/>
  <c r="D5296" i="19"/>
  <c r="D5295" i="19"/>
  <c r="D5294" i="19"/>
  <c r="D5293" i="19"/>
  <c r="D5292" i="19"/>
  <c r="D5291" i="19"/>
  <c r="D5290" i="19"/>
  <c r="D5289" i="19"/>
  <c r="D5288" i="19"/>
  <c r="D5287" i="19"/>
  <c r="D5286" i="19"/>
  <c r="D5285" i="19"/>
  <c r="D5284" i="19"/>
  <c r="D5283" i="19"/>
  <c r="D5282" i="19"/>
  <c r="D5281" i="19"/>
  <c r="D5280" i="19"/>
  <c r="D5279" i="19"/>
  <c r="D5278" i="19"/>
  <c r="D5277" i="19"/>
  <c r="D5276" i="19"/>
  <c r="D5275" i="19"/>
  <c r="D5274" i="19"/>
  <c r="D5273" i="19"/>
  <c r="D5272" i="19"/>
  <c r="D5271" i="19"/>
  <c r="D5270" i="19"/>
  <c r="D5269" i="19"/>
  <c r="D5268" i="19"/>
  <c r="D5267" i="19"/>
  <c r="D5266" i="19"/>
  <c r="D5265" i="19"/>
  <c r="D5264" i="19"/>
  <c r="D5263" i="19"/>
  <c r="D5262" i="19"/>
  <c r="D5261" i="19"/>
  <c r="D5260" i="19"/>
  <c r="D5259" i="19"/>
  <c r="D5258" i="19"/>
  <c r="D5257" i="19"/>
  <c r="D5256" i="19"/>
  <c r="D5255" i="19"/>
  <c r="D5254" i="19"/>
  <c r="D5253" i="19"/>
  <c r="D5252" i="19"/>
  <c r="D5251" i="19"/>
  <c r="D5250" i="19"/>
  <c r="D5249" i="19"/>
  <c r="D5248" i="19"/>
  <c r="D5247" i="19"/>
  <c r="D5246" i="19"/>
  <c r="D5245" i="19"/>
  <c r="D5244" i="19"/>
  <c r="D5243" i="19"/>
  <c r="D5242" i="19"/>
  <c r="D5241" i="19"/>
  <c r="D5240" i="19"/>
  <c r="D5239" i="19"/>
  <c r="D5238" i="19"/>
  <c r="D5237" i="19"/>
  <c r="D5236" i="19"/>
  <c r="D5235" i="19"/>
  <c r="D5234" i="19"/>
  <c r="D5233" i="19"/>
  <c r="D5232" i="19"/>
  <c r="D5231" i="19"/>
  <c r="D5230" i="19"/>
  <c r="D5229" i="19"/>
  <c r="D5228" i="19"/>
  <c r="D5227" i="19"/>
  <c r="D5226" i="19"/>
  <c r="D5225" i="19"/>
  <c r="D5224" i="19"/>
  <c r="D5223" i="19"/>
  <c r="D5222" i="19"/>
  <c r="D5221" i="19"/>
  <c r="D5220" i="19"/>
  <c r="D5219" i="19"/>
  <c r="D5218" i="19"/>
  <c r="D5217" i="19"/>
  <c r="D5216" i="19"/>
  <c r="D5215" i="19"/>
  <c r="D5214" i="19"/>
  <c r="D5213" i="19"/>
  <c r="D5212" i="19"/>
  <c r="D5211" i="19"/>
  <c r="D5210" i="19"/>
  <c r="D5209" i="19"/>
  <c r="D5208" i="19"/>
  <c r="D5207" i="19"/>
  <c r="D5206" i="19"/>
  <c r="D5205" i="19"/>
  <c r="D5204" i="19"/>
  <c r="D5203" i="19"/>
  <c r="D5202" i="19"/>
  <c r="D5201" i="19"/>
  <c r="D5200" i="19"/>
  <c r="D5199" i="19"/>
  <c r="D5198" i="19"/>
  <c r="D5197" i="19"/>
  <c r="D5196" i="19"/>
  <c r="D5195" i="19"/>
  <c r="D5194" i="19"/>
  <c r="D5193" i="19"/>
  <c r="D5192" i="19"/>
  <c r="D5191" i="19"/>
  <c r="D5190" i="19"/>
  <c r="D5189" i="19"/>
  <c r="D5188" i="19"/>
  <c r="D5187" i="19"/>
  <c r="D5186" i="19"/>
  <c r="D5185" i="19"/>
  <c r="D5184" i="19"/>
  <c r="D5183" i="19"/>
  <c r="D5182" i="19"/>
  <c r="D5181" i="19"/>
  <c r="D5180" i="19"/>
  <c r="D5179" i="19"/>
  <c r="D5178" i="19"/>
  <c r="D5177" i="19"/>
  <c r="D5176" i="19"/>
  <c r="D5175" i="19"/>
  <c r="D5174" i="19"/>
  <c r="D5173" i="19"/>
  <c r="D5172" i="19"/>
  <c r="D5171" i="19"/>
  <c r="D5170" i="19"/>
  <c r="D5169" i="19"/>
  <c r="D5168" i="19"/>
  <c r="D5167" i="19"/>
  <c r="D5166" i="19"/>
  <c r="D5165" i="19"/>
  <c r="D5164" i="19"/>
  <c r="D5163" i="19"/>
  <c r="D5162" i="19"/>
  <c r="D5161" i="19"/>
  <c r="D5160" i="19"/>
  <c r="D5159" i="19"/>
  <c r="D5158" i="19"/>
  <c r="D5157" i="19"/>
  <c r="D5156" i="19"/>
  <c r="D5155" i="19"/>
  <c r="D5154" i="19"/>
  <c r="D5153" i="19"/>
  <c r="D5152" i="19"/>
  <c r="D5151" i="19"/>
  <c r="D5150" i="19"/>
  <c r="D5149" i="19"/>
  <c r="D5148" i="19"/>
  <c r="D5147" i="19"/>
  <c r="D5146" i="19"/>
  <c r="D5145" i="19"/>
  <c r="D5144" i="19"/>
  <c r="D5143" i="19"/>
  <c r="D5142" i="19"/>
  <c r="D5141" i="19"/>
  <c r="D5140" i="19"/>
  <c r="D5139" i="19"/>
  <c r="D5138" i="19"/>
  <c r="D5137" i="19"/>
  <c r="D5136" i="19"/>
  <c r="D5135" i="19"/>
  <c r="D5134" i="19"/>
  <c r="D5133" i="19"/>
  <c r="D5132" i="19"/>
  <c r="D5131" i="19"/>
  <c r="D5130" i="19"/>
  <c r="D5129" i="19"/>
  <c r="D5128" i="19"/>
  <c r="D5127" i="19"/>
  <c r="D5126" i="19"/>
  <c r="D5125" i="19"/>
  <c r="D5124" i="19"/>
  <c r="D5123" i="19"/>
  <c r="D5122" i="19"/>
  <c r="D5121" i="19"/>
  <c r="D5120" i="19"/>
  <c r="D5119" i="19"/>
  <c r="D5118" i="19"/>
  <c r="D5117" i="19"/>
  <c r="D5116" i="19"/>
  <c r="D5115" i="19"/>
  <c r="D5114" i="19"/>
  <c r="D5113" i="19"/>
  <c r="D5112" i="19"/>
  <c r="D5111" i="19"/>
  <c r="D5110" i="19"/>
  <c r="D5109" i="19"/>
  <c r="D5108" i="19"/>
  <c r="D5107" i="19"/>
  <c r="D5106" i="19"/>
  <c r="D5105" i="19"/>
  <c r="D5104" i="19"/>
  <c r="D5103" i="19"/>
  <c r="D5102" i="19"/>
  <c r="D5101" i="19"/>
  <c r="D5100" i="19"/>
  <c r="D5099" i="19"/>
  <c r="D5098" i="19"/>
  <c r="D5097" i="19"/>
  <c r="D5096" i="19"/>
  <c r="D5095" i="19"/>
  <c r="D5094" i="19"/>
  <c r="D5093" i="19"/>
  <c r="D5092" i="19"/>
  <c r="D5091" i="19"/>
  <c r="D5090" i="19"/>
  <c r="D5089" i="19"/>
  <c r="D5088" i="19"/>
  <c r="D5087" i="19"/>
  <c r="D5086" i="19"/>
  <c r="D5085" i="19"/>
  <c r="D5084" i="19"/>
  <c r="D5083" i="19"/>
  <c r="D5082" i="19"/>
  <c r="D5081" i="19"/>
  <c r="D5080" i="19"/>
  <c r="D5079" i="19"/>
  <c r="D5078" i="19"/>
  <c r="D5077" i="19"/>
  <c r="D5076" i="19"/>
  <c r="D5075" i="19"/>
  <c r="D5074" i="19"/>
  <c r="D5073" i="19"/>
  <c r="D5072" i="19"/>
  <c r="D5071" i="19"/>
  <c r="D5070" i="19"/>
  <c r="D5069" i="19"/>
  <c r="D5068" i="19"/>
  <c r="D5067" i="19"/>
  <c r="D5066" i="19"/>
  <c r="D5065" i="19"/>
  <c r="D5064" i="19"/>
  <c r="D5063" i="19"/>
  <c r="D5062" i="19"/>
  <c r="D5061" i="19"/>
  <c r="D5060" i="19"/>
  <c r="D5059" i="19"/>
  <c r="D5058" i="19"/>
  <c r="D5057" i="19"/>
  <c r="D5056" i="19"/>
  <c r="D5055" i="19"/>
  <c r="D5054" i="19"/>
  <c r="D5053" i="19"/>
  <c r="D5052" i="19"/>
  <c r="D5051" i="19"/>
  <c r="D5050" i="19"/>
  <c r="D5049" i="19"/>
  <c r="D5048" i="19"/>
  <c r="D5047" i="19"/>
  <c r="D5046" i="19"/>
  <c r="D5045" i="19"/>
  <c r="D5044" i="19"/>
  <c r="D5043" i="19"/>
  <c r="D5042" i="19"/>
  <c r="D5041" i="19"/>
  <c r="D5040" i="19"/>
  <c r="D5039" i="19"/>
  <c r="D5038" i="19"/>
  <c r="D5037" i="19"/>
  <c r="D5036" i="19"/>
  <c r="D5035" i="19"/>
  <c r="D5034" i="19"/>
  <c r="D5033" i="19"/>
  <c r="D5032" i="19"/>
  <c r="D5031" i="19"/>
  <c r="D5030" i="19"/>
  <c r="D5029" i="19"/>
  <c r="D5028" i="19"/>
  <c r="D5027" i="19"/>
  <c r="D5026" i="19"/>
  <c r="D5025" i="19"/>
  <c r="D5024" i="19"/>
  <c r="D5023" i="19"/>
  <c r="D5022" i="19"/>
  <c r="D5021" i="19"/>
  <c r="D5020" i="19"/>
  <c r="D5019" i="19"/>
  <c r="D5018" i="19"/>
  <c r="D5017" i="19"/>
  <c r="D5016" i="19"/>
  <c r="D5015" i="19"/>
  <c r="D5014" i="19"/>
  <c r="D5013" i="19"/>
  <c r="D5012" i="19"/>
  <c r="D5011" i="19"/>
  <c r="D5010" i="19"/>
  <c r="D5009" i="19"/>
  <c r="D5008" i="19"/>
  <c r="D5007" i="19"/>
  <c r="D5006" i="19"/>
  <c r="D5005" i="19"/>
  <c r="D5004" i="19"/>
  <c r="D5003" i="19"/>
  <c r="D5002" i="19"/>
  <c r="D5001" i="19"/>
  <c r="D5000" i="19"/>
  <c r="D4999" i="19"/>
  <c r="D4998" i="19"/>
  <c r="D4997" i="19"/>
  <c r="D4996" i="19"/>
  <c r="D4995" i="19"/>
  <c r="D4994" i="19"/>
  <c r="D4993" i="19"/>
  <c r="D4992" i="19"/>
  <c r="D4991" i="19"/>
  <c r="D4990" i="19"/>
  <c r="D4989" i="19"/>
  <c r="D4988" i="19"/>
  <c r="D4987" i="19"/>
  <c r="D4986" i="19"/>
  <c r="D4985" i="19"/>
  <c r="D4984" i="19"/>
  <c r="D4983" i="19"/>
  <c r="D4982" i="19"/>
  <c r="D4981" i="19"/>
  <c r="D4980" i="19"/>
  <c r="D4979" i="19"/>
  <c r="D4978" i="19"/>
  <c r="D4977" i="19"/>
  <c r="D4976" i="19"/>
  <c r="D4975" i="19"/>
  <c r="D4974" i="19"/>
  <c r="D4973" i="19"/>
  <c r="D4972" i="19"/>
  <c r="D4971" i="19"/>
  <c r="D4970" i="19"/>
  <c r="D4969" i="19"/>
  <c r="D4968" i="19"/>
  <c r="D4967" i="19"/>
  <c r="D4966" i="19"/>
  <c r="D4965" i="19"/>
  <c r="D4964" i="19"/>
  <c r="D4963" i="19"/>
  <c r="D4962" i="19"/>
  <c r="D4961" i="19"/>
  <c r="D4960" i="19"/>
  <c r="D4959" i="19"/>
  <c r="D4958" i="19"/>
  <c r="D4957" i="19"/>
  <c r="D4956" i="19"/>
  <c r="D4955" i="19"/>
  <c r="D4954" i="19"/>
  <c r="D4953" i="19"/>
  <c r="D4952" i="19"/>
  <c r="D4951" i="19"/>
  <c r="D4950" i="19"/>
  <c r="D4949" i="19"/>
  <c r="D4948" i="19"/>
  <c r="D4947" i="19"/>
  <c r="D4946" i="19"/>
  <c r="D4945" i="19"/>
  <c r="D4944" i="19"/>
  <c r="D4943" i="19"/>
  <c r="D4942" i="19"/>
  <c r="D4941" i="19"/>
  <c r="D4940" i="19"/>
  <c r="D4939" i="19"/>
  <c r="D4938" i="19"/>
  <c r="D4937" i="19"/>
  <c r="D4936" i="19"/>
  <c r="D4935" i="19"/>
  <c r="D4934" i="19"/>
  <c r="D4933" i="19"/>
  <c r="D4932" i="19"/>
  <c r="D4931" i="19"/>
  <c r="D4930" i="19"/>
  <c r="D4929" i="19"/>
  <c r="D4928" i="19"/>
  <c r="D4927" i="19"/>
  <c r="D4926" i="19"/>
  <c r="D4925" i="19"/>
  <c r="D4924" i="19"/>
  <c r="D4923" i="19"/>
  <c r="D4922" i="19"/>
  <c r="D4921" i="19"/>
  <c r="D4920" i="19"/>
  <c r="D4919" i="19"/>
  <c r="D4918" i="19"/>
  <c r="D4917" i="19"/>
  <c r="D4916" i="19"/>
  <c r="D4915" i="19"/>
  <c r="D4914" i="19"/>
  <c r="D4913" i="19"/>
  <c r="D4912" i="19"/>
  <c r="D4911" i="19"/>
  <c r="D4910" i="19"/>
  <c r="D4909" i="19"/>
  <c r="D4908" i="19"/>
  <c r="D4907" i="19"/>
  <c r="D4906" i="19"/>
  <c r="D4905" i="19"/>
  <c r="D4904" i="19"/>
  <c r="D4903" i="19"/>
  <c r="D4902" i="19"/>
  <c r="D4901" i="19"/>
  <c r="D4900" i="19"/>
  <c r="D4899" i="19"/>
  <c r="D4898" i="19"/>
  <c r="D4897" i="19"/>
  <c r="D4896" i="19"/>
  <c r="D4895" i="19"/>
  <c r="D4894" i="19"/>
  <c r="D4893" i="19"/>
  <c r="D4892" i="19"/>
  <c r="D4891" i="19"/>
  <c r="D4890" i="19"/>
  <c r="D4889" i="19"/>
  <c r="D4888" i="19"/>
  <c r="D4887" i="19"/>
  <c r="D4886" i="19"/>
  <c r="D4885" i="19"/>
  <c r="D4884" i="19"/>
  <c r="D4883" i="19"/>
  <c r="D4882" i="19"/>
  <c r="D4881" i="19"/>
  <c r="D4880" i="19"/>
  <c r="D4879" i="19"/>
  <c r="D4878" i="19"/>
  <c r="D4877" i="19"/>
  <c r="D4876" i="19"/>
  <c r="D4875" i="19"/>
  <c r="D4874" i="19"/>
  <c r="D4873" i="19"/>
  <c r="D4872" i="19"/>
  <c r="D4871" i="19"/>
  <c r="D4870" i="19"/>
  <c r="D4869" i="19"/>
  <c r="D4868" i="19"/>
  <c r="D4867" i="19"/>
  <c r="D4866" i="19"/>
  <c r="D4865" i="19"/>
  <c r="D4864" i="19"/>
  <c r="D4863" i="19"/>
  <c r="D4862" i="19"/>
  <c r="D4861" i="19"/>
  <c r="D4860" i="19"/>
  <c r="D4859" i="19"/>
  <c r="D4858" i="19"/>
  <c r="D4857" i="19"/>
  <c r="D4856" i="19"/>
  <c r="D4855" i="19"/>
  <c r="D4854" i="19"/>
  <c r="D4853" i="19"/>
  <c r="D4852" i="19"/>
  <c r="D4851" i="19"/>
  <c r="D4850" i="19"/>
  <c r="D4849" i="19"/>
  <c r="D4848" i="19"/>
  <c r="D4847" i="19"/>
  <c r="D4846" i="19"/>
  <c r="D4845" i="19"/>
  <c r="D4844" i="19"/>
  <c r="D4843" i="19"/>
  <c r="D4842" i="19"/>
  <c r="D4841" i="19"/>
  <c r="D4840" i="19"/>
  <c r="D4839" i="19"/>
  <c r="D4838" i="19"/>
  <c r="D4837" i="19"/>
  <c r="D4836" i="19"/>
  <c r="D4835" i="19"/>
  <c r="D4834" i="19"/>
  <c r="D4833" i="19"/>
  <c r="D4832" i="19"/>
  <c r="D4831" i="19"/>
  <c r="D4830" i="19"/>
  <c r="D4829" i="19"/>
  <c r="D4828" i="19"/>
  <c r="D4827" i="19"/>
  <c r="D4826" i="19"/>
  <c r="D4825" i="19"/>
  <c r="D4824" i="19"/>
  <c r="D4823" i="19"/>
  <c r="D4822" i="19"/>
  <c r="D4821" i="19"/>
  <c r="D4820" i="19"/>
  <c r="D4819" i="19"/>
  <c r="D4818" i="19"/>
  <c r="D4817" i="19"/>
  <c r="D4816" i="19"/>
  <c r="D4815" i="19"/>
  <c r="D4814" i="19"/>
  <c r="D4813" i="19"/>
  <c r="D4812" i="19"/>
  <c r="D4811" i="19"/>
  <c r="D4810" i="19"/>
  <c r="D4809" i="19"/>
  <c r="D4808" i="19"/>
  <c r="D4807" i="19"/>
  <c r="D4806" i="19"/>
  <c r="D4805" i="19"/>
  <c r="D4804" i="19"/>
  <c r="D4803" i="19"/>
  <c r="D4802" i="19"/>
  <c r="D4801" i="19"/>
  <c r="D4800" i="19"/>
  <c r="D4799" i="19"/>
  <c r="D4798" i="19"/>
  <c r="D4797" i="19"/>
  <c r="D4796" i="19"/>
  <c r="D4795" i="19"/>
  <c r="D4794" i="19"/>
  <c r="D4793" i="19"/>
  <c r="D4792" i="19"/>
  <c r="D4791" i="19"/>
  <c r="D4790" i="19"/>
  <c r="D4789" i="19"/>
  <c r="D4788" i="19"/>
  <c r="D4787" i="19"/>
  <c r="D4786" i="19"/>
  <c r="D4785" i="19"/>
  <c r="D4784" i="19"/>
  <c r="D4783" i="19"/>
  <c r="D4782" i="19"/>
  <c r="D4781" i="19"/>
  <c r="D4780" i="19"/>
  <c r="D4779" i="19"/>
  <c r="D4778" i="19"/>
  <c r="D4777" i="19"/>
  <c r="D4776" i="19"/>
  <c r="D4775" i="19"/>
  <c r="D4774" i="19"/>
  <c r="D4773" i="19"/>
  <c r="D4772" i="19"/>
  <c r="D4771" i="19"/>
  <c r="D4770" i="19"/>
  <c r="D4769" i="19"/>
  <c r="D4768" i="19"/>
  <c r="D4767" i="19"/>
  <c r="D4766" i="19"/>
  <c r="D4765" i="19"/>
  <c r="D4764" i="19"/>
  <c r="D4763" i="19"/>
  <c r="D4762" i="19"/>
  <c r="D4761" i="19"/>
  <c r="D4760" i="19"/>
  <c r="D4759" i="19"/>
  <c r="D4758" i="19"/>
  <c r="D4757" i="19"/>
  <c r="D4756" i="19"/>
  <c r="D4755" i="19"/>
  <c r="D4754" i="19"/>
  <c r="D4753" i="19"/>
  <c r="D4752" i="19"/>
  <c r="D4751" i="19"/>
  <c r="D4750" i="19"/>
  <c r="D4749" i="19"/>
  <c r="D4748" i="19"/>
  <c r="D4747" i="19"/>
  <c r="D4746" i="19"/>
  <c r="D4745" i="19"/>
  <c r="D4744" i="19"/>
  <c r="D4743" i="19"/>
  <c r="D4742" i="19"/>
  <c r="D4741" i="19"/>
  <c r="D4740" i="19"/>
  <c r="D4739" i="19"/>
  <c r="D4738" i="19"/>
  <c r="D4737" i="19"/>
  <c r="D4736" i="19"/>
  <c r="D4735" i="19"/>
  <c r="D4734" i="19"/>
  <c r="D4733" i="19"/>
  <c r="D4732" i="19"/>
  <c r="D4731" i="19"/>
  <c r="D4730" i="19"/>
  <c r="D4729" i="19"/>
  <c r="D4728" i="19"/>
  <c r="D4727" i="19"/>
  <c r="D4726" i="19"/>
  <c r="D4725" i="19"/>
  <c r="D4724" i="19"/>
  <c r="D4723" i="19"/>
  <c r="D4722" i="19"/>
  <c r="D4721" i="19"/>
  <c r="D4720" i="19"/>
  <c r="D4719" i="19"/>
  <c r="D4718" i="19"/>
  <c r="D4717" i="19"/>
  <c r="D4716" i="19"/>
  <c r="D4715" i="19"/>
  <c r="D4714" i="19"/>
  <c r="D4713" i="19"/>
  <c r="D4712" i="19"/>
  <c r="D4711" i="19"/>
  <c r="D4710" i="19"/>
  <c r="D4709" i="19"/>
  <c r="D4708" i="19"/>
  <c r="D4707" i="19"/>
  <c r="D4706" i="19"/>
  <c r="D4705" i="19"/>
  <c r="D4704" i="19"/>
  <c r="D4703" i="19"/>
  <c r="D4702" i="19"/>
  <c r="D4701" i="19"/>
  <c r="D4700" i="19"/>
  <c r="D4699" i="19"/>
  <c r="D4698" i="19"/>
  <c r="D4697" i="19"/>
  <c r="D4696" i="19"/>
  <c r="D4695" i="19"/>
  <c r="D4694" i="19"/>
  <c r="D4693" i="19"/>
  <c r="D4692" i="19"/>
  <c r="D4691" i="19"/>
  <c r="D4690" i="19"/>
  <c r="D4689" i="19"/>
  <c r="D4688" i="19"/>
  <c r="D4687" i="19"/>
  <c r="D4686" i="19"/>
  <c r="D4685" i="19"/>
  <c r="D4684" i="19"/>
  <c r="D4683" i="19"/>
  <c r="D4682" i="19"/>
  <c r="D4681" i="19"/>
  <c r="D4680" i="19"/>
  <c r="D4679" i="19"/>
  <c r="D4678" i="19"/>
  <c r="D4677" i="19"/>
  <c r="D4676" i="19"/>
  <c r="D4675" i="19"/>
  <c r="D4674" i="19"/>
  <c r="D4673" i="19"/>
  <c r="D4672" i="19"/>
  <c r="D4671" i="19"/>
  <c r="D4670" i="19"/>
  <c r="D4669" i="19"/>
  <c r="D4668" i="19"/>
  <c r="D4667" i="19"/>
  <c r="D4666" i="19"/>
  <c r="D4665" i="19"/>
  <c r="D4664" i="19"/>
  <c r="D4663" i="19"/>
  <c r="D4662" i="19"/>
  <c r="D4661" i="19"/>
  <c r="D4660" i="19"/>
  <c r="D4659" i="19"/>
  <c r="D4658" i="19"/>
  <c r="D4657" i="19"/>
  <c r="D4656" i="19"/>
  <c r="D4655" i="19"/>
  <c r="D4654" i="19"/>
  <c r="D4653" i="19"/>
  <c r="D4652" i="19"/>
  <c r="D4651" i="19"/>
  <c r="D4650" i="19"/>
  <c r="D4649" i="19"/>
  <c r="D4648" i="19"/>
  <c r="D4647" i="19"/>
  <c r="D4646" i="19"/>
  <c r="D4645" i="19"/>
  <c r="D4644" i="19"/>
  <c r="D4643" i="19"/>
  <c r="D4642" i="19"/>
  <c r="D4641" i="19"/>
  <c r="D4640" i="19"/>
  <c r="D4639" i="19"/>
  <c r="D4638" i="19"/>
  <c r="D4637" i="19"/>
  <c r="D4636" i="19"/>
  <c r="D4635" i="19"/>
  <c r="D4634" i="19"/>
  <c r="D4633" i="19"/>
  <c r="D4632" i="19"/>
  <c r="D4631" i="19"/>
  <c r="D4630" i="19"/>
  <c r="D4629" i="19"/>
  <c r="D4628" i="19"/>
  <c r="D4627" i="19"/>
  <c r="D4626" i="19"/>
  <c r="D4625" i="19"/>
  <c r="D4624" i="19"/>
  <c r="D4623" i="19"/>
  <c r="D4622" i="19"/>
  <c r="D4621" i="19"/>
  <c r="D4620" i="19"/>
  <c r="D4619" i="19"/>
  <c r="D4618" i="19"/>
  <c r="D4617" i="19"/>
  <c r="D4616" i="19"/>
  <c r="D4615" i="19"/>
  <c r="D4614" i="19"/>
  <c r="D4613" i="19"/>
  <c r="D4612" i="19"/>
  <c r="D4611" i="19"/>
  <c r="D4610" i="19"/>
  <c r="D4609" i="19"/>
  <c r="D4608" i="19"/>
  <c r="D4607" i="19"/>
  <c r="D4606" i="19"/>
  <c r="D4605" i="19"/>
  <c r="D4604" i="19"/>
  <c r="D4603" i="19"/>
  <c r="D4602" i="19"/>
  <c r="D4601" i="19"/>
  <c r="D4600" i="19"/>
  <c r="D4599" i="19"/>
  <c r="D4598" i="19"/>
  <c r="D4597" i="19"/>
  <c r="D4596" i="19"/>
  <c r="D4595" i="19"/>
  <c r="D4594" i="19"/>
  <c r="D4593" i="19"/>
  <c r="D4592" i="19"/>
  <c r="D4591" i="19"/>
  <c r="D4590" i="19"/>
  <c r="D4589" i="19"/>
  <c r="D4588" i="19"/>
  <c r="D4587" i="19"/>
  <c r="D4586" i="19"/>
  <c r="D4585" i="19"/>
  <c r="D4584" i="19"/>
  <c r="D4583" i="19"/>
  <c r="D4582" i="19"/>
  <c r="D4581" i="19"/>
  <c r="D4580" i="19"/>
  <c r="D4579" i="19"/>
  <c r="D4578" i="19"/>
  <c r="D4577" i="19"/>
  <c r="D4576" i="19"/>
  <c r="D4575" i="19"/>
  <c r="D4574" i="19"/>
  <c r="D4573" i="19"/>
  <c r="D4572" i="19"/>
  <c r="D4571" i="19"/>
  <c r="D4570" i="19"/>
  <c r="D4569" i="19"/>
  <c r="D4568" i="19"/>
  <c r="D4567" i="19"/>
  <c r="D4566" i="19"/>
  <c r="D4565" i="19"/>
  <c r="D4564" i="19"/>
  <c r="D4563" i="19"/>
  <c r="D4562" i="19"/>
  <c r="D4561" i="19"/>
  <c r="D4560" i="19"/>
  <c r="D4559" i="19"/>
  <c r="D4558" i="19"/>
  <c r="D4557" i="19"/>
  <c r="D4556" i="19"/>
  <c r="D4555" i="19"/>
  <c r="D4554" i="19"/>
  <c r="D4553" i="19"/>
  <c r="D4552" i="19"/>
  <c r="D4551" i="19"/>
  <c r="D4550" i="19"/>
  <c r="D4549" i="19"/>
  <c r="D4548" i="19"/>
  <c r="D4547" i="19"/>
  <c r="D4546" i="19"/>
  <c r="D4545" i="19"/>
  <c r="D4544" i="19"/>
  <c r="D4543" i="19"/>
  <c r="D4542" i="19"/>
  <c r="D4541" i="19"/>
  <c r="D4540" i="19"/>
  <c r="D4539" i="19"/>
  <c r="D4538" i="19"/>
  <c r="D4537" i="19"/>
  <c r="D4536" i="19"/>
  <c r="D4535" i="19"/>
  <c r="D4534" i="19"/>
  <c r="D4533" i="19"/>
  <c r="D4532" i="19"/>
  <c r="D4531" i="19"/>
  <c r="D4530" i="19"/>
  <c r="D4529" i="19"/>
  <c r="D4528" i="19"/>
  <c r="D4527" i="19"/>
  <c r="D4526" i="19"/>
  <c r="D4525" i="19"/>
  <c r="D4524" i="19"/>
  <c r="D4523" i="19"/>
  <c r="D4522" i="19"/>
  <c r="D4521" i="19"/>
  <c r="D4520" i="19"/>
  <c r="D4519" i="19"/>
  <c r="D4518" i="19"/>
  <c r="D4517" i="19"/>
  <c r="D4516" i="19"/>
  <c r="D4515" i="19"/>
  <c r="D4514" i="19"/>
  <c r="D4513" i="19"/>
  <c r="D4512" i="19"/>
  <c r="D4511" i="19"/>
  <c r="D4510" i="19"/>
  <c r="D4509" i="19"/>
  <c r="D4508" i="19"/>
  <c r="D4507" i="19"/>
  <c r="D4506" i="19"/>
  <c r="D4505" i="19"/>
  <c r="D4504" i="19"/>
  <c r="D4503" i="19"/>
  <c r="D4502" i="19"/>
  <c r="D4501" i="19"/>
  <c r="D4500" i="19"/>
  <c r="D4499" i="19"/>
  <c r="D4498" i="19"/>
  <c r="D4497" i="19"/>
  <c r="D4496" i="19"/>
  <c r="D4495" i="19"/>
  <c r="D4494" i="19"/>
  <c r="D4493" i="19"/>
  <c r="D4492" i="19"/>
  <c r="D4491" i="19"/>
  <c r="D4490" i="19"/>
  <c r="D4489" i="19"/>
  <c r="D4488" i="19"/>
  <c r="D4487" i="19"/>
  <c r="D4486" i="19"/>
  <c r="D4485" i="19"/>
  <c r="D4484" i="19"/>
  <c r="D4483" i="19"/>
  <c r="D4482" i="19"/>
  <c r="D4481" i="19"/>
  <c r="D4480" i="19"/>
  <c r="D4479" i="19"/>
  <c r="D4478" i="19"/>
  <c r="D4477" i="19"/>
  <c r="D4476" i="19"/>
  <c r="D4475" i="19"/>
  <c r="D4474" i="19"/>
  <c r="D4473" i="19"/>
  <c r="D4472" i="19"/>
  <c r="D4471" i="19"/>
  <c r="D4470" i="19"/>
  <c r="D4469" i="19"/>
  <c r="D4468" i="19"/>
  <c r="D4467" i="19"/>
  <c r="D4466" i="19"/>
  <c r="D4465" i="19"/>
  <c r="D4464" i="19"/>
  <c r="D4463" i="19"/>
  <c r="D4462" i="19"/>
  <c r="D4461" i="19"/>
  <c r="D4460" i="19"/>
  <c r="D4459" i="19"/>
  <c r="D4458" i="19"/>
  <c r="D4457" i="19"/>
  <c r="D4456" i="19"/>
  <c r="D4455" i="19"/>
  <c r="D4454" i="19"/>
  <c r="D4453" i="19"/>
  <c r="D4452" i="19"/>
  <c r="D4451" i="19"/>
  <c r="D4450" i="19"/>
  <c r="D4449" i="19"/>
  <c r="D4448" i="19"/>
  <c r="D4447" i="19"/>
  <c r="D4446" i="19"/>
  <c r="D4445" i="19"/>
  <c r="D4444" i="19"/>
  <c r="D4443" i="19"/>
  <c r="D4442" i="19"/>
  <c r="D4441" i="19"/>
  <c r="D4440" i="19"/>
  <c r="D4439" i="19"/>
  <c r="D4438" i="19"/>
  <c r="D4437" i="19"/>
  <c r="D4436" i="19"/>
  <c r="D4435" i="19"/>
  <c r="D4434" i="19"/>
  <c r="D4433" i="19"/>
  <c r="D4432" i="19"/>
  <c r="D4431" i="19"/>
  <c r="D4430" i="19"/>
  <c r="D4429" i="19"/>
  <c r="D4428" i="19"/>
  <c r="D4427" i="19"/>
  <c r="D4426" i="19"/>
  <c r="D4425" i="19"/>
  <c r="D4424" i="19"/>
  <c r="D4423" i="19"/>
  <c r="D4422" i="19"/>
  <c r="D4421" i="19"/>
  <c r="D4420" i="19"/>
  <c r="D4419" i="19"/>
  <c r="D4418" i="19"/>
  <c r="D4417" i="19"/>
  <c r="D4416" i="19"/>
  <c r="D4415" i="19"/>
  <c r="D4414" i="19"/>
  <c r="D4413" i="19"/>
  <c r="D4412" i="19"/>
  <c r="D4411" i="19"/>
  <c r="D4410" i="19"/>
  <c r="D4409" i="19"/>
  <c r="D4408" i="19"/>
  <c r="D4407" i="19"/>
  <c r="D4406" i="19"/>
  <c r="D4405" i="19"/>
  <c r="D4404" i="19"/>
  <c r="D4403" i="19"/>
  <c r="D4402" i="19"/>
  <c r="D4401" i="19"/>
  <c r="D4400" i="19"/>
  <c r="D4399" i="19"/>
  <c r="D4398" i="19"/>
  <c r="D4397" i="19"/>
  <c r="D4396" i="19"/>
  <c r="D4395" i="19"/>
  <c r="D4394" i="19"/>
  <c r="D4393" i="19"/>
  <c r="D4392" i="19"/>
  <c r="D4391" i="19"/>
  <c r="D4390" i="19"/>
  <c r="D4389" i="19"/>
  <c r="D4388" i="19"/>
  <c r="D4387" i="19"/>
  <c r="D4386" i="19"/>
  <c r="D4385" i="19"/>
  <c r="D4384" i="19"/>
  <c r="D4383" i="19"/>
  <c r="D4382" i="19"/>
  <c r="D4381" i="19"/>
  <c r="D4380" i="19"/>
  <c r="D4379" i="19"/>
  <c r="D4378" i="19"/>
  <c r="D4377" i="19"/>
  <c r="D4376" i="19"/>
  <c r="D4375" i="19"/>
  <c r="D4374" i="19"/>
  <c r="D4373" i="19"/>
  <c r="D4372" i="19"/>
  <c r="D4371" i="19"/>
  <c r="D4370" i="19"/>
  <c r="D4369" i="19"/>
  <c r="D4368" i="19"/>
  <c r="D4367" i="19"/>
  <c r="D4366" i="19"/>
  <c r="D4365" i="19"/>
  <c r="D4364" i="19"/>
  <c r="D4363" i="19"/>
  <c r="D4362" i="19"/>
  <c r="D4361" i="19"/>
  <c r="D4360" i="19"/>
  <c r="D4359" i="19"/>
  <c r="D4358" i="19"/>
  <c r="D4357" i="19"/>
  <c r="D4356" i="19"/>
  <c r="D4355" i="19"/>
  <c r="D4354" i="19"/>
  <c r="D4353" i="19"/>
  <c r="D4352" i="19"/>
  <c r="D4351" i="19"/>
  <c r="D4350" i="19"/>
  <c r="D4349" i="19"/>
  <c r="D4348" i="19"/>
  <c r="D4347" i="19"/>
  <c r="D4346" i="19"/>
  <c r="D4345" i="19"/>
  <c r="D4344" i="19"/>
  <c r="D4343" i="19"/>
  <c r="D4342" i="19"/>
  <c r="D4341" i="19"/>
  <c r="D4340" i="19"/>
  <c r="D4339" i="19"/>
  <c r="D4338" i="19"/>
  <c r="D4337" i="19"/>
  <c r="D4336" i="19"/>
  <c r="D4335" i="19"/>
  <c r="D4334" i="19"/>
  <c r="D4333" i="19"/>
  <c r="D4332" i="19"/>
  <c r="D4331" i="19"/>
  <c r="D4330" i="19"/>
  <c r="D4329" i="19"/>
  <c r="D4328" i="19"/>
  <c r="D4327" i="19"/>
  <c r="D4326" i="19"/>
  <c r="D4325" i="19"/>
  <c r="D4324" i="19"/>
  <c r="D4323" i="19"/>
  <c r="D4322" i="19"/>
  <c r="D4321" i="19"/>
  <c r="D4320" i="19"/>
  <c r="D4319" i="19"/>
  <c r="D4318" i="19"/>
  <c r="D4317" i="19"/>
  <c r="D4316" i="19"/>
  <c r="D4315" i="19"/>
  <c r="D4314" i="19"/>
  <c r="D4313" i="19"/>
  <c r="D4312" i="19"/>
  <c r="D4311" i="19"/>
  <c r="D4310" i="19"/>
  <c r="D4309" i="19"/>
  <c r="D4308" i="19"/>
  <c r="D4307" i="19"/>
  <c r="D4306" i="19"/>
  <c r="D4305" i="19"/>
  <c r="D4304" i="19"/>
  <c r="D4303" i="19"/>
  <c r="D4302" i="19"/>
  <c r="D4301" i="19"/>
  <c r="D4300" i="19"/>
  <c r="D4299" i="19"/>
  <c r="D4298" i="19"/>
  <c r="D4297" i="19"/>
  <c r="D4296" i="19"/>
  <c r="D4295" i="19"/>
  <c r="D4294" i="19"/>
  <c r="D4293" i="19"/>
  <c r="D4292" i="19"/>
  <c r="D4291" i="19"/>
  <c r="D4290" i="19"/>
  <c r="D4289" i="19"/>
  <c r="D4288" i="19"/>
  <c r="D4287" i="19"/>
  <c r="D4286" i="19"/>
  <c r="D4285" i="19"/>
  <c r="D4284" i="19"/>
  <c r="D4283" i="19"/>
  <c r="D4282" i="19"/>
  <c r="D4281" i="19"/>
  <c r="D4280" i="19"/>
  <c r="D4279" i="19"/>
  <c r="D4278" i="19"/>
  <c r="D4277" i="19"/>
  <c r="D4276" i="19"/>
  <c r="D4275" i="19"/>
  <c r="D4274" i="19"/>
  <c r="D4273" i="19"/>
  <c r="D4272" i="19"/>
  <c r="D4271" i="19"/>
  <c r="D4270" i="19"/>
  <c r="D4269" i="19"/>
  <c r="D4268" i="19"/>
  <c r="D4267" i="19"/>
  <c r="D4266" i="19"/>
  <c r="D4265" i="19"/>
  <c r="D4264" i="19"/>
  <c r="D4263" i="19"/>
  <c r="D4262" i="19"/>
  <c r="D4261" i="19"/>
  <c r="D4260" i="19"/>
  <c r="D4259" i="19"/>
  <c r="D4258" i="19"/>
  <c r="D4257" i="19"/>
  <c r="D4256" i="19"/>
  <c r="D4255" i="19"/>
  <c r="D4254" i="19"/>
  <c r="D4253" i="19"/>
  <c r="D4252" i="19"/>
  <c r="D4251" i="19"/>
  <c r="D4250" i="19"/>
  <c r="D4249" i="19"/>
  <c r="D4248" i="19"/>
  <c r="D4247" i="19"/>
  <c r="D4246" i="19"/>
  <c r="D4245" i="19"/>
  <c r="D4244" i="19"/>
  <c r="D4243" i="19"/>
  <c r="D4242" i="19"/>
  <c r="D4241" i="19"/>
  <c r="D4240" i="19"/>
  <c r="D4239" i="19"/>
  <c r="D4238" i="19"/>
  <c r="D4237" i="19"/>
  <c r="D4236" i="19"/>
  <c r="D4235" i="19"/>
  <c r="D4234" i="19"/>
  <c r="D4233" i="19"/>
  <c r="D4232" i="19"/>
  <c r="D4231" i="19"/>
  <c r="D4230" i="19"/>
  <c r="D4229" i="19"/>
  <c r="D4228" i="19"/>
  <c r="D4227" i="19"/>
  <c r="D4226" i="19"/>
  <c r="D4225" i="19"/>
  <c r="D4224" i="19"/>
  <c r="D4223" i="19"/>
  <c r="D4222" i="19"/>
  <c r="D4221" i="19"/>
  <c r="D4220" i="19"/>
  <c r="D4219" i="19"/>
  <c r="D4218" i="19"/>
  <c r="D4217" i="19"/>
  <c r="D4216" i="19"/>
  <c r="D4215" i="19"/>
  <c r="D4214" i="19"/>
  <c r="D4213" i="19"/>
  <c r="D4212" i="19"/>
  <c r="D4211" i="19"/>
  <c r="D4210" i="19"/>
  <c r="D4209" i="19"/>
  <c r="D4208" i="19"/>
  <c r="D4207" i="19"/>
  <c r="D4206" i="19"/>
  <c r="D4205" i="19"/>
  <c r="D4204" i="19"/>
  <c r="D4203" i="19"/>
  <c r="D4202" i="19"/>
  <c r="D4201" i="19"/>
  <c r="D4200" i="19"/>
  <c r="D4199" i="19"/>
  <c r="D4198" i="19"/>
  <c r="D4197" i="19"/>
  <c r="D4196" i="19"/>
  <c r="D4195" i="19"/>
  <c r="D4194" i="19"/>
  <c r="D4193" i="19"/>
  <c r="D4192" i="19"/>
  <c r="D4191" i="19"/>
  <c r="D4190" i="19"/>
  <c r="D4189" i="19"/>
  <c r="D4188" i="19"/>
  <c r="D4187" i="19"/>
  <c r="D4186" i="19"/>
  <c r="D4185" i="19"/>
  <c r="D4184" i="19"/>
  <c r="D4183" i="19"/>
  <c r="D4182" i="19"/>
  <c r="D4181" i="19"/>
  <c r="D4180" i="19"/>
  <c r="D4179" i="19"/>
  <c r="D4178" i="19"/>
  <c r="D4177" i="19"/>
  <c r="D4176" i="19"/>
  <c r="D4175" i="19"/>
  <c r="D4174" i="19"/>
  <c r="D4173" i="19"/>
  <c r="D4172" i="19"/>
  <c r="D4171" i="19"/>
  <c r="D4170" i="19"/>
  <c r="D4169" i="19"/>
  <c r="D4168" i="19"/>
  <c r="D4167" i="19"/>
  <c r="D4166" i="19"/>
  <c r="D4165" i="19"/>
  <c r="D4164" i="19"/>
  <c r="D4163" i="19"/>
  <c r="D4162" i="19"/>
  <c r="D4161" i="19"/>
  <c r="D4160" i="19"/>
  <c r="D4159" i="19"/>
  <c r="D4158" i="19"/>
  <c r="D4157" i="19"/>
  <c r="D4156" i="19"/>
  <c r="D4155" i="19"/>
  <c r="D4154" i="19"/>
  <c r="D4153" i="19"/>
  <c r="D4152" i="19"/>
  <c r="D4151" i="19"/>
  <c r="D4150" i="19"/>
  <c r="D4149" i="19"/>
  <c r="D4148" i="19"/>
  <c r="D4147" i="19"/>
  <c r="D4146" i="19"/>
  <c r="D4145" i="19"/>
  <c r="D4144" i="19"/>
  <c r="D4143" i="19"/>
  <c r="D4142" i="19"/>
  <c r="D4141" i="19"/>
  <c r="D4140" i="19"/>
  <c r="D4139" i="19"/>
  <c r="D4138" i="19"/>
  <c r="D4137" i="19"/>
  <c r="D4136" i="19"/>
  <c r="D4135" i="19"/>
  <c r="D4134" i="19"/>
  <c r="D4133" i="19"/>
  <c r="D4132" i="19"/>
  <c r="D4131" i="19"/>
  <c r="D4130" i="19"/>
  <c r="D4129" i="19"/>
  <c r="D4128" i="19"/>
  <c r="D4127" i="19"/>
  <c r="D4126" i="19"/>
  <c r="D4125" i="19"/>
  <c r="D4124" i="19"/>
  <c r="D4123" i="19"/>
  <c r="D4122" i="19"/>
  <c r="D4121" i="19"/>
  <c r="D4120" i="19"/>
  <c r="D4119" i="19"/>
  <c r="D4118" i="19"/>
  <c r="D4117" i="19"/>
  <c r="D4116" i="19"/>
  <c r="D4115" i="19"/>
  <c r="D4114" i="19"/>
  <c r="D4113" i="19"/>
  <c r="D4112" i="19"/>
  <c r="D4111" i="19"/>
  <c r="D4110" i="19"/>
  <c r="D4109" i="19"/>
  <c r="D4108" i="19"/>
  <c r="D4107" i="19"/>
  <c r="D4106" i="19"/>
  <c r="D4105" i="19"/>
  <c r="D4104" i="19"/>
  <c r="D4103" i="19"/>
  <c r="D4102" i="19"/>
  <c r="D4101" i="19"/>
  <c r="D4100" i="19"/>
  <c r="D4099" i="19"/>
  <c r="D4098" i="19"/>
  <c r="D4097" i="19"/>
  <c r="D4096" i="19"/>
  <c r="D4095" i="19"/>
  <c r="D4094" i="19"/>
  <c r="D4093" i="19"/>
  <c r="D4092" i="19"/>
  <c r="D4091" i="19"/>
  <c r="D4090" i="19"/>
  <c r="D4089" i="19"/>
  <c r="D4088" i="19"/>
  <c r="D4087" i="19"/>
  <c r="D4086" i="19"/>
  <c r="D4085" i="19"/>
  <c r="D4084" i="19"/>
  <c r="D4083" i="19"/>
  <c r="D4082" i="19"/>
  <c r="D4081" i="19"/>
  <c r="D4080" i="19"/>
  <c r="D4079" i="19"/>
  <c r="D4078" i="19"/>
  <c r="D4077" i="19"/>
  <c r="D4076" i="19"/>
  <c r="D4075" i="19"/>
  <c r="D4074" i="19"/>
  <c r="D4073" i="19"/>
  <c r="D4072" i="19"/>
  <c r="D4071" i="19"/>
  <c r="D4070" i="19"/>
  <c r="D4069" i="19"/>
  <c r="D4068" i="19"/>
  <c r="D4067" i="19"/>
  <c r="D4066" i="19"/>
  <c r="D4065" i="19"/>
  <c r="D4064" i="19"/>
  <c r="D4063" i="19"/>
  <c r="D4062" i="19"/>
  <c r="D4061" i="19"/>
  <c r="D4060" i="19"/>
  <c r="D4059" i="19"/>
  <c r="D4058" i="19"/>
  <c r="D4057" i="19"/>
  <c r="D4056" i="19"/>
  <c r="D4055" i="19"/>
  <c r="D4054" i="19"/>
  <c r="D4053" i="19"/>
  <c r="D4052" i="19"/>
  <c r="D4051" i="19"/>
  <c r="D4050" i="19"/>
  <c r="D4049" i="19"/>
  <c r="D4048" i="19"/>
  <c r="D4047" i="19"/>
  <c r="D4046" i="19"/>
  <c r="D4045" i="19"/>
  <c r="D4044" i="19"/>
  <c r="D4043" i="19"/>
  <c r="D4042" i="19"/>
  <c r="D4041" i="19"/>
  <c r="D4040" i="19"/>
  <c r="D4039" i="19"/>
  <c r="D4038" i="19"/>
  <c r="D4037" i="19"/>
  <c r="D4036" i="19"/>
  <c r="D4035" i="19"/>
  <c r="D4034" i="19"/>
  <c r="D4033" i="19"/>
  <c r="D4032" i="19"/>
  <c r="D4031" i="19"/>
  <c r="D4030" i="19"/>
  <c r="D4029" i="19"/>
  <c r="D4028" i="19"/>
  <c r="D4027" i="19"/>
  <c r="D4026" i="19"/>
  <c r="D4025" i="19"/>
  <c r="D4024" i="19"/>
  <c r="D4023" i="19"/>
  <c r="D4022" i="19"/>
  <c r="D4021" i="19"/>
  <c r="D4020" i="19"/>
  <c r="D4019" i="19"/>
  <c r="D4018" i="19"/>
  <c r="D4017" i="19"/>
  <c r="D4016" i="19"/>
  <c r="D4015" i="19"/>
  <c r="D4014" i="19"/>
  <c r="D4013" i="19"/>
  <c r="D4012" i="19"/>
  <c r="D4011" i="19"/>
  <c r="D4010" i="19"/>
  <c r="D4009" i="19"/>
  <c r="D4008" i="19"/>
  <c r="D4007" i="19"/>
  <c r="D4006" i="19"/>
  <c r="D4005" i="19"/>
  <c r="D4004" i="19"/>
  <c r="D4003" i="19"/>
  <c r="D4002" i="19"/>
  <c r="D4001" i="19"/>
  <c r="D4000" i="19"/>
  <c r="D3999" i="19"/>
  <c r="D3998" i="19"/>
  <c r="D3997" i="19"/>
  <c r="D3996" i="19"/>
  <c r="D3995" i="19"/>
  <c r="D3994" i="19"/>
  <c r="D3993" i="19"/>
  <c r="D3992" i="19"/>
  <c r="D3991" i="19"/>
  <c r="D3990" i="19"/>
  <c r="D3989" i="19"/>
  <c r="D3988" i="19"/>
  <c r="D3987" i="19"/>
  <c r="D3986" i="19"/>
  <c r="D3985" i="19"/>
  <c r="D3984" i="19"/>
  <c r="D3983" i="19"/>
  <c r="D3982" i="19"/>
  <c r="D3981" i="19"/>
  <c r="D3980" i="19"/>
  <c r="D3979" i="19"/>
  <c r="D3978" i="19"/>
  <c r="D3977" i="19"/>
  <c r="D3976" i="19"/>
  <c r="D3975" i="19"/>
  <c r="D3974" i="19"/>
  <c r="D3973" i="19"/>
  <c r="D3972" i="19"/>
  <c r="D3971" i="19"/>
  <c r="D3970" i="19"/>
  <c r="D3969" i="19"/>
  <c r="D3968" i="19"/>
  <c r="D3967" i="19"/>
  <c r="D3966" i="19"/>
  <c r="D3965" i="19"/>
  <c r="D3964" i="19"/>
  <c r="D3963" i="19"/>
  <c r="D3962" i="19"/>
  <c r="D3961" i="19"/>
  <c r="D3960" i="19"/>
  <c r="D3959" i="19"/>
  <c r="D3958" i="19"/>
  <c r="D3957" i="19"/>
  <c r="D3956" i="19"/>
  <c r="D3955" i="19"/>
  <c r="D3954" i="19"/>
  <c r="D3953" i="19"/>
  <c r="D3952" i="19"/>
  <c r="D3951" i="19"/>
  <c r="D3950" i="19"/>
  <c r="D3949" i="19"/>
  <c r="D3948" i="19"/>
  <c r="D3947" i="19"/>
  <c r="D3946" i="19"/>
  <c r="D3945" i="19"/>
  <c r="D3944" i="19"/>
  <c r="D3943" i="19"/>
  <c r="D3942" i="19"/>
  <c r="D3941" i="19"/>
  <c r="D3940" i="19"/>
  <c r="D3939" i="19"/>
  <c r="D3938" i="19"/>
  <c r="D3937" i="19"/>
  <c r="D3936" i="19"/>
  <c r="D3935" i="19"/>
  <c r="D3934" i="19"/>
  <c r="D3933" i="19"/>
  <c r="D3932" i="19"/>
  <c r="D3931" i="19"/>
  <c r="D3930" i="19"/>
  <c r="D3929" i="19"/>
  <c r="D3928" i="19"/>
  <c r="D3927" i="19"/>
  <c r="D3926" i="19"/>
  <c r="D3925" i="19"/>
  <c r="D3924" i="19"/>
  <c r="D3923" i="19"/>
  <c r="D3922" i="19"/>
  <c r="D3921" i="19"/>
  <c r="D3920" i="19"/>
  <c r="D3919" i="19"/>
  <c r="D3918" i="19"/>
  <c r="D3917" i="19"/>
  <c r="D3916" i="19"/>
  <c r="D3915" i="19"/>
  <c r="D3914" i="19"/>
  <c r="D3913" i="19"/>
  <c r="D3912" i="19"/>
  <c r="D3911" i="19"/>
  <c r="D3910" i="19"/>
  <c r="D3909" i="19"/>
  <c r="D3908" i="19"/>
  <c r="D3907" i="19"/>
  <c r="D3906" i="19"/>
  <c r="D3905" i="19"/>
  <c r="D3904" i="19"/>
  <c r="D3903" i="19"/>
  <c r="D3902" i="19"/>
  <c r="D3901" i="19"/>
  <c r="D3900" i="19"/>
  <c r="D3899" i="19"/>
  <c r="D3898" i="19"/>
  <c r="D3897" i="19"/>
  <c r="D3896" i="19"/>
  <c r="D3895" i="19"/>
  <c r="D3894" i="19"/>
  <c r="D3893" i="19"/>
  <c r="D3892" i="19"/>
  <c r="D3891" i="19"/>
  <c r="D3890" i="19"/>
  <c r="D3889" i="19"/>
  <c r="D3888" i="19"/>
  <c r="D3887" i="19"/>
  <c r="D3886" i="19"/>
  <c r="D3885" i="19"/>
  <c r="D3884" i="19"/>
  <c r="D3883" i="19"/>
  <c r="D3882" i="19"/>
  <c r="D3881" i="19"/>
  <c r="D3880" i="19"/>
  <c r="D3879" i="19"/>
  <c r="D3878" i="19"/>
  <c r="D3877" i="19"/>
  <c r="D3876" i="19"/>
  <c r="D3875" i="19"/>
  <c r="D3874" i="19"/>
  <c r="D3873" i="19"/>
  <c r="D3872" i="19"/>
  <c r="D3871" i="19"/>
  <c r="D3870" i="19"/>
  <c r="D3869" i="19"/>
  <c r="D3868" i="19"/>
  <c r="D3867" i="19"/>
  <c r="D3866" i="19"/>
  <c r="D3865" i="19"/>
  <c r="D3864" i="19"/>
  <c r="D3863" i="19"/>
  <c r="D3862" i="19"/>
  <c r="D3861" i="19"/>
  <c r="D3860" i="19"/>
  <c r="D3859" i="19"/>
  <c r="D3858" i="19"/>
  <c r="D3857" i="19"/>
  <c r="D3856" i="19"/>
  <c r="D3855" i="19"/>
  <c r="D3854" i="19"/>
  <c r="D3853" i="19"/>
  <c r="D3852" i="19"/>
  <c r="D3851" i="19"/>
  <c r="D3850" i="19"/>
  <c r="D3849" i="19"/>
  <c r="D3848" i="19"/>
  <c r="D3847" i="19"/>
  <c r="D3846" i="19"/>
  <c r="D3845" i="19"/>
  <c r="D3844" i="19"/>
  <c r="D3843" i="19"/>
  <c r="D3842" i="19"/>
  <c r="D3841" i="19"/>
  <c r="D3840" i="19"/>
  <c r="D3839" i="19"/>
  <c r="D3838" i="19"/>
  <c r="D3837" i="19"/>
  <c r="D3836" i="19"/>
  <c r="D3835" i="19"/>
  <c r="D3834" i="19"/>
  <c r="D3833" i="19"/>
  <c r="D3832" i="19"/>
  <c r="D3831" i="19"/>
  <c r="D3830" i="19"/>
  <c r="D3829" i="19"/>
  <c r="D3828" i="19"/>
  <c r="D3827" i="19"/>
  <c r="D3826" i="19"/>
  <c r="D3825" i="19"/>
  <c r="D3824" i="19"/>
  <c r="D3823" i="19"/>
  <c r="D3822" i="19"/>
  <c r="D3821" i="19"/>
  <c r="D3820" i="19"/>
  <c r="D3819" i="19"/>
  <c r="D3818" i="19"/>
  <c r="D3817" i="19"/>
  <c r="D3816" i="19"/>
  <c r="D3815" i="19"/>
  <c r="D3814" i="19"/>
  <c r="D3813" i="19"/>
  <c r="D3812" i="19"/>
  <c r="D3811" i="19"/>
  <c r="D3810" i="19"/>
  <c r="D3809" i="19"/>
  <c r="D3808" i="19"/>
  <c r="D3807" i="19"/>
  <c r="D3806" i="19"/>
  <c r="D3805" i="19"/>
  <c r="D3804" i="19"/>
  <c r="D3803" i="19"/>
  <c r="D3802" i="19"/>
  <c r="D3801" i="19"/>
  <c r="D3800" i="19"/>
  <c r="D3799" i="19"/>
  <c r="D3798" i="19"/>
  <c r="D3797" i="19"/>
  <c r="D3796" i="19"/>
  <c r="D3795" i="19"/>
  <c r="D3794" i="19"/>
  <c r="D3793" i="19"/>
  <c r="D3792" i="19"/>
  <c r="D3791" i="19"/>
  <c r="D3790" i="19"/>
  <c r="D3789" i="19"/>
  <c r="D3788" i="19"/>
  <c r="D3787" i="19"/>
  <c r="D3786" i="19"/>
  <c r="D3785" i="19"/>
  <c r="D3784" i="19"/>
  <c r="D3783" i="19"/>
  <c r="D3782" i="19"/>
  <c r="D3781" i="19"/>
  <c r="D3780" i="19"/>
  <c r="D3779" i="19"/>
  <c r="D3778" i="19"/>
  <c r="D3777" i="19"/>
  <c r="D3776" i="19"/>
  <c r="D3775" i="19"/>
  <c r="D3774" i="19"/>
  <c r="D3773" i="19"/>
  <c r="D3772" i="19"/>
  <c r="D3771" i="19"/>
  <c r="D3770" i="19"/>
  <c r="D3769" i="19"/>
  <c r="D3768" i="19"/>
  <c r="D3767" i="19"/>
  <c r="D3766" i="19"/>
  <c r="D3765" i="19"/>
  <c r="D3764" i="19"/>
  <c r="D3763" i="19"/>
  <c r="D3762" i="19"/>
  <c r="D3761" i="19"/>
  <c r="D3760" i="19"/>
  <c r="D3759" i="19"/>
  <c r="D3758" i="19"/>
  <c r="D3757" i="19"/>
  <c r="D3756" i="19"/>
  <c r="D3755" i="19"/>
  <c r="D3754" i="19"/>
  <c r="D3753" i="19"/>
  <c r="D3752" i="19"/>
  <c r="D3751" i="19"/>
  <c r="D3750" i="19"/>
  <c r="D3749" i="19"/>
  <c r="D3748" i="19"/>
  <c r="D3747" i="19"/>
  <c r="D3746" i="19"/>
  <c r="D3745" i="19"/>
  <c r="D3744" i="19"/>
  <c r="D3743" i="19"/>
  <c r="D3742" i="19"/>
  <c r="D3741" i="19"/>
  <c r="D3740" i="19"/>
  <c r="D3739" i="19"/>
  <c r="D3738" i="19"/>
  <c r="D3737" i="19"/>
  <c r="D3736" i="19"/>
  <c r="D3735" i="19"/>
  <c r="D3734" i="19"/>
  <c r="D3733" i="19"/>
  <c r="D3732" i="19"/>
  <c r="D3731" i="19"/>
  <c r="D3730" i="19"/>
  <c r="D3729" i="19"/>
  <c r="D3728" i="19"/>
  <c r="D3727" i="19"/>
  <c r="D3726" i="19"/>
  <c r="D3725" i="19"/>
  <c r="D3724" i="19"/>
  <c r="D3723" i="19"/>
  <c r="D3722" i="19"/>
  <c r="D3721" i="19"/>
  <c r="D3720" i="19"/>
  <c r="D3719" i="19"/>
  <c r="D3718" i="19"/>
  <c r="D3717" i="19"/>
  <c r="D3716" i="19"/>
  <c r="D3715" i="19"/>
  <c r="D3714" i="19"/>
  <c r="D3713" i="19"/>
  <c r="D3712" i="19"/>
  <c r="D3711" i="19"/>
  <c r="D3710" i="19"/>
  <c r="D3709" i="19"/>
  <c r="D3708" i="19"/>
  <c r="D3707" i="19"/>
  <c r="D3706" i="19"/>
  <c r="D3705" i="19"/>
  <c r="D3704" i="19"/>
  <c r="D3703" i="19"/>
  <c r="D3702" i="19"/>
  <c r="D3701" i="19"/>
  <c r="D3700" i="19"/>
  <c r="D3699" i="19"/>
  <c r="D3698" i="19"/>
  <c r="D3697" i="19"/>
  <c r="D3696" i="19"/>
  <c r="D3695" i="19"/>
  <c r="D3694" i="19"/>
  <c r="D3693" i="19"/>
  <c r="D3692" i="19"/>
  <c r="D3691" i="19"/>
  <c r="D3690" i="19"/>
  <c r="D3689" i="19"/>
  <c r="D3688" i="19"/>
  <c r="D3687" i="19"/>
  <c r="D3686" i="19"/>
  <c r="D3685" i="19"/>
  <c r="D3684" i="19"/>
  <c r="D3683" i="19"/>
  <c r="D3682" i="19"/>
  <c r="D3681" i="19"/>
  <c r="D3680" i="19"/>
  <c r="D3679" i="19"/>
  <c r="D3678" i="19"/>
  <c r="D3677" i="19"/>
  <c r="D3676" i="19"/>
  <c r="D3675" i="19"/>
  <c r="D3674" i="19"/>
  <c r="D3673" i="19"/>
  <c r="D3672" i="19"/>
  <c r="D3671" i="19"/>
  <c r="D3670" i="19"/>
  <c r="D3669" i="19"/>
  <c r="D3668" i="19"/>
  <c r="D3667" i="19"/>
  <c r="D3666" i="19"/>
  <c r="D3665" i="19"/>
  <c r="D3664" i="19"/>
  <c r="D3663" i="19"/>
  <c r="D3662" i="19"/>
  <c r="D3661" i="19"/>
  <c r="D3660" i="19"/>
  <c r="D3659" i="19"/>
  <c r="D3658" i="19"/>
  <c r="D3657" i="19"/>
  <c r="D3656" i="19"/>
  <c r="D3655" i="19"/>
  <c r="D3654" i="19"/>
  <c r="D3653" i="19"/>
  <c r="D3652" i="19"/>
  <c r="D3651" i="19"/>
  <c r="D3650" i="19"/>
  <c r="D3649" i="19"/>
  <c r="D3648" i="19"/>
  <c r="D3647" i="19"/>
  <c r="D3646" i="19"/>
  <c r="D3645" i="19"/>
  <c r="D3644" i="19"/>
  <c r="D3643" i="19"/>
  <c r="D3642" i="19"/>
  <c r="D3641" i="19"/>
  <c r="D3640" i="19"/>
  <c r="D3639" i="19"/>
  <c r="D3638" i="19"/>
  <c r="D3637" i="19"/>
  <c r="D3636" i="19"/>
  <c r="D3635" i="19"/>
  <c r="D3634" i="19"/>
  <c r="D3633" i="19"/>
  <c r="D3632" i="19"/>
  <c r="D3631" i="19"/>
  <c r="D3630" i="19"/>
  <c r="D3629" i="19"/>
  <c r="D3628" i="19"/>
  <c r="D3627" i="19"/>
  <c r="D3626" i="19"/>
  <c r="D3625" i="19"/>
  <c r="D3624" i="19"/>
  <c r="D3623" i="19"/>
  <c r="D3622" i="19"/>
  <c r="D3621" i="19"/>
  <c r="D3620" i="19"/>
  <c r="D3619" i="19"/>
  <c r="D3618" i="19"/>
  <c r="D3617" i="19"/>
  <c r="D3616" i="19"/>
  <c r="D3615" i="19"/>
  <c r="D3614" i="19"/>
  <c r="D3613" i="19"/>
  <c r="D3612" i="19"/>
  <c r="D3611" i="19"/>
  <c r="D3610" i="19"/>
  <c r="D3609" i="19"/>
  <c r="D3608" i="19"/>
  <c r="D3607" i="19"/>
  <c r="D3606" i="19"/>
  <c r="D3605" i="19"/>
  <c r="D3604" i="19"/>
  <c r="D3603" i="19"/>
  <c r="D3602" i="19"/>
  <c r="D3601" i="19"/>
  <c r="D3600" i="19"/>
  <c r="D3599" i="19"/>
  <c r="D3598" i="19"/>
  <c r="D3597" i="19"/>
  <c r="D3596" i="19"/>
  <c r="D3595" i="19"/>
  <c r="D3594" i="19"/>
  <c r="D3593" i="19"/>
  <c r="D3592" i="19"/>
  <c r="D3591" i="19"/>
  <c r="D3590" i="19"/>
  <c r="D3589" i="19"/>
  <c r="D3588" i="19"/>
  <c r="D3587" i="19"/>
  <c r="D3586" i="19"/>
  <c r="D3585" i="19"/>
  <c r="D3584" i="19"/>
  <c r="D3583" i="19"/>
  <c r="D3582" i="19"/>
  <c r="D3581" i="19"/>
  <c r="D3580" i="19"/>
  <c r="D3579" i="19"/>
  <c r="D3578" i="19"/>
  <c r="D3577" i="19"/>
  <c r="D3576" i="19"/>
  <c r="D3575" i="19"/>
  <c r="D3574" i="19"/>
  <c r="D3573" i="19"/>
  <c r="D3572" i="19"/>
  <c r="D3571" i="19"/>
  <c r="D3570" i="19"/>
  <c r="D3569" i="19"/>
  <c r="D3568" i="19"/>
  <c r="D3567" i="19"/>
  <c r="D3566" i="19"/>
  <c r="D3565" i="19"/>
  <c r="D3564" i="19"/>
  <c r="D3563" i="19"/>
  <c r="D3562" i="19"/>
  <c r="D3561" i="19"/>
  <c r="D3560" i="19"/>
  <c r="D3559" i="19"/>
  <c r="D3558" i="19"/>
  <c r="D3557" i="19"/>
  <c r="D3556" i="19"/>
  <c r="D3555" i="19"/>
  <c r="D3554" i="19"/>
  <c r="D3553" i="19"/>
  <c r="D3552" i="19"/>
  <c r="D3551" i="19"/>
  <c r="D3550" i="19"/>
  <c r="D3549" i="19"/>
  <c r="D3548" i="19"/>
  <c r="D3547" i="19"/>
  <c r="D3546" i="19"/>
  <c r="D3545" i="19"/>
  <c r="D3544" i="19"/>
  <c r="D3543" i="19"/>
  <c r="D3542" i="19"/>
  <c r="D3541" i="19"/>
  <c r="D3540" i="19"/>
  <c r="D3539" i="19"/>
  <c r="D3538" i="19"/>
  <c r="D3537" i="19"/>
  <c r="D3536" i="19"/>
  <c r="D3535" i="19"/>
  <c r="D3534" i="19"/>
  <c r="D3533" i="19"/>
  <c r="D3532" i="19"/>
  <c r="D3531" i="19"/>
  <c r="D3530" i="19"/>
  <c r="D3529" i="19"/>
  <c r="D3528" i="19"/>
  <c r="D3527" i="19"/>
  <c r="D3526" i="19"/>
  <c r="D3525" i="19"/>
  <c r="D3524" i="19"/>
  <c r="D3523" i="19"/>
  <c r="D3522" i="19"/>
  <c r="D3521" i="19"/>
  <c r="D3520" i="19"/>
  <c r="D3519" i="19"/>
  <c r="D3518" i="19"/>
  <c r="D3517" i="19"/>
  <c r="D3516" i="19"/>
  <c r="D3515" i="19"/>
  <c r="D3514" i="19"/>
  <c r="D3513" i="19"/>
  <c r="D3512" i="19"/>
  <c r="D3511" i="19"/>
  <c r="D3510" i="19"/>
  <c r="D3509" i="19"/>
  <c r="D3508" i="19"/>
  <c r="D3507" i="19"/>
  <c r="D3506" i="19"/>
  <c r="D3505" i="19"/>
  <c r="D3504" i="19"/>
  <c r="D3503" i="19"/>
  <c r="D3502" i="19"/>
  <c r="D3501" i="19"/>
  <c r="D3500" i="19"/>
  <c r="D3499" i="19"/>
  <c r="D3498" i="19"/>
  <c r="D3497" i="19"/>
  <c r="D3496" i="19"/>
  <c r="D3495" i="19"/>
  <c r="D3494" i="19"/>
  <c r="D3493" i="19"/>
  <c r="D3492" i="19"/>
  <c r="D3491" i="19"/>
  <c r="D3490" i="19"/>
  <c r="D3489" i="19"/>
  <c r="D3488" i="19"/>
  <c r="D3487" i="19"/>
  <c r="D3486" i="19"/>
  <c r="D3485" i="19"/>
  <c r="D3484" i="19"/>
  <c r="D3483" i="19"/>
  <c r="D3482" i="19"/>
  <c r="D3481" i="19"/>
  <c r="D3480" i="19"/>
  <c r="D3479" i="19"/>
  <c r="D3478" i="19"/>
  <c r="D3477" i="19"/>
  <c r="D3476" i="19"/>
  <c r="D3475" i="19"/>
  <c r="D3474" i="19"/>
  <c r="D3473" i="19"/>
  <c r="D3472" i="19"/>
  <c r="D3471" i="19"/>
  <c r="D3470" i="19"/>
  <c r="D3469" i="19"/>
  <c r="D3468" i="19"/>
  <c r="D3467" i="19"/>
  <c r="D3466" i="19"/>
  <c r="D3465" i="19"/>
  <c r="D3464" i="19"/>
  <c r="D3463" i="19"/>
  <c r="D3462" i="19"/>
  <c r="D3461" i="19"/>
  <c r="D3460" i="19"/>
  <c r="D3459" i="19"/>
  <c r="D3458" i="19"/>
  <c r="D3457" i="19"/>
  <c r="D3456" i="19"/>
  <c r="D3455" i="19"/>
  <c r="D3454" i="19"/>
  <c r="D3453" i="19"/>
  <c r="D3452" i="19"/>
  <c r="D3451" i="19"/>
  <c r="D3450" i="19"/>
  <c r="D3449" i="19"/>
  <c r="D3448" i="19"/>
  <c r="D3447" i="19"/>
  <c r="D3446" i="19"/>
  <c r="D3445" i="19"/>
  <c r="D3444" i="19"/>
  <c r="D3443" i="19"/>
  <c r="D3442" i="19"/>
  <c r="D3441" i="19"/>
  <c r="D3440" i="19"/>
  <c r="D3439" i="19"/>
  <c r="D3438" i="19"/>
  <c r="D3437" i="19"/>
  <c r="D3436" i="19"/>
  <c r="D3435" i="19"/>
  <c r="D3434" i="19"/>
  <c r="D3433" i="19"/>
  <c r="D3432" i="19"/>
  <c r="D3431" i="19"/>
  <c r="D3430" i="19"/>
  <c r="D3429" i="19"/>
  <c r="D3428" i="19"/>
  <c r="D3427" i="19"/>
  <c r="D3426" i="19"/>
  <c r="D3425" i="19"/>
  <c r="D3424" i="19"/>
  <c r="D3423" i="19"/>
  <c r="D3422" i="19"/>
  <c r="D3421" i="19"/>
  <c r="D3420" i="19"/>
  <c r="D3419" i="19"/>
  <c r="D3418" i="19"/>
  <c r="D3417" i="19"/>
  <c r="D3416" i="19"/>
  <c r="D3415" i="19"/>
  <c r="D3414" i="19"/>
  <c r="D3413" i="19"/>
  <c r="D3412" i="19"/>
  <c r="D3411" i="19"/>
  <c r="D3410" i="19"/>
  <c r="D3409" i="19"/>
  <c r="D3408" i="19"/>
  <c r="D3407" i="19"/>
  <c r="D3406" i="19"/>
  <c r="D3405" i="19"/>
  <c r="D3404" i="19"/>
  <c r="D3403" i="19"/>
  <c r="D3402" i="19"/>
  <c r="D3401" i="19"/>
  <c r="D3400" i="19"/>
  <c r="D3399" i="19"/>
  <c r="D3398" i="19"/>
  <c r="D3397" i="19"/>
  <c r="D3396" i="19"/>
  <c r="D3395" i="19"/>
  <c r="D3394" i="19"/>
  <c r="D3393" i="19"/>
  <c r="D3392" i="19"/>
  <c r="D3391" i="19"/>
  <c r="D3390" i="19"/>
  <c r="D3389" i="19"/>
  <c r="D3388" i="19"/>
  <c r="D3387" i="19"/>
  <c r="D3386" i="19"/>
  <c r="D3385" i="19"/>
  <c r="D3384" i="19"/>
  <c r="D3383" i="19"/>
  <c r="D3382" i="19"/>
  <c r="D3381" i="19"/>
  <c r="D3380" i="19"/>
  <c r="D3379" i="19"/>
  <c r="D3378" i="19"/>
  <c r="D3377" i="19"/>
  <c r="D3376" i="19"/>
  <c r="D3375" i="19"/>
  <c r="D3374" i="19"/>
  <c r="D3373" i="19"/>
  <c r="D3372" i="19"/>
  <c r="D3371" i="19"/>
  <c r="D3370" i="19"/>
  <c r="D3369" i="19"/>
  <c r="D3368" i="19"/>
  <c r="D3367" i="19"/>
  <c r="D3366" i="19"/>
  <c r="D3365" i="19"/>
  <c r="D3364" i="19"/>
  <c r="D3363" i="19"/>
  <c r="D3362" i="19"/>
  <c r="D3361" i="19"/>
  <c r="D3360" i="19"/>
  <c r="D3359" i="19"/>
  <c r="D3358" i="19"/>
  <c r="D3357" i="19"/>
  <c r="D3356" i="19"/>
  <c r="D3355" i="19"/>
  <c r="D3354" i="19"/>
  <c r="D3353" i="19"/>
  <c r="D3352" i="19"/>
  <c r="D3351" i="19"/>
  <c r="D3350" i="19"/>
  <c r="D3349" i="19"/>
  <c r="D3348" i="19"/>
  <c r="D3347" i="19"/>
  <c r="D3346" i="19"/>
  <c r="D3345" i="19"/>
  <c r="D3344" i="19"/>
  <c r="D3343" i="19"/>
  <c r="D3342" i="19"/>
  <c r="D3341" i="19"/>
  <c r="D3340" i="19"/>
  <c r="D3339" i="19"/>
  <c r="D3338" i="19"/>
  <c r="D3337" i="19"/>
  <c r="D3336" i="19"/>
  <c r="D3335" i="19"/>
  <c r="D3334" i="19"/>
  <c r="D3333" i="19"/>
  <c r="D3332" i="19"/>
  <c r="D3331" i="19"/>
  <c r="D3330" i="19"/>
  <c r="D3329" i="19"/>
  <c r="D3328" i="19"/>
  <c r="D3327" i="19"/>
  <c r="D3326" i="19"/>
  <c r="D3325" i="19"/>
  <c r="D3324" i="19"/>
  <c r="D3323" i="19"/>
  <c r="D3322" i="19"/>
  <c r="D3321" i="19"/>
  <c r="D3320" i="19"/>
  <c r="D3319" i="19"/>
  <c r="D3318" i="19"/>
  <c r="D3317" i="19"/>
  <c r="D3316" i="19"/>
  <c r="D3315" i="19"/>
  <c r="D3314" i="19"/>
  <c r="D3313" i="19"/>
  <c r="D3312" i="19"/>
  <c r="D3311" i="19"/>
  <c r="D3310" i="19"/>
  <c r="D3309" i="19"/>
  <c r="D3308" i="19"/>
  <c r="D3307" i="19"/>
  <c r="D3306" i="19"/>
  <c r="D3305" i="19"/>
  <c r="D3304" i="19"/>
  <c r="D3303" i="19"/>
  <c r="D3302" i="19"/>
  <c r="D3301" i="19"/>
  <c r="D3300" i="19"/>
  <c r="D3299" i="19"/>
  <c r="D3298" i="19"/>
  <c r="D3297" i="19"/>
  <c r="D3296" i="19"/>
  <c r="D3295" i="19"/>
  <c r="D3294" i="19"/>
  <c r="D3293" i="19"/>
  <c r="D3292" i="19"/>
  <c r="D3291" i="19"/>
  <c r="D3290" i="19"/>
  <c r="D3289" i="19"/>
  <c r="D3288" i="19"/>
  <c r="D3287" i="19"/>
  <c r="D3286" i="19"/>
  <c r="D3285" i="19"/>
  <c r="D3284" i="19"/>
  <c r="D3283" i="19"/>
  <c r="D3282" i="19"/>
  <c r="D3281" i="19"/>
  <c r="D3280" i="19"/>
  <c r="D3279" i="19"/>
  <c r="D3278" i="19"/>
  <c r="D3277" i="19"/>
  <c r="D3276" i="19"/>
  <c r="D3275" i="19"/>
  <c r="D3274" i="19"/>
  <c r="D3273" i="19"/>
  <c r="D3272" i="19"/>
  <c r="D3271" i="19"/>
  <c r="D3270" i="19"/>
  <c r="D3269" i="19"/>
  <c r="D3268" i="19"/>
  <c r="D3267" i="19"/>
  <c r="D3266" i="19"/>
  <c r="D3265" i="19"/>
  <c r="D3264" i="19"/>
  <c r="D3263" i="19"/>
  <c r="D3262" i="19"/>
  <c r="D3261" i="19"/>
  <c r="D3260" i="19"/>
  <c r="D3259" i="19"/>
  <c r="D3258" i="19"/>
  <c r="D3257" i="19"/>
  <c r="D3256" i="19"/>
  <c r="D3255" i="19"/>
  <c r="D3254" i="19"/>
  <c r="D3253" i="19"/>
  <c r="D3252" i="19"/>
  <c r="D3251" i="19"/>
  <c r="D3250" i="19"/>
  <c r="D3249" i="19"/>
  <c r="D3248" i="19"/>
  <c r="D3247" i="19"/>
  <c r="D3246" i="19"/>
  <c r="D3245" i="19"/>
  <c r="D3244" i="19"/>
  <c r="D3243" i="19"/>
  <c r="D3242" i="19"/>
  <c r="D3241" i="19"/>
  <c r="D3240" i="19"/>
  <c r="D3239" i="19"/>
  <c r="D3238" i="19"/>
  <c r="D3237" i="19"/>
  <c r="D3236" i="19"/>
  <c r="D3235" i="19"/>
  <c r="D3234" i="19"/>
  <c r="D3233" i="19"/>
  <c r="D3232" i="19"/>
  <c r="D3231" i="19"/>
  <c r="D3230" i="19"/>
  <c r="D3229" i="19"/>
  <c r="D3228" i="19"/>
  <c r="D3227" i="19"/>
  <c r="D3226" i="19"/>
  <c r="D3225" i="19"/>
  <c r="D3224" i="19"/>
  <c r="D3223" i="19"/>
  <c r="D3222" i="19"/>
  <c r="D3221" i="19"/>
  <c r="D3220" i="19"/>
  <c r="D3219" i="19"/>
  <c r="D3218" i="19"/>
  <c r="D3217" i="19"/>
  <c r="D3216" i="19"/>
  <c r="D3215" i="19"/>
  <c r="D3214" i="19"/>
  <c r="D3213" i="19"/>
  <c r="D3212" i="19"/>
  <c r="D3211" i="19"/>
  <c r="D3210" i="19"/>
  <c r="D3209" i="19"/>
  <c r="D3208" i="19"/>
  <c r="D3207" i="19"/>
  <c r="D3206" i="19"/>
  <c r="D3205" i="19"/>
  <c r="D3204" i="19"/>
  <c r="D3203" i="19"/>
  <c r="D3202" i="19"/>
  <c r="D3201" i="19"/>
  <c r="D3200" i="19"/>
  <c r="D3199" i="19"/>
  <c r="D3198" i="19"/>
  <c r="D3197" i="19"/>
  <c r="D3196" i="19"/>
  <c r="D3195" i="19"/>
  <c r="D3194" i="19"/>
  <c r="D3193" i="19"/>
  <c r="D3192" i="19"/>
  <c r="D3191" i="19"/>
  <c r="D3190" i="19"/>
  <c r="D3189" i="19"/>
  <c r="D3188" i="19"/>
  <c r="D3187" i="19"/>
  <c r="D3186" i="19"/>
  <c r="D3185" i="19"/>
  <c r="D3184" i="19"/>
  <c r="D3183" i="19"/>
  <c r="D3182" i="19"/>
  <c r="D3181" i="19"/>
  <c r="D3180" i="19"/>
  <c r="D3179" i="19"/>
  <c r="D3178" i="19"/>
  <c r="D3177" i="19"/>
  <c r="D3176" i="19"/>
  <c r="D3175" i="19"/>
  <c r="D3174" i="19"/>
  <c r="D3173" i="19"/>
  <c r="D3172" i="19"/>
  <c r="D3171" i="19"/>
  <c r="D3170" i="19"/>
  <c r="D3169" i="19"/>
  <c r="D3168" i="19"/>
  <c r="D3167" i="19"/>
  <c r="D3166" i="19"/>
  <c r="D3165" i="19"/>
  <c r="D3164" i="19"/>
  <c r="D3163" i="19"/>
  <c r="D3162" i="19"/>
  <c r="D3161" i="19"/>
  <c r="D3160" i="19"/>
  <c r="D3159" i="19"/>
  <c r="D3158" i="19"/>
  <c r="D3157" i="19"/>
  <c r="D3156" i="19"/>
  <c r="D3155" i="19"/>
  <c r="D3154" i="19"/>
  <c r="D3153" i="19"/>
  <c r="D3152" i="19"/>
  <c r="D3151" i="19"/>
  <c r="D3150" i="19"/>
  <c r="D3149" i="19"/>
  <c r="D3148" i="19"/>
  <c r="D3147" i="19"/>
  <c r="D3146" i="19"/>
  <c r="D3145" i="19"/>
  <c r="D3144" i="19"/>
  <c r="D3143" i="19"/>
  <c r="D3142" i="19"/>
  <c r="D3141" i="19"/>
  <c r="D3140" i="19"/>
  <c r="D3139" i="19"/>
  <c r="D3138" i="19"/>
  <c r="D3137" i="19"/>
  <c r="D3136" i="19"/>
  <c r="D3135" i="19"/>
  <c r="D3134" i="19"/>
  <c r="D3133" i="19"/>
  <c r="D3132" i="19"/>
  <c r="D3131" i="19"/>
  <c r="D3130" i="19"/>
  <c r="D3129" i="19"/>
  <c r="D3128" i="19"/>
  <c r="D3127" i="19"/>
  <c r="D3126" i="19"/>
  <c r="D3125" i="19"/>
  <c r="D3124" i="19"/>
  <c r="D3123" i="19"/>
  <c r="D3122" i="19"/>
  <c r="D3121" i="19"/>
  <c r="D3120" i="19"/>
  <c r="D3119" i="19"/>
  <c r="D3118" i="19"/>
  <c r="D3117" i="19"/>
  <c r="D3116" i="19"/>
  <c r="D3115" i="19"/>
  <c r="D3114" i="19"/>
  <c r="D3113" i="19"/>
  <c r="D3112" i="19"/>
  <c r="D3111" i="19"/>
  <c r="D3110" i="19"/>
  <c r="D3109" i="19"/>
  <c r="D3108" i="19"/>
  <c r="D3107" i="19"/>
  <c r="D3106" i="19"/>
  <c r="D3105" i="19"/>
  <c r="D3104" i="19"/>
  <c r="D3103" i="19"/>
  <c r="D3102" i="19"/>
  <c r="D3101" i="19"/>
  <c r="D3100" i="19"/>
  <c r="D3099" i="19"/>
  <c r="D3098" i="19"/>
  <c r="D3097" i="19"/>
  <c r="D3096" i="19"/>
  <c r="D3095" i="19"/>
  <c r="D3094" i="19"/>
  <c r="D3093" i="19"/>
  <c r="D3092" i="19"/>
  <c r="D3091" i="19"/>
  <c r="D3090" i="19"/>
  <c r="D3089" i="19"/>
  <c r="D3088" i="19"/>
  <c r="D3087" i="19"/>
  <c r="D3086" i="19"/>
  <c r="D3085" i="19"/>
  <c r="D3084" i="19"/>
  <c r="D3083" i="19"/>
  <c r="D3082" i="19"/>
  <c r="D3081" i="19"/>
  <c r="D3080" i="19"/>
  <c r="D3079" i="19"/>
  <c r="D3078" i="19"/>
  <c r="D3077" i="19"/>
  <c r="D3076" i="19"/>
  <c r="D3075" i="19"/>
  <c r="D3074" i="19"/>
  <c r="D3073" i="19"/>
  <c r="D3072" i="19"/>
  <c r="D3071" i="19"/>
  <c r="D3070" i="19"/>
  <c r="D3069" i="19"/>
  <c r="D3068" i="19"/>
  <c r="D3067" i="19"/>
  <c r="D3066" i="19"/>
  <c r="D3065" i="19"/>
  <c r="D3064" i="19"/>
  <c r="D3063" i="19"/>
  <c r="D3062" i="19"/>
  <c r="D3061" i="19"/>
  <c r="D3060" i="19"/>
  <c r="D3059" i="19"/>
  <c r="D3058" i="19"/>
  <c r="D3057" i="19"/>
  <c r="D3056" i="19"/>
  <c r="D3055" i="19"/>
  <c r="D3054" i="19"/>
  <c r="D3053" i="19"/>
  <c r="D3052" i="19"/>
  <c r="D3051" i="19"/>
  <c r="D3050" i="19"/>
  <c r="D3049" i="19"/>
  <c r="D3048" i="19"/>
  <c r="D3047" i="19"/>
  <c r="D3046" i="19"/>
  <c r="D3045" i="19"/>
  <c r="D3044" i="19"/>
  <c r="D3043" i="19"/>
  <c r="D3042" i="19"/>
  <c r="D3041" i="19"/>
  <c r="D3040" i="19"/>
  <c r="D3039" i="19"/>
  <c r="D3038" i="19"/>
  <c r="D3037" i="19"/>
  <c r="D3036" i="19"/>
  <c r="D3035" i="19"/>
  <c r="D3034" i="19"/>
  <c r="D3033" i="19"/>
  <c r="D3032" i="19"/>
  <c r="D3031" i="19"/>
  <c r="D3030" i="19"/>
  <c r="D3029" i="19"/>
  <c r="D3028" i="19"/>
  <c r="D3027" i="19"/>
  <c r="D3026" i="19"/>
  <c r="D3025" i="19"/>
  <c r="D3024" i="19"/>
  <c r="D3023" i="19"/>
  <c r="D3022" i="19"/>
  <c r="D3021" i="19"/>
  <c r="D3020" i="19"/>
  <c r="D3019" i="19"/>
  <c r="D3018" i="19"/>
  <c r="D3017" i="19"/>
  <c r="D3016" i="19"/>
  <c r="D3015" i="19"/>
  <c r="D3014" i="19"/>
  <c r="D3013" i="19"/>
  <c r="D3012" i="19"/>
  <c r="D3011" i="19"/>
  <c r="D3010" i="19"/>
  <c r="D3009" i="19"/>
  <c r="D3008" i="19"/>
  <c r="D3007" i="19"/>
  <c r="D3006" i="19"/>
  <c r="D3005" i="19"/>
  <c r="D3004" i="19"/>
  <c r="D3003" i="19"/>
  <c r="D3002" i="19"/>
  <c r="D3001" i="19"/>
  <c r="D3000" i="19"/>
  <c r="D2999" i="19"/>
  <c r="D2998" i="19"/>
  <c r="D2997" i="19"/>
  <c r="D2996" i="19"/>
  <c r="D2995" i="19"/>
  <c r="D2994" i="19"/>
  <c r="D2993" i="19"/>
  <c r="D2992" i="19"/>
  <c r="D2991" i="19"/>
  <c r="D2990" i="19"/>
  <c r="D2989" i="19"/>
  <c r="D2988" i="19"/>
  <c r="D2987" i="19"/>
  <c r="D2986" i="19"/>
  <c r="D2985" i="19"/>
  <c r="D2984" i="19"/>
  <c r="D2983" i="19"/>
  <c r="D2982" i="19"/>
  <c r="D2981" i="19"/>
  <c r="D2980" i="19"/>
  <c r="D2979" i="19"/>
  <c r="D2978" i="19"/>
  <c r="D2977" i="19"/>
  <c r="D2976" i="19"/>
  <c r="D2975" i="19"/>
  <c r="D2974" i="19"/>
  <c r="D2973" i="19"/>
  <c r="D2972" i="19"/>
  <c r="D2971" i="19"/>
  <c r="D2970" i="19"/>
  <c r="D2969" i="19"/>
  <c r="D2968" i="19"/>
  <c r="D2967" i="19"/>
  <c r="D2966" i="19"/>
  <c r="D2965" i="19"/>
  <c r="D2964" i="19"/>
  <c r="D2963" i="19"/>
  <c r="D2962" i="19"/>
  <c r="D2961" i="19"/>
  <c r="D2960" i="19"/>
  <c r="D2959" i="19"/>
  <c r="D2958" i="19"/>
  <c r="D2957" i="19"/>
  <c r="D2956" i="19"/>
  <c r="D2955" i="19"/>
  <c r="D2954" i="19"/>
  <c r="D2953" i="19"/>
  <c r="D2952" i="19"/>
  <c r="D2951" i="19"/>
  <c r="D2950" i="19"/>
  <c r="D2949" i="19"/>
  <c r="D2948" i="19"/>
  <c r="D2947" i="19"/>
  <c r="D2946" i="19"/>
  <c r="D2945" i="19"/>
  <c r="D2944" i="19"/>
  <c r="D2943" i="19"/>
  <c r="D2942" i="19"/>
  <c r="D2941" i="19"/>
  <c r="D2940" i="19"/>
  <c r="D2939" i="19"/>
  <c r="D2938" i="19"/>
  <c r="D2937" i="19"/>
  <c r="D2936" i="19"/>
  <c r="D2935" i="19"/>
  <c r="D2934" i="19"/>
  <c r="D2933" i="19"/>
  <c r="D2932" i="19"/>
  <c r="D2931" i="19"/>
  <c r="D2930" i="19"/>
  <c r="D2929" i="19"/>
  <c r="D2928" i="19"/>
  <c r="D2927" i="19"/>
  <c r="D2926" i="19"/>
  <c r="D2925" i="19"/>
  <c r="D2924" i="19"/>
  <c r="D2923" i="19"/>
  <c r="D2922" i="19"/>
  <c r="D2921" i="19"/>
  <c r="D2920" i="19"/>
  <c r="D2919" i="19"/>
  <c r="D2918" i="19"/>
  <c r="D2917" i="19"/>
  <c r="D2916" i="19"/>
  <c r="D2915" i="19"/>
  <c r="D2914" i="19"/>
  <c r="D2913" i="19"/>
  <c r="D2912" i="19"/>
  <c r="D2911" i="19"/>
  <c r="D2910" i="19"/>
  <c r="D2909" i="19"/>
  <c r="D2908" i="19"/>
  <c r="D2907" i="19"/>
  <c r="D2906" i="19"/>
  <c r="D2905" i="19"/>
  <c r="D2904" i="19"/>
  <c r="D2903" i="19"/>
  <c r="D2902" i="19"/>
  <c r="D2901" i="19"/>
  <c r="D2900" i="19"/>
  <c r="D2899" i="19"/>
  <c r="D2898" i="19"/>
  <c r="D2897" i="19"/>
  <c r="D2896" i="19"/>
  <c r="D2895" i="19"/>
  <c r="D2894" i="19"/>
  <c r="D2893" i="19"/>
  <c r="D2892" i="19"/>
  <c r="D2891" i="19"/>
  <c r="D2890" i="19"/>
  <c r="D2889" i="19"/>
  <c r="D2888" i="19"/>
  <c r="D2887" i="19"/>
  <c r="D2886" i="19"/>
  <c r="D2885" i="19"/>
  <c r="D2884" i="19"/>
  <c r="D2883" i="19"/>
  <c r="D2882" i="19"/>
  <c r="D2881" i="19"/>
  <c r="D2880" i="19"/>
  <c r="D2879" i="19"/>
  <c r="D2878" i="19"/>
  <c r="D2877" i="19"/>
  <c r="D2876" i="19"/>
  <c r="D2875" i="19"/>
  <c r="D2874" i="19"/>
  <c r="D2873" i="19"/>
  <c r="D2872" i="19"/>
  <c r="D2871" i="19"/>
  <c r="D2870" i="19"/>
  <c r="D2869" i="19"/>
  <c r="D2868" i="19"/>
  <c r="D2867" i="19"/>
  <c r="D2866" i="19"/>
  <c r="D2865" i="19"/>
  <c r="D2864" i="19"/>
  <c r="D2863" i="19"/>
  <c r="D2862" i="19"/>
  <c r="D2861" i="19"/>
  <c r="D2860" i="19"/>
  <c r="D2859" i="19"/>
  <c r="D2858" i="19"/>
  <c r="D2857" i="19"/>
  <c r="D2856" i="19"/>
  <c r="D2855" i="19"/>
  <c r="D2854" i="19"/>
  <c r="D2853" i="19"/>
  <c r="D2852" i="19"/>
  <c r="D2851" i="19"/>
  <c r="D2850" i="19"/>
  <c r="D2849" i="19"/>
  <c r="D2848" i="19"/>
  <c r="D2847" i="19"/>
  <c r="D2846" i="19"/>
  <c r="D2845" i="19"/>
  <c r="D2844" i="19"/>
  <c r="D2843" i="19"/>
  <c r="D2842" i="19"/>
  <c r="D2841" i="19"/>
  <c r="D2840" i="19"/>
  <c r="D2839" i="19"/>
  <c r="D2838" i="19"/>
  <c r="D2837" i="19"/>
  <c r="D2836" i="19"/>
  <c r="D2835" i="19"/>
  <c r="D2834" i="19"/>
  <c r="D2833" i="19"/>
  <c r="D2832" i="19"/>
  <c r="D2831" i="19"/>
  <c r="D2830" i="19"/>
  <c r="D2829" i="19"/>
  <c r="D2828" i="19"/>
  <c r="D2827" i="19"/>
  <c r="D2826" i="19"/>
  <c r="D2825" i="19"/>
  <c r="D2824" i="19"/>
  <c r="D2823" i="19"/>
  <c r="D2822" i="19"/>
  <c r="D2821" i="19"/>
  <c r="D2820" i="19"/>
  <c r="D2819" i="19"/>
  <c r="D2818" i="19"/>
  <c r="D2817" i="19"/>
  <c r="D2816" i="19"/>
  <c r="D2815" i="19"/>
  <c r="D2814" i="19"/>
  <c r="D2813" i="19"/>
  <c r="D2812" i="19"/>
  <c r="D2811" i="19"/>
  <c r="D2810" i="19"/>
  <c r="D2809" i="19"/>
  <c r="D2808" i="19"/>
  <c r="D2807" i="19"/>
  <c r="D2806" i="19"/>
  <c r="D2805" i="19"/>
  <c r="D2804" i="19"/>
  <c r="D2803" i="19"/>
  <c r="D2802" i="19"/>
  <c r="D2801" i="19"/>
  <c r="D2800" i="19"/>
  <c r="D2799" i="19"/>
  <c r="D2798" i="19"/>
  <c r="D2797" i="19"/>
  <c r="D2796" i="19"/>
  <c r="D2795" i="19"/>
  <c r="D2794" i="19"/>
  <c r="D2793" i="19"/>
  <c r="D2792" i="19"/>
  <c r="D2791" i="19"/>
  <c r="D2790" i="19"/>
  <c r="D2789" i="19"/>
  <c r="D2788" i="19"/>
  <c r="D2787" i="19"/>
  <c r="D2786" i="19"/>
  <c r="D2785" i="19"/>
  <c r="D2784" i="19"/>
  <c r="D2783" i="19"/>
  <c r="D2782" i="19"/>
  <c r="D2781" i="19"/>
  <c r="D2780" i="19"/>
  <c r="D2779" i="19"/>
  <c r="D2778" i="19"/>
  <c r="D2777" i="19"/>
  <c r="D2776" i="19"/>
  <c r="D2775" i="19"/>
  <c r="D2774" i="19"/>
  <c r="D2773" i="19"/>
  <c r="D2772" i="19"/>
  <c r="D2771" i="19"/>
  <c r="D2770" i="19"/>
  <c r="D2769" i="19"/>
  <c r="D2768" i="19"/>
  <c r="D2767" i="19"/>
  <c r="D2766" i="19"/>
  <c r="D2765" i="19"/>
  <c r="D2764" i="19"/>
  <c r="D2763" i="19"/>
  <c r="D2762" i="19"/>
  <c r="D2761" i="19"/>
  <c r="D2760" i="19"/>
  <c r="D2759" i="19"/>
  <c r="D2758" i="19"/>
  <c r="D2757" i="19"/>
  <c r="D2756" i="19"/>
  <c r="D2755" i="19"/>
  <c r="D2754" i="19"/>
  <c r="D2753" i="19"/>
  <c r="D2752" i="19"/>
  <c r="D2751" i="19"/>
  <c r="D2750" i="19"/>
  <c r="D2749" i="19"/>
  <c r="D2748" i="19"/>
  <c r="D2747" i="19"/>
  <c r="D2746" i="19"/>
  <c r="D2745" i="19"/>
  <c r="D2744" i="19"/>
  <c r="D2743" i="19"/>
  <c r="D2742" i="19"/>
  <c r="D2741" i="19"/>
  <c r="D2740" i="19"/>
  <c r="D2739" i="19"/>
  <c r="D2738" i="19"/>
  <c r="D2737" i="19"/>
  <c r="D2736" i="19"/>
  <c r="D2735" i="19"/>
  <c r="D2734" i="19"/>
  <c r="D2733" i="19"/>
  <c r="D2732" i="19"/>
  <c r="D2731" i="19"/>
  <c r="D2730" i="19"/>
  <c r="D2729" i="19"/>
  <c r="D2728" i="19"/>
  <c r="D2727" i="19"/>
  <c r="D2726" i="19"/>
  <c r="D2725" i="19"/>
  <c r="D2724" i="19"/>
  <c r="D2723" i="19"/>
  <c r="D2722" i="19"/>
  <c r="D2721" i="19"/>
  <c r="D2720" i="19"/>
  <c r="D2719" i="19"/>
  <c r="D2718" i="19"/>
  <c r="D2717" i="19"/>
  <c r="D2716" i="19"/>
  <c r="D2715" i="19"/>
  <c r="D2714" i="19"/>
  <c r="D2713" i="19"/>
  <c r="D2712" i="19"/>
  <c r="D2711" i="19"/>
  <c r="D2710" i="19"/>
  <c r="D2709" i="19"/>
  <c r="D2708" i="19"/>
  <c r="D2707" i="19"/>
  <c r="D2706" i="19"/>
  <c r="D2705" i="19"/>
  <c r="D2704" i="19"/>
  <c r="D2703" i="19"/>
  <c r="D2702" i="19"/>
  <c r="D2701" i="19"/>
  <c r="D2700" i="19"/>
  <c r="D2699" i="19"/>
  <c r="D2698" i="19"/>
  <c r="D2697" i="19"/>
  <c r="D2696" i="19"/>
  <c r="D2695" i="19"/>
  <c r="D2694" i="19"/>
  <c r="D2693" i="19"/>
  <c r="D2692" i="19"/>
  <c r="D2691" i="19"/>
  <c r="D2690" i="19"/>
  <c r="D2689" i="19"/>
  <c r="D2688" i="19"/>
  <c r="D2687" i="19"/>
  <c r="D2686" i="19"/>
  <c r="D2685" i="19"/>
  <c r="D2684" i="19"/>
  <c r="D2683" i="19"/>
  <c r="D2682" i="19"/>
  <c r="D2681" i="19"/>
  <c r="D2680" i="19"/>
  <c r="D2679" i="19"/>
  <c r="D2678" i="19"/>
  <c r="D2677" i="19"/>
  <c r="D2676" i="19"/>
  <c r="D2675" i="19"/>
  <c r="D2674" i="19"/>
  <c r="D2673" i="19"/>
  <c r="D2672" i="19"/>
  <c r="D2671" i="19"/>
  <c r="D2670" i="19"/>
  <c r="D2669" i="19"/>
  <c r="D2668" i="19"/>
  <c r="D2667" i="19"/>
  <c r="D2666" i="19"/>
  <c r="D2665" i="19"/>
  <c r="D2664" i="19"/>
  <c r="D2663" i="19"/>
  <c r="D2662" i="19"/>
  <c r="D2661" i="19"/>
  <c r="D2660" i="19"/>
  <c r="D2659" i="19"/>
  <c r="D2658" i="19"/>
  <c r="D2657" i="19"/>
  <c r="D2656" i="19"/>
  <c r="D2655" i="19"/>
  <c r="D2654" i="19"/>
  <c r="D2653" i="19"/>
  <c r="D2652" i="19"/>
  <c r="D2651" i="19"/>
  <c r="D2650" i="19"/>
  <c r="D2649" i="19"/>
  <c r="D2648" i="19"/>
  <c r="D2647" i="19"/>
  <c r="D2646" i="19"/>
  <c r="D2645" i="19"/>
  <c r="D2644" i="19"/>
  <c r="D2643" i="19"/>
  <c r="D2642" i="19"/>
  <c r="D2641" i="19"/>
  <c r="D2640" i="19"/>
  <c r="D2639" i="19"/>
  <c r="D2638" i="19"/>
  <c r="D2637" i="19"/>
  <c r="D2636" i="19"/>
  <c r="D2635" i="19"/>
  <c r="D2634" i="19"/>
  <c r="D2633" i="19"/>
  <c r="D2632" i="19"/>
  <c r="D2631" i="19"/>
  <c r="D2630" i="19"/>
  <c r="D2629" i="19"/>
  <c r="D2628" i="19"/>
  <c r="D2627" i="19"/>
  <c r="D2626" i="19"/>
  <c r="D2625" i="19"/>
  <c r="D2624" i="19"/>
  <c r="D2623" i="19"/>
  <c r="D2622" i="19"/>
  <c r="D2621" i="19"/>
  <c r="D2620" i="19"/>
  <c r="D2619" i="19"/>
  <c r="D2618" i="19"/>
  <c r="D2617" i="19"/>
  <c r="D2616" i="19"/>
  <c r="D2615" i="19"/>
  <c r="D2614" i="19"/>
  <c r="D2613" i="19"/>
  <c r="D2612" i="19"/>
  <c r="D2611" i="19"/>
  <c r="D2610" i="19"/>
  <c r="D2609" i="19"/>
  <c r="D2608" i="19"/>
  <c r="D2607" i="19"/>
  <c r="D2606" i="19"/>
  <c r="D2605" i="19"/>
  <c r="D2604" i="19"/>
  <c r="D2603" i="19"/>
  <c r="D2602" i="19"/>
  <c r="D2601" i="19"/>
  <c r="D2600" i="19"/>
  <c r="D2599" i="19"/>
  <c r="D2598" i="19"/>
  <c r="D2597" i="19"/>
  <c r="D2596" i="19"/>
  <c r="D2595" i="19"/>
  <c r="D2594" i="19"/>
  <c r="D2593" i="19"/>
  <c r="D2592" i="19"/>
  <c r="D2591" i="19"/>
  <c r="D2590" i="19"/>
  <c r="D2589" i="19"/>
  <c r="D2588" i="19"/>
  <c r="D2587" i="19"/>
  <c r="D2586" i="19"/>
  <c r="D2585" i="19"/>
  <c r="D2584" i="19"/>
  <c r="D2583" i="19"/>
  <c r="D2582" i="19"/>
  <c r="D2581" i="19"/>
  <c r="D2580" i="19"/>
  <c r="D2579" i="19"/>
  <c r="D2578" i="19"/>
  <c r="D2577" i="19"/>
  <c r="D2576" i="19"/>
  <c r="D2575" i="19"/>
  <c r="D2574" i="19"/>
  <c r="D2573" i="19"/>
  <c r="D2572" i="19"/>
  <c r="D2571" i="19"/>
  <c r="D2570" i="19"/>
  <c r="D2569" i="19"/>
  <c r="D2568" i="19"/>
  <c r="D2567" i="19"/>
  <c r="D2566" i="19"/>
  <c r="D2565" i="19"/>
  <c r="D2564" i="19"/>
  <c r="D2563" i="19"/>
  <c r="D2562" i="19"/>
  <c r="D2561" i="19"/>
  <c r="D2560" i="19"/>
  <c r="D2559" i="19"/>
  <c r="D2558" i="19"/>
  <c r="D2557" i="19"/>
  <c r="D2556" i="19"/>
  <c r="D2555" i="19"/>
  <c r="D2554" i="19"/>
  <c r="D2553" i="19"/>
  <c r="D2552" i="19"/>
  <c r="D2551" i="19"/>
  <c r="D2550" i="19"/>
  <c r="D2549" i="19"/>
  <c r="D2548" i="19"/>
  <c r="D2547" i="19"/>
  <c r="D2546" i="19"/>
  <c r="D2545" i="19"/>
  <c r="D2544" i="19"/>
  <c r="D2543" i="19"/>
  <c r="D2542" i="19"/>
  <c r="D2541" i="19"/>
  <c r="D2540" i="19"/>
  <c r="D2539" i="19"/>
  <c r="D2538" i="19"/>
  <c r="D2537" i="19"/>
  <c r="D2536" i="19"/>
  <c r="D2535" i="19"/>
  <c r="D2534" i="19"/>
  <c r="D2533" i="19"/>
  <c r="D2532" i="19"/>
  <c r="D2531" i="19"/>
  <c r="D2530" i="19"/>
  <c r="D2529" i="19"/>
  <c r="D2528" i="19"/>
  <c r="D2527" i="19"/>
  <c r="D2526" i="19"/>
  <c r="D2525" i="19"/>
  <c r="D2524" i="19"/>
  <c r="D2523" i="19"/>
  <c r="D2522" i="19"/>
  <c r="D2521" i="19"/>
  <c r="D2520" i="19"/>
  <c r="D2519" i="19"/>
  <c r="D2518" i="19"/>
  <c r="D2517" i="19"/>
  <c r="D2516" i="19"/>
  <c r="D2515" i="19"/>
  <c r="D2514" i="19"/>
  <c r="D2513" i="19"/>
  <c r="D2512" i="19"/>
  <c r="D2511" i="19"/>
  <c r="D2510" i="19"/>
  <c r="D2509" i="19"/>
  <c r="D2508" i="19"/>
  <c r="D2507" i="19"/>
  <c r="D2506" i="19"/>
  <c r="D2505" i="19"/>
  <c r="D2504" i="19"/>
  <c r="D2503" i="19"/>
  <c r="D2502" i="19"/>
  <c r="D2501" i="19"/>
  <c r="D2500" i="19"/>
  <c r="D2499" i="19"/>
  <c r="D2498" i="19"/>
  <c r="D2497" i="19"/>
  <c r="D2496" i="19"/>
  <c r="D2495" i="19"/>
  <c r="D2494" i="19"/>
  <c r="D2493" i="19"/>
  <c r="D2492" i="19"/>
  <c r="D2491" i="19"/>
  <c r="D2490" i="19"/>
  <c r="D2489" i="19"/>
  <c r="D2488" i="19"/>
  <c r="D2487" i="19"/>
  <c r="D2486" i="19"/>
  <c r="D2485" i="19"/>
  <c r="D2484" i="19"/>
  <c r="D2483" i="19"/>
  <c r="D2482" i="19"/>
  <c r="D2481" i="19"/>
  <c r="D2480" i="19"/>
  <c r="D2479" i="19"/>
  <c r="D2478" i="19"/>
  <c r="D2477" i="19"/>
  <c r="D2476" i="19"/>
  <c r="D2475" i="19"/>
  <c r="D2474" i="19"/>
  <c r="D2473" i="19"/>
  <c r="D2472" i="19"/>
  <c r="D2471" i="19"/>
  <c r="D2470" i="19"/>
  <c r="D2469" i="19"/>
  <c r="D2468" i="19"/>
  <c r="D2467" i="19"/>
  <c r="D2466" i="19"/>
  <c r="D2465" i="19"/>
  <c r="D2464" i="19"/>
  <c r="D2463" i="19"/>
  <c r="D2462" i="19"/>
  <c r="D2461" i="19"/>
  <c r="D2460" i="19"/>
  <c r="D2459" i="19"/>
  <c r="D2458" i="19"/>
  <c r="D2457" i="19"/>
  <c r="D2456" i="19"/>
  <c r="D2455" i="19"/>
  <c r="D2454" i="19"/>
  <c r="D2453" i="19"/>
  <c r="D2452" i="19"/>
  <c r="D2451" i="19"/>
  <c r="D2450" i="19"/>
  <c r="D2449" i="19"/>
  <c r="D2448" i="19"/>
  <c r="D2447" i="19"/>
  <c r="D2446" i="19"/>
  <c r="D2445" i="19"/>
  <c r="D2444" i="19"/>
  <c r="D2443" i="19"/>
  <c r="D2442" i="19"/>
  <c r="D2441" i="19"/>
  <c r="D2440" i="19"/>
  <c r="D2439" i="19"/>
  <c r="D2438" i="19"/>
  <c r="D2437" i="19"/>
  <c r="D2436" i="19"/>
  <c r="D2435" i="19"/>
  <c r="D2434" i="19"/>
  <c r="D2433" i="19"/>
  <c r="D2432" i="19"/>
  <c r="D2431" i="19"/>
  <c r="D2430" i="19"/>
  <c r="D2429" i="19"/>
  <c r="D2428" i="19"/>
  <c r="D2427" i="19"/>
  <c r="D2426" i="19"/>
  <c r="D2425" i="19"/>
  <c r="D2424" i="19"/>
  <c r="D2423" i="19"/>
  <c r="D2422" i="19"/>
  <c r="D2421" i="19"/>
  <c r="D2420" i="19"/>
  <c r="D2419" i="19"/>
  <c r="D2418" i="19"/>
  <c r="D2417" i="19"/>
  <c r="D2416" i="19"/>
  <c r="D2415" i="19"/>
  <c r="D2414" i="19"/>
  <c r="D2413" i="19"/>
  <c r="D2412" i="19"/>
  <c r="D2411" i="19"/>
  <c r="D2410" i="19"/>
  <c r="D2409" i="19"/>
  <c r="D2408" i="19"/>
  <c r="D2407" i="19"/>
  <c r="D2406" i="19"/>
  <c r="D2405" i="19"/>
  <c r="D2404" i="19"/>
  <c r="D2403" i="19"/>
  <c r="D2402" i="19"/>
  <c r="D2401" i="19"/>
  <c r="D2400" i="19"/>
  <c r="D2399" i="19"/>
  <c r="D2398" i="19"/>
  <c r="D2397" i="19"/>
  <c r="D2396" i="19"/>
  <c r="D2395" i="19"/>
  <c r="D2394" i="19"/>
  <c r="D2393" i="19"/>
  <c r="D2392" i="19"/>
  <c r="D2391" i="19"/>
  <c r="D2390" i="19"/>
  <c r="D2389" i="19"/>
  <c r="D2388" i="19"/>
  <c r="D2387" i="19"/>
  <c r="D2386" i="19"/>
  <c r="D2385" i="19"/>
  <c r="D2384" i="19"/>
  <c r="D2383" i="19"/>
  <c r="D2382" i="19"/>
  <c r="D2381" i="19"/>
  <c r="D2380" i="19"/>
  <c r="D2379" i="19"/>
  <c r="D2378" i="19"/>
  <c r="D2377" i="19"/>
  <c r="D2376" i="19"/>
  <c r="D2375" i="19"/>
  <c r="D2374" i="19"/>
  <c r="D2373" i="19"/>
  <c r="D2372" i="19"/>
  <c r="D2371" i="19"/>
  <c r="D2370" i="19"/>
  <c r="D2369" i="19"/>
  <c r="D2368" i="19"/>
  <c r="D2367" i="19"/>
  <c r="D2366" i="19"/>
  <c r="D2365" i="19"/>
  <c r="D2364" i="19"/>
  <c r="D2363" i="19"/>
  <c r="D2362" i="19"/>
  <c r="D2361" i="19"/>
  <c r="D2360" i="19"/>
  <c r="D2359" i="19"/>
  <c r="D2358" i="19"/>
  <c r="D2357" i="19"/>
  <c r="D2356" i="19"/>
  <c r="D2355" i="19"/>
  <c r="D2354" i="19"/>
  <c r="D2353" i="19"/>
  <c r="D2352" i="19"/>
  <c r="D2351" i="19"/>
  <c r="D2350" i="19"/>
  <c r="D2349" i="19"/>
  <c r="D2348" i="19"/>
  <c r="D2347" i="19"/>
  <c r="D2346" i="19"/>
  <c r="D2345" i="19"/>
  <c r="D2344" i="19"/>
  <c r="D2343" i="19"/>
  <c r="D2342" i="19"/>
  <c r="D2341" i="19"/>
  <c r="D2340" i="19"/>
  <c r="D2339" i="19"/>
  <c r="D2338" i="19"/>
  <c r="D2337" i="19"/>
  <c r="D2336" i="19"/>
  <c r="D2335" i="19"/>
  <c r="D2334" i="19"/>
  <c r="D2333" i="19"/>
  <c r="D2332" i="19"/>
  <c r="D2331" i="19"/>
  <c r="D2330" i="19"/>
  <c r="D2329" i="19"/>
  <c r="D2328" i="19"/>
  <c r="D2327" i="19"/>
  <c r="D2326" i="19"/>
  <c r="D2325" i="19"/>
  <c r="D2324" i="19"/>
  <c r="D2323" i="19"/>
  <c r="D2322" i="19"/>
  <c r="D2321" i="19"/>
  <c r="D2320" i="19"/>
  <c r="D2319" i="19"/>
  <c r="D2318" i="19"/>
  <c r="D2317" i="19"/>
  <c r="D2316" i="19"/>
  <c r="D2315" i="19"/>
  <c r="D2314" i="19"/>
  <c r="D2313" i="19"/>
  <c r="D2312" i="19"/>
  <c r="D2311" i="19"/>
  <c r="D2310" i="19"/>
  <c r="D2309" i="19"/>
  <c r="D2308" i="19"/>
  <c r="D2307" i="19"/>
  <c r="D2306" i="19"/>
  <c r="D2305" i="19"/>
  <c r="D2304" i="19"/>
  <c r="D2303" i="19"/>
  <c r="D2302" i="19"/>
  <c r="D2301" i="19"/>
  <c r="D2300" i="19"/>
  <c r="D2299" i="19"/>
  <c r="D2298" i="19"/>
  <c r="D2297" i="19"/>
  <c r="D2296" i="19"/>
  <c r="D2295" i="19"/>
  <c r="D2294" i="19"/>
  <c r="D2293" i="19"/>
  <c r="D2292" i="19"/>
  <c r="D2291" i="19"/>
  <c r="D2290" i="19"/>
  <c r="D2289" i="19"/>
  <c r="D2288" i="19"/>
  <c r="D2287" i="19"/>
  <c r="D2286" i="19"/>
  <c r="D2285" i="19"/>
  <c r="D2284" i="19"/>
  <c r="D2283" i="19"/>
  <c r="D2282" i="19"/>
  <c r="D2281" i="19"/>
  <c r="D2280" i="19"/>
  <c r="D2279" i="19"/>
  <c r="D2278" i="19"/>
  <c r="D2277" i="19"/>
  <c r="D2276" i="19"/>
  <c r="D2275" i="19"/>
  <c r="D2274" i="19"/>
  <c r="D2273" i="19"/>
  <c r="D2272" i="19"/>
  <c r="D2271" i="19"/>
  <c r="D2270" i="19"/>
  <c r="D2269" i="19"/>
  <c r="D2268" i="19"/>
  <c r="D2267" i="19"/>
  <c r="D2266" i="19"/>
  <c r="D2265" i="19"/>
  <c r="D2264" i="19"/>
  <c r="D2263" i="19"/>
  <c r="D2262" i="19"/>
  <c r="D2261" i="19"/>
  <c r="D2260" i="19"/>
  <c r="D2259" i="19"/>
  <c r="D2258" i="19"/>
  <c r="D2257" i="19"/>
  <c r="D2256" i="19"/>
  <c r="D2255" i="19"/>
  <c r="D2254" i="19"/>
  <c r="D2253" i="19"/>
  <c r="D2252" i="19"/>
  <c r="D2251" i="19"/>
  <c r="D2250" i="19"/>
  <c r="D2249" i="19"/>
  <c r="D2248" i="19"/>
  <c r="D2247" i="19"/>
  <c r="D2246" i="19"/>
  <c r="D2245" i="19"/>
  <c r="D2244" i="19"/>
  <c r="D2243" i="19"/>
  <c r="D2242" i="19"/>
  <c r="D2241" i="19"/>
  <c r="D2240" i="19"/>
  <c r="D2239" i="19"/>
  <c r="D2238" i="19"/>
  <c r="D2237" i="19"/>
  <c r="D2236" i="19"/>
  <c r="D2235" i="19"/>
  <c r="D2234" i="19"/>
  <c r="D2233" i="19"/>
  <c r="D2232" i="19"/>
  <c r="D2231" i="19"/>
  <c r="D2230" i="19"/>
  <c r="D2229" i="19"/>
  <c r="D2228" i="19"/>
  <c r="D2227" i="19"/>
  <c r="D2226" i="19"/>
  <c r="D2225" i="19"/>
  <c r="D2224" i="19"/>
  <c r="D2223" i="19"/>
  <c r="D2222" i="19"/>
  <c r="D2221" i="19"/>
  <c r="D2220" i="19"/>
  <c r="D2219" i="19"/>
  <c r="D2218" i="19"/>
  <c r="D2217" i="19"/>
  <c r="D2216" i="19"/>
  <c r="D2215" i="19"/>
  <c r="D2214" i="19"/>
  <c r="D2213" i="19"/>
  <c r="D2212" i="19"/>
  <c r="D2211" i="19"/>
  <c r="D2210" i="19"/>
  <c r="D2209" i="19"/>
  <c r="D2208" i="19"/>
  <c r="D2207" i="19"/>
  <c r="D2206" i="19"/>
  <c r="D2205" i="19"/>
  <c r="D2204" i="19"/>
  <c r="D2203" i="19"/>
  <c r="D2202" i="19"/>
  <c r="D2201" i="19"/>
  <c r="D2200" i="19"/>
  <c r="D2199" i="19"/>
  <c r="D2198" i="19"/>
  <c r="D2197" i="19"/>
  <c r="D2196" i="19"/>
  <c r="D2195" i="19"/>
  <c r="D2194" i="19"/>
  <c r="D2193" i="19"/>
  <c r="D2192" i="19"/>
  <c r="D2191" i="19"/>
  <c r="D2190" i="19"/>
  <c r="D2189" i="19"/>
  <c r="D2188" i="19"/>
  <c r="D2187" i="19"/>
  <c r="D2186" i="19"/>
  <c r="D2185" i="19"/>
  <c r="D2184" i="19"/>
  <c r="D2183" i="19"/>
  <c r="D2182" i="19"/>
  <c r="D2181" i="19"/>
  <c r="D2180" i="19"/>
  <c r="D2179" i="19"/>
  <c r="D2178" i="19"/>
  <c r="D2177" i="19"/>
  <c r="D2176" i="19"/>
  <c r="D2175" i="19"/>
  <c r="D2174" i="19"/>
  <c r="D2173" i="19"/>
  <c r="D2172" i="19"/>
  <c r="D2171" i="19"/>
  <c r="D2170" i="19"/>
  <c r="D2169" i="19"/>
  <c r="D2168" i="19"/>
  <c r="D2167" i="19"/>
  <c r="D2166" i="19"/>
  <c r="D2165" i="19"/>
  <c r="D2164" i="19"/>
  <c r="D2163" i="19"/>
  <c r="D2162" i="19"/>
  <c r="D2161" i="19"/>
  <c r="D2160" i="19"/>
  <c r="D2159" i="19"/>
  <c r="D2158" i="19"/>
  <c r="D2157" i="19"/>
  <c r="D2156" i="19"/>
  <c r="D2155" i="19"/>
  <c r="D2154" i="19"/>
  <c r="D2153" i="19"/>
  <c r="D2152" i="19"/>
  <c r="D2151" i="19"/>
  <c r="D2150" i="19"/>
  <c r="D2149" i="19"/>
  <c r="D2148" i="19"/>
  <c r="D2147" i="19"/>
  <c r="D2146" i="19"/>
  <c r="D2145" i="19"/>
  <c r="D2144" i="19"/>
  <c r="D2143" i="19"/>
  <c r="D2142" i="19"/>
  <c r="D2141" i="19"/>
  <c r="D2140" i="19"/>
  <c r="D2139" i="19"/>
  <c r="D2138" i="19"/>
  <c r="D2137" i="19"/>
  <c r="D2136" i="19"/>
  <c r="D2135" i="19"/>
  <c r="D2134" i="19"/>
  <c r="D2133" i="19"/>
  <c r="D2132" i="19"/>
  <c r="D2131" i="19"/>
  <c r="D2130" i="19"/>
  <c r="D2129" i="19"/>
  <c r="D2128" i="19"/>
  <c r="D2127" i="19"/>
  <c r="D2126" i="19"/>
  <c r="D2125" i="19"/>
  <c r="D2124" i="19"/>
  <c r="D2123" i="19"/>
  <c r="D2122" i="19"/>
  <c r="D2121" i="19"/>
  <c r="D2120" i="19"/>
  <c r="D2119" i="19"/>
  <c r="D2118" i="19"/>
  <c r="D2117" i="19"/>
  <c r="D2116" i="19"/>
  <c r="D2115" i="19"/>
  <c r="D2114" i="19"/>
  <c r="D2113" i="19"/>
  <c r="D2112" i="19"/>
  <c r="D2111" i="19"/>
  <c r="D2110" i="19"/>
  <c r="D2109" i="19"/>
  <c r="D2108" i="19"/>
  <c r="D2107" i="19"/>
  <c r="D2106" i="19"/>
  <c r="D2105" i="19"/>
  <c r="D2104" i="19"/>
  <c r="D2103" i="19"/>
  <c r="D2102" i="19"/>
  <c r="D2101" i="19"/>
  <c r="D2100" i="19"/>
  <c r="D2099" i="19"/>
  <c r="D2098" i="19"/>
  <c r="D2097" i="19"/>
  <c r="D2096" i="19"/>
  <c r="D2095" i="19"/>
  <c r="D2094" i="19"/>
  <c r="D2093" i="19"/>
  <c r="D2092" i="19"/>
  <c r="D2091" i="19"/>
  <c r="D2090" i="19"/>
  <c r="D2089" i="19"/>
  <c r="D2088" i="19"/>
  <c r="D2087" i="19"/>
  <c r="D2086" i="19"/>
  <c r="D2085" i="19"/>
  <c r="D2084" i="19"/>
  <c r="D2083" i="19"/>
  <c r="D2082" i="19"/>
  <c r="D2081" i="19"/>
  <c r="D2080" i="19"/>
  <c r="D2079" i="19"/>
  <c r="D2078" i="19"/>
  <c r="D2077" i="19"/>
  <c r="D2076" i="19"/>
  <c r="D2075" i="19"/>
  <c r="D2074" i="19"/>
  <c r="D2073" i="19"/>
  <c r="D2072" i="19"/>
  <c r="D2071" i="19"/>
  <c r="D2070" i="19"/>
  <c r="D2069" i="19"/>
  <c r="D2068" i="19"/>
  <c r="D2067" i="19"/>
  <c r="D2066" i="19"/>
  <c r="D2065" i="19"/>
  <c r="D2064" i="19"/>
  <c r="D2063" i="19"/>
  <c r="D2062" i="19"/>
  <c r="D2061" i="19"/>
  <c r="D2060" i="19"/>
  <c r="D2059" i="19"/>
  <c r="D2058" i="19"/>
  <c r="D2057" i="19"/>
  <c r="D2056" i="19"/>
  <c r="D2055" i="19"/>
  <c r="D2054" i="19"/>
  <c r="D2053" i="19"/>
  <c r="D2052" i="19"/>
  <c r="D2051" i="19"/>
  <c r="D2050" i="19"/>
  <c r="D2049" i="19"/>
  <c r="D2048" i="19"/>
  <c r="D2047" i="19"/>
  <c r="D2046" i="19"/>
  <c r="D2045" i="19"/>
  <c r="D2044" i="19"/>
  <c r="D2043" i="19"/>
  <c r="D2042" i="19"/>
  <c r="D2041" i="19"/>
  <c r="D2040" i="19"/>
  <c r="D2039" i="19"/>
  <c r="D2038" i="19"/>
  <c r="D2037" i="19"/>
  <c r="D2036" i="19"/>
  <c r="D2035" i="19"/>
  <c r="D2034" i="19"/>
  <c r="D2033" i="19"/>
  <c r="D2032" i="19"/>
  <c r="D2031" i="19"/>
  <c r="D2030" i="19"/>
  <c r="D2029" i="19"/>
  <c r="D2028" i="19"/>
  <c r="D2027" i="19"/>
  <c r="D2026" i="19"/>
  <c r="D2025" i="19"/>
  <c r="D2024" i="19"/>
  <c r="D2023" i="19"/>
  <c r="D2022" i="19"/>
  <c r="D2021" i="19"/>
  <c r="D2020" i="19"/>
  <c r="D2019" i="19"/>
  <c r="D2018" i="19"/>
  <c r="D2017" i="19"/>
  <c r="D2016" i="19"/>
  <c r="D2015" i="19"/>
  <c r="D2014" i="19"/>
  <c r="D2013" i="19"/>
  <c r="D2012" i="19"/>
  <c r="D2011" i="19"/>
  <c r="D2010" i="19"/>
  <c r="D2009" i="19"/>
  <c r="D2008" i="19"/>
  <c r="D2007" i="19"/>
  <c r="D2006" i="19"/>
  <c r="D2005" i="19"/>
  <c r="D2004" i="19"/>
  <c r="D2003" i="19"/>
  <c r="D2002" i="19"/>
  <c r="D2001" i="19"/>
  <c r="D2000" i="19"/>
  <c r="D1999" i="19"/>
  <c r="D1998" i="19"/>
  <c r="D1997" i="19"/>
  <c r="D1996" i="19"/>
  <c r="D1995" i="19"/>
  <c r="D1994" i="19"/>
  <c r="D1993" i="19"/>
  <c r="D1992" i="19"/>
  <c r="D1991" i="19"/>
  <c r="D1990" i="19"/>
  <c r="D1989" i="19"/>
  <c r="D1988" i="19"/>
  <c r="D1987" i="19"/>
  <c r="D1986" i="19"/>
  <c r="D1985" i="19"/>
  <c r="D1984" i="19"/>
  <c r="D1983" i="19"/>
  <c r="D1982" i="19"/>
  <c r="D1981" i="19"/>
  <c r="D1980" i="19"/>
  <c r="D1979" i="19"/>
  <c r="D1978" i="19"/>
  <c r="D1977" i="19"/>
  <c r="D1976" i="19"/>
  <c r="D1975" i="19"/>
  <c r="D1974" i="19"/>
  <c r="D1973" i="19"/>
  <c r="D1972" i="19"/>
  <c r="D1971" i="19"/>
  <c r="D1970" i="19"/>
  <c r="D1969" i="19"/>
  <c r="D1968" i="19"/>
  <c r="D1967" i="19"/>
  <c r="D1966" i="19"/>
  <c r="D1965" i="19"/>
  <c r="D1964" i="19"/>
  <c r="D1963" i="19"/>
  <c r="D1962" i="19"/>
  <c r="D1961" i="19"/>
  <c r="D1960" i="19"/>
  <c r="D1959" i="19"/>
  <c r="D1958" i="19"/>
  <c r="D1957" i="19"/>
  <c r="D1956" i="19"/>
  <c r="D1955" i="19"/>
  <c r="D1954" i="19"/>
  <c r="D1953" i="19"/>
  <c r="D1952" i="19"/>
  <c r="D1951" i="19"/>
  <c r="D1950" i="19"/>
  <c r="D1949" i="19"/>
  <c r="D1948" i="19"/>
  <c r="D1947" i="19"/>
  <c r="D1946" i="19"/>
  <c r="D1945" i="19"/>
  <c r="D1944" i="19"/>
  <c r="D1943" i="19"/>
  <c r="D1942" i="19"/>
  <c r="D1941" i="19"/>
  <c r="D1940" i="19"/>
  <c r="D1939" i="19"/>
  <c r="D1938" i="19"/>
  <c r="D1937" i="19"/>
  <c r="D1936" i="19"/>
  <c r="D1935" i="19"/>
  <c r="D1934" i="19"/>
  <c r="D1933" i="19"/>
  <c r="D1932" i="19"/>
  <c r="D1931" i="19"/>
  <c r="D1930" i="19"/>
  <c r="D1929" i="19"/>
  <c r="D1928" i="19"/>
  <c r="D1927" i="19"/>
  <c r="D1926" i="19"/>
  <c r="D1925" i="19"/>
  <c r="D1924" i="19"/>
  <c r="D1923" i="19"/>
  <c r="D1922" i="19"/>
  <c r="D1921" i="19"/>
  <c r="D1920" i="19"/>
  <c r="D1919" i="19"/>
  <c r="D1918" i="19"/>
  <c r="D1917" i="19"/>
  <c r="D1916" i="19"/>
  <c r="D1915" i="19"/>
  <c r="D1914" i="19"/>
  <c r="D1913" i="19"/>
  <c r="D1912" i="19"/>
  <c r="D1911" i="19"/>
  <c r="D1910" i="19"/>
  <c r="D1909" i="19"/>
  <c r="D1908" i="19"/>
  <c r="D1907" i="19"/>
  <c r="D1906" i="19"/>
  <c r="D1905" i="19"/>
  <c r="D1904" i="19"/>
  <c r="D1903" i="19"/>
  <c r="D1902" i="19"/>
  <c r="D1901" i="19"/>
  <c r="D1900" i="19"/>
  <c r="D1899" i="19"/>
  <c r="D1898" i="19"/>
  <c r="D1897" i="19"/>
  <c r="D1896" i="19"/>
  <c r="D1895" i="19"/>
  <c r="D1894" i="19"/>
  <c r="D1893" i="19"/>
  <c r="D1892" i="19"/>
  <c r="D1891" i="19"/>
  <c r="D1890" i="19"/>
  <c r="D1889" i="19"/>
  <c r="D1888" i="19"/>
  <c r="D1887" i="19"/>
  <c r="D1886" i="19"/>
  <c r="D1885" i="19"/>
  <c r="D1884" i="19"/>
  <c r="D1883" i="19"/>
  <c r="D1882" i="19"/>
  <c r="D1881" i="19"/>
  <c r="D1880" i="19"/>
  <c r="D1879" i="19"/>
  <c r="D1878" i="19"/>
  <c r="D1877" i="19"/>
  <c r="D1876" i="19"/>
  <c r="D1875" i="19"/>
  <c r="D1874" i="19"/>
  <c r="D1873" i="19"/>
  <c r="D1872" i="19"/>
  <c r="D1871" i="19"/>
  <c r="D1870" i="19"/>
  <c r="D1869" i="19"/>
  <c r="D1868" i="19"/>
  <c r="D1867" i="19"/>
  <c r="D1866" i="19"/>
  <c r="D1865" i="19"/>
  <c r="D1864" i="19"/>
  <c r="D1863" i="19"/>
  <c r="D1862" i="19"/>
  <c r="D1861" i="19"/>
  <c r="D1860" i="19"/>
  <c r="D1859" i="19"/>
  <c r="D1858" i="19"/>
  <c r="D1857" i="19"/>
  <c r="D1856" i="19"/>
  <c r="D1855" i="19"/>
  <c r="D1854" i="19"/>
  <c r="D1853" i="19"/>
  <c r="D1852" i="19"/>
  <c r="D1851" i="19"/>
  <c r="D1850" i="19"/>
  <c r="D1849" i="19"/>
  <c r="D1848" i="19"/>
  <c r="D1847" i="19"/>
  <c r="D1846" i="19"/>
  <c r="D1845" i="19"/>
  <c r="D1844" i="19"/>
  <c r="D1843" i="19"/>
  <c r="D1842" i="19"/>
  <c r="D1841" i="19"/>
  <c r="D1840" i="19"/>
  <c r="D1839" i="19"/>
  <c r="D1838" i="19"/>
  <c r="D1837" i="19"/>
  <c r="D1836" i="19"/>
  <c r="D1835" i="19"/>
  <c r="D1834" i="19"/>
  <c r="D1833" i="19"/>
  <c r="D1832" i="19"/>
  <c r="D1831" i="19"/>
  <c r="D1830" i="19"/>
  <c r="D1829" i="19"/>
  <c r="D1828" i="19"/>
  <c r="D1827" i="19"/>
  <c r="D1826" i="19"/>
  <c r="D1825" i="19"/>
  <c r="D1824" i="19"/>
  <c r="D1823" i="19"/>
  <c r="D1822" i="19"/>
  <c r="D1821" i="19"/>
  <c r="D1820" i="19"/>
  <c r="D1819" i="19"/>
  <c r="D1818" i="19"/>
  <c r="D1817" i="19"/>
  <c r="D1816" i="19"/>
  <c r="D1815" i="19"/>
  <c r="D1814" i="19"/>
  <c r="D1813" i="19"/>
  <c r="D1812" i="19"/>
  <c r="D1811" i="19"/>
  <c r="D1810" i="19"/>
  <c r="D1809" i="19"/>
  <c r="D1808" i="19"/>
  <c r="D1807" i="19"/>
  <c r="D1806" i="19"/>
  <c r="D1805" i="19"/>
  <c r="D1804" i="19"/>
  <c r="D1803" i="19"/>
  <c r="D1802" i="19"/>
  <c r="D1801" i="19"/>
  <c r="D1800" i="19"/>
  <c r="D1799" i="19"/>
  <c r="D1798" i="19"/>
  <c r="D1797" i="19"/>
  <c r="D1796" i="19"/>
  <c r="D1795" i="19"/>
  <c r="D1794" i="19"/>
  <c r="D1793" i="19"/>
  <c r="D1792" i="19"/>
  <c r="D1791" i="19"/>
  <c r="D1790" i="19"/>
  <c r="D1789" i="19"/>
  <c r="D1788" i="19"/>
  <c r="D1787" i="19"/>
  <c r="D1786" i="19"/>
  <c r="D1785" i="19"/>
  <c r="D1784" i="19"/>
  <c r="D1783" i="19"/>
  <c r="D1782" i="19"/>
  <c r="D1781" i="19"/>
  <c r="D1780" i="19"/>
  <c r="D1779" i="19"/>
  <c r="D1778" i="19"/>
  <c r="D1777" i="19"/>
  <c r="D1776" i="19"/>
  <c r="D1775" i="19"/>
  <c r="D1774" i="19"/>
  <c r="D1773" i="19"/>
  <c r="D1772" i="19"/>
  <c r="D1771" i="19"/>
  <c r="D1770" i="19"/>
  <c r="D1769" i="19"/>
  <c r="D1768" i="19"/>
  <c r="D1767" i="19"/>
  <c r="D1766" i="19"/>
  <c r="D1765" i="19"/>
  <c r="D1764" i="19"/>
  <c r="D1763" i="19"/>
  <c r="D1762" i="19"/>
  <c r="D1761" i="19"/>
  <c r="D1760" i="19"/>
  <c r="D1759" i="19"/>
  <c r="D1758" i="19"/>
  <c r="D1757" i="19"/>
  <c r="D1756" i="19"/>
  <c r="D1755" i="19"/>
  <c r="D1754" i="19"/>
  <c r="D1753" i="19"/>
  <c r="D1752" i="19"/>
  <c r="D1751" i="19"/>
  <c r="D1750" i="19"/>
  <c r="D1749" i="19"/>
  <c r="D1748" i="19"/>
  <c r="D1747" i="19"/>
  <c r="D1746" i="19"/>
  <c r="D1745" i="19"/>
  <c r="D1744" i="19"/>
  <c r="D1743" i="19"/>
  <c r="D1742" i="19"/>
  <c r="D1741" i="19"/>
  <c r="D1740" i="19"/>
  <c r="D1739" i="19"/>
  <c r="D1738" i="19"/>
  <c r="D1737" i="19"/>
  <c r="D1736" i="19"/>
  <c r="D1735" i="19"/>
  <c r="D1734" i="19"/>
  <c r="D1733" i="19"/>
  <c r="D1732" i="19"/>
  <c r="D1731" i="19"/>
  <c r="D1730" i="19"/>
  <c r="D1729" i="19"/>
  <c r="D1728" i="19"/>
  <c r="D1727" i="19"/>
  <c r="D1726" i="19"/>
  <c r="D1725" i="19"/>
  <c r="D1724" i="19"/>
  <c r="D1723" i="19"/>
  <c r="D1722" i="19"/>
  <c r="D1721" i="19"/>
  <c r="D1720" i="19"/>
  <c r="D1719" i="19"/>
  <c r="D1718" i="19"/>
  <c r="D1717" i="19"/>
  <c r="D1716" i="19"/>
  <c r="D1715" i="19"/>
  <c r="D1714" i="19"/>
  <c r="D1713" i="19"/>
  <c r="D1712" i="19"/>
  <c r="D1711" i="19"/>
  <c r="D1710" i="19"/>
  <c r="D1709" i="19"/>
  <c r="D1708" i="19"/>
  <c r="D1707" i="19"/>
  <c r="D1706" i="19"/>
  <c r="D1705" i="19"/>
  <c r="D1704" i="19"/>
  <c r="D1703" i="19"/>
  <c r="D1702" i="19"/>
  <c r="D1701" i="19"/>
  <c r="D1700" i="19"/>
  <c r="D1699" i="19"/>
  <c r="D1698" i="19"/>
  <c r="D1697" i="19"/>
  <c r="D1696" i="19"/>
  <c r="D1695" i="19"/>
  <c r="D1694" i="19"/>
  <c r="D1693" i="19"/>
  <c r="D1692" i="19"/>
  <c r="D1691" i="19"/>
  <c r="D1690" i="19"/>
  <c r="D1689" i="19"/>
  <c r="D1688" i="19"/>
  <c r="D1687" i="19"/>
  <c r="D1686" i="19"/>
  <c r="D1685" i="19"/>
  <c r="D1684" i="19"/>
  <c r="D1683" i="19"/>
  <c r="D1682" i="19"/>
  <c r="D1681" i="19"/>
  <c r="D1680" i="19"/>
  <c r="D1679" i="19"/>
  <c r="D1678" i="19"/>
  <c r="D1677" i="19"/>
  <c r="D1676" i="19"/>
  <c r="D1675" i="19"/>
  <c r="D1674" i="19"/>
  <c r="D1673" i="19"/>
  <c r="D1672" i="19"/>
  <c r="D1671" i="19"/>
  <c r="D1670" i="19"/>
  <c r="D1669" i="19"/>
  <c r="D1668" i="19"/>
  <c r="D1667" i="19"/>
  <c r="D1666" i="19"/>
  <c r="D1665" i="19"/>
  <c r="D1664" i="19"/>
  <c r="D1663" i="19"/>
  <c r="D1662" i="19"/>
  <c r="D1661" i="19"/>
  <c r="D1660" i="19"/>
  <c r="D1659" i="19"/>
  <c r="D1658" i="19"/>
  <c r="D1657" i="19"/>
  <c r="D1656" i="19"/>
  <c r="D1655" i="19"/>
  <c r="D1654" i="19"/>
  <c r="D1653" i="19"/>
  <c r="D1652" i="19"/>
  <c r="D1651" i="19"/>
  <c r="D1650" i="19"/>
  <c r="D1649" i="19"/>
  <c r="D1648" i="19"/>
  <c r="D1647" i="19"/>
  <c r="D1646" i="19"/>
  <c r="D1645" i="19"/>
  <c r="D1644" i="19"/>
  <c r="D1643" i="19"/>
  <c r="D1642" i="19"/>
  <c r="D1641" i="19"/>
  <c r="D1640" i="19"/>
  <c r="D1639" i="19"/>
  <c r="D1638" i="19"/>
  <c r="D1637" i="19"/>
  <c r="D1636" i="19"/>
  <c r="D1635" i="19"/>
  <c r="D1634" i="19"/>
  <c r="D1633" i="19"/>
  <c r="D1632" i="19"/>
  <c r="D1631" i="19"/>
  <c r="D1630" i="19"/>
  <c r="D1629" i="19"/>
  <c r="D1628" i="19"/>
  <c r="D1627" i="19"/>
  <c r="D1626" i="19"/>
  <c r="D1625" i="19"/>
  <c r="D1624" i="19"/>
  <c r="D1623" i="19"/>
  <c r="D1622" i="19"/>
  <c r="D1621" i="19"/>
  <c r="D1620" i="19"/>
  <c r="D1619" i="19"/>
  <c r="D1618" i="19"/>
  <c r="D1617" i="19"/>
  <c r="D1616" i="19"/>
  <c r="D1615" i="19"/>
  <c r="D1614" i="19"/>
  <c r="D1613" i="19"/>
  <c r="D1612" i="19"/>
  <c r="D1611" i="19"/>
  <c r="D1610" i="19"/>
  <c r="D1609" i="19"/>
  <c r="D1608" i="19"/>
  <c r="D1607" i="19"/>
  <c r="D1606" i="19"/>
  <c r="D1605" i="19"/>
  <c r="D1604" i="19"/>
  <c r="D1603" i="19"/>
  <c r="D1602" i="19"/>
  <c r="D1601" i="19"/>
  <c r="D1600" i="19"/>
  <c r="D1599" i="19"/>
  <c r="D1598" i="19"/>
  <c r="D1597" i="19"/>
  <c r="D1596" i="19"/>
  <c r="D1595" i="19"/>
  <c r="D1594" i="19"/>
  <c r="D1593" i="19"/>
  <c r="D1592" i="19"/>
  <c r="D1591" i="19"/>
  <c r="D1590" i="19"/>
  <c r="D1589" i="19"/>
  <c r="D1588" i="19"/>
  <c r="D1587" i="19"/>
  <c r="D1586" i="19"/>
  <c r="D1585" i="19"/>
  <c r="D1584" i="19"/>
  <c r="D1583" i="19"/>
  <c r="D1582" i="19"/>
  <c r="D1581" i="19"/>
  <c r="D1580" i="19"/>
  <c r="D1579" i="19"/>
  <c r="D1578" i="19"/>
  <c r="D1577" i="19"/>
  <c r="D1576" i="19"/>
  <c r="D1575" i="19"/>
  <c r="D1574" i="19"/>
  <c r="D1573" i="19"/>
  <c r="D1572" i="19"/>
  <c r="D1571" i="19"/>
  <c r="D1570" i="19"/>
  <c r="D1569" i="19"/>
  <c r="D1568" i="19"/>
  <c r="D1567" i="19"/>
  <c r="D1566" i="19"/>
  <c r="D1565" i="19"/>
  <c r="D1564" i="19"/>
  <c r="D1563" i="19"/>
  <c r="D1562" i="19"/>
  <c r="D1561" i="19"/>
  <c r="D1560" i="19"/>
  <c r="D1559" i="19"/>
  <c r="D1558" i="19"/>
  <c r="D1557" i="19"/>
  <c r="D1556" i="19"/>
  <c r="D1555" i="19"/>
  <c r="D1554" i="19"/>
  <c r="D1553" i="19"/>
  <c r="D1552" i="19"/>
  <c r="D1551" i="19"/>
  <c r="D1550" i="19"/>
  <c r="D1549" i="19"/>
  <c r="D1548" i="19"/>
  <c r="D1547" i="19"/>
  <c r="D1546" i="19"/>
  <c r="D1545" i="19"/>
  <c r="D1544" i="19"/>
  <c r="D1543" i="19"/>
  <c r="D1542" i="19"/>
  <c r="D1541" i="19"/>
  <c r="D1540" i="19"/>
  <c r="D1539" i="19"/>
  <c r="D1538" i="19"/>
  <c r="D1537" i="19"/>
  <c r="D1536" i="19"/>
  <c r="D1535" i="19"/>
  <c r="D1534" i="19"/>
  <c r="D1533" i="19"/>
  <c r="D1532" i="19"/>
  <c r="D1531" i="19"/>
  <c r="D1530" i="19"/>
  <c r="D1529" i="19"/>
  <c r="D1528" i="19"/>
  <c r="D1527" i="19"/>
  <c r="D1526" i="19"/>
  <c r="D1525" i="19"/>
  <c r="D1524" i="19"/>
  <c r="D1523" i="19"/>
  <c r="D1522" i="19"/>
  <c r="D1521" i="19"/>
  <c r="D1520" i="19"/>
  <c r="D1519" i="19"/>
  <c r="D1518" i="19"/>
  <c r="D1517" i="19"/>
  <c r="D1516" i="19"/>
  <c r="D1515" i="19"/>
  <c r="D1514" i="19"/>
  <c r="D1513" i="19"/>
  <c r="D1512" i="19"/>
  <c r="D1511" i="19"/>
  <c r="D1510" i="19"/>
  <c r="D1509" i="19"/>
  <c r="D1508" i="19"/>
  <c r="D1507" i="19"/>
  <c r="D1506" i="19"/>
  <c r="D1505" i="19"/>
  <c r="D1504" i="19"/>
  <c r="D1503" i="19"/>
  <c r="D1502" i="19"/>
  <c r="D1501" i="19"/>
  <c r="D1500" i="19"/>
  <c r="D1499" i="19"/>
  <c r="D1498" i="19"/>
  <c r="D1497" i="19"/>
  <c r="D1496" i="19"/>
  <c r="D1495" i="19"/>
  <c r="D1494" i="19"/>
  <c r="D1493" i="19"/>
  <c r="D1492" i="19"/>
  <c r="D1491" i="19"/>
  <c r="D1490" i="19"/>
  <c r="D1489" i="19"/>
  <c r="D1488" i="19"/>
  <c r="D1487" i="19"/>
  <c r="D1486" i="19"/>
  <c r="D1485" i="19"/>
  <c r="D1484" i="19"/>
  <c r="D1483" i="19"/>
  <c r="D1482" i="19"/>
  <c r="D1481" i="19"/>
  <c r="D1480" i="19"/>
  <c r="D1479" i="19"/>
  <c r="D1478" i="19"/>
  <c r="D1477" i="19"/>
  <c r="D1476" i="19"/>
  <c r="D1475" i="19"/>
  <c r="D1474" i="19"/>
  <c r="D1473" i="19"/>
  <c r="D1472" i="19"/>
  <c r="D1471" i="19"/>
  <c r="D1470" i="19"/>
  <c r="D1469" i="19"/>
  <c r="D1468" i="19"/>
  <c r="D1467" i="19"/>
  <c r="D1466" i="19"/>
  <c r="D1465" i="19"/>
  <c r="D1464" i="19"/>
  <c r="D1463" i="19"/>
  <c r="D1462" i="19"/>
  <c r="D1461" i="19"/>
  <c r="D1460" i="19"/>
  <c r="D1459" i="19"/>
  <c r="D1458" i="19"/>
  <c r="D1457" i="19"/>
  <c r="D1456" i="19"/>
  <c r="D1455" i="19"/>
  <c r="D1454" i="19"/>
  <c r="D1453" i="19"/>
  <c r="D1452" i="19"/>
  <c r="D1451" i="19"/>
  <c r="D1450" i="19"/>
  <c r="D1449" i="19"/>
  <c r="D1448" i="19"/>
  <c r="D1447" i="19"/>
  <c r="D1446" i="19"/>
  <c r="D1445" i="19"/>
  <c r="D1444" i="19"/>
  <c r="D1443" i="19"/>
  <c r="D1442" i="19"/>
  <c r="D1441" i="19"/>
  <c r="D1440" i="19"/>
  <c r="D1439" i="19"/>
  <c r="D1438" i="19"/>
  <c r="D1437" i="19"/>
  <c r="D1436" i="19"/>
  <c r="D1435" i="19"/>
  <c r="D1434" i="19"/>
  <c r="D1433" i="19"/>
  <c r="D1432" i="19"/>
  <c r="D1431" i="19"/>
  <c r="D1430" i="19"/>
  <c r="D1429" i="19"/>
  <c r="D1428" i="19"/>
  <c r="D1427" i="19"/>
  <c r="D1426" i="19"/>
  <c r="D1425" i="19"/>
  <c r="D1424" i="19"/>
  <c r="D1423" i="19"/>
  <c r="D1422" i="19"/>
  <c r="D1421" i="19"/>
  <c r="D1420" i="19"/>
  <c r="D1419" i="19"/>
  <c r="D1418" i="19"/>
  <c r="D1417" i="19"/>
  <c r="D1416" i="19"/>
  <c r="D1415" i="19"/>
  <c r="D1414" i="19"/>
  <c r="D1413" i="19"/>
  <c r="D1412" i="19"/>
  <c r="D1411" i="19"/>
  <c r="D1410" i="19"/>
  <c r="D1409" i="19"/>
  <c r="D1408" i="19"/>
  <c r="D1407" i="19"/>
  <c r="D1406" i="19"/>
  <c r="D1405" i="19"/>
  <c r="D1404" i="19"/>
  <c r="D1403" i="19"/>
  <c r="D1402" i="19"/>
  <c r="D1401" i="19"/>
  <c r="D1400" i="19"/>
  <c r="D1399" i="19"/>
  <c r="D1398" i="19"/>
  <c r="D1397" i="19"/>
  <c r="D1396" i="19"/>
  <c r="D1395" i="19"/>
  <c r="D1394" i="19"/>
  <c r="D1393" i="19"/>
  <c r="D1392" i="19"/>
  <c r="D1391" i="19"/>
  <c r="D1390" i="19"/>
  <c r="D1389" i="19"/>
  <c r="D1388" i="19"/>
  <c r="D1387" i="19"/>
  <c r="D1386" i="19"/>
  <c r="D1385" i="19"/>
  <c r="D1384" i="19"/>
  <c r="D1383" i="19"/>
  <c r="D1382" i="19"/>
  <c r="D1381" i="19"/>
  <c r="D1380" i="19"/>
  <c r="D1379" i="19"/>
  <c r="D1378" i="19"/>
  <c r="D1377" i="19"/>
  <c r="D1376" i="19"/>
  <c r="D1375" i="19"/>
  <c r="D1374" i="19"/>
  <c r="D1373" i="19"/>
  <c r="D1372" i="19"/>
  <c r="D1371" i="19"/>
  <c r="D1370" i="19"/>
  <c r="D1369" i="19"/>
  <c r="D1368" i="19"/>
  <c r="D1367" i="19"/>
  <c r="D1366" i="19"/>
  <c r="D1365" i="19"/>
  <c r="D1364" i="19"/>
  <c r="D1363" i="19"/>
  <c r="D1362" i="19"/>
  <c r="D1361" i="19"/>
  <c r="D1360" i="19"/>
  <c r="D1359" i="19"/>
  <c r="D1358" i="19"/>
  <c r="D1357" i="19"/>
  <c r="D1356" i="19"/>
  <c r="D1355" i="19"/>
  <c r="D1354" i="19"/>
  <c r="D1353" i="19"/>
  <c r="D1352" i="19"/>
  <c r="D1351" i="19"/>
  <c r="D1350" i="19"/>
  <c r="D1349" i="19"/>
  <c r="D1348" i="19"/>
  <c r="D1347" i="19"/>
  <c r="D1346" i="19"/>
  <c r="D1345" i="19"/>
  <c r="D1344" i="19"/>
  <c r="D1343" i="19"/>
  <c r="D1342" i="19"/>
  <c r="D1341" i="19"/>
  <c r="D1340" i="19"/>
  <c r="D1339" i="19"/>
  <c r="D1338" i="19"/>
  <c r="D1337" i="19"/>
  <c r="D1336" i="19"/>
  <c r="D1335" i="19"/>
  <c r="D1334" i="19"/>
  <c r="D1333" i="19"/>
  <c r="D1332" i="19"/>
  <c r="D1331" i="19"/>
  <c r="D1330" i="19"/>
  <c r="D1329" i="19"/>
  <c r="D1328" i="19"/>
  <c r="D1327" i="19"/>
  <c r="D1326" i="19"/>
  <c r="D1325" i="19"/>
  <c r="D1324" i="19"/>
  <c r="D1323" i="19"/>
  <c r="D1322" i="19"/>
  <c r="D1321" i="19"/>
  <c r="D1320" i="19"/>
  <c r="D1319" i="19"/>
  <c r="D1318" i="19"/>
  <c r="D1317" i="19"/>
  <c r="D1316" i="19"/>
  <c r="D1315" i="19"/>
  <c r="D1314" i="19"/>
  <c r="D1313" i="19"/>
  <c r="D1312" i="19"/>
  <c r="D1311" i="19"/>
  <c r="D1310" i="19"/>
  <c r="D1309" i="19"/>
  <c r="D1308" i="19"/>
  <c r="D1307" i="19"/>
  <c r="D1306" i="19"/>
  <c r="D1305" i="19"/>
  <c r="D1304" i="19"/>
  <c r="D1303" i="19"/>
  <c r="D1302" i="19"/>
  <c r="D1301" i="19"/>
  <c r="D1300" i="19"/>
  <c r="D1299" i="19"/>
  <c r="D1298" i="19"/>
  <c r="D1297" i="19"/>
  <c r="D1296" i="19"/>
  <c r="D1295" i="19"/>
  <c r="D1294" i="19"/>
  <c r="D1293" i="19"/>
  <c r="D1292" i="19"/>
  <c r="D1291" i="19"/>
  <c r="D1290" i="19"/>
  <c r="D1289" i="19"/>
  <c r="D1288" i="19"/>
  <c r="D1287" i="19"/>
  <c r="D1286" i="19"/>
  <c r="D1285" i="19"/>
  <c r="D1284" i="19"/>
  <c r="D1283" i="19"/>
  <c r="D1282" i="19"/>
  <c r="D1281" i="19"/>
  <c r="D1280" i="19"/>
  <c r="D1279" i="19"/>
  <c r="D1278" i="19"/>
  <c r="D1277" i="19"/>
  <c r="D1276" i="19"/>
  <c r="D1275" i="19"/>
  <c r="D1274" i="19"/>
  <c r="D1273" i="19"/>
  <c r="D1272" i="19"/>
  <c r="D1271" i="19"/>
  <c r="D1270" i="19"/>
  <c r="D1269" i="19"/>
  <c r="D1268" i="19"/>
  <c r="D1267" i="19"/>
  <c r="D1266" i="19"/>
  <c r="D1265" i="19"/>
  <c r="D1264" i="19"/>
  <c r="D1263" i="19"/>
  <c r="D1262" i="19"/>
  <c r="D1261" i="19"/>
  <c r="D1260" i="19"/>
  <c r="D1259" i="19"/>
  <c r="D1258" i="19"/>
  <c r="D1257" i="19"/>
  <c r="D1256" i="19"/>
  <c r="D1255" i="19"/>
  <c r="D1254" i="19"/>
  <c r="D1253" i="19"/>
  <c r="D1252" i="19"/>
  <c r="D1251" i="19"/>
  <c r="D1250" i="19"/>
  <c r="D1249" i="19"/>
  <c r="D1248" i="19"/>
  <c r="D1247" i="19"/>
  <c r="D1246" i="19"/>
  <c r="D1245" i="19"/>
  <c r="D1244" i="19"/>
  <c r="D1243" i="19"/>
  <c r="D1242" i="19"/>
  <c r="D1241" i="19"/>
  <c r="D1240" i="19"/>
  <c r="D1239" i="19"/>
  <c r="D1238" i="19"/>
  <c r="D1237" i="19"/>
  <c r="D1236" i="19"/>
  <c r="D1235" i="19"/>
  <c r="D1234" i="19"/>
  <c r="D1233" i="19"/>
  <c r="D1232" i="19"/>
  <c r="D1231" i="19"/>
  <c r="D1230" i="19"/>
  <c r="D1229" i="19"/>
  <c r="D1228" i="19"/>
  <c r="D1227" i="19"/>
  <c r="D1226" i="19"/>
  <c r="D1225" i="19"/>
  <c r="D1224" i="19"/>
  <c r="D1223" i="19"/>
  <c r="D1222" i="19"/>
  <c r="D1221" i="19"/>
  <c r="D1220" i="19"/>
  <c r="D1219" i="19"/>
  <c r="D1218" i="19"/>
  <c r="D1217" i="19"/>
  <c r="D1216" i="19"/>
  <c r="D1215" i="19"/>
  <c r="D1214" i="19"/>
  <c r="D1213" i="19"/>
  <c r="D1212" i="19"/>
  <c r="D1211" i="19"/>
  <c r="D1210" i="19"/>
  <c r="D1209" i="19"/>
  <c r="D1208" i="19"/>
  <c r="D1207" i="19"/>
  <c r="D1206" i="19"/>
  <c r="D1205" i="19"/>
  <c r="D1204" i="19"/>
  <c r="D1203" i="19"/>
  <c r="D1202" i="19"/>
  <c r="D1201" i="19"/>
  <c r="D1200" i="19"/>
  <c r="D1199" i="19"/>
  <c r="D1198" i="19"/>
  <c r="D1197" i="19"/>
  <c r="D1196" i="19"/>
  <c r="D1195" i="19"/>
  <c r="D1194" i="19"/>
  <c r="D1193" i="19"/>
  <c r="D1192" i="19"/>
  <c r="D1191" i="19"/>
  <c r="D1190" i="19"/>
  <c r="D1189" i="19"/>
  <c r="D1188" i="19"/>
  <c r="D1187" i="19"/>
  <c r="D1186" i="19"/>
  <c r="D1185" i="19"/>
  <c r="D1184" i="19"/>
  <c r="D1183" i="19"/>
  <c r="D1182" i="19"/>
  <c r="D1181" i="19"/>
  <c r="D1180" i="19"/>
  <c r="D1179" i="19"/>
  <c r="D1178" i="19"/>
  <c r="D1177" i="19"/>
  <c r="D1176" i="19"/>
  <c r="D1175" i="19"/>
  <c r="D1174" i="19"/>
  <c r="D1173" i="19"/>
  <c r="D1172" i="19"/>
  <c r="D1171" i="19"/>
  <c r="D1170" i="19"/>
  <c r="D1169" i="19"/>
  <c r="D1168" i="19"/>
  <c r="D1167" i="19"/>
  <c r="D1166" i="19"/>
  <c r="D1165" i="19"/>
  <c r="D1164" i="19"/>
  <c r="D1163" i="19"/>
  <c r="D1162" i="19"/>
  <c r="D1161" i="19"/>
  <c r="D1160" i="19"/>
  <c r="D1159" i="19"/>
  <c r="D1158" i="19"/>
  <c r="D1157" i="19"/>
  <c r="D1156" i="19"/>
  <c r="D1155" i="19"/>
  <c r="D1154" i="19"/>
  <c r="D1153" i="19"/>
  <c r="D1152" i="19"/>
  <c r="D1151" i="19"/>
  <c r="D1150" i="19"/>
  <c r="D1149" i="19"/>
  <c r="D1148" i="19"/>
  <c r="D1147" i="19"/>
  <c r="D1146" i="19"/>
  <c r="D1145" i="19"/>
  <c r="D1144" i="19"/>
  <c r="D1143" i="19"/>
  <c r="D1142" i="19"/>
  <c r="D1141" i="19"/>
  <c r="D1140" i="19"/>
  <c r="D1139" i="19"/>
  <c r="D1138" i="19"/>
  <c r="D1137" i="19"/>
  <c r="D1136" i="19"/>
  <c r="D1135" i="19"/>
  <c r="D1134" i="19"/>
  <c r="D1133" i="19"/>
  <c r="D1132" i="19"/>
  <c r="D1131" i="19"/>
  <c r="D1130" i="19"/>
  <c r="D1129" i="19"/>
  <c r="D1128" i="19"/>
  <c r="D1127" i="19"/>
  <c r="D1126" i="19"/>
  <c r="D1125" i="19"/>
  <c r="D1124" i="19"/>
  <c r="D1123" i="19"/>
  <c r="D1122" i="19"/>
  <c r="D1121" i="19"/>
  <c r="D1120" i="19"/>
  <c r="D1119" i="19"/>
  <c r="D1118" i="19"/>
  <c r="D1117" i="19"/>
  <c r="D1116" i="19"/>
  <c r="D1115" i="19"/>
  <c r="D1114" i="19"/>
  <c r="D1113" i="19"/>
  <c r="D1112" i="19"/>
  <c r="D1111" i="19"/>
  <c r="D1110" i="19"/>
  <c r="D1109" i="19"/>
  <c r="D1108" i="19"/>
  <c r="D1107" i="19"/>
  <c r="D1106" i="19"/>
  <c r="D1105" i="19"/>
  <c r="D1104" i="19"/>
  <c r="D1103" i="19"/>
  <c r="D1102" i="19"/>
  <c r="D1101" i="19"/>
  <c r="D1100" i="19"/>
  <c r="D1099" i="19"/>
  <c r="D1098" i="19"/>
  <c r="D1097" i="19"/>
  <c r="D1096" i="19"/>
  <c r="D1095" i="19"/>
  <c r="D1094" i="19"/>
  <c r="D1093" i="19"/>
  <c r="D1092" i="19"/>
  <c r="D1091" i="19"/>
  <c r="D1090" i="19"/>
  <c r="D1089" i="19"/>
  <c r="D1088" i="19"/>
  <c r="D1087" i="19"/>
  <c r="D1086" i="19"/>
  <c r="D1085" i="19"/>
  <c r="D1084" i="19"/>
  <c r="D1083" i="19"/>
  <c r="D1082" i="19"/>
  <c r="D1081" i="19"/>
  <c r="D1080" i="19"/>
  <c r="D1079" i="19"/>
  <c r="D1078" i="19"/>
  <c r="D1077" i="19"/>
  <c r="D1076" i="19"/>
  <c r="D1075" i="19"/>
  <c r="D1074" i="19"/>
  <c r="D1073" i="19"/>
  <c r="D1072" i="19"/>
  <c r="D1071" i="19"/>
  <c r="D1070" i="19"/>
  <c r="D1069" i="19"/>
  <c r="D1068" i="19"/>
  <c r="D1067" i="19"/>
  <c r="D1066" i="19"/>
  <c r="D1065" i="19"/>
  <c r="D1064" i="19"/>
  <c r="D1063" i="19"/>
  <c r="D1062" i="19"/>
  <c r="D1061" i="19"/>
  <c r="D1060" i="19"/>
  <c r="D1059" i="19"/>
  <c r="D1058" i="19"/>
  <c r="D1057" i="19"/>
  <c r="D1056" i="19"/>
  <c r="D1055" i="19"/>
  <c r="D1054" i="19"/>
  <c r="D1053" i="19"/>
  <c r="D1052" i="19"/>
  <c r="D1051" i="19"/>
  <c r="D1050" i="19"/>
  <c r="D1049" i="19"/>
  <c r="D1048" i="19"/>
  <c r="D1047" i="19"/>
  <c r="D1046" i="19"/>
  <c r="D1045" i="19"/>
  <c r="D1044" i="19"/>
  <c r="D1043" i="19"/>
  <c r="D1042" i="19"/>
  <c r="D1041" i="19"/>
  <c r="D1040" i="19"/>
  <c r="D1039" i="19"/>
  <c r="D1038" i="19"/>
  <c r="D1037" i="19"/>
  <c r="D1036" i="19"/>
  <c r="D1035" i="19"/>
  <c r="D1034" i="19"/>
  <c r="D1033" i="19"/>
  <c r="D1032" i="19"/>
  <c r="D1031" i="19"/>
  <c r="D1030" i="19"/>
  <c r="D1029" i="19"/>
  <c r="D1028" i="19"/>
  <c r="D1027" i="19"/>
  <c r="D1026" i="19"/>
  <c r="D1025" i="19"/>
  <c r="D1024" i="19"/>
  <c r="D1023" i="19"/>
  <c r="D1022" i="19"/>
  <c r="D1021" i="19"/>
  <c r="D1020" i="19"/>
  <c r="D1019" i="19"/>
  <c r="D1018" i="19"/>
  <c r="D1017" i="19"/>
  <c r="D1016" i="19"/>
  <c r="D1015" i="19"/>
  <c r="D1014" i="19"/>
  <c r="D1013" i="19"/>
  <c r="D1012" i="19"/>
  <c r="D1011" i="19"/>
  <c r="D1010" i="19"/>
  <c r="D1009" i="19"/>
  <c r="D1008" i="19"/>
  <c r="D1007" i="19"/>
  <c r="D1006" i="19"/>
  <c r="D1005" i="19"/>
  <c r="D1004" i="19"/>
  <c r="D1003" i="19"/>
  <c r="D1002" i="19"/>
  <c r="D1001" i="19"/>
  <c r="D1000" i="19"/>
  <c r="D999" i="19"/>
  <c r="D998" i="19"/>
  <c r="D997" i="19"/>
  <c r="D996" i="19"/>
  <c r="D995" i="19"/>
  <c r="D994" i="19"/>
  <c r="D993" i="19"/>
  <c r="D992" i="19"/>
  <c r="D991" i="19"/>
  <c r="D990" i="19"/>
  <c r="D989" i="19"/>
  <c r="D988" i="19"/>
  <c r="D987" i="19"/>
  <c r="D986" i="19"/>
  <c r="D985" i="19"/>
  <c r="D984" i="19"/>
  <c r="D983" i="19"/>
  <c r="D982" i="19"/>
  <c r="D981" i="19"/>
  <c r="D980" i="19"/>
  <c r="D979" i="19"/>
  <c r="D978" i="19"/>
  <c r="D977" i="19"/>
  <c r="D976" i="19"/>
  <c r="D975" i="19"/>
  <c r="D974" i="19"/>
  <c r="D973" i="19"/>
  <c r="D972" i="19"/>
  <c r="D971" i="19"/>
  <c r="D970" i="19"/>
  <c r="D969" i="19"/>
  <c r="D968" i="19"/>
  <c r="D967" i="19"/>
  <c r="D966" i="19"/>
  <c r="D965" i="19"/>
  <c r="D964" i="19"/>
  <c r="D963" i="19"/>
  <c r="D962" i="19"/>
  <c r="D961" i="19"/>
  <c r="D960" i="19"/>
  <c r="D959" i="19"/>
  <c r="D958" i="19"/>
  <c r="D957" i="19"/>
  <c r="D956" i="19"/>
  <c r="D955" i="19"/>
  <c r="D954" i="19"/>
  <c r="D953" i="19"/>
  <c r="D952" i="19"/>
  <c r="D951" i="19"/>
  <c r="D950" i="19"/>
  <c r="D949" i="19"/>
  <c r="D948" i="19"/>
  <c r="D947" i="19"/>
  <c r="D946" i="19"/>
  <c r="D945" i="19"/>
  <c r="D944" i="19"/>
  <c r="D943" i="19"/>
  <c r="D942" i="19"/>
  <c r="D941" i="19"/>
  <c r="D940" i="19"/>
  <c r="D939" i="19"/>
  <c r="D938" i="19"/>
  <c r="D937" i="19"/>
  <c r="D936" i="19"/>
  <c r="D935" i="19"/>
  <c r="D934" i="19"/>
  <c r="D933" i="19"/>
  <c r="D932" i="19"/>
  <c r="D931" i="19"/>
  <c r="D930" i="19"/>
  <c r="D929" i="19"/>
  <c r="D928" i="19"/>
  <c r="D927" i="19"/>
  <c r="D926" i="19"/>
  <c r="D925" i="19"/>
  <c r="D924" i="19"/>
  <c r="D923" i="19"/>
  <c r="D922" i="19"/>
  <c r="D921" i="19"/>
  <c r="D920" i="19"/>
  <c r="D919" i="19"/>
  <c r="D918" i="19"/>
  <c r="D917" i="19"/>
  <c r="D916" i="19"/>
  <c r="D915" i="19"/>
  <c r="D914" i="19"/>
  <c r="D913" i="19"/>
  <c r="D912" i="19"/>
  <c r="D911" i="19"/>
  <c r="D910" i="19"/>
  <c r="D909" i="19"/>
  <c r="D908" i="19"/>
  <c r="D907" i="19"/>
  <c r="D906" i="19"/>
  <c r="D905" i="19"/>
  <c r="D904" i="19"/>
  <c r="D903" i="19"/>
  <c r="D902" i="19"/>
  <c r="D901" i="19"/>
  <c r="D900" i="19"/>
  <c r="D899" i="19"/>
  <c r="D898" i="19"/>
  <c r="D897" i="19"/>
  <c r="D896" i="19"/>
  <c r="D895" i="19"/>
  <c r="D894" i="19"/>
  <c r="D893" i="19"/>
  <c r="D892" i="19"/>
  <c r="D891" i="19"/>
  <c r="D890" i="19"/>
  <c r="D889" i="19"/>
  <c r="D888" i="19"/>
  <c r="D887" i="19"/>
  <c r="D886" i="19"/>
  <c r="D885" i="19"/>
  <c r="D884" i="19"/>
  <c r="D883" i="19"/>
  <c r="D882" i="19"/>
  <c r="D881" i="19"/>
  <c r="D880" i="19"/>
  <c r="D879" i="19"/>
  <c r="D878" i="19"/>
  <c r="D877" i="19"/>
  <c r="D876" i="19"/>
  <c r="D875" i="19"/>
  <c r="D874" i="19"/>
  <c r="D873" i="19"/>
  <c r="D872" i="19"/>
  <c r="D871" i="19"/>
  <c r="D870" i="19"/>
  <c r="D869" i="19"/>
  <c r="D868" i="19"/>
  <c r="D867" i="19"/>
  <c r="D866" i="19"/>
  <c r="D865" i="19"/>
  <c r="D864" i="19"/>
  <c r="D863" i="19"/>
  <c r="D862" i="19"/>
  <c r="D861" i="19"/>
  <c r="D860" i="19"/>
  <c r="D859" i="19"/>
  <c r="D858" i="19"/>
  <c r="D857" i="19"/>
  <c r="D856" i="19"/>
  <c r="D855" i="19"/>
  <c r="D854" i="19"/>
  <c r="D853" i="19"/>
  <c r="D852" i="19"/>
  <c r="D851" i="19"/>
  <c r="D850" i="19"/>
  <c r="D849" i="19"/>
  <c r="D848" i="19"/>
  <c r="D847" i="19"/>
  <c r="D846" i="19"/>
  <c r="D845" i="19"/>
  <c r="D844" i="19"/>
  <c r="D843" i="19"/>
  <c r="D842" i="19"/>
  <c r="D841" i="19"/>
  <c r="D840" i="19"/>
  <c r="D839" i="19"/>
  <c r="D838" i="19"/>
  <c r="D837" i="19"/>
  <c r="D836" i="19"/>
  <c r="D835" i="19"/>
  <c r="D834" i="19"/>
  <c r="D833" i="19"/>
  <c r="D832" i="19"/>
  <c r="D831" i="19"/>
  <c r="D830" i="19"/>
  <c r="D829" i="19"/>
  <c r="D828" i="19"/>
  <c r="D827" i="19"/>
  <c r="D826" i="19"/>
  <c r="D825" i="19"/>
  <c r="D824" i="19"/>
  <c r="D823" i="19"/>
  <c r="D822" i="19"/>
  <c r="D821" i="19"/>
  <c r="D820" i="19"/>
  <c r="D819" i="19"/>
  <c r="D818" i="19"/>
  <c r="D817" i="19"/>
  <c r="D816" i="19"/>
  <c r="D815" i="19"/>
  <c r="D814" i="19"/>
  <c r="D813" i="19"/>
  <c r="D812" i="19"/>
  <c r="D811" i="19"/>
  <c r="D810" i="19"/>
  <c r="D809" i="19"/>
  <c r="D808" i="19"/>
  <c r="D807" i="19"/>
  <c r="D806" i="19"/>
  <c r="D805" i="19"/>
  <c r="D804" i="19"/>
  <c r="D803" i="19"/>
  <c r="D802" i="19"/>
  <c r="D801" i="19"/>
  <c r="D800" i="19"/>
  <c r="D799" i="19"/>
  <c r="D798" i="19"/>
  <c r="D797" i="19"/>
  <c r="D796" i="19"/>
  <c r="D795" i="19"/>
  <c r="D794" i="19"/>
  <c r="D793" i="19"/>
  <c r="D792" i="19"/>
  <c r="D791" i="19"/>
  <c r="D790" i="19"/>
  <c r="D789" i="19"/>
  <c r="D788" i="19"/>
  <c r="D787" i="19"/>
  <c r="D786" i="19"/>
  <c r="D785" i="19"/>
  <c r="D784" i="19"/>
  <c r="D783" i="19"/>
  <c r="D782" i="19"/>
  <c r="D781" i="19"/>
  <c r="D780" i="19"/>
  <c r="D779" i="19"/>
  <c r="D778" i="19"/>
  <c r="D777" i="19"/>
  <c r="D776" i="19"/>
  <c r="D775" i="19"/>
  <c r="D774" i="19"/>
  <c r="D773" i="19"/>
  <c r="D772" i="19"/>
  <c r="D771" i="19"/>
  <c r="D770" i="19"/>
  <c r="D769" i="19"/>
  <c r="D768" i="19"/>
  <c r="D767" i="19"/>
  <c r="D766" i="19"/>
  <c r="D765" i="19"/>
  <c r="D764" i="19"/>
  <c r="D763" i="19"/>
  <c r="D762" i="19"/>
  <c r="D761" i="19"/>
  <c r="D760" i="19"/>
  <c r="D759" i="19"/>
  <c r="D758" i="19"/>
  <c r="D757" i="19"/>
  <c r="D756" i="19"/>
  <c r="D755" i="19"/>
  <c r="D754" i="19"/>
  <c r="D753" i="19"/>
  <c r="D752" i="19"/>
  <c r="D751" i="19"/>
  <c r="D750" i="19"/>
  <c r="D749" i="19"/>
  <c r="D748" i="19"/>
  <c r="D747" i="19"/>
  <c r="D746" i="19"/>
  <c r="D745" i="19"/>
  <c r="D744" i="19"/>
  <c r="D743" i="19"/>
  <c r="D742" i="19"/>
  <c r="D741" i="19"/>
  <c r="D740" i="19"/>
  <c r="D739" i="19"/>
  <c r="D738" i="19"/>
  <c r="D737" i="19"/>
  <c r="D736" i="19"/>
  <c r="D735" i="19"/>
  <c r="D734" i="19"/>
  <c r="D733" i="19"/>
  <c r="D732" i="19"/>
  <c r="D731" i="19"/>
  <c r="D730" i="19"/>
  <c r="D729" i="19"/>
  <c r="D728" i="19"/>
  <c r="D727" i="19"/>
  <c r="D726" i="19"/>
  <c r="D725" i="19"/>
  <c r="D724" i="19"/>
  <c r="D723" i="19"/>
  <c r="D722" i="19"/>
  <c r="D721" i="19"/>
  <c r="D720" i="19"/>
  <c r="D719" i="19"/>
  <c r="D718" i="19"/>
  <c r="D717" i="19"/>
  <c r="D716" i="19"/>
  <c r="D715" i="19"/>
  <c r="D714" i="19"/>
  <c r="D713" i="19"/>
  <c r="D712" i="19"/>
  <c r="D711" i="19"/>
  <c r="D710" i="19"/>
  <c r="D709" i="19"/>
  <c r="D708" i="19"/>
  <c r="D707" i="19"/>
  <c r="D706" i="19"/>
  <c r="D705" i="19"/>
  <c r="D704" i="19"/>
  <c r="D703" i="19"/>
  <c r="D702" i="19"/>
  <c r="D701" i="19"/>
  <c r="D700" i="19"/>
  <c r="D699" i="19"/>
  <c r="D698" i="19"/>
  <c r="D697" i="19"/>
  <c r="D696" i="19"/>
  <c r="D695" i="19"/>
  <c r="D694" i="19"/>
  <c r="D693" i="19"/>
  <c r="D692" i="19"/>
  <c r="D691" i="19"/>
  <c r="D690" i="19"/>
  <c r="D689" i="19"/>
  <c r="D688" i="19"/>
  <c r="D687" i="19"/>
  <c r="D686" i="19"/>
  <c r="D685" i="19"/>
  <c r="D684" i="19"/>
  <c r="D683" i="19"/>
  <c r="D682" i="19"/>
  <c r="D681" i="19"/>
  <c r="D680" i="19"/>
  <c r="D679" i="19"/>
  <c r="D678" i="19"/>
  <c r="D677" i="19"/>
  <c r="D676" i="19"/>
  <c r="D675" i="19"/>
  <c r="D674" i="19"/>
  <c r="D673" i="19"/>
  <c r="D672" i="19"/>
  <c r="D671" i="19"/>
  <c r="D670" i="19"/>
  <c r="D669" i="19"/>
  <c r="D668" i="19"/>
  <c r="D667" i="19"/>
  <c r="D666" i="19"/>
  <c r="D665" i="19"/>
  <c r="D664" i="19"/>
  <c r="D663" i="19"/>
  <c r="D662" i="19"/>
  <c r="D661" i="19"/>
  <c r="D660" i="19"/>
  <c r="D659" i="19"/>
  <c r="D658" i="19"/>
  <c r="D657" i="19"/>
  <c r="D656" i="19"/>
  <c r="D655" i="19"/>
  <c r="D654" i="19"/>
  <c r="D653" i="19"/>
  <c r="D652" i="19"/>
  <c r="D651" i="19"/>
  <c r="D650" i="19"/>
  <c r="D649" i="19"/>
  <c r="D648" i="19"/>
  <c r="D647" i="19"/>
  <c r="D646" i="19"/>
  <c r="D645" i="19"/>
  <c r="D644" i="19"/>
  <c r="D643" i="19"/>
  <c r="D642" i="19"/>
  <c r="D641" i="19"/>
  <c r="D640" i="19"/>
  <c r="D639" i="19"/>
  <c r="D638" i="19"/>
  <c r="D637" i="19"/>
  <c r="D636" i="19"/>
  <c r="D635" i="19"/>
  <c r="D634" i="19"/>
  <c r="D633" i="19"/>
  <c r="D632" i="19"/>
  <c r="D631" i="19"/>
  <c r="D630" i="19"/>
  <c r="D629" i="19"/>
  <c r="D628" i="19"/>
  <c r="D627" i="19"/>
  <c r="D626" i="19"/>
  <c r="D625" i="19"/>
  <c r="D624" i="19"/>
  <c r="D623" i="19"/>
  <c r="D622" i="19"/>
  <c r="D621" i="19"/>
  <c r="D620" i="19"/>
  <c r="D619" i="19"/>
  <c r="D618" i="19"/>
  <c r="D617" i="19"/>
  <c r="D616" i="19"/>
  <c r="D615" i="19"/>
  <c r="D614" i="19"/>
  <c r="D613" i="19"/>
  <c r="D612" i="19"/>
  <c r="D611" i="19"/>
  <c r="D610" i="19"/>
  <c r="D609" i="19"/>
  <c r="D608" i="19"/>
  <c r="D607" i="19"/>
  <c r="D606" i="19"/>
  <c r="D605" i="19"/>
  <c r="D604" i="19"/>
  <c r="D603" i="19"/>
  <c r="D602" i="19"/>
  <c r="D601" i="19"/>
  <c r="D600" i="19"/>
  <c r="D599" i="19"/>
  <c r="D598" i="19"/>
  <c r="D597" i="19"/>
  <c r="D596" i="19"/>
  <c r="D595" i="19"/>
  <c r="D594" i="19"/>
  <c r="D593" i="19"/>
  <c r="D592" i="19"/>
  <c r="D591" i="19"/>
  <c r="D590" i="19"/>
  <c r="D589" i="19"/>
  <c r="D588" i="19"/>
  <c r="D587" i="19"/>
  <c r="D586" i="19"/>
  <c r="D585" i="19"/>
  <c r="D584" i="19"/>
  <c r="D583" i="19"/>
  <c r="D582" i="19"/>
  <c r="D581" i="19"/>
  <c r="D580" i="19"/>
  <c r="D579" i="19"/>
  <c r="D578" i="19"/>
  <c r="D577" i="19"/>
  <c r="D576" i="19"/>
  <c r="D575" i="19"/>
  <c r="D574" i="19"/>
  <c r="D573" i="19"/>
  <c r="D572" i="19"/>
  <c r="D571" i="19"/>
  <c r="D570" i="19"/>
  <c r="D569" i="19"/>
  <c r="D568" i="19"/>
  <c r="D567" i="19"/>
  <c r="D566" i="19"/>
  <c r="D565" i="19"/>
  <c r="D564" i="19"/>
  <c r="D563" i="19"/>
  <c r="D562" i="19"/>
  <c r="D561" i="19"/>
  <c r="D560" i="19"/>
  <c r="D559" i="19"/>
  <c r="D558" i="19"/>
  <c r="D557" i="19"/>
  <c r="D556" i="19"/>
  <c r="D555" i="19"/>
  <c r="D554" i="19"/>
  <c r="D553" i="19"/>
  <c r="D552" i="19"/>
  <c r="D551" i="19"/>
  <c r="D550" i="19"/>
  <c r="D549" i="19"/>
  <c r="D548" i="19"/>
  <c r="D547" i="19"/>
  <c r="D546" i="19"/>
  <c r="D545" i="19"/>
  <c r="D544" i="19"/>
  <c r="D543" i="19"/>
  <c r="D542" i="19"/>
  <c r="D541" i="19"/>
  <c r="D540" i="19"/>
  <c r="D539" i="19"/>
  <c r="D538" i="19"/>
  <c r="D537" i="19"/>
  <c r="D536" i="19"/>
  <c r="D535" i="19"/>
  <c r="D534" i="19"/>
  <c r="D533" i="19"/>
  <c r="D532" i="19"/>
  <c r="D531" i="19"/>
  <c r="D530" i="19"/>
  <c r="D529" i="19"/>
  <c r="D528" i="19"/>
  <c r="D527" i="19"/>
  <c r="D526" i="19"/>
  <c r="D525" i="19"/>
  <c r="D524" i="19"/>
  <c r="D523" i="19"/>
  <c r="D522" i="19"/>
  <c r="D521" i="19"/>
  <c r="D520" i="19"/>
  <c r="D519" i="19"/>
  <c r="D518" i="19"/>
  <c r="D517" i="19"/>
  <c r="D516" i="19"/>
  <c r="D515" i="19"/>
  <c r="D514" i="19"/>
  <c r="D513" i="19"/>
  <c r="D512" i="19"/>
  <c r="D511" i="19"/>
  <c r="D510" i="19"/>
  <c r="D509" i="19"/>
  <c r="D508" i="19"/>
  <c r="D507" i="19"/>
  <c r="D506" i="19"/>
  <c r="D505" i="19"/>
  <c r="D504" i="19"/>
  <c r="D503" i="19"/>
  <c r="D502" i="19"/>
  <c r="D501" i="19"/>
  <c r="D500" i="19"/>
  <c r="D499" i="19"/>
  <c r="D498" i="19"/>
  <c r="D497" i="19"/>
  <c r="D496" i="19"/>
  <c r="D495" i="19"/>
  <c r="D494" i="19"/>
  <c r="D493" i="19"/>
  <c r="D492" i="19"/>
  <c r="D491" i="19"/>
  <c r="D490" i="19"/>
  <c r="D489" i="19"/>
  <c r="D488" i="19"/>
  <c r="D487" i="19"/>
  <c r="D486" i="19"/>
  <c r="D485" i="19"/>
  <c r="D484" i="19"/>
  <c r="D483" i="19"/>
  <c r="D482" i="19"/>
  <c r="D481" i="19"/>
  <c r="D480" i="19"/>
  <c r="D479" i="19"/>
  <c r="D478" i="19"/>
  <c r="D477" i="19"/>
  <c r="D476" i="19"/>
  <c r="D475" i="19"/>
  <c r="D474" i="19"/>
  <c r="D473" i="19"/>
  <c r="D472" i="19"/>
  <c r="D471" i="19"/>
  <c r="D470" i="19"/>
  <c r="D469" i="19"/>
  <c r="D468" i="19"/>
  <c r="D467" i="19"/>
  <c r="D466" i="19"/>
  <c r="D465" i="19"/>
  <c r="D464" i="19"/>
  <c r="D463" i="19"/>
  <c r="D462" i="19"/>
  <c r="D461" i="19"/>
  <c r="D460" i="19"/>
  <c r="D459" i="19"/>
  <c r="D458" i="19"/>
  <c r="D457" i="19"/>
  <c r="D456" i="19"/>
  <c r="D455" i="19"/>
  <c r="D454" i="19"/>
  <c r="D453" i="19"/>
  <c r="D452" i="19"/>
  <c r="D451" i="19"/>
  <c r="D450" i="19"/>
  <c r="D449" i="19"/>
  <c r="D448" i="19"/>
  <c r="D447" i="19"/>
  <c r="D446" i="19"/>
  <c r="D445" i="19"/>
  <c r="D444" i="19"/>
  <c r="D443" i="19"/>
  <c r="D442" i="19"/>
  <c r="D441" i="19"/>
  <c r="D440" i="19"/>
  <c r="D439" i="19"/>
  <c r="D438" i="19"/>
  <c r="D437" i="19"/>
  <c r="D436" i="19"/>
  <c r="D435" i="19"/>
  <c r="D434" i="19"/>
  <c r="D433" i="19"/>
  <c r="D432" i="19"/>
  <c r="D431" i="19"/>
  <c r="D430" i="19"/>
  <c r="D429" i="19"/>
  <c r="D428" i="19"/>
  <c r="D427" i="19"/>
  <c r="D426" i="19"/>
  <c r="D425" i="19"/>
  <c r="D424" i="19"/>
  <c r="D423" i="19"/>
  <c r="D422" i="19"/>
  <c r="D421" i="19"/>
  <c r="D420" i="19"/>
  <c r="D419" i="19"/>
  <c r="D418" i="19"/>
  <c r="D417" i="19"/>
  <c r="D416" i="19"/>
  <c r="D415" i="19"/>
  <c r="D414" i="19"/>
  <c r="D413" i="19"/>
  <c r="D412" i="19"/>
  <c r="D411" i="19"/>
  <c r="D410" i="19"/>
  <c r="D409" i="19"/>
  <c r="D408" i="19"/>
  <c r="D407" i="19"/>
  <c r="D406" i="19"/>
  <c r="D405" i="19"/>
  <c r="D404" i="19"/>
  <c r="D403" i="19"/>
  <c r="D402" i="19"/>
  <c r="D401" i="19"/>
  <c r="D400" i="19"/>
  <c r="D399" i="19"/>
  <c r="D398" i="19"/>
  <c r="D397" i="19"/>
  <c r="D396" i="19"/>
  <c r="D395" i="19"/>
  <c r="D394" i="19"/>
  <c r="D393" i="19"/>
  <c r="D392" i="19"/>
  <c r="D391" i="19"/>
  <c r="D390" i="19"/>
  <c r="D389" i="19"/>
  <c r="D388" i="19"/>
  <c r="D387" i="19"/>
  <c r="D386" i="19"/>
  <c r="D385" i="19"/>
  <c r="D384" i="19"/>
  <c r="D383" i="19"/>
  <c r="D382" i="19"/>
  <c r="D381" i="19"/>
  <c r="D380" i="19"/>
  <c r="D379" i="19"/>
  <c r="D378" i="19"/>
  <c r="D377" i="19"/>
  <c r="D376" i="19"/>
  <c r="D375" i="19"/>
  <c r="D374" i="19"/>
  <c r="D373" i="19"/>
  <c r="D372" i="19"/>
  <c r="D371" i="19"/>
  <c r="D370" i="19"/>
  <c r="D369" i="19"/>
  <c r="D368" i="19"/>
  <c r="D367" i="19"/>
  <c r="D366" i="19"/>
  <c r="D365" i="19"/>
  <c r="D364" i="19"/>
  <c r="D363" i="19"/>
  <c r="D362" i="19"/>
  <c r="D361" i="19"/>
  <c r="D360" i="19"/>
  <c r="D359" i="19"/>
  <c r="D358" i="19"/>
  <c r="D357" i="19"/>
  <c r="D356" i="19"/>
  <c r="D355" i="19"/>
  <c r="D354" i="19"/>
  <c r="D353" i="19"/>
  <c r="D352" i="19"/>
  <c r="D351" i="19"/>
  <c r="D350" i="19"/>
  <c r="D349" i="19"/>
  <c r="D348" i="19"/>
  <c r="D347" i="19"/>
  <c r="D346" i="19"/>
  <c r="D345" i="19"/>
  <c r="D344" i="19"/>
  <c r="D343" i="19"/>
  <c r="D342" i="19"/>
  <c r="D341" i="19"/>
  <c r="D340" i="19"/>
  <c r="D339" i="19"/>
  <c r="D338" i="19"/>
  <c r="D337" i="19"/>
  <c r="D336" i="19"/>
  <c r="D335" i="19"/>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D274" i="19"/>
  <c r="D273" i="19"/>
  <c r="D272" i="19"/>
  <c r="D271" i="19"/>
  <c r="D270" i="19"/>
  <c r="D269" i="19"/>
  <c r="D268" i="19"/>
  <c r="D267" i="19"/>
  <c r="D266" i="19"/>
  <c r="D265" i="19"/>
  <c r="D264" i="19"/>
  <c r="D263" i="19"/>
  <c r="D262" i="19"/>
  <c r="D261" i="19"/>
  <c r="D260" i="19"/>
  <c r="D259" i="19"/>
  <c r="D258" i="19"/>
  <c r="D257" i="19"/>
  <c r="D256" i="19"/>
  <c r="D255" i="19"/>
  <c r="D254" i="19"/>
  <c r="D253" i="19"/>
  <c r="D252" i="19"/>
  <c r="D251" i="19"/>
  <c r="D250" i="19"/>
  <c r="D249" i="19"/>
  <c r="D248" i="19"/>
  <c r="D247" i="19"/>
  <c r="D246" i="19"/>
  <c r="D245" i="19"/>
  <c r="D244" i="19"/>
  <c r="D243" i="19"/>
  <c r="D242" i="19"/>
  <c r="D241" i="19"/>
  <c r="D240" i="19"/>
  <c r="D239" i="19"/>
  <c r="D238" i="19"/>
  <c r="D237" i="19"/>
  <c r="D236" i="19"/>
  <c r="D235" i="19"/>
  <c r="D234" i="19"/>
  <c r="D233" i="19"/>
  <c r="D232" i="19"/>
  <c r="D231" i="19"/>
  <c r="D230" i="19"/>
  <c r="D229" i="19"/>
  <c r="D228" i="19"/>
  <c r="D227" i="19"/>
  <c r="D226" i="19"/>
  <c r="D225" i="19"/>
  <c r="D224" i="19"/>
  <c r="D223" i="19"/>
  <c r="D222" i="19"/>
  <c r="D221" i="19"/>
  <c r="D220" i="19"/>
  <c r="D219" i="19"/>
  <c r="D218" i="19"/>
  <c r="D217" i="19"/>
  <c r="D216" i="19"/>
  <c r="D215" i="19"/>
  <c r="D214" i="19"/>
  <c r="D213" i="19"/>
  <c r="D212" i="19"/>
  <c r="D211" i="19"/>
  <c r="D210" i="19"/>
  <c r="D209" i="19"/>
  <c r="D208" i="19"/>
  <c r="D207" i="19"/>
  <c r="D206" i="19"/>
  <c r="D205" i="19"/>
  <c r="D204" i="19"/>
  <c r="D203" i="19"/>
  <c r="D202" i="19"/>
  <c r="D201" i="19"/>
  <c r="D200" i="19"/>
  <c r="D199" i="19"/>
  <c r="D198" i="19"/>
  <c r="D197" i="19"/>
  <c r="D196" i="19"/>
  <c r="D195" i="19"/>
  <c r="D194" i="19"/>
  <c r="D193" i="19"/>
  <c r="D192" i="19"/>
  <c r="D191" i="19"/>
  <c r="D190" i="19"/>
  <c r="D189" i="19"/>
  <c r="D188" i="19"/>
  <c r="D187" i="19"/>
  <c r="D186" i="19"/>
  <c r="D185" i="19"/>
  <c r="D184" i="19"/>
  <c r="D183" i="19"/>
  <c r="D182" i="19"/>
  <c r="D181" i="19"/>
  <c r="D180" i="19"/>
  <c r="D179" i="19"/>
  <c r="D178" i="19"/>
  <c r="D177" i="19"/>
  <c r="D176" i="19"/>
  <c r="D175" i="19"/>
  <c r="D174"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8" i="19"/>
  <c r="D117" i="19"/>
  <c r="D116" i="19"/>
  <c r="D115" i="19"/>
  <c r="D114" i="19"/>
  <c r="D113" i="19"/>
  <c r="D112" i="19"/>
  <c r="D111" i="19"/>
  <c r="D110" i="19"/>
  <c r="D109" i="19"/>
  <c r="D108" i="19"/>
  <c r="D107" i="19"/>
  <c r="D106" i="19"/>
  <c r="D105" i="19"/>
  <c r="D104" i="19"/>
  <c r="D103" i="19"/>
  <c r="D102" i="19"/>
  <c r="D101" i="19"/>
  <c r="D100" i="19"/>
  <c r="D99" i="19"/>
  <c r="D98" i="19"/>
  <c r="D97" i="19"/>
  <c r="D96" i="19"/>
  <c r="D95" i="19"/>
  <c r="D94" i="19"/>
  <c r="D93" i="19"/>
  <c r="D92" i="19"/>
  <c r="D91" i="19"/>
  <c r="D90" i="19"/>
  <c r="D89" i="19"/>
  <c r="D88" i="19"/>
  <c r="D87" i="19"/>
  <c r="D86" i="19"/>
  <c r="D85" i="19"/>
  <c r="D84" i="19"/>
  <c r="D83" i="19"/>
  <c r="D82" i="19"/>
  <c r="D81" i="19"/>
  <c r="D80" i="19"/>
  <c r="D79" i="19"/>
  <c r="D78" i="19"/>
  <c r="D77" i="19"/>
  <c r="D76" i="19"/>
  <c r="D75" i="19"/>
  <c r="D74" i="19"/>
  <c r="D73" i="19"/>
  <c r="D72" i="19"/>
  <c r="D71" i="19"/>
  <c r="D70" i="19"/>
  <c r="D69" i="19"/>
  <c r="D68" i="19"/>
  <c r="D67" i="19"/>
  <c r="D66" i="19"/>
  <c r="D65" i="19"/>
  <c r="D64" i="19"/>
  <c r="D63" i="19"/>
  <c r="D62" i="19"/>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D8" i="19"/>
  <c r="H18" i="18"/>
  <c r="H17" i="18"/>
  <c r="H16" i="18"/>
  <c r="K18" i="18"/>
  <c r="K17" i="18"/>
  <c r="K16" i="18"/>
  <c r="J18" i="18"/>
  <c r="J17" i="18"/>
  <c r="J16" i="18"/>
  <c r="I18" i="18"/>
  <c r="I17" i="18"/>
  <c r="I16" i="18"/>
  <c r="K12" i="18"/>
  <c r="K11" i="18"/>
  <c r="K10" i="18"/>
  <c r="K9" i="18"/>
  <c r="D5421" i="18"/>
  <c r="D5420" i="18"/>
  <c r="D1048" i="18"/>
  <c r="D5376" i="18"/>
  <c r="D4616" i="18"/>
  <c r="D5288" i="18"/>
  <c r="D1318" i="18"/>
  <c r="D368" i="18"/>
  <c r="D205" i="18"/>
  <c r="D266" i="18"/>
  <c r="D5194" i="18"/>
  <c r="D83" i="18"/>
  <c r="D1442" i="18"/>
  <c r="D1360" i="18"/>
  <c r="D5155" i="18"/>
  <c r="D273" i="18"/>
  <c r="D97" i="18"/>
  <c r="D5270" i="18"/>
  <c r="D167" i="18"/>
  <c r="D5081" i="18"/>
  <c r="D16" i="18"/>
  <c r="D75" i="18"/>
  <c r="D316" i="18"/>
  <c r="D5141" i="18"/>
  <c r="D498" i="18"/>
  <c r="D2623" i="18"/>
  <c r="D5033" i="18"/>
  <c r="D5112" i="18"/>
  <c r="D2356" i="18"/>
  <c r="D526" i="18"/>
  <c r="D3151" i="18"/>
  <c r="D4832" i="18"/>
  <c r="D1147" i="18"/>
  <c r="D1423" i="18"/>
  <c r="D2743" i="18"/>
  <c r="D3968" i="18"/>
  <c r="D1424" i="18"/>
  <c r="D5284" i="18"/>
  <c r="D2704" i="18"/>
  <c r="D989" i="18"/>
  <c r="D4948" i="18"/>
  <c r="D4711" i="18"/>
  <c r="D242" i="18"/>
  <c r="D2635" i="18"/>
  <c r="D2567" i="18"/>
  <c r="D5024" i="18"/>
  <c r="D2026" i="18"/>
  <c r="D520" i="18"/>
  <c r="D3284" i="18"/>
  <c r="D3875" i="18"/>
  <c r="D329" i="18"/>
  <c r="D2961" i="18"/>
  <c r="D2744" i="18"/>
  <c r="D4167" i="18"/>
  <c r="D3347" i="18"/>
  <c r="D930" i="18"/>
  <c r="D838" i="18"/>
  <c r="D4953" i="18"/>
  <c r="D408" i="18"/>
  <c r="D717" i="18"/>
  <c r="D1343" i="18"/>
  <c r="D2967" i="18"/>
  <c r="D466" i="18"/>
  <c r="D3626" i="18"/>
  <c r="D3036" i="18"/>
  <c r="D4198" i="18"/>
  <c r="D370" i="18"/>
  <c r="D1100" i="18"/>
  <c r="D2745" i="18"/>
  <c r="D4126" i="18"/>
  <c r="D1812" i="18"/>
  <c r="D3229" i="18"/>
  <c r="D5172" i="18"/>
  <c r="D302" i="18"/>
  <c r="D3523" i="18"/>
  <c r="D4208" i="18"/>
  <c r="D1655" i="18"/>
  <c r="D2746" i="18"/>
  <c r="D1706" i="18"/>
  <c r="D4212" i="18"/>
  <c r="D4082" i="18"/>
  <c r="D1333" i="18"/>
  <c r="D807" i="18"/>
  <c r="D1528" i="18"/>
  <c r="D657" i="18"/>
  <c r="D372" i="18"/>
  <c r="D383" i="18"/>
  <c r="D4777" i="18"/>
  <c r="D695" i="18"/>
  <c r="D4932" i="18"/>
  <c r="D2613" i="18"/>
  <c r="D2612" i="18"/>
  <c r="D1631" i="18"/>
  <c r="D2747" i="18"/>
  <c r="D3126" i="18"/>
  <c r="D625" i="18"/>
  <c r="D1800" i="18"/>
  <c r="D1597" i="18"/>
  <c r="D2438" i="18"/>
  <c r="D1849" i="18"/>
  <c r="D4482" i="18"/>
  <c r="D4892" i="18"/>
  <c r="D2748" i="18"/>
  <c r="D4179" i="18"/>
  <c r="D4811" i="18"/>
  <c r="D1450" i="18"/>
  <c r="D2384" i="18"/>
  <c r="D3821" i="18"/>
  <c r="D1204" i="18"/>
  <c r="D4747" i="18"/>
  <c r="D5127" i="18"/>
  <c r="D5243" i="18"/>
  <c r="D142" i="18"/>
  <c r="D907" i="18"/>
  <c r="D4607" i="18"/>
  <c r="D4192" i="18"/>
  <c r="D2283" i="18"/>
  <c r="D4071" i="18"/>
  <c r="D1963" i="18"/>
  <c r="D2490" i="18"/>
  <c r="D3845" i="18"/>
  <c r="D423" i="18"/>
  <c r="D1081" i="18"/>
  <c r="D1535" i="18"/>
  <c r="D4220" i="18"/>
  <c r="D3405" i="18"/>
  <c r="D598" i="18"/>
  <c r="D4463" i="18"/>
  <c r="D2749" i="18"/>
  <c r="D3341" i="18"/>
  <c r="D3035" i="18"/>
  <c r="D2004" i="18"/>
  <c r="D4406" i="18"/>
  <c r="D3941" i="18"/>
  <c r="D733" i="18"/>
  <c r="D1769" i="18"/>
  <c r="D418" i="18"/>
  <c r="D1118" i="18"/>
  <c r="D4914" i="18"/>
  <c r="D2182" i="18"/>
  <c r="D1376" i="18"/>
  <c r="D1922" i="18"/>
  <c r="D3985" i="18"/>
  <c r="D1981" i="18"/>
  <c r="D764" i="18"/>
  <c r="D933" i="18"/>
  <c r="D732" i="18"/>
  <c r="D1088" i="18"/>
  <c r="D2062" i="18"/>
  <c r="D794" i="18"/>
  <c r="D326" i="18"/>
  <c r="D31" i="18"/>
  <c r="D5298" i="18"/>
  <c r="D1115" i="18"/>
  <c r="D5050" i="18"/>
  <c r="D471" i="18"/>
  <c r="D5120" i="18"/>
  <c r="D1004" i="18"/>
  <c r="D1364" i="18"/>
  <c r="D3580" i="18"/>
  <c r="D1245" i="18"/>
  <c r="D451" i="18"/>
  <c r="D1762" i="18"/>
  <c r="D628" i="18"/>
  <c r="D2750" i="18"/>
  <c r="D456" i="18"/>
  <c r="D5296" i="18"/>
  <c r="D3545" i="18"/>
  <c r="D2939" i="18"/>
  <c r="D2073" i="18"/>
  <c r="D2069" i="18"/>
  <c r="D3100" i="18"/>
  <c r="D508" i="18"/>
  <c r="D2492" i="18"/>
  <c r="D3889" i="18"/>
  <c r="D4808" i="18"/>
  <c r="D2233" i="18"/>
  <c r="D263" i="18"/>
  <c r="D1161" i="18"/>
  <c r="D1383" i="18"/>
  <c r="D297" i="18"/>
  <c r="D721" i="18"/>
  <c r="D1820" i="18"/>
  <c r="D3145" i="18"/>
  <c r="D2564" i="18"/>
  <c r="D2751" i="18"/>
  <c r="D4699" i="18"/>
  <c r="D2752" i="18"/>
  <c r="D4591" i="18"/>
  <c r="D4946" i="18"/>
  <c r="D4322" i="18"/>
  <c r="D289" i="18"/>
  <c r="D1178" i="18"/>
  <c r="D2865" i="18"/>
  <c r="D2183" i="18"/>
  <c r="D2474" i="18"/>
  <c r="D184" i="18"/>
  <c r="D4223" i="18"/>
  <c r="D5008" i="18"/>
  <c r="D4483" i="18"/>
  <c r="D5144" i="18"/>
  <c r="D4742" i="18"/>
  <c r="D947" i="18"/>
  <c r="D599" i="18"/>
  <c r="D48" i="18"/>
  <c r="D4689" i="18"/>
  <c r="D2573" i="18"/>
  <c r="D763" i="18"/>
  <c r="D2753" i="18"/>
  <c r="D4628" i="18"/>
  <c r="D1689" i="18"/>
  <c r="D3130" i="18"/>
  <c r="D1345" i="18"/>
  <c r="D2868" i="18"/>
  <c r="D4672" i="18"/>
  <c r="D3446" i="18"/>
  <c r="D153" i="18"/>
  <c r="D2754" i="18"/>
  <c r="D2078" i="18"/>
  <c r="D2360" i="18"/>
  <c r="D3722" i="18"/>
  <c r="D2755" i="18"/>
  <c r="D2166" i="18"/>
  <c r="D1306" i="18"/>
  <c r="D1564" i="18"/>
  <c r="D2660" i="18"/>
  <c r="D4568" i="18"/>
  <c r="D4257" i="18"/>
  <c r="D4875" i="18"/>
  <c r="D4219" i="18"/>
  <c r="D1783" i="18"/>
  <c r="D1479" i="18"/>
  <c r="D760" i="18"/>
  <c r="D1060" i="18"/>
  <c r="D3301" i="18"/>
  <c r="D2962" i="18"/>
  <c r="D4352" i="18"/>
  <c r="D1014" i="18"/>
  <c r="D1744" i="18"/>
  <c r="D5106" i="18"/>
  <c r="D1612" i="18"/>
  <c r="D4076" i="18"/>
  <c r="D3591" i="18"/>
  <c r="D4722" i="18"/>
  <c r="D5375" i="18"/>
  <c r="D95" i="18"/>
  <c r="D2497" i="18"/>
  <c r="D4895" i="18"/>
  <c r="D1566" i="18"/>
  <c r="D608" i="18"/>
  <c r="D4291" i="18"/>
  <c r="D2674" i="18"/>
  <c r="D1835" i="18"/>
  <c r="D2587" i="18"/>
  <c r="D2221" i="18"/>
  <c r="D2220" i="18"/>
  <c r="D3180" i="18"/>
  <c r="D5317" i="18"/>
  <c r="D4147" i="18"/>
  <c r="D5341" i="18"/>
  <c r="D2851" i="18"/>
  <c r="D792" i="18"/>
  <c r="D985" i="18"/>
  <c r="D1316" i="18"/>
  <c r="D5126" i="18"/>
  <c r="D3066" i="18"/>
  <c r="D384" i="18"/>
  <c r="D5282" i="18"/>
  <c r="D170" i="18"/>
  <c r="D4075" i="18"/>
  <c r="D558" i="18"/>
  <c r="D3541" i="18"/>
  <c r="D518" i="18"/>
  <c r="D513" i="18"/>
  <c r="D354" i="18"/>
  <c r="D571" i="18"/>
  <c r="D5119" i="18"/>
  <c r="D2006" i="18"/>
  <c r="D4375" i="18"/>
  <c r="D3926" i="18"/>
  <c r="D2111" i="18"/>
  <c r="D3511" i="18"/>
  <c r="D829" i="18"/>
  <c r="D5303" i="18"/>
  <c r="D3416" i="18"/>
  <c r="D564" i="18"/>
  <c r="D659" i="18"/>
  <c r="D4886" i="18"/>
  <c r="D3939" i="18"/>
  <c r="D1712" i="18"/>
  <c r="D1640" i="18"/>
  <c r="D3747" i="18"/>
  <c r="D727" i="18"/>
  <c r="D2756" i="18"/>
  <c r="D2431" i="18"/>
  <c r="D1056" i="18"/>
  <c r="D5011" i="18"/>
  <c r="D3743" i="18"/>
  <c r="D865" i="18"/>
  <c r="D275" i="18"/>
  <c r="D4887" i="18"/>
  <c r="D4286" i="18"/>
  <c r="D5363" i="18"/>
  <c r="D4253" i="18"/>
  <c r="D2241" i="18"/>
  <c r="D830" i="18"/>
  <c r="D1894" i="18"/>
  <c r="D5232" i="18"/>
  <c r="D2625" i="18"/>
  <c r="D1866" i="18"/>
  <c r="D3794" i="18"/>
  <c r="D1230" i="18"/>
  <c r="D1923" i="18"/>
  <c r="D294" i="18"/>
  <c r="D497" i="18"/>
  <c r="D4455" i="18"/>
  <c r="D3564" i="18"/>
  <c r="D164" i="18"/>
  <c r="D1470" i="18"/>
  <c r="D2683" i="18"/>
  <c r="D2528" i="18"/>
  <c r="D5025" i="18"/>
  <c r="D5142" i="18"/>
  <c r="D4976" i="18"/>
  <c r="D1862" i="18"/>
  <c r="D2694" i="18"/>
  <c r="D1263" i="18"/>
  <c r="D2757" i="18"/>
  <c r="D2320" i="18"/>
  <c r="D2547" i="18"/>
  <c r="D798" i="18"/>
  <c r="D1411" i="18"/>
  <c r="D5023" i="18"/>
  <c r="D5316" i="18"/>
  <c r="D4047" i="18"/>
  <c r="D147" i="18"/>
  <c r="D3283" i="18"/>
  <c r="D2407" i="18"/>
  <c r="D2553" i="18"/>
  <c r="D494" i="18"/>
  <c r="D548" i="18"/>
  <c r="D319" i="18"/>
  <c r="D1601" i="18"/>
  <c r="D5203" i="18"/>
  <c r="D707" i="18"/>
  <c r="D2534" i="18"/>
  <c r="D3800" i="18"/>
  <c r="D1619" i="18"/>
  <c r="D5103" i="18"/>
  <c r="D4906" i="18"/>
  <c r="D705" i="18"/>
  <c r="D3485" i="18"/>
  <c r="D4821" i="18"/>
  <c r="D4321" i="18"/>
  <c r="D928" i="18"/>
  <c r="D2627" i="18"/>
  <c r="D2626" i="18"/>
  <c r="D537" i="18"/>
  <c r="D241" i="18"/>
  <c r="D4825" i="18"/>
  <c r="D2915" i="18"/>
  <c r="D3241" i="18"/>
  <c r="D268" i="18"/>
  <c r="D3851" i="18"/>
  <c r="D3785" i="18"/>
  <c r="D3834" i="18"/>
  <c r="D2758" i="18"/>
  <c r="D4921" i="18"/>
  <c r="D2845" i="18"/>
  <c r="D5124" i="18"/>
  <c r="D5128" i="18"/>
  <c r="D5307" i="18"/>
  <c r="D1871" i="18"/>
  <c r="D203" i="18"/>
  <c r="D4848" i="18"/>
  <c r="D5348" i="18"/>
  <c r="D192" i="18"/>
  <c r="D4202" i="18"/>
  <c r="D5083" i="18"/>
  <c r="D4695" i="18"/>
  <c r="D272" i="18"/>
  <c r="D1858" i="18"/>
  <c r="D3695" i="18"/>
  <c r="D2059" i="18"/>
  <c r="D4589" i="18"/>
  <c r="D5345" i="18"/>
  <c r="D4263" i="18"/>
  <c r="D2759" i="18"/>
  <c r="D1850" i="18"/>
  <c r="D4769" i="18"/>
  <c r="D178" i="18"/>
  <c r="D2487" i="18"/>
  <c r="D4250" i="18"/>
  <c r="D5139" i="18"/>
  <c r="D1162" i="18"/>
  <c r="D309" i="18"/>
  <c r="D606" i="18"/>
  <c r="D5205" i="18"/>
  <c r="D2973" i="18"/>
  <c r="D474" i="18"/>
  <c r="D2433" i="18"/>
  <c r="D2212" i="18"/>
  <c r="D1077" i="18"/>
  <c r="D166" i="18"/>
  <c r="D1105" i="18"/>
  <c r="D2001" i="18"/>
  <c r="D14" i="18"/>
  <c r="D449" i="18"/>
  <c r="D5334" i="18"/>
  <c r="D2760" i="18"/>
  <c r="D5248" i="18"/>
  <c r="D749" i="18"/>
  <c r="D1030" i="18"/>
  <c r="D231" i="18"/>
  <c r="D2761" i="18"/>
  <c r="D20" i="18"/>
  <c r="D5238" i="18"/>
  <c r="D1754" i="18"/>
  <c r="D2472" i="18"/>
  <c r="D4878" i="18"/>
  <c r="D2698" i="18"/>
  <c r="D3614" i="18"/>
  <c r="D975" i="18"/>
  <c r="D4560" i="18"/>
  <c r="D5365" i="18"/>
  <c r="D1036" i="18"/>
  <c r="D3556" i="18"/>
  <c r="D77" i="18"/>
  <c r="D620" i="18"/>
  <c r="D355" i="18"/>
  <c r="D4232" i="18"/>
  <c r="D808" i="18"/>
  <c r="D1975" i="18"/>
  <c r="D3294" i="18"/>
  <c r="D4351" i="18"/>
  <c r="D2762" i="18"/>
  <c r="D2253" i="18"/>
  <c r="D1133" i="18"/>
  <c r="D1356" i="18"/>
  <c r="D2385" i="18"/>
  <c r="D1194" i="18"/>
  <c r="D836" i="18"/>
  <c r="D1617" i="18"/>
  <c r="D3703" i="18"/>
  <c r="D365" i="18"/>
  <c r="D323" i="18"/>
  <c r="D4442" i="18"/>
  <c r="D324" i="18"/>
  <c r="D3013" i="18"/>
  <c r="D151" i="18"/>
  <c r="D871" i="18"/>
  <c r="D2585" i="18"/>
  <c r="D4680" i="18"/>
  <c r="D5075" i="18"/>
  <c r="D3017" i="18"/>
  <c r="D4527" i="18"/>
  <c r="D1276" i="18"/>
  <c r="D4937" i="18"/>
  <c r="D4561" i="18"/>
  <c r="D4596" i="18"/>
  <c r="D3065" i="18"/>
  <c r="D1873" i="18"/>
  <c r="D2214" i="18"/>
  <c r="D2763" i="18"/>
  <c r="D1936" i="18"/>
  <c r="D5278" i="18"/>
  <c r="D2764" i="18"/>
  <c r="D4217" i="18"/>
  <c r="D3980" i="18"/>
  <c r="D274" i="18"/>
  <c r="D4857" i="18"/>
  <c r="D5199" i="18"/>
  <c r="D2904" i="18"/>
  <c r="D1094" i="18"/>
  <c r="D2765" i="18"/>
  <c r="D4520" i="18"/>
  <c r="D252" i="18"/>
  <c r="D5211" i="18"/>
  <c r="D4577" i="18"/>
  <c r="D1539" i="18"/>
  <c r="D5177" i="18"/>
  <c r="D4820" i="18"/>
  <c r="D3976" i="18"/>
  <c r="D73" i="18"/>
  <c r="D3273" i="18"/>
  <c r="D5088" i="18"/>
  <c r="D35" i="18"/>
  <c r="D10" i="18"/>
  <c r="D5405" i="18"/>
  <c r="D5274" i="18"/>
  <c r="D2909" i="18"/>
  <c r="D2392" i="18"/>
  <c r="D5411" i="18"/>
  <c r="D411" i="18"/>
  <c r="D4894" i="18"/>
  <c r="D927" i="18"/>
  <c r="D98" i="18"/>
  <c r="D691" i="18"/>
  <c r="D3524" i="18"/>
  <c r="D4274" i="18"/>
  <c r="D1773" i="18"/>
  <c r="D1707" i="18"/>
  <c r="D3742" i="18"/>
  <c r="D2338" i="18"/>
  <c r="D4514" i="18"/>
  <c r="D5004" i="18"/>
  <c r="D5086" i="18"/>
  <c r="D171" i="18"/>
  <c r="D4664" i="18"/>
  <c r="D2300" i="18"/>
  <c r="D3624" i="18"/>
  <c r="D3466" i="18"/>
  <c r="D3610" i="18"/>
  <c r="D1577" i="18"/>
  <c r="D350" i="18"/>
  <c r="D4089" i="18"/>
  <c r="D4750" i="18"/>
  <c r="D5373" i="18"/>
  <c r="D1398" i="18"/>
  <c r="D3107" i="18"/>
  <c r="D4575" i="18"/>
  <c r="D4038" i="18"/>
  <c r="D953" i="18"/>
  <c r="D4302" i="18"/>
  <c r="D409" i="18"/>
  <c r="D156" i="18"/>
  <c r="D5066" i="18"/>
  <c r="D5017" i="18"/>
  <c r="D4609" i="18"/>
  <c r="D3409" i="18"/>
  <c r="D4931" i="18"/>
  <c r="D5195" i="18"/>
  <c r="D1125" i="18"/>
  <c r="D718" i="18"/>
  <c r="D4422" i="18"/>
  <c r="D4139" i="18"/>
  <c r="D3498" i="18"/>
  <c r="D824" i="18"/>
  <c r="D803" i="18"/>
  <c r="D3280" i="18"/>
  <c r="D4447" i="18"/>
  <c r="D5091" i="18"/>
  <c r="D415" i="18"/>
  <c r="D2324" i="18"/>
  <c r="D1041" i="18"/>
  <c r="D5107" i="18"/>
  <c r="D283" i="18"/>
  <c r="D2979" i="18"/>
  <c r="D4295" i="18"/>
  <c r="D540" i="18"/>
  <c r="D734" i="18"/>
  <c r="D769" i="18"/>
  <c r="D4063" i="18"/>
  <c r="D5006" i="18"/>
  <c r="D4525" i="18"/>
  <c r="D3866" i="18"/>
  <c r="D3123" i="18"/>
  <c r="D5235" i="18"/>
  <c r="D5335" i="18"/>
  <c r="D111" i="18"/>
  <c r="D1595" i="18"/>
  <c r="D5398" i="18"/>
  <c r="D4523" i="18"/>
  <c r="D591" i="18"/>
  <c r="D3781" i="18"/>
  <c r="D1294" i="18"/>
  <c r="D3473" i="18"/>
  <c r="D5196" i="18"/>
  <c r="D4036" i="18"/>
  <c r="D4085" i="18"/>
  <c r="D814" i="18"/>
  <c r="D3909" i="18"/>
  <c r="D1925" i="18"/>
  <c r="D988" i="18"/>
  <c r="D2499" i="18"/>
  <c r="D5049" i="18"/>
  <c r="D1342" i="18"/>
  <c r="D896" i="18"/>
  <c r="D5042" i="18"/>
  <c r="D4405" i="18"/>
  <c r="D561" i="18"/>
  <c r="D2126" i="18"/>
  <c r="D2193" i="18"/>
  <c r="D1663" i="18"/>
  <c r="D5012" i="18"/>
  <c r="D1385" i="18"/>
  <c r="D3090" i="18"/>
  <c r="D4407" i="18"/>
  <c r="D4846" i="18"/>
  <c r="D1045" i="18"/>
  <c r="D1988" i="18"/>
  <c r="D4871" i="18"/>
  <c r="D3350" i="18"/>
  <c r="D433" i="18"/>
  <c r="D221" i="18"/>
  <c r="D459" i="18"/>
  <c r="D3236" i="18"/>
  <c r="D2718" i="18"/>
  <c r="D1865" i="18"/>
  <c r="D2766" i="18"/>
  <c r="D279" i="18"/>
  <c r="D4280" i="18"/>
  <c r="D4048" i="18"/>
  <c r="D3760" i="18"/>
  <c r="D3239" i="18"/>
  <c r="D4555" i="18"/>
  <c r="D4705" i="18"/>
  <c r="D4334" i="18"/>
  <c r="D331" i="18"/>
  <c r="D1462" i="18"/>
  <c r="D4522" i="18"/>
  <c r="D3181" i="18"/>
  <c r="D888" i="18"/>
  <c r="D2466" i="18"/>
  <c r="D2254" i="18"/>
  <c r="D2767" i="18"/>
  <c r="D3121" i="18"/>
  <c r="D1740" i="18"/>
  <c r="D2768" i="18"/>
  <c r="D3084" i="18"/>
  <c r="D1006" i="18"/>
  <c r="D3088" i="18"/>
  <c r="D4858" i="18"/>
  <c r="D1135" i="18"/>
  <c r="D2769" i="18"/>
  <c r="D2170" i="18"/>
  <c r="D2890" i="18"/>
  <c r="D2209" i="18"/>
  <c r="D1903" i="18"/>
  <c r="D1209" i="18"/>
  <c r="D3168" i="18"/>
  <c r="D1396" i="18"/>
  <c r="D3931" i="18"/>
  <c r="D3167" i="18"/>
  <c r="D366" i="18"/>
  <c r="D4039" i="18"/>
  <c r="D3984" i="18"/>
  <c r="D3811" i="18"/>
  <c r="D1254" i="18"/>
  <c r="D1531" i="18"/>
  <c r="D2895" i="18"/>
  <c r="D4908" i="18"/>
  <c r="D4856" i="18"/>
  <c r="D4024" i="18"/>
  <c r="D2598" i="18"/>
  <c r="D2151" i="18"/>
  <c r="D2309" i="18"/>
  <c r="D715" i="18"/>
  <c r="D1905" i="18"/>
  <c r="D2139" i="18"/>
  <c r="D4300" i="18"/>
  <c r="D5391" i="18"/>
  <c r="D50" i="18"/>
  <c r="D1145" i="18"/>
  <c r="D4667" i="18"/>
  <c r="D1938" i="18"/>
  <c r="D545" i="18"/>
  <c r="D42" i="18"/>
  <c r="D5173" i="18"/>
  <c r="D1120" i="18"/>
  <c r="D1549" i="18"/>
  <c r="D3415" i="18"/>
  <c r="D2412" i="18"/>
  <c r="D972" i="18"/>
  <c r="D3491" i="18"/>
  <c r="D5133" i="18"/>
  <c r="D5210" i="18"/>
  <c r="D3586" i="18"/>
  <c r="D3489" i="18"/>
  <c r="D4305" i="18"/>
  <c r="D879" i="18"/>
  <c r="D2924" i="18"/>
  <c r="D4873" i="18"/>
  <c r="D941" i="18"/>
  <c r="D4073" i="18"/>
  <c r="D4579" i="18"/>
  <c r="D2365" i="18"/>
  <c r="D1214" i="18"/>
  <c r="D5328" i="18"/>
  <c r="D1207" i="18"/>
  <c r="D1510" i="18"/>
  <c r="D1931" i="18"/>
  <c r="D1065" i="18"/>
  <c r="D2569" i="18"/>
  <c r="D1024" i="18"/>
  <c r="D1253" i="18"/>
  <c r="D1647" i="18"/>
  <c r="D891" i="18"/>
  <c r="D5090" i="18"/>
  <c r="D2064" i="18"/>
  <c r="D2057" i="18"/>
  <c r="D5040" i="18"/>
  <c r="D5261" i="18"/>
  <c r="D4453" i="18"/>
  <c r="D698" i="18"/>
  <c r="D3876" i="18"/>
  <c r="D583" i="18"/>
  <c r="D4060" i="18"/>
  <c r="D487" i="18"/>
  <c r="D1935" i="18"/>
  <c r="D332" i="18"/>
  <c r="D5256" i="18"/>
  <c r="D4474" i="18"/>
  <c r="D825" i="18"/>
  <c r="D550" i="18"/>
  <c r="D2538" i="18"/>
  <c r="D3390" i="18"/>
  <c r="D4149" i="18"/>
  <c r="D1403" i="18"/>
  <c r="D4657" i="18"/>
  <c r="D4627" i="18"/>
  <c r="D5147" i="18"/>
  <c r="D2656" i="18"/>
  <c r="D3602" i="18"/>
  <c r="D4881" i="18"/>
  <c r="D643" i="18"/>
  <c r="D900" i="18"/>
  <c r="D861" i="18"/>
  <c r="D3916" i="18"/>
  <c r="D1312" i="18"/>
  <c r="D207" i="18"/>
  <c r="D3118" i="18"/>
  <c r="D157" i="18"/>
  <c r="D5043" i="18"/>
  <c r="D458" i="18"/>
  <c r="D2609" i="18"/>
  <c r="D5070" i="18"/>
  <c r="D4532" i="18"/>
  <c r="D683" i="18"/>
  <c r="D1512" i="18"/>
  <c r="D937" i="18"/>
  <c r="D1358" i="18"/>
  <c r="D4675" i="18"/>
  <c r="D2953" i="18"/>
  <c r="D2689" i="18"/>
  <c r="D4271" i="18"/>
  <c r="D4656" i="18"/>
  <c r="D1421" i="18"/>
  <c r="D898" i="18"/>
  <c r="D4849" i="18"/>
  <c r="D2085" i="18"/>
  <c r="D2043" i="18"/>
  <c r="D945" i="18"/>
  <c r="D1311" i="18"/>
  <c r="D2770" i="18"/>
  <c r="D2539" i="18"/>
  <c r="D3346" i="18"/>
  <c r="D2952" i="18"/>
  <c r="D4867" i="18"/>
  <c r="D4108" i="18"/>
  <c r="D2014" i="18"/>
  <c r="D3019" i="18"/>
  <c r="D3775" i="18"/>
  <c r="D2293" i="18"/>
  <c r="D1085" i="18"/>
  <c r="D4512" i="18"/>
  <c r="D5186" i="18"/>
  <c r="D1990" i="18"/>
  <c r="D3529" i="18"/>
  <c r="D3907" i="18"/>
  <c r="D1119" i="18"/>
  <c r="D1353" i="18"/>
  <c r="D2484" i="18"/>
  <c r="D4639" i="18"/>
  <c r="D549" i="18"/>
  <c r="D1522" i="18"/>
  <c r="D4364" i="18"/>
  <c r="D2421" i="18"/>
  <c r="D2482" i="18"/>
  <c r="D2116" i="18"/>
  <c r="D3275" i="18"/>
  <c r="D753" i="18"/>
  <c r="D2022" i="18"/>
  <c r="D3840" i="18"/>
  <c r="D3164" i="18"/>
  <c r="D3459" i="18"/>
  <c r="D4478" i="18"/>
  <c r="D4298" i="18"/>
  <c r="D4949" i="18"/>
  <c r="D3807" i="18"/>
  <c r="D4893" i="18"/>
  <c r="D787" i="18"/>
  <c r="D1983" i="18"/>
  <c r="D5346" i="18"/>
  <c r="D336" i="18"/>
  <c r="D4035" i="18"/>
  <c r="D4145" i="18"/>
  <c r="D4782" i="18"/>
  <c r="D2274" i="18"/>
  <c r="D1584" i="18"/>
  <c r="D534" i="18"/>
  <c r="D462" i="18"/>
  <c r="D2054" i="18"/>
  <c r="D2503" i="18"/>
  <c r="D8" i="18"/>
  <c r="D5003" i="18"/>
  <c r="D4252" i="18"/>
  <c r="D690" i="18"/>
  <c r="D2667" i="18"/>
  <c r="D2666" i="18"/>
  <c r="D1608" i="18"/>
  <c r="D3898" i="18"/>
  <c r="D4696" i="18"/>
  <c r="D2919" i="18"/>
  <c r="D917" i="18"/>
  <c r="D4441" i="18"/>
  <c r="D4333" i="18"/>
  <c r="D1906" i="18"/>
  <c r="D1751" i="18"/>
  <c r="D2519" i="18"/>
  <c r="D2261" i="18"/>
  <c r="D2258" i="18"/>
  <c r="D4772" i="18"/>
  <c r="D2271" i="18"/>
  <c r="D3213" i="18"/>
  <c r="D3115" i="18"/>
  <c r="D5111" i="18"/>
  <c r="D2966" i="18"/>
  <c r="D604" i="18"/>
  <c r="D1255" i="18"/>
  <c r="D2614" i="18"/>
  <c r="D3112" i="18"/>
  <c r="D1417" i="18"/>
  <c r="D3031" i="18"/>
  <c r="D4330" i="18"/>
  <c r="D1272" i="18"/>
  <c r="D3499" i="18"/>
  <c r="D4573" i="18"/>
  <c r="D1310" i="18"/>
  <c r="D3929" i="18"/>
  <c r="D381" i="18"/>
  <c r="D17" i="18"/>
  <c r="D4677" i="18"/>
  <c r="D4925" i="18"/>
  <c r="D1939" i="18"/>
  <c r="D3731" i="18"/>
  <c r="D3353" i="18"/>
  <c r="D1476" i="18"/>
  <c r="D4692" i="18"/>
  <c r="D2957" i="18"/>
  <c r="D2570" i="18"/>
  <c r="D635" i="18"/>
  <c r="D2929" i="18"/>
  <c r="D1824" i="18"/>
  <c r="D3923" i="18"/>
  <c r="D2400" i="18"/>
  <c r="D1013" i="18"/>
  <c r="D4245" i="18"/>
  <c r="D2398" i="18"/>
  <c r="D1164" i="18"/>
  <c r="D3930" i="18"/>
  <c r="D492" i="18"/>
  <c r="D1823" i="18"/>
  <c r="D1815" i="18"/>
  <c r="D3974" i="18"/>
  <c r="D559" i="18"/>
  <c r="D884" i="18"/>
  <c r="D2408" i="18"/>
  <c r="D5399" i="18"/>
  <c r="D2771" i="18"/>
  <c r="D427" i="18"/>
  <c r="D3226" i="18"/>
  <c r="D1492" i="18"/>
  <c r="D3696" i="18"/>
  <c r="D2329" i="18"/>
  <c r="D3826" i="18"/>
  <c r="D3815" i="18"/>
  <c r="D1656" i="18"/>
  <c r="D4738" i="18"/>
  <c r="D2506" i="18"/>
  <c r="D872" i="18"/>
  <c r="D1112" i="18"/>
  <c r="D3455" i="18"/>
  <c r="D4030" i="18"/>
  <c r="D4569" i="18"/>
  <c r="D1224" i="18"/>
  <c r="D2535" i="18"/>
  <c r="D2020" i="18"/>
  <c r="D4367" i="18"/>
  <c r="D5059" i="18"/>
  <c r="D4316" i="18"/>
  <c r="D1956" i="18"/>
  <c r="D3986" i="18"/>
  <c r="D4207" i="18"/>
  <c r="D2163" i="18"/>
  <c r="D631" i="18"/>
  <c r="D2772" i="18"/>
  <c r="D1876" i="18"/>
  <c r="D4670" i="18"/>
  <c r="D3891" i="18"/>
  <c r="D343" i="18"/>
  <c r="D1519" i="18"/>
  <c r="D3490" i="18"/>
  <c r="D1266" i="18"/>
  <c r="D245" i="18"/>
  <c r="D4502" i="18"/>
  <c r="D1703" i="18"/>
  <c r="D2726" i="18"/>
  <c r="D3486" i="18"/>
  <c r="D1072" i="18"/>
  <c r="D4626" i="18"/>
  <c r="D5212" i="18"/>
  <c r="D1405" i="18"/>
  <c r="D2485" i="18"/>
  <c r="D2977" i="18"/>
  <c r="D1615" i="18"/>
  <c r="D1893" i="18"/>
  <c r="D2164" i="18"/>
  <c r="D1062" i="18"/>
  <c r="D1793" i="18"/>
  <c r="D1412" i="18"/>
  <c r="D4617" i="18"/>
  <c r="D2415" i="18"/>
  <c r="D1129" i="18"/>
  <c r="D2566" i="18"/>
  <c r="D680" i="18"/>
  <c r="D1302" i="18"/>
  <c r="D403" i="18"/>
  <c r="D2523" i="18"/>
  <c r="D1772" i="18"/>
  <c r="D1190" i="18"/>
  <c r="D1101" i="18"/>
  <c r="D4975" i="18"/>
  <c r="D2441" i="18"/>
  <c r="D4355" i="18"/>
  <c r="D5109" i="18"/>
  <c r="D4785" i="18"/>
  <c r="D191" i="18"/>
  <c r="D1197" i="18"/>
  <c r="D2592" i="18"/>
  <c r="D1399" i="18"/>
  <c r="D1459" i="18"/>
  <c r="D1859" i="18"/>
  <c r="D3739" i="18"/>
  <c r="D1743" i="18"/>
  <c r="D2109" i="18"/>
  <c r="D4313" i="18"/>
  <c r="D4536" i="18"/>
  <c r="D2282" i="18"/>
  <c r="D4548" i="18"/>
  <c r="D3830" i="18"/>
  <c r="D1189" i="18"/>
  <c r="D1530" i="18"/>
  <c r="D1959" i="18"/>
  <c r="D1057" i="18"/>
  <c r="D2308" i="18"/>
  <c r="D3842" i="18"/>
  <c r="D2150" i="18"/>
  <c r="D1477" i="18"/>
  <c r="D3481" i="18"/>
  <c r="D3789" i="18"/>
  <c r="D1930" i="18"/>
  <c r="D2201" i="18"/>
  <c r="D3098" i="18"/>
  <c r="D1921" i="18"/>
  <c r="D4360" i="18"/>
  <c r="D3636" i="18"/>
  <c r="D4498" i="18"/>
  <c r="D1238" i="18"/>
  <c r="D2179" i="18"/>
  <c r="D4456" i="18"/>
  <c r="D5339" i="18"/>
  <c r="D4072" i="18"/>
  <c r="D82" i="18"/>
  <c r="D3470" i="18"/>
  <c r="D419" i="18"/>
  <c r="D405" i="18"/>
  <c r="D4209" i="18"/>
  <c r="D5393" i="18"/>
  <c r="D186" i="18"/>
  <c r="D3054" i="18"/>
  <c r="D440" i="18"/>
  <c r="D5054" i="18"/>
  <c r="D1758" i="18"/>
  <c r="D5364" i="18"/>
  <c r="D4743" i="18"/>
  <c r="D5069" i="18"/>
  <c r="D5355" i="18"/>
  <c r="D254" i="18"/>
  <c r="D512" i="18"/>
  <c r="D3758" i="18"/>
  <c r="D2903" i="18"/>
  <c r="D1298" i="18"/>
  <c r="D3156" i="18"/>
  <c r="D4266" i="18"/>
  <c r="D2552" i="18"/>
  <c r="D113" i="18"/>
  <c r="D644" i="18"/>
  <c r="D5246" i="18"/>
  <c r="D39" i="18"/>
  <c r="D65" i="18"/>
  <c r="D56" i="18"/>
  <c r="D5390" i="18"/>
  <c r="D1091" i="18"/>
  <c r="D4176" i="18"/>
  <c r="D1347" i="18"/>
  <c r="D4067" i="18"/>
  <c r="D2866" i="18"/>
  <c r="D81" i="18"/>
  <c r="D1854" i="18"/>
  <c r="D4633" i="18"/>
  <c r="D1293" i="18"/>
  <c r="D201" i="18"/>
  <c r="D818" i="18"/>
  <c r="D12" i="18"/>
  <c r="D5271" i="18"/>
  <c r="D1050" i="18"/>
  <c r="D58" i="18"/>
  <c r="D2190" i="18"/>
  <c r="D5209" i="18"/>
  <c r="D5321" i="18"/>
  <c r="D4412" i="18"/>
  <c r="D5189" i="18"/>
  <c r="D5233" i="18"/>
  <c r="D1536" i="18"/>
  <c r="D906" i="18"/>
  <c r="D84" i="18"/>
  <c r="D3711" i="18"/>
  <c r="D312" i="18"/>
  <c r="D4344" i="18"/>
  <c r="D5093" i="18"/>
  <c r="D3885" i="18"/>
  <c r="D1123" i="18"/>
  <c r="D1693" i="18"/>
  <c r="D2110" i="18"/>
  <c r="D860" i="18"/>
  <c r="D3509" i="18"/>
  <c r="D1986" i="18"/>
  <c r="D2986" i="18"/>
  <c r="D3685" i="18"/>
  <c r="D1281" i="18"/>
  <c r="D340" i="18"/>
  <c r="D613" i="18"/>
  <c r="D517" i="18"/>
  <c r="D3782" i="18"/>
  <c r="D322" i="18"/>
  <c r="D2447" i="18"/>
  <c r="D5105" i="18"/>
  <c r="D5380" i="18"/>
  <c r="D2686" i="18"/>
  <c r="D4368" i="18"/>
  <c r="D3598" i="18"/>
  <c r="D1574" i="18"/>
  <c r="D4918" i="18"/>
  <c r="D385" i="18"/>
  <c r="D3186" i="18"/>
  <c r="D2454" i="18"/>
  <c r="D4304" i="18"/>
  <c r="D4957" i="18"/>
  <c r="D2911" i="18"/>
  <c r="D3881" i="18"/>
  <c r="D5171" i="18"/>
  <c r="D4618" i="18"/>
  <c r="D4793" i="18"/>
  <c r="D4927" i="18"/>
  <c r="D5061" i="18"/>
  <c r="D767" i="18"/>
  <c r="D4813" i="18"/>
  <c r="D1354" i="18"/>
  <c r="D4581" i="18"/>
  <c r="D3702" i="18"/>
  <c r="D3252" i="18"/>
  <c r="D1325" i="18"/>
  <c r="D1767" i="18"/>
  <c r="D2525" i="18"/>
  <c r="D4236" i="18"/>
  <c r="D2942" i="18"/>
  <c r="D2531" i="18"/>
  <c r="D3463" i="18"/>
  <c r="D5213" i="18"/>
  <c r="D108" i="18"/>
  <c r="D4026" i="18"/>
  <c r="D4842" i="18"/>
  <c r="D2267" i="18"/>
  <c r="D685" i="18"/>
  <c r="D1463" i="18"/>
  <c r="D682" i="18"/>
  <c r="D3290" i="18"/>
  <c r="D3316" i="18"/>
  <c r="D3945" i="18"/>
  <c r="D1446" i="18"/>
  <c r="D3901" i="18"/>
  <c r="D1598" i="18"/>
  <c r="D3140" i="18"/>
  <c r="D3661" i="18"/>
  <c r="D2281" i="18"/>
  <c r="D4123" i="18"/>
  <c r="D1755" i="18"/>
  <c r="D3233" i="18"/>
  <c r="D4023" i="18"/>
  <c r="D3967" i="18"/>
  <c r="D1426" i="18"/>
  <c r="D3501" i="18"/>
  <c r="D1323" i="18"/>
  <c r="D3057" i="18"/>
  <c r="D3503" i="18"/>
  <c r="D1505" i="18"/>
  <c r="D902" i="18"/>
  <c r="D3028" i="18"/>
  <c r="D5028" i="18"/>
  <c r="D2436" i="18"/>
  <c r="D5046" i="18"/>
  <c r="D2125" i="18"/>
  <c r="D759" i="18"/>
  <c r="D1945" i="18"/>
  <c r="D5234" i="18"/>
  <c r="D637" i="18"/>
  <c r="D2678" i="18"/>
  <c r="D4590" i="18"/>
  <c r="D243" i="18"/>
  <c r="D5295" i="18"/>
  <c r="D2526" i="18"/>
  <c r="D2599" i="18"/>
  <c r="D1672" i="18"/>
  <c r="D5218" i="18"/>
  <c r="D5019" i="18"/>
  <c r="D546" i="18"/>
  <c r="D895" i="18"/>
  <c r="D629" i="18"/>
  <c r="D3797" i="18"/>
  <c r="D293" i="18"/>
  <c r="D4384" i="18"/>
  <c r="D4882" i="18"/>
  <c r="D641" i="18"/>
  <c r="D4423" i="18"/>
  <c r="D3474" i="18"/>
  <c r="D4418" i="18"/>
  <c r="D3325" i="18"/>
  <c r="D3212" i="18"/>
  <c r="D3297" i="18"/>
  <c r="D417" i="18"/>
  <c r="D742" i="18"/>
  <c r="D347" i="18"/>
  <c r="D104" i="18"/>
  <c r="D5217" i="18"/>
  <c r="D5114" i="18"/>
  <c r="D5094" i="18"/>
  <c r="D4272" i="18"/>
  <c r="D363" i="18"/>
  <c r="D848" i="18"/>
  <c r="D4964" i="18"/>
  <c r="D4874" i="18"/>
  <c r="D5021" i="18"/>
  <c r="D2394" i="18"/>
  <c r="D480" i="18"/>
  <c r="D1974" i="18"/>
  <c r="D4552" i="18"/>
  <c r="D4977" i="18"/>
  <c r="D2128" i="18"/>
  <c r="D489" i="18"/>
  <c r="D2422" i="18"/>
  <c r="D2887" i="18"/>
  <c r="D622" i="18"/>
  <c r="D5166" i="18"/>
  <c r="D3210" i="18"/>
  <c r="D4940" i="18"/>
  <c r="D2457" i="18"/>
  <c r="D4768" i="18"/>
  <c r="D5092" i="18"/>
  <c r="D578" i="18"/>
  <c r="D3817" i="18"/>
  <c r="D4791" i="18"/>
  <c r="D3750" i="18"/>
  <c r="D554" i="18"/>
  <c r="D2377" i="18"/>
  <c r="D4963" i="18"/>
  <c r="D1011" i="18"/>
  <c r="D1182" i="18"/>
  <c r="D3158" i="18"/>
  <c r="D1051" i="18"/>
  <c r="D4469" i="18"/>
  <c r="D1055" i="18"/>
  <c r="D176" i="18"/>
  <c r="D141" i="18"/>
  <c r="D1381" i="18"/>
  <c r="D2181" i="18"/>
  <c r="D5255" i="18"/>
  <c r="D5228" i="18"/>
  <c r="D235" i="18"/>
  <c r="D4480" i="18"/>
  <c r="D4008" i="18"/>
  <c r="D135" i="18"/>
  <c r="D5056" i="18"/>
  <c r="D4713" i="18"/>
  <c r="D57" i="18"/>
  <c r="D5266" i="18"/>
  <c r="D150" i="18"/>
  <c r="D118" i="18"/>
  <c r="D4086" i="18"/>
  <c r="D4087" i="18"/>
  <c r="D4812" i="18"/>
  <c r="D2713" i="18"/>
  <c r="D4800" i="18"/>
  <c r="D3335" i="18"/>
  <c r="D923" i="18"/>
  <c r="D2714" i="18"/>
  <c r="D556" i="18"/>
  <c r="D4563" i="18"/>
  <c r="D3432" i="18"/>
  <c r="D3462" i="18"/>
  <c r="D4172" i="18"/>
  <c r="D5007" i="18"/>
  <c r="D668" i="18"/>
  <c r="D325" i="18"/>
  <c r="D4558" i="18"/>
  <c r="D4428" i="18"/>
  <c r="D124" i="18"/>
  <c r="D4658" i="18"/>
  <c r="D4358" i="18"/>
  <c r="D2733" i="18"/>
  <c r="D4920" i="18"/>
  <c r="D1884" i="18"/>
  <c r="D4993" i="18"/>
  <c r="D724" i="18"/>
  <c r="D5273" i="18"/>
  <c r="D5337" i="18"/>
  <c r="D269" i="18"/>
  <c r="D4084" i="18"/>
  <c r="D2529" i="18"/>
  <c r="D3387" i="18"/>
  <c r="D277" i="18"/>
  <c r="D3649" i="18"/>
  <c r="D645" i="18"/>
  <c r="D1201" i="18"/>
  <c r="D2370" i="18"/>
  <c r="D4715" i="18"/>
  <c r="D2323" i="18"/>
  <c r="D4816" i="18"/>
  <c r="D1425" i="18"/>
  <c r="D1275" i="18"/>
  <c r="D2970" i="18"/>
  <c r="D2302" i="18"/>
  <c r="D3673" i="18"/>
  <c r="D3050" i="18"/>
  <c r="D2007" i="18"/>
  <c r="D3701" i="18"/>
  <c r="D3868" i="18"/>
  <c r="D3600" i="18"/>
  <c r="D1049" i="18"/>
  <c r="D1537" i="18"/>
  <c r="D2681" i="18"/>
  <c r="D2822" i="18"/>
  <c r="D4700" i="18"/>
  <c r="D4010" i="18"/>
  <c r="D5383" i="18"/>
  <c r="D117" i="18"/>
  <c r="D4041" i="18"/>
  <c r="D2572" i="18"/>
  <c r="D2898" i="18"/>
  <c r="D3266" i="18"/>
  <c r="D172" i="18"/>
  <c r="D4985" i="18"/>
  <c r="D1999" i="18"/>
  <c r="D2737" i="18"/>
  <c r="D510" i="18"/>
  <c r="D4169" i="18"/>
  <c r="D4077" i="18"/>
  <c r="D1106" i="18"/>
  <c r="D3338" i="18"/>
  <c r="D1319" i="18"/>
  <c r="D2076" i="18"/>
  <c r="D1845" i="18"/>
  <c r="D4402" i="18"/>
  <c r="D1951" i="18"/>
  <c r="D4362" i="18"/>
  <c r="D3436" i="18"/>
  <c r="D1521" i="18"/>
  <c r="D3020" i="18"/>
  <c r="D4763" i="18"/>
  <c r="D1782" i="18"/>
  <c r="D1775" i="18"/>
  <c r="D488" i="18"/>
  <c r="D1994" i="18"/>
  <c r="D4592" i="18"/>
  <c r="D4195" i="18"/>
  <c r="D2648" i="18"/>
  <c r="D3525" i="18"/>
  <c r="D1555" i="18"/>
  <c r="D1307" i="18"/>
  <c r="D2091" i="18"/>
  <c r="D4222" i="18"/>
  <c r="D1195" i="18"/>
  <c r="D2187" i="18"/>
  <c r="D2643" i="18"/>
  <c r="D253" i="18"/>
  <c r="D486" i="18"/>
  <c r="D4094" i="18"/>
  <c r="D179" i="18"/>
  <c r="D771" i="18"/>
  <c r="D4796" i="18"/>
  <c r="D2546" i="18"/>
  <c r="D4511" i="18"/>
  <c r="D3258" i="18"/>
  <c r="D1622" i="18"/>
  <c r="D478" i="18"/>
  <c r="D5058" i="18"/>
  <c r="D3863" i="18"/>
  <c r="D3276" i="18"/>
  <c r="D2936" i="18"/>
  <c r="D4477" i="18"/>
  <c r="D1078" i="18"/>
  <c r="D1546" i="18"/>
  <c r="D507" i="18"/>
  <c r="D665" i="18"/>
  <c r="D2923" i="18"/>
  <c r="D2536" i="18"/>
  <c r="D1495" i="18"/>
  <c r="D5000" i="18"/>
  <c r="D2425" i="18"/>
  <c r="D1557" i="18"/>
  <c r="D3255" i="18"/>
  <c r="D5287" i="18"/>
  <c r="D2837" i="18"/>
  <c r="D3719" i="18"/>
  <c r="D580" i="18"/>
  <c r="D4648" i="18"/>
  <c r="D3173" i="18"/>
  <c r="D2577" i="18"/>
  <c r="D3740" i="18"/>
  <c r="D2987" i="18"/>
  <c r="D1445" i="18"/>
  <c r="D1756" i="18"/>
  <c r="D868" i="18"/>
  <c r="D1427" i="18"/>
  <c r="D2876" i="18"/>
  <c r="D932" i="18"/>
  <c r="D2428" i="18"/>
  <c r="D802" i="18"/>
  <c r="D3609" i="18"/>
  <c r="D2560" i="18"/>
  <c r="D2700" i="18"/>
  <c r="D4735" i="18"/>
  <c r="D2207" i="18"/>
  <c r="D5179" i="18"/>
  <c r="D1126" i="18"/>
  <c r="D1701" i="18"/>
  <c r="D255" i="18"/>
  <c r="D3718" i="18"/>
  <c r="D2794" i="18"/>
  <c r="D1852" i="18"/>
  <c r="D1731" i="18"/>
  <c r="D3199" i="18"/>
  <c r="D298" i="18"/>
  <c r="D3274" i="18"/>
  <c r="D1380" i="18"/>
  <c r="D1579" i="18"/>
  <c r="D905" i="18"/>
  <c r="D4143" i="18"/>
  <c r="D4979" i="18"/>
  <c r="D2012" i="18"/>
  <c r="D4140" i="18"/>
  <c r="D2795" i="18"/>
  <c r="D136" i="18"/>
  <c r="D71" i="18"/>
  <c r="D1978" i="18"/>
  <c r="D1102" i="18"/>
  <c r="D775" i="18"/>
  <c r="D3027" i="18"/>
  <c r="D3816" i="18"/>
  <c r="D305" i="18"/>
  <c r="D1127" i="18"/>
  <c r="D3424" i="18"/>
  <c r="D1174" i="18"/>
  <c r="D3324" i="18"/>
  <c r="D3322" i="18"/>
  <c r="D3683" i="18"/>
  <c r="D4702" i="18"/>
  <c r="D436" i="18"/>
  <c r="D3422" i="18"/>
  <c r="D4281" i="18"/>
  <c r="D758" i="18"/>
  <c r="D2905" i="18"/>
  <c r="D4988" i="18"/>
  <c r="D3632" i="18"/>
  <c r="D5250" i="18"/>
  <c r="D4025" i="18"/>
  <c r="D652" i="18"/>
  <c r="D5382" i="18"/>
  <c r="D144" i="18"/>
  <c r="D4331" i="18"/>
  <c r="D1233" i="18"/>
  <c r="D1790" i="18"/>
  <c r="D986" i="18"/>
  <c r="D3012" i="18"/>
  <c r="D2257" i="18"/>
  <c r="D345" i="18"/>
  <c r="D547" i="18"/>
  <c r="D485" i="18"/>
  <c r="D4370" i="18"/>
  <c r="D4460" i="18"/>
  <c r="D5153" i="18"/>
  <c r="D5251" i="18"/>
  <c r="D1158" i="18"/>
  <c r="D4559" i="18"/>
  <c r="D4258" i="18"/>
  <c r="D2906" i="18"/>
  <c r="D5115" i="18"/>
  <c r="D4269" i="18"/>
  <c r="D318" i="18"/>
  <c r="D121" i="18"/>
  <c r="D2045" i="18"/>
  <c r="D1009" i="18"/>
  <c r="D214" i="18"/>
  <c r="D4385" i="18"/>
  <c r="D2037" i="18"/>
  <c r="D926" i="18"/>
  <c r="D4597" i="18"/>
  <c r="D351" i="18"/>
  <c r="D19" i="18"/>
  <c r="D13" i="18"/>
  <c r="D5010" i="18"/>
  <c r="D4969" i="18"/>
  <c r="D2892" i="18"/>
  <c r="D4093" i="18"/>
  <c r="D4114" i="18"/>
  <c r="D195" i="18"/>
  <c r="D929" i="18"/>
  <c r="D4765" i="18"/>
  <c r="D5181" i="18"/>
  <c r="D2235" i="18"/>
  <c r="D585" i="18"/>
  <c r="D1544" i="18"/>
  <c r="D1534" i="18"/>
  <c r="D521" i="18"/>
  <c r="D4492" i="18"/>
  <c r="D1387" i="18"/>
  <c r="D3363" i="18"/>
  <c r="D4282" i="18"/>
  <c r="D2505" i="18"/>
  <c r="D3993" i="18"/>
  <c r="D1511" i="18"/>
  <c r="D3887" i="18"/>
  <c r="D1898" i="18"/>
  <c r="D912" i="18"/>
  <c r="D3358" i="18"/>
  <c r="D4751" i="18"/>
  <c r="D1139" i="18"/>
  <c r="D2277" i="18"/>
  <c r="D443" i="18"/>
  <c r="D666" i="18"/>
  <c r="D1818" i="18"/>
  <c r="D68" i="18"/>
  <c r="D2321" i="18"/>
  <c r="D4661" i="18"/>
  <c r="D1130" i="18"/>
  <c r="D593" i="18"/>
  <c r="D3761" i="18"/>
  <c r="D161" i="18"/>
  <c r="D2208" i="18"/>
  <c r="D34" i="18"/>
  <c r="D30" i="18"/>
  <c r="D5299" i="18"/>
  <c r="D496" i="18"/>
  <c r="D4999" i="18"/>
  <c r="D5327" i="18"/>
  <c r="D536" i="18"/>
  <c r="D4709" i="18"/>
  <c r="D4053" i="18"/>
  <c r="D4401" i="18"/>
  <c r="D1593" i="18"/>
  <c r="D4942" i="18"/>
  <c r="D656" i="18"/>
  <c r="D4135" i="18"/>
  <c r="D4485" i="18"/>
  <c r="D3983" i="18"/>
  <c r="D4802" i="18"/>
  <c r="D1998" i="18"/>
  <c r="D4681" i="18"/>
  <c r="D5352" i="18"/>
  <c r="D259" i="18"/>
  <c r="D2372" i="18"/>
  <c r="D948" i="18"/>
  <c r="D1637" i="18"/>
  <c r="D2941" i="18"/>
  <c r="D4806" i="18"/>
  <c r="D4445" i="18"/>
  <c r="D2901" i="18"/>
  <c r="D1472" i="18"/>
  <c r="D2279" i="18"/>
  <c r="D2374" i="18"/>
  <c r="D831" i="18"/>
  <c r="D532" i="18"/>
  <c r="D2010" i="18"/>
  <c r="D2429" i="18"/>
  <c r="D4826" i="18"/>
  <c r="D2806" i="18"/>
  <c r="D3072" i="18"/>
  <c r="D2589" i="18"/>
  <c r="D3139" i="18"/>
  <c r="D2411" i="18"/>
  <c r="D5381" i="18"/>
  <c r="D2270" i="18"/>
  <c r="D1638" i="18"/>
  <c r="D4553" i="18"/>
  <c r="D2958" i="18"/>
  <c r="D4973" i="18"/>
  <c r="D4778" i="18"/>
  <c r="D676" i="18"/>
  <c r="D1927" i="18"/>
  <c r="D1563" i="18"/>
  <c r="D511" i="18"/>
  <c r="D4941" i="18"/>
  <c r="D229" i="18"/>
  <c r="D5204" i="18"/>
  <c r="D744" i="18"/>
  <c r="D4888" i="18"/>
  <c r="D4535" i="18"/>
  <c r="D2278" i="18"/>
  <c r="D3162" i="18"/>
  <c r="D1076" i="18"/>
  <c r="D85" i="18"/>
  <c r="D852" i="18"/>
  <c r="D3927" i="18"/>
  <c r="D4301" i="18"/>
  <c r="D4369" i="18"/>
  <c r="D971" i="18"/>
  <c r="D2273" i="18"/>
  <c r="D4967" i="18"/>
  <c r="D1435" i="18"/>
  <c r="D919" i="18"/>
  <c r="D1918" i="18"/>
  <c r="D4152" i="18"/>
  <c r="D3575" i="18"/>
  <c r="D4345" i="18"/>
  <c r="D3642" i="18"/>
  <c r="D454" i="18"/>
  <c r="D2963" i="18"/>
  <c r="D793" i="18"/>
  <c r="D212" i="18"/>
  <c r="D2439" i="18"/>
  <c r="D3628" i="18"/>
  <c r="D4168" i="18"/>
  <c r="D49" i="18"/>
  <c r="D553" i="18"/>
  <c r="D3127" i="18"/>
  <c r="D2571" i="18"/>
  <c r="D3751" i="18"/>
  <c r="D774" i="18"/>
  <c r="D2533" i="18"/>
  <c r="D2816" i="18"/>
  <c r="D2175" i="18"/>
  <c r="D3808" i="18"/>
  <c r="D226" i="18"/>
  <c r="D4640" i="18"/>
  <c r="D3374" i="18"/>
  <c r="D2245" i="18"/>
  <c r="D3103" i="18"/>
  <c r="D2646" i="18"/>
  <c r="D2147" i="18"/>
  <c r="D994" i="18"/>
  <c r="D2132" i="18"/>
  <c r="D2561" i="18"/>
  <c r="D2156" i="18"/>
  <c r="D2002" i="18"/>
  <c r="D3041" i="18"/>
  <c r="D2964" i="18"/>
  <c r="D2153" i="18"/>
  <c r="D3585" i="18"/>
  <c r="D1234" i="18"/>
  <c r="D4259" i="18"/>
  <c r="D4006" i="18"/>
  <c r="D3448" i="18"/>
  <c r="D3774" i="18"/>
  <c r="D810" i="18"/>
  <c r="D3567" i="18"/>
  <c r="D616" i="18"/>
  <c r="D3496" i="18"/>
  <c r="D1695" i="18"/>
  <c r="D2719" i="18"/>
  <c r="D143" i="18"/>
  <c r="D1192" i="18"/>
  <c r="D921" i="18"/>
  <c r="D122" i="18"/>
  <c r="D3476" i="18"/>
  <c r="D1628" i="18"/>
  <c r="D2376" i="18"/>
  <c r="D2013" i="18"/>
  <c r="D1728" i="18"/>
  <c r="D909" i="18"/>
  <c r="D202" i="18"/>
  <c r="D983" i="18"/>
  <c r="D4642" i="18"/>
  <c r="D246" i="18"/>
  <c r="D2830" i="18"/>
  <c r="D175" i="18"/>
  <c r="D15" i="18"/>
  <c r="D148" i="18"/>
  <c r="D5275" i="18"/>
  <c r="D3016" i="18"/>
  <c r="D379" i="18"/>
  <c r="D4059" i="18"/>
  <c r="D295" i="18"/>
  <c r="D5269" i="18"/>
  <c r="D5379" i="18"/>
  <c r="D126" i="18"/>
  <c r="D140" i="18"/>
  <c r="D45" i="18"/>
  <c r="D174" i="18"/>
  <c r="D5366" i="18"/>
  <c r="D3684" i="18"/>
  <c r="D4069" i="18"/>
  <c r="D946" i="18"/>
  <c r="D1763" i="18"/>
  <c r="D1146" i="18"/>
  <c r="D4393" i="18"/>
  <c r="D5401" i="18"/>
  <c r="D29" i="18"/>
  <c r="D1416" i="18"/>
  <c r="D846" i="18"/>
  <c r="D783" i="18"/>
  <c r="D1501" i="18"/>
  <c r="D1710" i="18"/>
  <c r="D1540" i="18"/>
  <c r="D980" i="18"/>
  <c r="D1221" i="18"/>
  <c r="D809" i="18"/>
  <c r="D2542" i="18"/>
  <c r="D2773" i="18"/>
  <c r="D3611" i="18"/>
  <c r="D2980" i="18"/>
  <c r="D3493" i="18"/>
  <c r="D562" i="18"/>
  <c r="D4759" i="18"/>
  <c r="D3366" i="18"/>
  <c r="D1250" i="18"/>
  <c r="D4954" i="18"/>
  <c r="D1570" i="18"/>
  <c r="D4637" i="18"/>
  <c r="D3104" i="18"/>
  <c r="D4862" i="18"/>
  <c r="D1151" i="18"/>
  <c r="D468" i="18"/>
  <c r="D2401" i="18"/>
  <c r="D2251" i="18"/>
  <c r="D1926" i="18"/>
  <c r="D761" i="18"/>
  <c r="D2691" i="18"/>
  <c r="D2616" i="18"/>
  <c r="D1283" i="18"/>
  <c r="D5073" i="18"/>
  <c r="D5048" i="18"/>
  <c r="D5404" i="18"/>
  <c r="D1175" i="18"/>
  <c r="D32" i="18"/>
  <c r="D303" i="18"/>
  <c r="D1330" i="18"/>
  <c r="D337" i="18"/>
  <c r="D4383" i="18"/>
  <c r="D3243" i="18"/>
  <c r="D1654" i="18"/>
  <c r="D3603" i="18"/>
  <c r="D1714" i="18"/>
  <c r="D791" i="18"/>
  <c r="D515" i="18"/>
  <c r="D2443" i="18"/>
  <c r="D2442" i="18"/>
  <c r="D4003" i="18"/>
  <c r="D4554" i="18"/>
  <c r="D3560" i="18"/>
  <c r="D1269" i="18"/>
  <c r="D2371" i="18"/>
  <c r="D1878" i="18"/>
  <c r="D1559" i="18"/>
  <c r="D3809" i="18"/>
  <c r="D2688" i="18"/>
  <c r="D2687" i="18"/>
  <c r="D4033" i="18"/>
  <c r="D4329" i="18"/>
  <c r="D4382" i="18"/>
  <c r="D701" i="18"/>
  <c r="D479" i="18"/>
  <c r="D2292" i="18"/>
  <c r="D4774" i="18"/>
  <c r="D444" i="18"/>
  <c r="D3915" i="18"/>
  <c r="D1673" i="18"/>
  <c r="D2066" i="18"/>
  <c r="D768" i="18"/>
  <c r="D1704" i="18"/>
  <c r="D1965" i="18"/>
  <c r="D1690" i="18"/>
  <c r="D224" i="18"/>
  <c r="D2000" i="18"/>
  <c r="D2590" i="18"/>
  <c r="D4214" i="18"/>
  <c r="D4443" i="18"/>
  <c r="D3638" i="18"/>
  <c r="D1168" i="18"/>
  <c r="D1732" i="18"/>
  <c r="D3383" i="18"/>
  <c r="D1805" i="18"/>
  <c r="D2774" i="18"/>
  <c r="D2008" i="18"/>
  <c r="D3392" i="18"/>
  <c r="D1646" i="18"/>
  <c r="D3947" i="18"/>
  <c r="D4980" i="18"/>
  <c r="D4550" i="18"/>
  <c r="D3478" i="18"/>
  <c r="D4775" i="18"/>
  <c r="D1436" i="18"/>
  <c r="D5201" i="18"/>
  <c r="D5121" i="18"/>
  <c r="D5051" i="18"/>
  <c r="D3805" i="18"/>
  <c r="D41" i="18"/>
  <c r="D3059" i="18"/>
  <c r="D4468" i="18"/>
  <c r="D4350" i="18"/>
  <c r="D5417" i="18"/>
  <c r="D770" i="18"/>
  <c r="D3769" i="18"/>
  <c r="D470" i="18"/>
  <c r="D4612" i="18"/>
  <c r="D4907" i="18"/>
  <c r="D2883" i="18"/>
  <c r="D5314" i="18"/>
  <c r="D2248" i="18"/>
  <c r="D3382" i="18"/>
  <c r="D4674" i="18"/>
  <c r="D1043" i="18"/>
  <c r="D1809" i="18"/>
  <c r="D4904" i="18"/>
  <c r="D5036" i="18"/>
  <c r="D2339" i="18"/>
  <c r="D2090" i="18"/>
  <c r="D5394" i="18"/>
  <c r="D1466" i="18"/>
  <c r="D5239" i="18"/>
  <c r="D213" i="18"/>
  <c r="D5415" i="18"/>
  <c r="D2379" i="18"/>
  <c r="D55" i="18"/>
  <c r="D4716" i="18"/>
  <c r="D589" i="18"/>
  <c r="D4839" i="18"/>
  <c r="D4594" i="18"/>
  <c r="D3618" i="18"/>
  <c r="D1469" i="18"/>
  <c r="D5060" i="18"/>
  <c r="D160" i="18"/>
  <c r="D112" i="18"/>
  <c r="D5016" i="18"/>
  <c r="D4905" i="18"/>
  <c r="D2367" i="18"/>
  <c r="D463" i="18"/>
  <c r="D1944" i="18"/>
  <c r="D3951" i="18"/>
  <c r="D237" i="18"/>
  <c r="D51" i="18"/>
  <c r="D2870" i="18"/>
  <c r="D5350" i="18"/>
  <c r="D2088" i="18"/>
  <c r="D3260" i="18"/>
  <c r="D1176" i="18"/>
  <c r="D3310" i="18"/>
  <c r="D3689" i="18"/>
  <c r="D619" i="18"/>
  <c r="D4491" i="18"/>
  <c r="D1952" i="18"/>
  <c r="D2341" i="18"/>
  <c r="D692" i="18"/>
  <c r="D938" i="18"/>
  <c r="D592" i="18"/>
  <c r="D2418" i="18"/>
  <c r="D1064" i="18"/>
  <c r="D2199" i="18"/>
  <c r="D4760" i="18"/>
  <c r="D5206" i="18"/>
  <c r="D3627" i="18"/>
  <c r="D4851" i="18"/>
  <c r="D4619" i="18"/>
  <c r="D455" i="18"/>
  <c r="D4080" i="18"/>
  <c r="D3886" i="18"/>
  <c r="D4752" i="18"/>
  <c r="D5257" i="18"/>
  <c r="D557" i="18"/>
  <c r="D52" i="18"/>
  <c r="D4506" i="18"/>
  <c r="D3621" i="18"/>
  <c r="D5089" i="18"/>
  <c r="D4529" i="18"/>
  <c r="D5311" i="18"/>
  <c r="D285" i="18"/>
  <c r="D410" i="18"/>
  <c r="D2594" i="18"/>
  <c r="D4758" i="18"/>
  <c r="D2642" i="18"/>
  <c r="D5214" i="18"/>
  <c r="D3292" i="18"/>
  <c r="D684" i="18"/>
  <c r="D4879" i="18"/>
  <c r="D2496" i="18"/>
  <c r="D4248" i="18"/>
  <c r="D1378" i="18"/>
  <c r="D3699" i="18"/>
  <c r="D4666" i="18"/>
  <c r="D1526" i="18"/>
  <c r="D1180" i="18"/>
  <c r="D2140" i="18"/>
  <c r="D1103" i="18"/>
  <c r="D1735" i="18"/>
  <c r="D1997" i="18"/>
  <c r="D3075" i="18"/>
  <c r="D3899" i="18"/>
  <c r="D5400" i="18"/>
  <c r="D2354" i="18"/>
  <c r="D2387" i="18"/>
  <c r="D943" i="18"/>
  <c r="D1208" i="18"/>
  <c r="D3183" i="18"/>
  <c r="D3682" i="18"/>
  <c r="D3678" i="18"/>
  <c r="D2060" i="18"/>
  <c r="D2615" i="18"/>
  <c r="D3440" i="18"/>
  <c r="D833" i="18"/>
  <c r="D1659" i="18"/>
  <c r="D4471" i="18"/>
  <c r="D2848" i="18"/>
  <c r="D2812" i="18"/>
  <c r="D4654" i="18"/>
  <c r="D1016" i="18"/>
  <c r="D2723" i="18"/>
  <c r="D2318" i="18"/>
  <c r="D1079" i="18"/>
  <c r="D3688" i="18"/>
  <c r="D2917" i="18"/>
  <c r="D2229" i="18"/>
  <c r="D4827" i="18"/>
  <c r="D1816" i="18"/>
  <c r="D2809" i="18"/>
  <c r="D5162" i="18"/>
  <c r="D1504" i="18"/>
  <c r="D533" i="18"/>
  <c r="D1660" i="18"/>
  <c r="D2846" i="18"/>
  <c r="D27" i="18"/>
  <c r="D1764" i="18"/>
  <c r="D575" i="18"/>
  <c r="D1443" i="18"/>
  <c r="D107" i="18"/>
  <c r="D5116" i="18"/>
  <c r="D4698" i="18"/>
  <c r="D1729" i="18"/>
  <c r="D4544" i="18"/>
  <c r="D1885" i="18"/>
  <c r="D2464" i="18"/>
  <c r="D3952" i="18"/>
  <c r="D2061" i="18"/>
  <c r="D5160" i="18"/>
  <c r="D4185" i="18"/>
  <c r="D2852" i="18"/>
  <c r="D1794" i="18"/>
  <c r="D2685" i="18"/>
  <c r="D5029" i="18"/>
  <c r="D1223" i="18"/>
  <c r="D2721" i="18"/>
  <c r="D3762" i="18"/>
  <c r="D535" i="18"/>
  <c r="D3340" i="18"/>
  <c r="D3920" i="18"/>
  <c r="D5403" i="18"/>
  <c r="D447" i="18"/>
  <c r="D5347" i="18"/>
  <c r="D5371" i="18"/>
  <c r="D4037" i="18"/>
  <c r="D1761" i="18"/>
  <c r="D281" i="18"/>
  <c r="D200" i="18"/>
  <c r="D2262" i="18"/>
  <c r="D3788" i="18"/>
  <c r="D2121" i="18"/>
  <c r="D3629" i="18"/>
  <c r="D1641" i="18"/>
  <c r="D4197" i="18"/>
  <c r="D5290" i="18"/>
  <c r="D2194" i="18"/>
  <c r="D952" i="18"/>
  <c r="D4213" i="18"/>
  <c r="D3612" i="18"/>
  <c r="D3454" i="18"/>
  <c r="D4119" i="18"/>
  <c r="D1618" i="18"/>
  <c r="D1247" i="18"/>
  <c r="D878" i="18"/>
  <c r="D4296" i="18"/>
  <c r="D3796" i="18"/>
  <c r="D5368" i="18"/>
  <c r="D4157" i="18"/>
  <c r="D5301" i="18"/>
  <c r="D5254" i="18"/>
  <c r="D445" i="18"/>
  <c r="D256" i="18"/>
  <c r="D3922" i="18"/>
  <c r="D292" i="18"/>
  <c r="D1602" i="18"/>
  <c r="D36" i="18"/>
  <c r="D2113" i="18"/>
  <c r="D4517" i="18"/>
  <c r="D5132" i="18"/>
  <c r="D696" i="18"/>
  <c r="D4144" i="18"/>
  <c r="D413" i="18"/>
  <c r="D429" i="18"/>
  <c r="D5072" i="18"/>
  <c r="D4109" i="18"/>
  <c r="D3434" i="18"/>
  <c r="D918" i="18"/>
  <c r="D1248" i="18"/>
  <c r="D4242" i="18"/>
  <c r="D1251" i="18"/>
  <c r="D648" i="18"/>
  <c r="D908" i="18"/>
  <c r="D2055" i="18"/>
  <c r="D5231" i="18"/>
  <c r="D1040" i="18"/>
  <c r="D3707" i="18"/>
  <c r="D4868" i="18"/>
  <c r="D3729" i="18"/>
  <c r="D2317" i="18"/>
  <c r="D2879" i="18"/>
  <c r="D3998" i="18"/>
  <c r="D4962" i="18"/>
  <c r="D3634" i="18"/>
  <c r="D882" i="18"/>
  <c r="D2328" i="18"/>
  <c r="D672" i="18"/>
  <c r="D4356" i="18"/>
  <c r="D5322" i="18"/>
  <c r="D4647" i="18"/>
  <c r="D2860" i="18"/>
  <c r="D1943" i="18"/>
  <c r="D5351" i="18"/>
  <c r="D1007" i="18"/>
  <c r="D3497" i="18"/>
  <c r="D185" i="18"/>
  <c r="D4216" i="18"/>
  <c r="D1589" i="18"/>
  <c r="D4736" i="18"/>
  <c r="D1395" i="18"/>
  <c r="D1142" i="18"/>
  <c r="D4970" i="18"/>
  <c r="D1776" i="18"/>
  <c r="D1516" i="18"/>
  <c r="D3599" i="18"/>
  <c r="D2249" i="18"/>
  <c r="D2871" i="18"/>
  <c r="D2272" i="18"/>
  <c r="D922" i="18"/>
  <c r="D3853" i="18"/>
  <c r="D3265" i="18"/>
  <c r="D3727" i="18"/>
  <c r="D2456" i="18"/>
  <c r="D2948" i="18"/>
  <c r="D2084" i="18"/>
  <c r="D358" i="18"/>
  <c r="D4651" i="18"/>
  <c r="D1807" i="18"/>
  <c r="D53" i="18"/>
  <c r="D448" i="18"/>
  <c r="D4247" i="18"/>
  <c r="D1407" i="18"/>
  <c r="D374" i="18"/>
  <c r="D4740" i="18"/>
  <c r="D638" i="18"/>
  <c r="D1369" i="18"/>
  <c r="D2402" i="18"/>
  <c r="D3419" i="18"/>
  <c r="D1827" i="18"/>
  <c r="D3149" i="18"/>
  <c r="D72" i="18"/>
  <c r="D2077" i="18"/>
  <c r="D1239" i="18"/>
  <c r="D4017" i="18"/>
  <c r="D116" i="18"/>
  <c r="D5031" i="18"/>
  <c r="D1181" i="18"/>
  <c r="D4464" i="18"/>
  <c r="D5225" i="18"/>
  <c r="D430" i="18"/>
  <c r="D4372" i="18"/>
  <c r="D4420" i="18"/>
  <c r="D1942" i="18"/>
  <c r="D1624" i="18"/>
  <c r="D834" i="18"/>
  <c r="D3106" i="18"/>
  <c r="D5220" i="18"/>
  <c r="D785" i="18"/>
  <c r="D4884" i="18"/>
  <c r="D1957" i="18"/>
  <c r="D3291" i="18"/>
  <c r="D3704" i="18"/>
  <c r="D4279" i="18"/>
  <c r="D2775" i="18"/>
  <c r="D1841" i="18"/>
  <c r="D2645" i="18"/>
  <c r="D4781" i="18"/>
  <c r="D3306" i="18"/>
  <c r="D3032" i="18"/>
  <c r="D1067" i="18"/>
  <c r="D1143" i="18"/>
  <c r="D2039" i="18"/>
  <c r="D4466" i="18"/>
  <c r="D3679" i="18"/>
  <c r="D3607" i="18"/>
  <c r="D1388" i="18"/>
  <c r="D3883" i="18"/>
  <c r="D4836" i="18"/>
  <c r="D1315" i="18"/>
  <c r="D2202" i="18"/>
  <c r="D1933" i="18"/>
  <c r="D990" i="18"/>
  <c r="D4353" i="18"/>
  <c r="D1560" i="18"/>
  <c r="D1839" i="18"/>
  <c r="D2127" i="18"/>
  <c r="D4166" i="18"/>
  <c r="D2696" i="18"/>
  <c r="D158" i="18"/>
  <c r="D2828" i="18"/>
  <c r="D1929" i="18"/>
  <c r="D2188" i="18"/>
  <c r="D3544" i="18"/>
  <c r="D3132" i="18"/>
  <c r="D1958" i="18"/>
  <c r="D1748" i="18"/>
  <c r="D1889" i="18"/>
  <c r="D1452" i="18"/>
  <c r="D2797" i="18"/>
  <c r="D4866" i="18"/>
  <c r="D2608" i="18"/>
  <c r="D1128" i="18"/>
  <c r="D2893" i="18"/>
  <c r="D1268" i="18"/>
  <c r="D2120" i="18"/>
  <c r="D2554" i="18"/>
  <c r="D4015" i="18"/>
  <c r="D1235" i="18"/>
  <c r="D3071" i="18"/>
  <c r="D2684" i="18"/>
  <c r="D1260" i="18"/>
  <c r="D3507" i="18"/>
  <c r="D911" i="18"/>
  <c r="D382" i="18"/>
  <c r="D353" i="18"/>
  <c r="D4646" i="18"/>
  <c r="D2307" i="18"/>
  <c r="D5027" i="18"/>
  <c r="D2205" i="18"/>
  <c r="D3884" i="18"/>
  <c r="D5359" i="18"/>
  <c r="D1481" i="18"/>
  <c r="D1008" i="18"/>
  <c r="D1159" i="18"/>
  <c r="D3048" i="18"/>
  <c r="D1256" i="18"/>
  <c r="D3204" i="18"/>
  <c r="D4237" i="18"/>
  <c r="D741" i="18"/>
  <c r="D2196" i="18"/>
  <c r="D1616" i="18"/>
  <c r="D3148" i="18"/>
  <c r="D2682" i="18"/>
  <c r="D2219" i="18"/>
  <c r="D1484" i="18"/>
  <c r="D2265" i="18"/>
  <c r="D5358" i="18"/>
  <c r="D782" i="18"/>
  <c r="D5308" i="18"/>
  <c r="D4615" i="18"/>
  <c r="D2117" i="18"/>
  <c r="D1969" i="18"/>
  <c r="D4415" i="18"/>
  <c r="D4844" i="18"/>
  <c r="D2863" i="18"/>
  <c r="D1603" i="18"/>
  <c r="D1627" i="18"/>
  <c r="D491" i="18"/>
  <c r="D3348" i="18"/>
  <c r="D1366" i="18"/>
  <c r="D4151" i="18"/>
  <c r="D2880" i="18"/>
  <c r="D169" i="18"/>
  <c r="D5377" i="18"/>
  <c r="D380" i="18"/>
  <c r="D1285" i="18"/>
  <c r="D2427" i="18"/>
  <c r="D4877" i="18"/>
  <c r="D5362" i="18"/>
  <c r="D867" i="18"/>
  <c r="D4863" i="18"/>
  <c r="D4726" i="18"/>
  <c r="D1525" i="18"/>
  <c r="D2793" i="18"/>
  <c r="D4240" i="18"/>
  <c r="D238" i="18"/>
  <c r="D4150" i="18"/>
  <c r="D194" i="18"/>
  <c r="D804" i="18"/>
  <c r="D93" i="18"/>
  <c r="D5161" i="18"/>
  <c r="D555" i="18"/>
  <c r="D3749" i="18"/>
  <c r="D92" i="18"/>
  <c r="D61" i="18"/>
  <c r="D4503" i="18"/>
  <c r="D5175" i="18"/>
  <c r="D4900" i="18"/>
  <c r="D3662" i="18"/>
  <c r="D335" i="18"/>
  <c r="D2884" i="18"/>
  <c r="D2869" i="18"/>
  <c r="D334" i="18"/>
  <c r="D168" i="18"/>
  <c r="D5242" i="18"/>
  <c r="D5324" i="18"/>
  <c r="D5087" i="18"/>
  <c r="D4584" i="18"/>
  <c r="D1326" i="18"/>
  <c r="D726" i="18"/>
  <c r="D4292" i="18"/>
  <c r="D1742" i="18"/>
  <c r="D2094" i="18"/>
  <c r="D4079" i="18"/>
  <c r="D2602" i="18"/>
  <c r="D5176" i="18"/>
  <c r="D3937" i="18"/>
  <c r="D4284" i="18"/>
  <c r="D2357" i="18"/>
  <c r="D3801" i="18"/>
  <c r="D1367" i="18"/>
  <c r="D371" i="18"/>
  <c r="D1989" i="18"/>
  <c r="D260" i="18"/>
  <c r="D883" i="18"/>
  <c r="D639" i="18"/>
  <c r="D5180" i="18"/>
  <c r="D1869" i="18"/>
  <c r="D967" i="18"/>
  <c r="D3488" i="18"/>
  <c r="D154" i="18"/>
  <c r="D2910" i="18"/>
  <c r="D3113" i="18"/>
  <c r="D1736" i="18"/>
  <c r="D1623" i="18"/>
  <c r="D2134" i="18"/>
  <c r="D1368" i="18"/>
  <c r="D439" i="18"/>
  <c r="D1554" i="18"/>
  <c r="D1684" i="18"/>
  <c r="D2951" i="18"/>
  <c r="D4737" i="18"/>
  <c r="D576" i="18"/>
  <c r="D3900" i="18"/>
  <c r="D490" i="18"/>
  <c r="D216" i="18"/>
  <c r="D183" i="18"/>
  <c r="D5280" i="18"/>
  <c r="D5247" i="18"/>
  <c r="D1351" i="18"/>
  <c r="D3940" i="18"/>
  <c r="D4115" i="18"/>
  <c r="D362" i="18"/>
  <c r="D4319" i="18"/>
  <c r="D956" i="18"/>
  <c r="D460" i="18"/>
  <c r="D180" i="18"/>
  <c r="D2776" i="18"/>
  <c r="D2269" i="18"/>
  <c r="D4972" i="18"/>
  <c r="D3862" i="18"/>
  <c r="D3365" i="18"/>
  <c r="D424" i="18"/>
  <c r="D5152" i="18"/>
  <c r="D4992" i="18"/>
  <c r="D299" i="18"/>
  <c r="D915" i="18"/>
  <c r="D4413" i="18"/>
  <c r="D1052" i="18"/>
  <c r="D3364" i="18"/>
  <c r="D2930" i="18"/>
  <c r="D1131" i="18"/>
  <c r="D4746" i="18"/>
  <c r="D3381" i="18"/>
  <c r="D2527" i="18"/>
  <c r="D3464" i="18"/>
  <c r="D3425" i="18"/>
  <c r="D1774" i="18"/>
  <c r="D4180" i="18"/>
  <c r="D4795" i="18"/>
  <c r="D1715" i="18"/>
  <c r="D4497" i="18"/>
  <c r="D4128" i="18"/>
  <c r="D1890" i="18"/>
  <c r="D5281" i="18"/>
  <c r="D582" i="18"/>
  <c r="D538" i="18"/>
  <c r="D854" i="18"/>
  <c r="D5145" i="18"/>
  <c r="D1336" i="18"/>
  <c r="D713" i="18"/>
  <c r="D1332" i="18"/>
  <c r="D3700" i="18"/>
  <c r="D4103" i="18"/>
  <c r="D1868" i="18"/>
  <c r="D5041" i="18"/>
  <c r="D893" i="18"/>
  <c r="D1321" i="18"/>
  <c r="D1907" i="18"/>
  <c r="D1073" i="18"/>
  <c r="D963" i="18"/>
  <c r="D885" i="18"/>
  <c r="D2280" i="18"/>
  <c r="D3002" i="18"/>
  <c r="D3095" i="18"/>
  <c r="D2498" i="18"/>
  <c r="D3651" i="18"/>
  <c r="D1737" i="18"/>
  <c r="D4429" i="18"/>
  <c r="D1837" i="18"/>
  <c r="D1264" i="18"/>
  <c r="D1068" i="18"/>
  <c r="D1402" i="18"/>
  <c r="D3948" i="18"/>
  <c r="D601" i="18"/>
  <c r="D1415" i="18"/>
  <c r="D3787" i="18"/>
  <c r="D3736" i="18"/>
  <c r="D2933" i="18"/>
  <c r="D3442" i="18"/>
  <c r="D4792" i="18"/>
  <c r="D3839" i="18"/>
  <c r="D1136" i="18"/>
  <c r="D1947" i="18"/>
  <c r="D1179" i="18"/>
  <c r="D3342" i="18"/>
  <c r="D3128" i="18"/>
  <c r="D3714" i="18"/>
  <c r="D2630" i="18"/>
  <c r="D2063" i="18"/>
  <c r="D5100" i="18"/>
  <c r="D389" i="18"/>
  <c r="D1349" i="18"/>
  <c r="D1432" i="18"/>
  <c r="D916" i="18"/>
  <c r="D2480" i="18"/>
  <c r="D1891" i="18"/>
  <c r="D3040" i="18"/>
  <c r="D4767" i="18"/>
  <c r="D3315" i="18"/>
  <c r="D3152" i="18"/>
  <c r="D4092" i="18"/>
  <c r="D3004" i="18"/>
  <c r="D2798" i="18"/>
  <c r="D4950" i="18"/>
  <c r="D4001" i="18"/>
  <c r="D1739" i="18"/>
  <c r="D4983" i="18"/>
  <c r="D1033" i="18"/>
  <c r="D1093" i="18"/>
  <c r="D962" i="18"/>
  <c r="D3616" i="18"/>
  <c r="D3445" i="18"/>
  <c r="D1970" i="18"/>
  <c r="D4218" i="18"/>
  <c r="D3369" i="18"/>
  <c r="D3025" i="18"/>
  <c r="D1054" i="18"/>
  <c r="D4433" i="18"/>
  <c r="D426" i="18"/>
  <c r="D1587" i="18"/>
  <c r="D2206" i="18"/>
  <c r="D1591" i="18"/>
  <c r="D2255" i="18"/>
  <c r="D2173" i="18"/>
  <c r="D987" i="18"/>
  <c r="D2184" i="18"/>
  <c r="D2382" i="18"/>
  <c r="D262" i="18"/>
  <c r="D481" i="18"/>
  <c r="D225" i="18"/>
  <c r="D4756" i="18"/>
  <c r="D2579" i="18"/>
  <c r="D543" i="18"/>
  <c r="D155" i="18"/>
  <c r="D2996" i="18"/>
  <c r="D338" i="18"/>
  <c r="D88" i="18"/>
  <c r="D4127" i="18"/>
  <c r="D5294" i="18"/>
  <c r="D5134" i="18"/>
  <c r="D843" i="18"/>
  <c r="D208" i="18"/>
  <c r="D4712" i="18"/>
  <c r="D3982" i="18"/>
  <c r="D4934" i="18"/>
  <c r="D1830" i="18"/>
  <c r="D1465" i="18"/>
  <c r="D5356" i="18"/>
  <c r="D3793" i="18"/>
  <c r="D264" i="18"/>
  <c r="D552" i="18"/>
  <c r="D3134" i="18"/>
  <c r="D3759" i="18"/>
  <c r="D2543" i="18"/>
  <c r="D4543" i="18"/>
  <c r="D2576" i="18"/>
  <c r="D2835" i="18"/>
  <c r="D4833" i="18"/>
  <c r="D182" i="18"/>
  <c r="D1708" i="18"/>
  <c r="D819" i="18"/>
  <c r="D4547" i="18"/>
  <c r="D3408" i="18"/>
  <c r="D1042" i="18"/>
  <c r="D1471" i="18"/>
  <c r="D304" i="18"/>
  <c r="D2935" i="18"/>
  <c r="D3119" i="18"/>
  <c r="D4175" i="18"/>
  <c r="D4876" i="18"/>
  <c r="D1305" i="18"/>
  <c r="D4829" i="18"/>
  <c r="D904" i="18"/>
  <c r="D2703" i="18"/>
  <c r="D3617" i="18"/>
  <c r="D4440" i="18"/>
  <c r="D1636" i="18"/>
  <c r="D1273" i="18"/>
  <c r="D3244" i="18"/>
  <c r="D1545" i="18"/>
  <c r="D3023" i="18"/>
  <c r="D5374" i="18"/>
  <c r="D4819" i="18"/>
  <c r="D2777" i="18"/>
  <c r="D4122" i="18"/>
  <c r="D1021" i="18"/>
  <c r="D3925" i="18"/>
  <c r="D2471" i="18"/>
  <c r="D1334" i="18"/>
  <c r="D391" i="18"/>
  <c r="D1278" i="18"/>
  <c r="D46" i="18"/>
  <c r="D3223" i="18"/>
  <c r="D903" i="18"/>
  <c r="D2702" i="18"/>
  <c r="D678" i="18"/>
  <c r="D4297" i="18"/>
  <c r="D187" i="18"/>
  <c r="D3406" i="18"/>
  <c r="D4570" i="18"/>
  <c r="D3001" i="18"/>
  <c r="D2657" i="18"/>
  <c r="D3091" i="18"/>
  <c r="D4243" i="18"/>
  <c r="D3676" i="18"/>
  <c r="D3831" i="18"/>
  <c r="D4061" i="18"/>
  <c r="D607" i="18"/>
  <c r="D3512" i="18"/>
  <c r="D369" i="18"/>
  <c r="D958" i="18"/>
  <c r="D1968" i="18"/>
  <c r="D855" i="18"/>
  <c r="D655" i="18"/>
  <c r="D333" i="18"/>
  <c r="D1420" i="18"/>
  <c r="D4100" i="18"/>
  <c r="D2089" i="18"/>
  <c r="D4233" i="18"/>
  <c r="D5192" i="18"/>
  <c r="D1572" i="18"/>
  <c r="D789" i="18"/>
  <c r="D3080" i="18"/>
  <c r="D890" i="18"/>
  <c r="D1700" i="18"/>
  <c r="D4996" i="18"/>
  <c r="D3870" i="18"/>
  <c r="D4786" i="18"/>
  <c r="D3460" i="18"/>
  <c r="D4239" i="18"/>
  <c r="D2297" i="18"/>
  <c r="D4488" i="18"/>
  <c r="D3949" i="18"/>
  <c r="D3208" i="18"/>
  <c r="D788" i="18"/>
  <c r="D472" i="18"/>
  <c r="D3479" i="18"/>
  <c r="D1137" i="18"/>
  <c r="D3439" i="18"/>
  <c r="D3344" i="18"/>
  <c r="D3914" i="18"/>
  <c r="D3249" i="18"/>
  <c r="D3191" i="18"/>
  <c r="D3770" i="18"/>
  <c r="D3829" i="18"/>
  <c r="D5360" i="18"/>
  <c r="D4896" i="18"/>
  <c r="D801" i="18"/>
  <c r="D4153" i="18"/>
  <c r="D4685" i="18"/>
  <c r="D2306" i="18"/>
  <c r="D1428" i="18"/>
  <c r="D2239" i="18"/>
  <c r="D1271" i="18"/>
  <c r="D3124" i="18"/>
  <c r="D4762" i="18"/>
  <c r="D689" i="18"/>
  <c r="D3791" i="18"/>
  <c r="D390" i="18"/>
  <c r="D400" i="18"/>
  <c r="D960" i="18"/>
  <c r="D376" i="18"/>
  <c r="D4837" i="18"/>
  <c r="D3334" i="18"/>
  <c r="D2256" i="18"/>
  <c r="D3741" i="18"/>
  <c r="D1977" i="18"/>
  <c r="D1340" i="18"/>
  <c r="D4479" i="18"/>
  <c r="D1795" i="18"/>
  <c r="D3318" i="18"/>
  <c r="D1680" i="18"/>
  <c r="D1352" i="18"/>
  <c r="D1249" i="18"/>
  <c r="D1955" i="18"/>
  <c r="D3576" i="18"/>
  <c r="D4565" i="18"/>
  <c r="D339" i="18"/>
  <c r="D3083" i="18"/>
  <c r="D1972" i="18"/>
  <c r="D3311" i="18"/>
  <c r="D1721" i="18"/>
  <c r="D1828" i="18"/>
  <c r="D3773" i="18"/>
  <c r="D4864" i="18"/>
  <c r="D4727" i="18"/>
  <c r="D2803" i="18"/>
  <c r="D461" i="18"/>
  <c r="D1244" i="18"/>
  <c r="D4604" i="18"/>
  <c r="D3137" i="18"/>
  <c r="D877" i="18"/>
  <c r="D3772" i="18"/>
  <c r="D4096" i="18"/>
  <c r="D1573" i="18"/>
  <c r="D2336" i="18"/>
  <c r="D3444" i="18"/>
  <c r="D1992" i="18"/>
  <c r="D3469" i="18"/>
  <c r="D1613" i="18"/>
  <c r="D3361" i="18"/>
  <c r="D3589" i="18"/>
  <c r="D3823" i="18"/>
  <c r="D4998" i="18"/>
  <c r="D525" i="18"/>
  <c r="D595" i="18"/>
  <c r="D3912" i="18"/>
  <c r="D1667" i="18"/>
  <c r="D1826" i="18"/>
  <c r="D3362" i="18"/>
  <c r="D1290" i="18"/>
  <c r="D2563" i="18"/>
  <c r="D3536" i="18"/>
  <c r="D2896" i="18"/>
  <c r="D3189" i="18"/>
  <c r="D4682" i="18"/>
  <c r="D3574" i="18"/>
  <c r="D1685" i="18"/>
  <c r="D3715" i="18"/>
  <c r="D3832" i="18"/>
  <c r="D2836" i="18"/>
  <c r="D2285" i="18"/>
  <c r="D1804" i="18"/>
  <c r="D2545" i="18"/>
  <c r="D3021" i="18"/>
  <c r="D2891" i="18"/>
  <c r="D3046" i="18"/>
  <c r="D3070" i="18"/>
  <c r="D3043" i="18"/>
  <c r="D3096" i="18"/>
  <c r="D4509" i="18"/>
  <c r="D1029" i="18"/>
  <c r="D2921" i="18"/>
  <c r="D2118" i="18"/>
  <c r="D2668" i="18"/>
  <c r="D2601" i="18"/>
  <c r="D2417" i="18"/>
  <c r="D3828" i="18"/>
  <c r="D3725" i="18"/>
  <c r="D3514" i="18"/>
  <c r="D4366" i="18"/>
  <c r="D4228" i="18"/>
  <c r="D1844" i="18"/>
  <c r="D2213" i="18"/>
  <c r="D3472" i="18"/>
  <c r="D3467" i="18"/>
  <c r="D4476" i="18"/>
  <c r="D2618" i="18"/>
  <c r="D3935" i="18"/>
  <c r="D4327" i="18"/>
  <c r="D2301" i="18"/>
  <c r="D1880" i="18"/>
  <c r="D2799" i="18"/>
  <c r="D5159" i="18"/>
  <c r="D3873" i="18"/>
  <c r="D2731" i="18"/>
  <c r="D4994" i="18"/>
  <c r="D796" i="18"/>
  <c r="D3778" i="18"/>
  <c r="D4400" i="18"/>
  <c r="D3429" i="18"/>
  <c r="D287" i="18"/>
  <c r="D94" i="18"/>
  <c r="D502" i="18"/>
  <c r="D2800" i="18"/>
  <c r="D452" i="18"/>
  <c r="D4518" i="18"/>
  <c r="D3989" i="18"/>
  <c r="D2070" i="18"/>
  <c r="D4995" i="18"/>
  <c r="D837" i="18"/>
  <c r="D1711" i="18"/>
  <c r="D4644" i="18"/>
  <c r="D4132" i="18"/>
  <c r="D1552" i="18"/>
  <c r="D1063" i="18"/>
  <c r="D4534" i="18"/>
  <c r="D1635" i="18"/>
  <c r="D1948" i="18"/>
  <c r="D2145" i="18"/>
  <c r="D3109" i="18"/>
  <c r="D2727" i="18"/>
  <c r="D3159" i="18"/>
  <c r="D1665" i="18"/>
  <c r="D3367" i="18"/>
  <c r="D2493" i="18"/>
  <c r="D1206" i="18"/>
  <c r="D2833" i="18"/>
  <c r="D1674" i="18"/>
  <c r="D1877" i="18"/>
  <c r="D2605" i="18"/>
  <c r="D2198" i="18"/>
  <c r="D4411" i="18"/>
  <c r="D4810" i="18"/>
  <c r="D5045" i="18"/>
  <c r="D1847" i="18"/>
  <c r="D1289" i="18"/>
  <c r="D3441" i="18"/>
  <c r="D1486" i="18"/>
  <c r="D1928" i="18"/>
  <c r="D2177" i="18"/>
  <c r="D4249" i="18"/>
  <c r="D1468" i="18"/>
  <c r="D3262" i="18"/>
  <c r="D1434" i="18"/>
  <c r="D3055" i="18"/>
  <c r="D2129" i="18"/>
  <c r="D4861" i="18"/>
  <c r="D3812" i="18"/>
  <c r="D2730" i="18"/>
  <c r="D352" i="18"/>
  <c r="D3321" i="18"/>
  <c r="D3776" i="18"/>
  <c r="D2114" i="18"/>
  <c r="D2907" i="18"/>
  <c r="D3650" i="18"/>
  <c r="D3822" i="18"/>
  <c r="D3943" i="18"/>
  <c r="D703" i="18"/>
  <c r="D4064" i="18"/>
  <c r="D360" i="18"/>
  <c r="D1350" i="18"/>
  <c r="D3417" i="18"/>
  <c r="D3528" i="18"/>
  <c r="D1982" i="18"/>
  <c r="D2003" i="18"/>
  <c r="D841" i="18"/>
  <c r="D4206" i="18"/>
  <c r="D3333" i="18"/>
  <c r="D1454" i="18"/>
  <c r="D3076" i="18"/>
  <c r="D3896" i="18"/>
  <c r="D1725" i="18"/>
  <c r="D2162" i="18"/>
  <c r="D1797" i="18"/>
  <c r="D1789" i="18"/>
  <c r="D1228" i="18"/>
  <c r="D1799" i="18"/>
  <c r="D3008" i="18"/>
  <c r="D4186" i="18"/>
  <c r="D1391" i="18"/>
  <c r="D2203" i="18"/>
  <c r="D4120" i="18"/>
  <c r="D2610" i="18"/>
  <c r="D5408" i="18"/>
  <c r="D437" i="18"/>
  <c r="D3403" i="18"/>
  <c r="D3400" i="18"/>
  <c r="D2397" i="18"/>
  <c r="D387" i="18"/>
  <c r="D966" i="18"/>
  <c r="D5034" i="18"/>
  <c r="D3672" i="18"/>
  <c r="D1288" i="18"/>
  <c r="D1232" i="18"/>
  <c r="D2504" i="18"/>
  <c r="D3508" i="18"/>
  <c r="D4005" i="18"/>
  <c r="D1798" i="18"/>
  <c r="D1026" i="18"/>
  <c r="D2832" i="18"/>
  <c r="D2729" i="18"/>
  <c r="D4111" i="18"/>
  <c r="D1838" i="18"/>
  <c r="D2622" i="18"/>
  <c r="D4309" i="18"/>
  <c r="D4414" i="18"/>
  <c r="D4883" i="18"/>
  <c r="D1295" i="18"/>
  <c r="D998" i="18"/>
  <c r="D1441" i="18"/>
  <c r="D2878" i="18"/>
  <c r="D1210" i="18"/>
  <c r="D1691" i="18"/>
  <c r="D3977" i="18"/>
  <c r="D3087" i="18"/>
  <c r="D4486" i="18"/>
  <c r="D1339" i="18"/>
  <c r="D1590" i="18"/>
  <c r="D2479" i="18"/>
  <c r="D232" i="18"/>
  <c r="D984" i="18"/>
  <c r="D2709" i="18"/>
  <c r="D2670" i="18"/>
  <c r="D3988" i="18"/>
  <c r="D2405" i="18"/>
  <c r="D2403" i="18"/>
  <c r="D3572" i="18"/>
  <c r="D1487" i="18"/>
  <c r="D3238" i="18"/>
  <c r="D1390" i="18"/>
  <c r="D1134" i="18"/>
  <c r="D2801" i="18"/>
  <c r="D1020" i="18"/>
  <c r="D2920" i="18"/>
  <c r="D2604" i="18"/>
  <c r="D3278" i="18"/>
  <c r="D1144" i="18"/>
  <c r="D2548" i="18"/>
  <c r="D2477" i="18"/>
  <c r="D1984" i="18"/>
  <c r="D4917" i="18"/>
  <c r="D1317" i="18"/>
  <c r="D3015" i="18"/>
  <c r="D3953" i="18"/>
  <c r="D106" i="18"/>
  <c r="D4246" i="18"/>
  <c r="D193" i="18"/>
  <c r="D450" i="18"/>
  <c r="D2843" i="18"/>
  <c r="D3671" i="18"/>
  <c r="D5039" i="18"/>
  <c r="D2500" i="18"/>
  <c r="D4960" i="18"/>
  <c r="D687" i="18"/>
  <c r="D1874" i="18"/>
  <c r="D1363" i="18"/>
  <c r="D4605" i="18"/>
  <c r="D4481" i="18"/>
  <c r="D5276" i="18"/>
  <c r="D654" i="18"/>
  <c r="D123" i="18"/>
  <c r="D1433" i="18"/>
  <c r="D441" i="18"/>
  <c r="D500" i="18"/>
  <c r="D1225" i="18"/>
  <c r="D4923" i="18"/>
  <c r="D4936" i="18"/>
  <c r="D3433" i="18"/>
  <c r="D1488" i="18"/>
  <c r="D2899" i="18"/>
  <c r="D1887" i="18"/>
  <c r="D618" i="18"/>
  <c r="D2236" i="18"/>
  <c r="D3963" i="18"/>
  <c r="D2344" i="18"/>
  <c r="D3475" i="18"/>
  <c r="D2999" i="18"/>
  <c r="D2805" i="18"/>
  <c r="D4088" i="18"/>
  <c r="D4790" i="18"/>
  <c r="D377" i="18"/>
  <c r="D3086" i="18"/>
  <c r="D3384" i="18"/>
  <c r="D1558" i="18"/>
  <c r="D2488" i="18"/>
  <c r="D5178" i="18"/>
  <c r="D1304" i="18"/>
  <c r="D797" i="18"/>
  <c r="D2154" i="18"/>
  <c r="D3620" i="18"/>
  <c r="D2804" i="18"/>
  <c r="D2138" i="18"/>
  <c r="D1582" i="18"/>
  <c r="D2778" i="18"/>
  <c r="D2872" i="18"/>
  <c r="D3465" i="18"/>
  <c r="D4154" i="18"/>
  <c r="D1141" i="18"/>
  <c r="D2381" i="18"/>
  <c r="D2097" i="18"/>
  <c r="D2451" i="18"/>
  <c r="D740" i="18"/>
  <c r="D1261" i="18"/>
  <c r="D2298" i="18"/>
  <c r="D3694" i="18"/>
  <c r="D3625" i="18"/>
  <c r="D2071" i="18"/>
  <c r="D2414" i="18"/>
  <c r="D364" i="18"/>
  <c r="D4310" i="18"/>
  <c r="D1252" i="18"/>
  <c r="D3293" i="18"/>
  <c r="D3825" i="18"/>
  <c r="D2807" i="18"/>
  <c r="D815" i="18"/>
  <c r="D3428" i="18"/>
  <c r="D2551" i="18"/>
  <c r="D4578" i="18"/>
  <c r="D3224" i="18"/>
  <c r="D2844" i="18"/>
  <c r="D2186" i="18"/>
  <c r="D1718" i="18"/>
  <c r="D2331" i="18"/>
  <c r="D3752" i="18"/>
  <c r="D139" i="18"/>
  <c r="D3217" i="18"/>
  <c r="D4007" i="18"/>
  <c r="D4437" i="18"/>
  <c r="D4697" i="18"/>
  <c r="D2628" i="18"/>
  <c r="D667" i="18"/>
  <c r="D3235" i="18"/>
  <c r="D2945" i="18"/>
  <c r="D3232" i="18"/>
  <c r="D5222" i="18"/>
  <c r="D4865" i="18"/>
  <c r="D3303" i="18"/>
  <c r="D3595" i="18"/>
  <c r="D4788" i="18"/>
  <c r="D2148" i="18"/>
  <c r="D1648" i="18"/>
  <c r="D4155" i="18"/>
  <c r="D3936" i="18"/>
  <c r="D3780" i="18"/>
  <c r="D2982" i="18"/>
  <c r="D286" i="18"/>
  <c r="D799" i="18"/>
  <c r="D735" i="18"/>
  <c r="D1270" i="18"/>
  <c r="D1822" i="18"/>
  <c r="D2413" i="18"/>
  <c r="D704" i="18"/>
  <c r="D670" i="18"/>
  <c r="D233" i="18"/>
  <c r="D847" i="18"/>
  <c r="D4855" i="18"/>
  <c r="D3854" i="18"/>
  <c r="D1138" i="18"/>
  <c r="D4336" i="18"/>
  <c r="D2650" i="18"/>
  <c r="D2303" i="18"/>
  <c r="D853" i="18"/>
  <c r="D2176" i="18"/>
  <c r="D2817" i="18"/>
  <c r="D3784" i="18"/>
  <c r="D3288" i="18"/>
  <c r="D2218" i="18"/>
  <c r="D697" i="18"/>
  <c r="D1327" i="18"/>
  <c r="D5020" i="18"/>
  <c r="D2815" i="18"/>
  <c r="D5325" i="18"/>
  <c r="D394" i="18"/>
  <c r="D4472" i="18"/>
  <c r="D1282" i="18"/>
  <c r="D594" i="18"/>
  <c r="D3313" i="18"/>
  <c r="D2266" i="18"/>
  <c r="D2223" i="18"/>
  <c r="D3026" i="18"/>
  <c r="D968" i="18"/>
  <c r="D1296" i="18"/>
  <c r="D2960" i="18"/>
  <c r="D4268" i="18"/>
  <c r="D3857" i="18"/>
  <c r="D1600" i="18"/>
  <c r="D1843" i="18"/>
  <c r="D1960" i="18"/>
  <c r="D5410" i="18"/>
  <c r="D1032" i="18"/>
  <c r="D658" i="18"/>
  <c r="D1777" i="18"/>
  <c r="D4454" i="18"/>
  <c r="D3833" i="18"/>
  <c r="D2142" i="18"/>
  <c r="D2520" i="18"/>
  <c r="D4062" i="18"/>
  <c r="D2971" i="18"/>
  <c r="D4314" i="18"/>
  <c r="D5154" i="18"/>
  <c r="D524" i="18"/>
  <c r="D2029" i="18"/>
  <c r="D3563" i="18"/>
  <c r="D3197" i="18"/>
  <c r="D4148" i="18"/>
  <c r="D2393" i="18"/>
  <c r="D1229" i="18"/>
  <c r="D2701" i="18"/>
  <c r="D5414" i="18"/>
  <c r="D1404" i="18"/>
  <c r="D2588" i="18"/>
  <c r="D708" i="18"/>
  <c r="D3855" i="18"/>
  <c r="D5304" i="18"/>
  <c r="D1987" i="18"/>
  <c r="D1171" i="18"/>
  <c r="D1734" i="18"/>
  <c r="D725" i="18"/>
  <c r="D2031" i="18"/>
  <c r="D1058" i="18"/>
  <c r="D4199" i="18"/>
  <c r="D4178" i="18"/>
  <c r="D1503" i="18"/>
  <c r="D4771" i="18"/>
  <c r="D1825" i="18"/>
  <c r="D5343" i="18"/>
  <c r="D4971" i="18"/>
  <c r="D5053" i="18"/>
  <c r="D5077" i="18"/>
  <c r="D5336" i="18"/>
  <c r="D4684" i="18"/>
  <c r="D752" i="18"/>
  <c r="D2334" i="18"/>
  <c r="D5407" i="18"/>
  <c r="D79" i="18"/>
  <c r="D4215" i="18"/>
  <c r="D3918" i="18"/>
  <c r="D4912" i="18"/>
  <c r="D3163" i="18"/>
  <c r="D416" i="18"/>
  <c r="D1745" i="18"/>
  <c r="D5395" i="18"/>
  <c r="D1038" i="18"/>
  <c r="D4959" i="18"/>
  <c r="D4324" i="18"/>
  <c r="D3677" i="18"/>
  <c r="D3592" i="18"/>
  <c r="D4399" i="18"/>
  <c r="D1919" i="18"/>
  <c r="D5315" i="18"/>
  <c r="D5190" i="18"/>
  <c r="D3640" i="18"/>
  <c r="D3114" i="18"/>
  <c r="D59" i="18"/>
  <c r="D5260" i="18"/>
  <c r="D3157" i="18"/>
  <c r="D248" i="18"/>
  <c r="D2072" i="18"/>
  <c r="D2204" i="18"/>
  <c r="D3245" i="18"/>
  <c r="D3170" i="18"/>
  <c r="D647" i="18"/>
  <c r="D1498" i="18"/>
  <c r="D1855" i="18"/>
  <c r="D196" i="18"/>
  <c r="D5140" i="18"/>
  <c r="D3877" i="18"/>
  <c r="D3357" i="18"/>
  <c r="D738" i="18"/>
  <c r="D327" i="18"/>
  <c r="D5104" i="18"/>
  <c r="D5079" i="18"/>
  <c r="D4776" i="18"/>
  <c r="D1160" i="18"/>
  <c r="D5099" i="18"/>
  <c r="D603" i="18"/>
  <c r="D4110" i="18"/>
  <c r="D1473" i="18"/>
  <c r="D2040" i="18"/>
  <c r="D3356" i="18"/>
  <c r="D623" i="18"/>
  <c r="D3594" i="18"/>
  <c r="D1193" i="18"/>
  <c r="D5224" i="18"/>
  <c r="D5338" i="18"/>
  <c r="D4519" i="18"/>
  <c r="D5258" i="18"/>
  <c r="D5035" i="18"/>
  <c r="D2912" i="18"/>
  <c r="D4467" i="18"/>
  <c r="D2005" i="18"/>
  <c r="D3890" i="18"/>
  <c r="D4349" i="18"/>
  <c r="D5409" i="18"/>
  <c r="D5369" i="18"/>
  <c r="D4944" i="18"/>
  <c r="D2310" i="18"/>
  <c r="D33" i="18"/>
  <c r="D69" i="18"/>
  <c r="D5387" i="18"/>
  <c r="D247" i="18"/>
  <c r="D4645" i="18"/>
  <c r="D506" i="18"/>
  <c r="D3894" i="18"/>
  <c r="D892" i="18"/>
  <c r="D1001" i="18"/>
  <c r="D2511" i="18"/>
  <c r="D4283" i="18"/>
  <c r="D1449" i="18"/>
  <c r="D60" i="18"/>
  <c r="D4378" i="18"/>
  <c r="D661" i="18"/>
  <c r="D4608" i="18"/>
  <c r="D4174" i="18"/>
  <c r="D4315" i="18"/>
  <c r="D857" i="18"/>
  <c r="D4804" i="18"/>
  <c r="D773" i="18"/>
  <c r="D2680" i="18"/>
  <c r="D673" i="18"/>
  <c r="D3872" i="18"/>
  <c r="D3483" i="18"/>
  <c r="D849" i="18"/>
  <c r="D4507" i="18"/>
  <c r="D5183" i="18"/>
  <c r="D2462" i="18"/>
  <c r="D779" i="18"/>
  <c r="D2779" i="18"/>
  <c r="D523" i="18"/>
  <c r="D4939" i="18"/>
  <c r="D1633" i="18"/>
  <c r="D709" i="18"/>
  <c r="D2732" i="18"/>
  <c r="D1155" i="18"/>
  <c r="D2481" i="18"/>
  <c r="D1019" i="18"/>
  <c r="D2319" i="18"/>
  <c r="D173" i="18"/>
  <c r="D2978" i="18"/>
  <c r="D3966" i="18"/>
  <c r="D1781" i="18"/>
  <c r="D1444" i="18"/>
  <c r="D301" i="18"/>
  <c r="D4346" i="18"/>
  <c r="D4337" i="18"/>
  <c r="D3669" i="18"/>
  <c r="D5330" i="18"/>
  <c r="D1853" i="18"/>
  <c r="D109" i="18"/>
  <c r="D4450" i="18"/>
  <c r="D3975" i="18"/>
  <c r="D609" i="18"/>
  <c r="D2294" i="18"/>
  <c r="D3686" i="18"/>
  <c r="D5219" i="18"/>
  <c r="D2808" i="18"/>
  <c r="D4691" i="18"/>
  <c r="D3596" i="18"/>
  <c r="D1274" i="18"/>
  <c r="D4694" i="18"/>
  <c r="D981" i="18"/>
  <c r="D1157" i="18"/>
  <c r="D128" i="18"/>
  <c r="D5123" i="18"/>
  <c r="D4779" i="18"/>
  <c r="D859" i="18"/>
  <c r="D2080" i="18"/>
  <c r="D5253" i="18"/>
  <c r="D897" i="18"/>
  <c r="D3279" i="18"/>
  <c r="D1359" i="18"/>
  <c r="D5272" i="18"/>
  <c r="D5098" i="18"/>
  <c r="D3209" i="18"/>
  <c r="D3317" i="18"/>
  <c r="D1284" i="18"/>
  <c r="D1976" i="18"/>
  <c r="D4668" i="18"/>
  <c r="D4311" i="18"/>
  <c r="D100" i="18"/>
  <c r="D1365" i="18"/>
  <c r="D2348" i="18"/>
  <c r="D4446" i="18"/>
  <c r="D1451" i="18"/>
  <c r="D4823" i="18"/>
  <c r="D3783" i="18"/>
  <c r="D5184" i="18"/>
  <c r="D573" i="18"/>
  <c r="D2823" i="18"/>
  <c r="D2705" i="18"/>
  <c r="D4389" i="18"/>
  <c r="D1652" i="18"/>
  <c r="D851" i="18"/>
  <c r="D1187" i="18"/>
  <c r="D2882" i="18"/>
  <c r="D702" i="18"/>
  <c r="D978" i="18"/>
  <c r="D5117" i="18"/>
  <c r="D3267" i="18"/>
  <c r="D756" i="18"/>
  <c r="D1408" i="18"/>
  <c r="D1397" i="18"/>
  <c r="D3962" i="18"/>
  <c r="D1723" i="18"/>
  <c r="D820" i="18"/>
  <c r="D3972" i="18"/>
  <c r="D4824" i="18"/>
  <c r="D2918" i="18"/>
  <c r="D2862" i="18"/>
  <c r="D4264" i="18"/>
  <c r="D1240" i="18"/>
  <c r="D3799" i="18"/>
  <c r="D2716" i="18"/>
  <c r="D4557" i="18"/>
  <c r="D1698" i="18"/>
  <c r="D3069" i="18"/>
  <c r="D3074" i="18"/>
  <c r="D3893" i="18"/>
  <c r="D3264" i="18"/>
  <c r="D2098" i="18"/>
  <c r="D3874" i="18"/>
  <c r="D1259" i="18"/>
  <c r="D2634" i="18"/>
  <c r="D3527" i="18"/>
  <c r="D1553" i="18"/>
  <c r="D1694" i="18"/>
  <c r="D250" i="18"/>
  <c r="D4373" i="18"/>
  <c r="D4537" i="18"/>
  <c r="D5388" i="18"/>
  <c r="D3022" i="18"/>
  <c r="D308" i="18"/>
  <c r="D1104" i="18"/>
  <c r="D177" i="18"/>
  <c r="D4181" i="18"/>
  <c r="D4241" i="18"/>
  <c r="D4789" i="18"/>
  <c r="D1834" i="18"/>
  <c r="D747" i="18"/>
  <c r="D1585" i="18"/>
  <c r="D3583" i="18"/>
  <c r="D1788" i="18"/>
  <c r="D3336" i="18"/>
  <c r="D1909" i="18"/>
  <c r="D2780" i="18"/>
  <c r="D375" i="18"/>
  <c r="D504" i="18"/>
  <c r="D4986" i="18"/>
  <c r="D2550" i="18"/>
  <c r="D3388" i="18"/>
  <c r="D4187" i="18"/>
  <c r="D3619" i="18"/>
  <c r="D4221" i="18"/>
  <c r="D1437" i="18"/>
  <c r="D3006" i="18"/>
  <c r="D2449" i="18"/>
  <c r="D2600" i="18"/>
  <c r="D2788" i="18"/>
  <c r="D4475" i="18"/>
  <c r="D1331" i="18"/>
  <c r="D2327" i="18"/>
  <c r="D563" i="18"/>
  <c r="D3024" i="18"/>
  <c r="D2781" i="18"/>
  <c r="D3568" i="18"/>
  <c r="D3136" i="18"/>
  <c r="D2240" i="18"/>
  <c r="D2420" i="18"/>
  <c r="D2565" i="18"/>
  <c r="D2075" i="18"/>
  <c r="D2782" i="18"/>
  <c r="D4915" i="18"/>
  <c r="D997" i="18"/>
  <c r="D3735" i="18"/>
  <c r="D2133" i="18"/>
  <c r="D4981" i="18"/>
  <c r="D3102" i="18"/>
  <c r="D393" i="18"/>
  <c r="D1297" i="18"/>
  <c r="D1257" i="18"/>
  <c r="D3836" i="18"/>
  <c r="D1596" i="18"/>
  <c r="D3375" i="18"/>
  <c r="D1497" i="18"/>
  <c r="D134" i="18"/>
  <c r="D2016" i="18"/>
  <c r="D5207" i="18"/>
  <c r="D835" i="18"/>
  <c r="D3934" i="18"/>
  <c r="D2041" i="18"/>
  <c r="D3296" i="18"/>
  <c r="D3254" i="18"/>
  <c r="D2352" i="18"/>
  <c r="D2943" i="18"/>
  <c r="D4090" i="18"/>
  <c r="D4018" i="18"/>
  <c r="D3251" i="18"/>
  <c r="D4404" i="18"/>
  <c r="D3457" i="18"/>
  <c r="D5182" i="18"/>
  <c r="D2227" i="18"/>
  <c r="D5044" i="18"/>
  <c r="D5361" i="18"/>
  <c r="D719" i="18"/>
  <c r="D4933" i="18"/>
  <c r="D4277" i="18"/>
  <c r="D1303" i="18"/>
  <c r="D4004" i="18"/>
  <c r="D1478" i="18"/>
  <c r="D5357" i="18"/>
  <c r="D2044" i="18"/>
  <c r="D711" i="18"/>
  <c r="D1902" i="18"/>
  <c r="D1357" i="18"/>
  <c r="D2514" i="18"/>
  <c r="D2913" i="18"/>
  <c r="D1995" i="18"/>
  <c r="D5110" i="18"/>
  <c r="D2632" i="18"/>
  <c r="D1012" i="18"/>
  <c r="D875" i="18"/>
  <c r="D4074" i="18"/>
  <c r="D3717" i="18"/>
  <c r="D4613" i="18"/>
  <c r="D5319" i="18"/>
  <c r="D4461" i="18"/>
  <c r="D5416" i="18"/>
  <c r="D959" i="18"/>
  <c r="D3237" i="18"/>
  <c r="D992" i="18"/>
  <c r="D5305" i="18"/>
  <c r="D1075" i="18"/>
  <c r="D1575" i="18"/>
  <c r="D4982" i="18"/>
  <c r="D3045" i="18"/>
  <c r="D5419" i="18"/>
  <c r="D1267" i="18"/>
  <c r="D5191" i="18"/>
  <c r="D296" i="18"/>
  <c r="D40" i="18"/>
  <c r="D786" i="18"/>
  <c r="D4854" i="18"/>
  <c r="D152" i="18"/>
  <c r="D886" i="18"/>
  <c r="D2453" i="18"/>
  <c r="D3394" i="18"/>
  <c r="D1548" i="18"/>
  <c r="D26" i="18"/>
  <c r="D4020" i="18"/>
  <c r="D2391" i="18"/>
  <c r="D694" i="18"/>
  <c r="D528" i="18"/>
  <c r="D5331" i="18"/>
  <c r="D5156" i="18"/>
  <c r="D1015" i="18"/>
  <c r="D5389" i="18"/>
  <c r="D4408" i="18"/>
  <c r="D3744" i="18"/>
  <c r="D5113" i="18"/>
  <c r="D1002" i="18"/>
  <c r="D1867" i="18"/>
  <c r="D2049" i="18"/>
  <c r="D1149" i="18"/>
  <c r="D3981" i="18"/>
  <c r="D228" i="18"/>
  <c r="D24" i="18"/>
  <c r="D828" i="18"/>
  <c r="D4638" i="18"/>
  <c r="D432" i="18"/>
  <c r="D86" i="18"/>
  <c r="D159" i="18"/>
  <c r="D5385" i="18"/>
  <c r="D4916" i="18"/>
  <c r="D624" i="18"/>
  <c r="D5038" i="18"/>
  <c r="D4989" i="18"/>
  <c r="D66" i="18"/>
  <c r="D551" i="18"/>
  <c r="D4838" i="18"/>
  <c r="D4526" i="18"/>
  <c r="D1053" i="18"/>
  <c r="D4922" i="18"/>
  <c r="D2475" i="18"/>
  <c r="D2024" i="18"/>
  <c r="D3548" i="18"/>
  <c r="D5015" i="18"/>
  <c r="D2315" i="18"/>
  <c r="D1092" i="18"/>
  <c r="D5227" i="18"/>
  <c r="D2638" i="18"/>
  <c r="D3534" i="18"/>
  <c r="D2810" i="18"/>
  <c r="D3413" i="18"/>
  <c r="D4136" i="18"/>
  <c r="D2826" i="18"/>
  <c r="D96" i="18"/>
  <c r="D90" i="18"/>
  <c r="D3352" i="18"/>
  <c r="D2583" i="18"/>
  <c r="D211" i="18"/>
  <c r="D4822" i="18"/>
  <c r="D4016" i="18"/>
  <c r="D189" i="18"/>
  <c r="D3697" i="18"/>
  <c r="D3211" i="18"/>
  <c r="D4183" i="18"/>
  <c r="D4057" i="18"/>
  <c r="D4425" i="18"/>
  <c r="D5237" i="18"/>
  <c r="D4289" i="18"/>
  <c r="D991" i="18"/>
  <c r="D4669" i="18"/>
  <c r="D3710" i="18"/>
  <c r="D1523" i="18"/>
  <c r="D258" i="18"/>
  <c r="D4431" i="18"/>
  <c r="D3903" i="18"/>
  <c r="D1875" i="18"/>
  <c r="D3946" i="18"/>
  <c r="D2238" i="18"/>
  <c r="D4357" i="18"/>
  <c r="D615" i="18"/>
  <c r="D2105" i="18"/>
  <c r="D3561" i="18"/>
  <c r="D3723" i="18"/>
  <c r="D5310" i="18"/>
  <c r="D3559" i="18"/>
  <c r="D4902" i="18"/>
  <c r="D2789" i="18"/>
  <c r="D4583" i="18"/>
  <c r="D4580" i="18"/>
  <c r="D4588" i="18"/>
  <c r="D2373" i="18"/>
  <c r="D5406" i="18"/>
  <c r="D5208" i="18"/>
  <c r="D320" i="18"/>
  <c r="D4165" i="18"/>
  <c r="D5262" i="18"/>
  <c r="D1023" i="18"/>
  <c r="D5252" i="18"/>
  <c r="D5129" i="18"/>
  <c r="D1113" i="18"/>
  <c r="D1482" i="18"/>
  <c r="D4720" i="18"/>
  <c r="D614" i="18"/>
  <c r="D89" i="18"/>
  <c r="D1375" i="18"/>
  <c r="D2518" i="18"/>
  <c r="D4929" i="18"/>
  <c r="D4290" i="18"/>
  <c r="D5418" i="18"/>
  <c r="D4787" i="18"/>
  <c r="D199" i="18"/>
  <c r="D844" i="18"/>
  <c r="D9" i="18"/>
  <c r="D5138" i="18"/>
  <c r="D4160" i="18"/>
  <c r="D5002" i="18"/>
  <c r="D3518" i="18"/>
  <c r="D1177" i="18"/>
  <c r="D970" i="18"/>
  <c r="D4621" i="18"/>
  <c r="D3858" i="18"/>
  <c r="D127" i="18"/>
  <c r="D568" i="18"/>
  <c r="D5372" i="18"/>
  <c r="D5022" i="18"/>
  <c r="D1509" i="18"/>
  <c r="D4635" i="18"/>
  <c r="D4117" i="18"/>
  <c r="D217" i="18"/>
  <c r="D457" i="18"/>
  <c r="D3713" i="18"/>
  <c r="D4567" i="18"/>
  <c r="D822" i="18"/>
  <c r="D3660" i="18"/>
  <c r="D2222" i="18"/>
  <c r="D2430" i="18"/>
  <c r="D1964" i="18"/>
  <c r="D3389" i="18"/>
  <c r="D2825" i="18"/>
  <c r="D4952" i="18"/>
  <c r="D3345" i="18"/>
  <c r="D880" i="18"/>
  <c r="D356" i="18"/>
  <c r="D1070" i="18"/>
  <c r="D679" i="18"/>
  <c r="D4951" i="18"/>
  <c r="D3138" i="18"/>
  <c r="D1199" i="18"/>
  <c r="D4051" i="18"/>
  <c r="D2557" i="18"/>
  <c r="D4105" i="18"/>
  <c r="D2406" i="18"/>
  <c r="D1895" i="18"/>
  <c r="D1971" i="18"/>
  <c r="D3578" i="18"/>
  <c r="D3312" i="18"/>
  <c r="D2409" i="18"/>
  <c r="D1098" i="18"/>
  <c r="D2226" i="18"/>
  <c r="D2468" i="18"/>
  <c r="D2908" i="18"/>
  <c r="D398" i="18"/>
  <c r="D2347" i="18"/>
  <c r="D5149" i="18"/>
  <c r="D341" i="18"/>
  <c r="D2263" i="18"/>
  <c r="D4490" i="18"/>
  <c r="D1664" i="18"/>
  <c r="D574" i="18"/>
  <c r="D4487" i="18"/>
  <c r="D1985" i="18"/>
  <c r="D5185" i="18"/>
  <c r="D3871" i="18"/>
  <c r="D3495" i="18"/>
  <c r="D5150" i="18"/>
  <c r="D4919" i="18"/>
  <c r="D1620" i="18"/>
  <c r="D936" i="18"/>
  <c r="D4107" i="18"/>
  <c r="D1518" i="18"/>
  <c r="D3005" i="18"/>
  <c r="D1372" i="18"/>
  <c r="D110" i="18"/>
  <c r="D5193" i="18"/>
  <c r="D4730" i="18"/>
  <c r="D5302" i="18"/>
  <c r="D4834" i="18"/>
  <c r="D2146" i="18"/>
  <c r="D4990" i="18"/>
  <c r="D617" i="18"/>
  <c r="D3471" i="18"/>
  <c r="D4649" i="18"/>
  <c r="D3838" i="18"/>
  <c r="D1896" i="18"/>
  <c r="D1609" i="18"/>
  <c r="D3332" i="18"/>
  <c r="D1950" i="18"/>
  <c r="D2834" i="18"/>
  <c r="D3141" i="18"/>
  <c r="D942" i="18"/>
  <c r="D1167" i="18"/>
  <c r="D2053" i="18"/>
  <c r="D234" i="18"/>
  <c r="D1107" i="18"/>
  <c r="D1243" i="18"/>
  <c r="D2342" i="18"/>
  <c r="D204" i="18"/>
  <c r="D728" i="18"/>
  <c r="D101" i="18"/>
  <c r="D64" i="18"/>
  <c r="D5063" i="18"/>
  <c r="D1037" i="18"/>
  <c r="D3597" i="18"/>
  <c r="D4734" i="18"/>
  <c r="D5074" i="18"/>
  <c r="D5309" i="18"/>
  <c r="D4436" i="18"/>
  <c r="D5170" i="18"/>
  <c r="D5353" i="18"/>
  <c r="D4562" i="18"/>
  <c r="D67" i="18"/>
  <c r="D346" i="18"/>
  <c r="D4538" i="18"/>
  <c r="D2149" i="18"/>
  <c r="D453" i="18"/>
  <c r="D600" i="18"/>
  <c r="D62" i="18"/>
  <c r="D219" i="18"/>
  <c r="D5326" i="18"/>
  <c r="D674" i="18"/>
  <c r="D4513" i="18"/>
  <c r="D3664" i="18"/>
  <c r="D1227" i="18"/>
  <c r="D3820" i="18"/>
  <c r="D1082" i="18"/>
  <c r="D125" i="18"/>
  <c r="D1760" i="18"/>
  <c r="D145" i="18"/>
  <c r="D3579" i="18"/>
  <c r="D5263" i="18"/>
  <c r="D4106" i="18"/>
  <c r="D4050" i="18"/>
  <c r="D4462" i="18"/>
  <c r="D2741" i="18"/>
  <c r="D5165" i="18"/>
  <c r="D2993" i="18"/>
  <c r="D1917" i="18"/>
  <c r="D2968" i="18"/>
  <c r="D1653" i="18"/>
  <c r="D1556" i="18"/>
  <c r="D2390" i="18"/>
  <c r="D3160" i="18"/>
  <c r="D4318" i="18"/>
  <c r="D2388" i="18"/>
  <c r="D2032" i="18"/>
  <c r="D751" i="18"/>
  <c r="D446" i="18"/>
  <c r="D4731" i="18"/>
  <c r="D2651" i="18"/>
  <c r="D3942" i="18"/>
  <c r="D3174" i="18"/>
  <c r="D1547" i="18"/>
  <c r="D1457" i="18"/>
  <c r="D2250" i="18"/>
  <c r="D2636" i="18"/>
  <c r="D4978" i="18"/>
  <c r="D3813" i="18"/>
  <c r="D2596" i="18"/>
  <c r="D3202" i="18"/>
  <c r="D4204" i="18"/>
  <c r="D1080" i="18"/>
  <c r="D3195" i="18"/>
  <c r="D1920" i="18"/>
  <c r="D4890" i="18"/>
  <c r="D4515" i="18"/>
  <c r="D74" i="18"/>
  <c r="D2647" i="18"/>
  <c r="D2455" i="18"/>
  <c r="D1489" i="18"/>
  <c r="D800" i="18"/>
  <c r="D2092" i="18"/>
  <c r="D2649" i="18"/>
  <c r="D4113" i="18"/>
  <c r="D3373" i="18"/>
  <c r="D2048" i="18"/>
  <c r="D4688" i="18"/>
  <c r="D2669" i="18"/>
  <c r="D2458" i="18"/>
  <c r="D4054" i="18"/>
  <c r="D2478" i="18"/>
  <c r="D663" i="18"/>
  <c r="D1022" i="18"/>
  <c r="D2050" i="18"/>
  <c r="D425" i="18"/>
  <c r="D4312" i="18"/>
  <c r="D3165" i="18"/>
  <c r="D4380" i="18"/>
  <c r="D2673" i="18"/>
  <c r="D610" i="18"/>
  <c r="D1594" i="18"/>
  <c r="D4505" i="18"/>
  <c r="D1109" i="18"/>
  <c r="D1681" i="18"/>
  <c r="D4251" i="18"/>
  <c r="D3117" i="18"/>
  <c r="D2295" i="18"/>
  <c r="D2237" i="18"/>
  <c r="D2549" i="18"/>
  <c r="D2922" i="18"/>
  <c r="D3193" i="18"/>
  <c r="D1499" i="18"/>
  <c r="D2102" i="18"/>
  <c r="D3895" i="18"/>
  <c r="D2288" i="18"/>
  <c r="D2410" i="18"/>
  <c r="D2386" i="18"/>
  <c r="D280" i="18"/>
  <c r="D1592" i="18"/>
  <c r="D2325" i="18"/>
  <c r="D3120" i="18"/>
  <c r="D2988" i="18"/>
  <c r="D4898" i="18"/>
  <c r="D3648" i="18"/>
  <c r="D1031" i="18"/>
  <c r="D1301" i="18"/>
  <c r="D3959" i="18"/>
  <c r="D2556" i="18"/>
  <c r="D1169" i="18"/>
  <c r="D1166" i="18"/>
  <c r="D2631" i="18"/>
  <c r="D745" i="18"/>
  <c r="D4133" i="18"/>
  <c r="D3643" i="18"/>
  <c r="D2881" i="18"/>
  <c r="D2287" i="18"/>
  <c r="D3099" i="18"/>
  <c r="D402" i="18"/>
  <c r="D4784" i="18"/>
  <c r="D3543" i="18"/>
  <c r="D957" i="18"/>
  <c r="D3558" i="18"/>
  <c r="D2330" i="18"/>
  <c r="D1670" i="18"/>
  <c r="D2178" i="18"/>
  <c r="D3161" i="18"/>
  <c r="D3693" i="18"/>
  <c r="D5265" i="18"/>
  <c r="D790" i="18"/>
  <c r="D778" i="18"/>
  <c r="D2210" i="18"/>
  <c r="D2157" i="18"/>
  <c r="D1066" i="18"/>
  <c r="D3668" i="18"/>
  <c r="D2141" i="18"/>
  <c r="D1634" i="18"/>
  <c r="D2831" i="18"/>
  <c r="D2974" i="18"/>
  <c r="D3461" i="18"/>
  <c r="D1314" i="18"/>
  <c r="D2735" i="18"/>
  <c r="D516" i="18"/>
  <c r="D4131" i="18"/>
  <c r="D2083" i="18"/>
  <c r="D1475" i="18"/>
  <c r="D3240" i="18"/>
  <c r="D812" i="18"/>
  <c r="D3215" i="18"/>
  <c r="D2051" i="18"/>
  <c r="D2574" i="18"/>
  <c r="D1099" i="18"/>
  <c r="D3407" i="18"/>
  <c r="D4323" i="18"/>
  <c r="D3435" i="18"/>
  <c r="D2717" i="18"/>
  <c r="D2432" i="18"/>
  <c r="D3131" i="18"/>
  <c r="D2446" i="18"/>
  <c r="D1410" i="18"/>
  <c r="D1406" i="18"/>
  <c r="D1569" i="18"/>
  <c r="D2501" i="18"/>
  <c r="D44" i="18"/>
  <c r="D3588" i="18"/>
  <c r="D3530" i="18"/>
  <c r="D3623" i="18"/>
  <c r="D1382" i="18"/>
  <c r="D776" i="18"/>
  <c r="D1044" i="18"/>
  <c r="D2693" i="18"/>
  <c r="D1219" i="18"/>
  <c r="D2225" i="18"/>
  <c r="D1524" i="18"/>
  <c r="D4693" i="18"/>
  <c r="D3897" i="18"/>
  <c r="D2824" i="18"/>
  <c r="D1757" i="18"/>
  <c r="D1908" i="18"/>
  <c r="D1170" i="18"/>
  <c r="D359" i="18"/>
  <c r="D577" i="18"/>
  <c r="D5157" i="18"/>
  <c r="D4056" i="18"/>
  <c r="D404" i="18"/>
  <c r="D1567" i="18"/>
  <c r="D1313" i="18"/>
  <c r="D1642" i="18"/>
  <c r="D3658" i="18"/>
  <c r="D249" i="18"/>
  <c r="D4159" i="18"/>
  <c r="D91" i="18"/>
  <c r="D114" i="18"/>
  <c r="D1741" i="18"/>
  <c r="D2491" i="18"/>
  <c r="D2855" i="18"/>
  <c r="D328" i="18"/>
  <c r="D3393" i="18"/>
  <c r="D5198" i="18"/>
  <c r="D5285" i="18"/>
  <c r="D5332" i="18"/>
  <c r="D4070" i="18"/>
  <c r="D2216" i="18"/>
  <c r="D3997" i="18"/>
  <c r="D4718" i="18"/>
  <c r="D3810" i="18"/>
  <c r="D4701" i="18"/>
  <c r="D4703" i="18"/>
  <c r="D2706" i="18"/>
  <c r="D3555" i="18"/>
  <c r="D4723" i="18"/>
  <c r="D5096" i="18"/>
  <c r="D3094" i="18"/>
  <c r="D746" i="18"/>
  <c r="D2916" i="18"/>
  <c r="D1806" i="18"/>
  <c r="D723" i="18"/>
  <c r="D3565" i="18"/>
  <c r="D1439" i="18"/>
  <c r="D290" i="18"/>
  <c r="D560" i="18"/>
  <c r="D806" i="18"/>
  <c r="D4721" i="18"/>
  <c r="D4320" i="18"/>
  <c r="D4542" i="18"/>
  <c r="D4395" i="18"/>
  <c r="D3410" i="18"/>
  <c r="D1836" i="18"/>
  <c r="D4019" i="18"/>
  <c r="D3837" i="18"/>
  <c r="D465" i="18"/>
  <c r="D2351" i="18"/>
  <c r="D4317" i="18"/>
  <c r="D1722" i="18"/>
  <c r="D3289" i="18"/>
  <c r="D2215" i="18"/>
  <c r="D3933" i="18"/>
  <c r="D3450" i="18"/>
  <c r="D5289" i="18"/>
  <c r="D3386" i="18"/>
  <c r="D539" i="18"/>
  <c r="D3287" i="18"/>
  <c r="D3819" i="18"/>
  <c r="D569" i="18"/>
  <c r="D3354" i="18"/>
  <c r="D1632" i="18"/>
  <c r="D632" i="18"/>
  <c r="D4458" i="18"/>
  <c r="D4129" i="18"/>
  <c r="D3146" i="18"/>
  <c r="D2211" i="18"/>
  <c r="D1502" i="18"/>
  <c r="D4840" i="18"/>
  <c r="D3198" i="18"/>
  <c r="D1954" i="18"/>
  <c r="D3018" i="18"/>
  <c r="D1507" i="18"/>
  <c r="D401" i="18"/>
  <c r="D4623" i="18"/>
  <c r="D2158" i="18"/>
  <c r="D3737" i="18"/>
  <c r="D4354" i="18"/>
  <c r="D1811" i="18"/>
  <c r="D1630" i="18"/>
  <c r="D4690" i="18"/>
  <c r="D2395" i="18"/>
  <c r="D2009" i="18"/>
  <c r="D1831" i="18"/>
  <c r="D2349" i="18"/>
  <c r="D1699" i="18"/>
  <c r="D1897" i="18"/>
  <c r="D1802" i="18"/>
  <c r="D2934" i="18"/>
  <c r="D1550" i="18"/>
  <c r="D3910" i="18"/>
  <c r="D1705" i="18"/>
  <c r="D3606" i="18"/>
  <c r="D5188" i="18"/>
  <c r="D3337" i="18"/>
  <c r="D1184" i="18"/>
  <c r="D1035" i="18"/>
  <c r="D4421" i="18"/>
  <c r="D2664" i="18"/>
  <c r="D1485" i="18"/>
  <c r="D3125" i="18"/>
  <c r="D2246" i="18"/>
  <c r="D1678" i="18"/>
  <c r="D1924" i="18"/>
  <c r="D4347" i="18"/>
  <c r="D4032" i="18"/>
  <c r="D4947" i="18"/>
  <c r="D1172" i="18"/>
  <c r="D4516" i="18"/>
  <c r="D3308" i="18"/>
  <c r="D1329" i="18"/>
  <c r="D1538" i="18"/>
  <c r="D2286" i="18"/>
  <c r="D2052" i="18"/>
  <c r="D3637" i="18"/>
  <c r="D3385" i="18"/>
  <c r="D2888" i="18"/>
  <c r="D4625" i="18"/>
  <c r="D3582" i="18"/>
  <c r="D1156" i="18"/>
  <c r="D501" i="18"/>
  <c r="D1649" i="18"/>
  <c r="D4045" i="18"/>
  <c r="D2975" i="18"/>
  <c r="D4141" i="18"/>
  <c r="D1910" i="18"/>
  <c r="D1606" i="18"/>
  <c r="D3698" i="18"/>
  <c r="D2444" i="18"/>
  <c r="D2671" i="18"/>
  <c r="D3692" i="18"/>
  <c r="D3451" i="18"/>
  <c r="D2814" i="18"/>
  <c r="D3007" i="18"/>
  <c r="D2137" i="18"/>
  <c r="D2469" i="18"/>
  <c r="D1108" i="18"/>
  <c r="D165" i="18"/>
  <c r="D28" i="18"/>
  <c r="D2840" i="18"/>
  <c r="D4687" i="18"/>
  <c r="D754" i="18"/>
  <c r="D999" i="18"/>
  <c r="D4341" i="18"/>
  <c r="D4818" i="18"/>
  <c r="D1373" i="18"/>
  <c r="D5392" i="18"/>
  <c r="D4938" i="18"/>
  <c r="D3081" i="18"/>
  <c r="D1186" i="18"/>
  <c r="D3944" i="18"/>
  <c r="D2992" i="18"/>
  <c r="D2289" i="18"/>
  <c r="D3587" i="18"/>
  <c r="D2231" i="18"/>
  <c r="D3085" i="18"/>
  <c r="D5167" i="18"/>
  <c r="D3129" i="18"/>
  <c r="D2654" i="18"/>
  <c r="D3431" i="18"/>
  <c r="D1362" i="18"/>
  <c r="D1262" i="18"/>
  <c r="D3250" i="18"/>
  <c r="D3122" i="18"/>
  <c r="D1626" i="18"/>
  <c r="D4593" i="18"/>
  <c r="D4901" i="18"/>
  <c r="D4191" i="18"/>
  <c r="D3058" i="18"/>
  <c r="D2541" i="18"/>
  <c r="D3566" i="18"/>
  <c r="D2925" i="18"/>
  <c r="D3520" i="18"/>
  <c r="D3653" i="18"/>
  <c r="D1299" i="18"/>
  <c r="D2366" i="18"/>
  <c r="D1886" i="18"/>
  <c r="D2192" i="18"/>
  <c r="D3979" i="18"/>
  <c r="D2174" i="18"/>
  <c r="D1821" i="18"/>
  <c r="D2087" i="18"/>
  <c r="D3798" i="18"/>
  <c r="D5005" i="18"/>
  <c r="D3447" i="18"/>
  <c r="D3228" i="18"/>
  <c r="D1881" i="18"/>
  <c r="D1124" i="18"/>
  <c r="D1211" i="18"/>
  <c r="D3307" i="18"/>
  <c r="D4504" i="18"/>
  <c r="D1610" i="18"/>
  <c r="D1003" i="18"/>
  <c r="D271" i="18"/>
  <c r="D1237" i="18"/>
  <c r="D4729" i="18"/>
  <c r="D4773" i="18"/>
  <c r="D2299" i="18"/>
  <c r="D2369" i="18"/>
  <c r="D669" i="18"/>
  <c r="D1046" i="18"/>
  <c r="D4210" i="18"/>
  <c r="D2516" i="18"/>
  <c r="D4549" i="18"/>
  <c r="D1084" i="18"/>
  <c r="D3550" i="18"/>
  <c r="D1491" i="18"/>
  <c r="D4027" i="18"/>
  <c r="D5095" i="18"/>
  <c r="D3964" i="18"/>
  <c r="D3079" i="18"/>
  <c r="D4659" i="18"/>
  <c r="D1400" i="18"/>
  <c r="D4392" i="18"/>
  <c r="D3370" i="18"/>
  <c r="D2928" i="18"/>
  <c r="D3314" i="18"/>
  <c r="D2739" i="18"/>
  <c r="D1414" i="18"/>
  <c r="D954" i="18"/>
  <c r="D2011" i="18"/>
  <c r="D1561" i="18"/>
  <c r="D473" i="18"/>
  <c r="D227" i="18"/>
  <c r="D4306" i="18"/>
  <c r="D693" i="18"/>
  <c r="D2584" i="18"/>
  <c r="D3675" i="18"/>
  <c r="D1226" i="18"/>
  <c r="D2131" i="18"/>
  <c r="D5026" i="18"/>
  <c r="D3192" i="18"/>
  <c r="D5101" i="18"/>
  <c r="D2950" i="18"/>
  <c r="D476" i="18"/>
  <c r="D4173" i="18"/>
  <c r="D3957" i="18"/>
  <c r="D1848" i="18"/>
  <c r="D1752" i="18"/>
  <c r="D2653" i="18"/>
  <c r="D1265" i="18"/>
  <c r="D4224" i="18"/>
  <c r="D3116" i="18"/>
  <c r="D4116" i="18"/>
  <c r="D499" i="18"/>
  <c r="D3039" i="18"/>
  <c r="D1883" i="18"/>
  <c r="D3261" i="18"/>
  <c r="D4307" i="18"/>
  <c r="D4194" i="18"/>
  <c r="D1676" i="18"/>
  <c r="D3380" i="18"/>
  <c r="D3860" i="18"/>
  <c r="D4190" i="18"/>
  <c r="D4783" i="18"/>
  <c r="D1629" i="18"/>
  <c r="D3547" i="18"/>
  <c r="D1455" i="18"/>
  <c r="D531" i="18"/>
  <c r="D4744" i="18"/>
  <c r="D2513" i="18"/>
  <c r="D5137" i="18"/>
  <c r="D2697" i="18"/>
  <c r="D4426" i="18"/>
  <c r="D2734" i="18"/>
  <c r="D3052" i="18"/>
  <c r="D4551" i="18"/>
  <c r="D2047" i="18"/>
  <c r="D1607" i="18"/>
  <c r="D1110" i="18"/>
  <c r="D642" i="18"/>
  <c r="D3143" i="18"/>
  <c r="D4042" i="18"/>
  <c r="D542" i="18"/>
  <c r="D4707" i="18"/>
  <c r="D2042" i="18"/>
  <c r="D4622" i="18"/>
  <c r="D965" i="18"/>
  <c r="D1188" i="18"/>
  <c r="D2217" i="18"/>
  <c r="D3841" i="18"/>
  <c r="D3569" i="18"/>
  <c r="D3728" i="18"/>
  <c r="D4606" i="18"/>
  <c r="D1658" i="18"/>
  <c r="D3421" i="18"/>
  <c r="D3359" i="18"/>
  <c r="D1562" i="18"/>
  <c r="D1677" i="18"/>
  <c r="D5013" i="18"/>
  <c r="D1246" i="18"/>
  <c r="D4163" i="18"/>
  <c r="D4308" i="18"/>
  <c r="D3282" i="18"/>
  <c r="D3631" i="18"/>
  <c r="D3153" i="18"/>
  <c r="D2486" i="18"/>
  <c r="D4997" i="18"/>
  <c r="D2268" i="18"/>
  <c r="D2802" i="18"/>
  <c r="D3443" i="18"/>
  <c r="D2955" i="18"/>
  <c r="D2949" i="18"/>
  <c r="D1258" i="18"/>
  <c r="D3302" i="18"/>
  <c r="D5082" i="18"/>
  <c r="D2582" i="18"/>
  <c r="D4267" i="18"/>
  <c r="D1967" i="18"/>
  <c r="D2562" i="18"/>
  <c r="D2361" i="18"/>
  <c r="D750" i="18"/>
  <c r="D344" i="18"/>
  <c r="D406" i="18"/>
  <c r="D4101" i="18"/>
  <c r="D261" i="18"/>
  <c r="D3247" i="18"/>
  <c r="D4660" i="18"/>
  <c r="D3067" i="18"/>
  <c r="D3803" i="18"/>
  <c r="D4146" i="18"/>
  <c r="D1724" i="18"/>
  <c r="D1500" i="18"/>
  <c r="D1027" i="18"/>
  <c r="D2969" i="18"/>
  <c r="D3201" i="18"/>
  <c r="D3502" i="18"/>
  <c r="D4585" i="18"/>
  <c r="D4805" i="18"/>
  <c r="D1614" i="18"/>
  <c r="D4137" i="18"/>
  <c r="D1733" i="18"/>
  <c r="D2399" i="18"/>
  <c r="D1580" i="18"/>
  <c r="D307" i="18"/>
  <c r="D3526" i="18"/>
  <c r="D2829" i="18"/>
  <c r="D3954" i="18"/>
  <c r="D2383" i="18"/>
  <c r="D2711" i="18"/>
  <c r="D4766" i="18"/>
  <c r="D636" i="18"/>
  <c r="D349" i="18"/>
  <c r="D3492" i="18"/>
  <c r="D3763" i="18"/>
  <c r="D2540" i="18"/>
  <c r="D530" i="18"/>
  <c r="D4000" i="18"/>
  <c r="D4885" i="18"/>
  <c r="D730" i="18"/>
  <c r="D4340" i="18"/>
  <c r="D3097" i="18"/>
  <c r="D2581" i="18"/>
  <c r="D4338" i="18"/>
  <c r="D3271" i="18"/>
  <c r="D4343" i="18"/>
  <c r="D1727" i="18"/>
  <c r="D3768" i="18"/>
  <c r="D4733" i="18"/>
  <c r="D3185" i="18"/>
  <c r="D2532" i="18"/>
  <c r="D2712" i="18"/>
  <c r="D1937" i="18"/>
  <c r="D5108" i="18"/>
  <c r="D4891" i="18"/>
  <c r="D5221" i="18"/>
  <c r="D2857" i="18"/>
  <c r="D4530" i="18"/>
  <c r="D1639" i="18"/>
  <c r="D1074" i="18"/>
  <c r="D4935" i="18"/>
  <c r="D887" i="18"/>
  <c r="D3652" i="18"/>
  <c r="D129" i="18"/>
  <c r="D955" i="18"/>
  <c r="D4961" i="18"/>
  <c r="D3961" i="18"/>
  <c r="D1185" i="18"/>
  <c r="D3542" i="18"/>
  <c r="D586" i="18"/>
  <c r="D1759" i="18"/>
  <c r="D4528" i="18"/>
  <c r="D4203" i="18"/>
  <c r="D495" i="18"/>
  <c r="D3850" i="18"/>
  <c r="D3378" i="18"/>
  <c r="D4757" i="18"/>
  <c r="D2123" i="18"/>
  <c r="D4909" i="18"/>
  <c r="D817" i="18"/>
  <c r="D4255" i="18"/>
  <c r="D3764" i="18"/>
  <c r="D2641" i="18"/>
  <c r="D832" i="18"/>
  <c r="D1810" i="18"/>
  <c r="D291" i="18"/>
  <c r="D4764" i="18"/>
  <c r="D4231" i="18"/>
  <c r="D4390" i="18"/>
  <c r="D2096" i="18"/>
  <c r="D5118" i="18"/>
  <c r="D2997" i="18"/>
  <c r="D3430" i="18"/>
  <c r="D4097" i="18"/>
  <c r="D1904" i="18"/>
  <c r="D3917" i="18"/>
  <c r="D3733" i="18"/>
  <c r="D2989" i="18"/>
  <c r="D2314" i="18"/>
  <c r="D4435" i="18"/>
  <c r="D3305" i="18"/>
  <c r="D1279" i="18"/>
  <c r="D306" i="18"/>
  <c r="D5071" i="18"/>
  <c r="D3551" i="18"/>
  <c r="D4335" i="18"/>
  <c r="D2100" i="18"/>
  <c r="D1803" i="18"/>
  <c r="D3996" i="18"/>
  <c r="D4021" i="18"/>
  <c r="D3670" i="18"/>
  <c r="D5057" i="18"/>
  <c r="D1467" i="18"/>
  <c r="D2827" i="18"/>
  <c r="D2926" i="18"/>
  <c r="D1856" i="18"/>
  <c r="D3328" i="18"/>
  <c r="D431" i="18"/>
  <c r="D4182" i="18"/>
  <c r="D1541" i="18"/>
  <c r="D2591" i="18"/>
  <c r="D5279" i="18"/>
  <c r="D1483" i="18"/>
  <c r="D2902" i="18"/>
  <c r="D901" i="18"/>
  <c r="D3030" i="18"/>
  <c r="D3319" i="18"/>
  <c r="D845" i="18"/>
  <c r="D3552" i="18"/>
  <c r="D1461" i="18"/>
  <c r="D1419" i="18"/>
  <c r="D4285" i="18"/>
  <c r="D1218" i="18"/>
  <c r="D3376" i="18"/>
  <c r="D4134" i="18"/>
  <c r="D4125" i="18"/>
  <c r="D2785" i="18"/>
  <c r="D2575" i="18"/>
  <c r="D1692" i="18"/>
  <c r="D4238" i="18"/>
  <c r="D3171" i="18"/>
  <c r="D850" i="18"/>
  <c r="D3259" i="18"/>
  <c r="D2115" i="18"/>
  <c r="D1096" i="18"/>
  <c r="D3680" i="18"/>
  <c r="D4524" i="18"/>
  <c r="D3531" i="18"/>
  <c r="D737" i="18"/>
  <c r="D651" i="18"/>
  <c r="D784" i="18"/>
  <c r="D3665" i="18"/>
  <c r="D1568" i="18"/>
  <c r="D482" i="18"/>
  <c r="D4342" i="18"/>
  <c r="D3765" i="18"/>
  <c r="D4158" i="18"/>
  <c r="D464" i="18"/>
  <c r="D3395" i="18"/>
  <c r="D484" i="18"/>
  <c r="D541" i="18"/>
  <c r="D729" i="18"/>
  <c r="D251" i="18"/>
  <c r="D1625" i="18"/>
  <c r="D969" i="18"/>
  <c r="D3360" i="18"/>
  <c r="D4595" i="18"/>
  <c r="D412" i="18"/>
  <c r="D1431" i="18"/>
  <c r="D18" i="18"/>
  <c r="D244" i="18"/>
  <c r="D5200" i="18"/>
  <c r="D222" i="18"/>
  <c r="D2483" i="18"/>
  <c r="D4235" i="18"/>
  <c r="D5223" i="18"/>
  <c r="D162" i="18"/>
  <c r="D1717" i="18"/>
  <c r="D4270" i="18"/>
  <c r="D584" i="18"/>
  <c r="D2965" i="18"/>
  <c r="D816" i="18"/>
  <c r="D4029" i="18"/>
  <c r="D4662" i="18"/>
  <c r="D4531" i="18"/>
  <c r="D4676" i="18"/>
  <c r="D5067" i="18"/>
  <c r="D566" i="18"/>
  <c r="D4278" i="18"/>
  <c r="D1097" i="18"/>
  <c r="D3721" i="18"/>
  <c r="D529" i="18"/>
  <c r="D386" i="18"/>
  <c r="D4049" i="18"/>
  <c r="D1132" i="18"/>
  <c r="D3178" i="18"/>
  <c r="D310" i="18"/>
  <c r="D4545" i="18"/>
  <c r="D3532" i="18"/>
  <c r="D1034" i="18"/>
  <c r="D4470" i="18"/>
  <c r="D3044" i="18"/>
  <c r="D3681" i="18"/>
  <c r="D4188" i="18"/>
  <c r="D1198" i="18"/>
  <c r="D4566" i="18"/>
  <c r="D3549" i="18"/>
  <c r="D3281" i="18"/>
  <c r="D3691" i="18"/>
  <c r="D388" i="18"/>
  <c r="D2368" i="18"/>
  <c r="D420" i="18"/>
  <c r="D4719" i="18"/>
  <c r="D4728" i="18"/>
  <c r="D2494" i="18"/>
  <c r="D3938" i="18"/>
  <c r="D1086" i="18"/>
  <c r="D2033" i="18"/>
  <c r="D1346" i="18"/>
  <c r="D3368" i="18"/>
  <c r="D1529" i="18"/>
  <c r="D1791" i="18"/>
  <c r="D2473" i="18"/>
  <c r="D4610" i="18"/>
  <c r="D2995" i="18"/>
  <c r="D3639" i="18"/>
  <c r="D3500" i="18"/>
  <c r="D2512" i="18"/>
  <c r="D3339" i="18"/>
  <c r="D590" i="18"/>
  <c r="D579" i="18"/>
  <c r="D1946" i="18"/>
  <c r="D2461" i="18"/>
  <c r="D2690" i="18"/>
  <c r="D1785" i="18"/>
  <c r="D3601" i="18"/>
  <c r="D3906" i="18"/>
  <c r="D1662" i="18"/>
  <c r="D2476" i="18"/>
  <c r="D2019" i="18"/>
  <c r="D2849" i="18"/>
  <c r="D3309" i="18"/>
  <c r="D2624" i="18"/>
  <c r="D315" i="18"/>
  <c r="D720" i="18"/>
  <c r="D215" i="18"/>
  <c r="D3956" i="18"/>
  <c r="D1941" i="18"/>
  <c r="D1979" i="18"/>
  <c r="D4376" i="18"/>
  <c r="D2662" i="18"/>
  <c r="D3849" i="18"/>
  <c r="D3991" i="18"/>
  <c r="D4303" i="18"/>
  <c r="D811" i="18"/>
  <c r="D2658" i="18"/>
  <c r="D950" i="18"/>
  <c r="D1846" i="18"/>
  <c r="D602" i="18"/>
  <c r="D2639" i="18"/>
  <c r="D2284" i="18"/>
  <c r="D5076" i="18"/>
  <c r="D4040" i="18"/>
  <c r="D3372" i="18"/>
  <c r="D2252" i="18"/>
  <c r="D731" i="18"/>
  <c r="D2715" i="18"/>
  <c r="D3179" i="18"/>
  <c r="D4860" i="18"/>
  <c r="D4276" i="18"/>
  <c r="D4724" i="18"/>
  <c r="D3955" i="18"/>
  <c r="D2375" i="18"/>
  <c r="D2495" i="18"/>
  <c r="D3230" i="18"/>
  <c r="D2983" i="18"/>
  <c r="D1393" i="18"/>
  <c r="D4899" i="18"/>
  <c r="D3049" i="18"/>
  <c r="D3203" i="18"/>
  <c r="D2938" i="18"/>
  <c r="D1932" i="18"/>
  <c r="D633" i="18"/>
  <c r="D2932" i="18"/>
  <c r="D1786" i="18"/>
  <c r="D3730" i="18"/>
  <c r="D3062" i="18"/>
  <c r="D4508" i="18"/>
  <c r="D2104" i="18"/>
  <c r="D1202" i="18"/>
  <c r="D3234" i="18"/>
  <c r="D2603" i="18"/>
  <c r="D2707" i="18"/>
  <c r="D3061" i="18"/>
  <c r="D1796" i="18"/>
  <c r="D3166" i="18"/>
  <c r="D4911" i="18"/>
  <c r="D1668" i="18"/>
  <c r="D493" i="18"/>
  <c r="D2850" i="18"/>
  <c r="D1973" i="18"/>
  <c r="D722" i="18"/>
  <c r="D2419" i="18"/>
  <c r="D2082" i="18"/>
  <c r="D3748" i="18"/>
  <c r="D270" i="18"/>
  <c r="D587" i="18"/>
  <c r="D889" i="18"/>
  <c r="D3060" i="18"/>
  <c r="D2886" i="18"/>
  <c r="D3177" i="18"/>
  <c r="D2611" i="18"/>
  <c r="D827" i="18"/>
  <c r="D1770" i="18"/>
  <c r="D4043" i="18"/>
  <c r="D3089" i="18"/>
  <c r="D4254" i="18"/>
  <c r="D2228" i="18"/>
  <c r="D646" i="18"/>
  <c r="D3960" i="18"/>
  <c r="D2335" i="18"/>
  <c r="D4371" i="18"/>
  <c r="D4102" i="18"/>
  <c r="D4058" i="18"/>
  <c r="D3218" i="18"/>
  <c r="D2152" i="18"/>
  <c r="D1150" i="18"/>
  <c r="D3847" i="18"/>
  <c r="D1212" i="18"/>
  <c r="D1154" i="18"/>
  <c r="D3042" i="18"/>
  <c r="D2783" i="18"/>
  <c r="D4011" i="18"/>
  <c r="D1215" i="18"/>
  <c r="D1429" i="18"/>
  <c r="D4416" i="18"/>
  <c r="D3510" i="18"/>
  <c r="D3205" i="18"/>
  <c r="D621" i="18"/>
  <c r="D3546" i="18"/>
  <c r="D3593" i="18"/>
  <c r="D1490" i="18"/>
  <c r="D3644" i="18"/>
  <c r="D3843" i="18"/>
  <c r="D3928" i="18"/>
  <c r="D3888" i="18"/>
  <c r="D4256" i="18"/>
  <c r="D4679" i="18"/>
  <c r="D2839" i="18"/>
  <c r="D1819" i="18"/>
  <c r="D527" i="18"/>
  <c r="D712" i="18"/>
  <c r="D2296" i="18"/>
  <c r="D2122" i="18"/>
  <c r="D1787" i="18"/>
  <c r="D3647" i="18"/>
  <c r="D240" i="18"/>
  <c r="D2467" i="18"/>
  <c r="D25" i="18"/>
  <c r="D1200" i="18"/>
  <c r="D209" i="18"/>
  <c r="D397" i="18"/>
  <c r="D1447" i="18"/>
  <c r="D714" i="18"/>
  <c r="D2067" i="18"/>
  <c r="D1322" i="18"/>
  <c r="D1458" i="18"/>
  <c r="D421" i="18"/>
  <c r="D4809" i="18"/>
  <c r="D321" i="18"/>
  <c r="D3973" i="18"/>
  <c r="D477" i="18"/>
  <c r="D5032" i="18"/>
  <c r="D1371" i="18"/>
  <c r="D4510" i="18"/>
  <c r="D2787" i="18"/>
  <c r="D361" i="18"/>
  <c r="D3169" i="18"/>
  <c r="D4361" i="18"/>
  <c r="D3835" i="18"/>
  <c r="D1025" i="18"/>
  <c r="D4624" i="18"/>
  <c r="D206" i="18"/>
  <c r="D5312" i="18"/>
  <c r="D2343" i="18"/>
  <c r="D3570" i="18"/>
  <c r="D2136" i="18"/>
  <c r="D414" i="18"/>
  <c r="D3426" i="18"/>
  <c r="D1808" i="18"/>
  <c r="D503" i="18"/>
  <c r="D4142" i="18"/>
  <c r="D4386" i="18"/>
  <c r="D4098" i="18"/>
  <c r="D3905" i="18"/>
  <c r="D2885" i="18"/>
  <c r="D3135" i="18"/>
  <c r="D4576" i="18"/>
  <c r="D220" i="18"/>
  <c r="D3477" i="18"/>
  <c r="D873" i="18"/>
  <c r="D4799" i="18"/>
  <c r="D3659" i="18"/>
  <c r="D5244" i="18"/>
  <c r="D544" i="18"/>
  <c r="D4780" i="18"/>
  <c r="D2169" i="18"/>
  <c r="D1771" i="18"/>
  <c r="D2332" i="18"/>
  <c r="D4409" i="18"/>
  <c r="D1892" i="18"/>
  <c r="D2305" i="18"/>
  <c r="D78" i="18"/>
  <c r="D438" i="18"/>
  <c r="D4574" i="18"/>
  <c r="D4601" i="18"/>
  <c r="D3571" i="18"/>
  <c r="D4924" i="18"/>
  <c r="D5229" i="18"/>
  <c r="D2811" i="18"/>
  <c r="D1709" i="18"/>
  <c r="D4495" i="18"/>
  <c r="D5249" i="18"/>
  <c r="D3537" i="18"/>
  <c r="D4974" i="18"/>
  <c r="D4489" i="18"/>
  <c r="D4717" i="18"/>
  <c r="D2103" i="18"/>
  <c r="D4065" i="18"/>
  <c r="D2558" i="18"/>
  <c r="D706" i="18"/>
  <c r="D2856" i="18"/>
  <c r="D3480" i="18"/>
  <c r="D2106" i="18"/>
  <c r="D2172" i="18"/>
  <c r="D840" i="18"/>
  <c r="D2725" i="18"/>
  <c r="D2889" i="18"/>
  <c r="D2426" i="18"/>
  <c r="D4678" i="18"/>
  <c r="D3256" i="18"/>
  <c r="D1005" i="18"/>
  <c r="D1163" i="18"/>
  <c r="D4055" i="18"/>
  <c r="D2507" i="18"/>
  <c r="D3009" i="18"/>
  <c r="D2946" i="18"/>
  <c r="D3814" i="18"/>
  <c r="D675" i="18"/>
  <c r="D2724" i="18"/>
  <c r="D4652" i="18"/>
  <c r="D5306" i="18"/>
  <c r="D1165" i="18"/>
  <c r="D3709" i="18"/>
  <c r="D780" i="18"/>
  <c r="D1335" i="18"/>
  <c r="D4634" i="18"/>
  <c r="D4044" i="18"/>
  <c r="D1934" i="18"/>
  <c r="D3206" i="18"/>
  <c r="D4161" i="18"/>
  <c r="D1286" i="18"/>
  <c r="D2976" i="18"/>
  <c r="D2322" i="18"/>
  <c r="D1028" i="18"/>
  <c r="D373" i="18"/>
  <c r="D4118" i="18"/>
  <c r="D3708" i="18"/>
  <c r="D1730" i="18"/>
  <c r="D3063" i="18"/>
  <c r="D2838" i="18"/>
  <c r="D4002" i="18"/>
  <c r="D924" i="18"/>
  <c r="D3263" i="18"/>
  <c r="D1911" i="18"/>
  <c r="D4748" i="18"/>
  <c r="D3519" i="18"/>
  <c r="D5202" i="18"/>
  <c r="D4457" i="18"/>
  <c r="D5146" i="18"/>
  <c r="D3958" i="18"/>
  <c r="D1361" i="18"/>
  <c r="D1460" i="18"/>
  <c r="D4473" i="18"/>
  <c r="D3522" i="18"/>
  <c r="D3656" i="18"/>
  <c r="D2086" i="18"/>
  <c r="D748" i="18"/>
  <c r="D3330" i="18"/>
  <c r="D1069" i="18"/>
  <c r="D4753" i="18"/>
  <c r="D1679" i="18"/>
  <c r="D3724" i="18"/>
  <c r="D5344" i="18"/>
  <c r="D2389" i="18"/>
  <c r="D3654" i="18"/>
  <c r="D2143" i="18"/>
  <c r="D4770" i="18"/>
  <c r="D4611" i="18"/>
  <c r="D813" i="18"/>
  <c r="D4749" i="18"/>
  <c r="D146" i="18"/>
  <c r="D181" i="18"/>
  <c r="D913" i="18"/>
  <c r="D5037" i="18"/>
  <c r="D1621" i="18"/>
  <c r="D3734" i="18"/>
  <c r="D1059" i="18"/>
  <c r="D483" i="18"/>
  <c r="D367" i="18"/>
  <c r="D137" i="18"/>
  <c r="D5300" i="18"/>
  <c r="D5396" i="18"/>
  <c r="D132" i="18"/>
  <c r="D3411" i="18"/>
  <c r="D2291" i="18"/>
  <c r="D115" i="18"/>
  <c r="D5131" i="18"/>
  <c r="D21" i="18"/>
  <c r="D288" i="18"/>
  <c r="D23" i="18"/>
  <c r="D80" i="18"/>
  <c r="D76" i="18"/>
  <c r="D11" i="18"/>
  <c r="D5085" i="18"/>
  <c r="D22" i="18"/>
  <c r="D3911" i="18"/>
  <c r="D5292" i="18"/>
  <c r="D5267" i="18"/>
  <c r="D4852" i="18"/>
  <c r="D105" i="18"/>
  <c r="D5130" i="18"/>
  <c r="D311" i="18"/>
  <c r="D700" i="18"/>
  <c r="D5342" i="18"/>
  <c r="D2517" i="18"/>
  <c r="D5386" i="18"/>
  <c r="D265" i="18"/>
  <c r="D5370" i="18"/>
  <c r="D505" i="18"/>
  <c r="D2633" i="18"/>
  <c r="D4620" i="18"/>
  <c r="D1993" i="18"/>
  <c r="D1814" i="18"/>
  <c r="D3482" i="18"/>
  <c r="D5052" i="18"/>
  <c r="D5397" i="18"/>
  <c r="D993" i="18"/>
  <c r="D2555" i="18"/>
  <c r="D1203" i="18"/>
  <c r="D198" i="18"/>
  <c r="D3231" i="18"/>
  <c r="D1813" i="18"/>
  <c r="D4913" i="18"/>
  <c r="D681" i="18"/>
  <c r="D3554" i="18"/>
  <c r="D3924" i="18"/>
  <c r="D2510" i="18"/>
  <c r="D1111" i="18"/>
  <c r="D3645" i="18"/>
  <c r="D863" i="18"/>
  <c r="D4052" i="18"/>
  <c r="D4459" i="18"/>
  <c r="D795" i="18"/>
  <c r="D3299" i="18"/>
  <c r="D821" i="18"/>
  <c r="D1413" i="18"/>
  <c r="D3517" i="18"/>
  <c r="D4014" i="18"/>
  <c r="D4419" i="18"/>
  <c r="D5216" i="18"/>
  <c r="D2340" i="18"/>
  <c r="D3615" i="18"/>
  <c r="D4394" i="18"/>
  <c r="D1515" i="18"/>
  <c r="D3902" i="18"/>
  <c r="D5236" i="18"/>
  <c r="D3505" i="18"/>
  <c r="D2663" i="18"/>
  <c r="D2437" i="18"/>
  <c r="D1320" i="18"/>
  <c r="D1576" i="18"/>
  <c r="D3771" i="18"/>
  <c r="D2790" i="18"/>
  <c r="D3187" i="18"/>
  <c r="D3270" i="18"/>
  <c r="D1578" i="18"/>
  <c r="D2112" i="18"/>
  <c r="D5047" i="18"/>
  <c r="D2363" i="18"/>
  <c r="D2606" i="18"/>
  <c r="D3420" i="18"/>
  <c r="D3846" i="18"/>
  <c r="D2637" i="18"/>
  <c r="D3633" i="18"/>
  <c r="D3078" i="18"/>
  <c r="D3323" i="18"/>
  <c r="D3147" i="18"/>
  <c r="D3053" i="18"/>
  <c r="D1543" i="18"/>
  <c r="D1348" i="18"/>
  <c r="D3605" i="18"/>
  <c r="D4388" i="18"/>
  <c r="D3144" i="18"/>
  <c r="D3398" i="18"/>
  <c r="D2695" i="18"/>
  <c r="D1872" i="18"/>
  <c r="D2578" i="18"/>
  <c r="D1940" i="18"/>
  <c r="D2056" i="18"/>
  <c r="D4599" i="18"/>
  <c r="D4732" i="18"/>
  <c r="D4287" i="18"/>
  <c r="D662" i="18"/>
  <c r="D4451" i="18"/>
  <c r="D739" i="18"/>
  <c r="D5009" i="18"/>
  <c r="D4484" i="18"/>
  <c r="D2897" i="18"/>
  <c r="D4870" i="18"/>
  <c r="D1749" i="18"/>
  <c r="D3101" i="18"/>
  <c r="D3418" i="18"/>
  <c r="D2873" i="18"/>
  <c r="D3856" i="18"/>
  <c r="D5064" i="18"/>
  <c r="D1173" i="18"/>
  <c r="D3992" i="18"/>
  <c r="D1953" i="18"/>
  <c r="D3904" i="18"/>
  <c r="D4500" i="18"/>
  <c r="D3540" i="18"/>
  <c r="D5187" i="18"/>
  <c r="D1309" i="18"/>
  <c r="D103" i="18"/>
  <c r="D4546" i="18"/>
  <c r="D5001" i="18"/>
  <c r="D4945" i="18"/>
  <c r="D842" i="18"/>
  <c r="D4910" i="18"/>
  <c r="D4761" i="18"/>
  <c r="D3037" i="18"/>
  <c r="D4943" i="18"/>
  <c r="D4600" i="18"/>
  <c r="D3804" i="18"/>
  <c r="D1344" i="18"/>
  <c r="D1231" i="18"/>
  <c r="D3999" i="18"/>
  <c r="D1766" i="18"/>
  <c r="D3738" i="18"/>
  <c r="D239" i="18"/>
  <c r="D627" i="18"/>
  <c r="D1222" i="18"/>
  <c r="D5297" i="18"/>
  <c r="D4794" i="18"/>
  <c r="D1018" i="18"/>
  <c r="D3320" i="18"/>
  <c r="D1726" i="18"/>
  <c r="D5240" i="18"/>
  <c r="D4984" i="18"/>
  <c r="D1719" i="18"/>
  <c r="D4196" i="18"/>
  <c r="D2074" i="18"/>
  <c r="D5264" i="18"/>
  <c r="D1392" i="18"/>
  <c r="D2861" i="18"/>
  <c r="D3182" i="18"/>
  <c r="D4880" i="18"/>
  <c r="D1338" i="18"/>
  <c r="D4130" i="18"/>
  <c r="D4587" i="18"/>
  <c r="D5078" i="18"/>
  <c r="D4847" i="18"/>
  <c r="D4572" i="18"/>
  <c r="D949" i="18"/>
  <c r="D190" i="18"/>
  <c r="D163" i="18"/>
  <c r="D4328" i="18"/>
  <c r="D605" i="18"/>
  <c r="D4603" i="18"/>
  <c r="D3196" i="18"/>
  <c r="D4501" i="18"/>
  <c r="D1753" i="18"/>
  <c r="D869" i="18"/>
  <c r="D236" i="18"/>
  <c r="D4636" i="18"/>
  <c r="D1870" i="18"/>
  <c r="D2644" i="18"/>
  <c r="D3994" i="18"/>
  <c r="D3674" i="18"/>
  <c r="D4541" i="18"/>
  <c r="D1394" i="18"/>
  <c r="D3175" i="18"/>
  <c r="D4363" i="18"/>
  <c r="D2914" i="18"/>
  <c r="D974" i="18"/>
  <c r="D862" i="18"/>
  <c r="D5226" i="18"/>
  <c r="D4714" i="18"/>
  <c r="D4987" i="18"/>
  <c r="D3272" i="18"/>
  <c r="D1308" i="18"/>
  <c r="D4339" i="18"/>
  <c r="D1899" i="18"/>
  <c r="D939" i="18"/>
  <c r="D475" i="18"/>
  <c r="D2380" i="18"/>
  <c r="D2290" i="18"/>
  <c r="D4614" i="18"/>
  <c r="D3666" i="18"/>
  <c r="D1422" i="18"/>
  <c r="D3176" i="18"/>
  <c r="D133" i="18"/>
  <c r="D5286" i="18"/>
  <c r="D5354" i="18"/>
  <c r="D1122" i="18"/>
  <c r="D5148" i="18"/>
  <c r="D3806" i="18"/>
  <c r="D2521" i="18"/>
  <c r="D1666" i="18"/>
  <c r="D4387" i="18"/>
  <c r="D3573" i="18"/>
  <c r="D5097" i="18"/>
  <c r="D4448" i="18"/>
  <c r="D3047" i="18"/>
  <c r="D4598" i="18"/>
  <c r="D5030" i="18"/>
  <c r="D1183" i="18"/>
  <c r="D5412" i="18"/>
  <c r="D5197" i="18"/>
  <c r="D120" i="18"/>
  <c r="D5245" i="18"/>
  <c r="D5333" i="18"/>
  <c r="D5125" i="18"/>
  <c r="D43" i="18"/>
  <c r="D2159" i="18"/>
  <c r="D330" i="18"/>
  <c r="D5329" i="18"/>
  <c r="D572" i="18"/>
  <c r="D5068" i="18"/>
  <c r="D5384" i="18"/>
  <c r="D428" i="18"/>
  <c r="D3399" i="18"/>
  <c r="D976" i="18"/>
  <c r="D2276" i="18"/>
  <c r="D3745" i="18"/>
  <c r="D3908" i="18"/>
  <c r="D964" i="18"/>
  <c r="D3257" i="18"/>
  <c r="D2858" i="18"/>
  <c r="D3655" i="18"/>
  <c r="D3824" i="18"/>
  <c r="D596" i="18"/>
  <c r="D653" i="18"/>
  <c r="D2404" i="18"/>
  <c r="D519" i="18"/>
  <c r="D4444" i="18"/>
  <c r="D1765" i="18"/>
  <c r="D1966" i="18"/>
  <c r="D1801" i="18"/>
  <c r="D1242" i="18"/>
  <c r="D1217" i="18"/>
  <c r="D1650" i="18"/>
  <c r="D5151" i="18"/>
  <c r="D4211" i="18"/>
  <c r="D2544" i="18"/>
  <c r="D743" i="18"/>
  <c r="D4265" i="18"/>
  <c r="D3971" i="18"/>
  <c r="D2224" i="18"/>
  <c r="D4521" i="18"/>
  <c r="D2081" i="18"/>
  <c r="D434" i="18"/>
  <c r="D4965" i="18"/>
  <c r="D1090" i="18"/>
  <c r="D3216" i="18"/>
  <c r="D650" i="18"/>
  <c r="D626" i="18"/>
  <c r="D4397" i="18"/>
  <c r="D4184" i="18"/>
  <c r="D2972" i="18"/>
  <c r="D4843" i="18"/>
  <c r="D4869" i="18"/>
  <c r="D3604" i="18"/>
  <c r="D4673" i="18"/>
  <c r="D3506" i="18"/>
  <c r="D5168" i="18"/>
  <c r="D87" i="18"/>
  <c r="D407" i="18"/>
  <c r="D5014" i="18"/>
  <c r="D4028" i="18"/>
  <c r="D4830" i="18"/>
  <c r="D1000" i="18"/>
  <c r="D4275" i="18"/>
  <c r="D5158" i="18"/>
  <c r="D3414" i="18"/>
  <c r="D1683" i="18"/>
  <c r="D5062" i="18"/>
  <c r="D4754" i="18"/>
  <c r="D4798" i="18"/>
  <c r="D4262" i="18"/>
  <c r="D5367" i="18"/>
  <c r="D2676" i="18"/>
  <c r="D671" i="18"/>
  <c r="D940" i="18"/>
  <c r="D755" i="18"/>
  <c r="D522" i="18"/>
  <c r="D2984" i="18"/>
  <c r="D1409" i="18"/>
  <c r="D5122" i="18"/>
  <c r="D3755" i="18"/>
  <c r="D2489" i="18"/>
  <c r="D1586" i="18"/>
  <c r="D1153" i="18"/>
  <c r="D3298" i="18"/>
  <c r="D2165" i="18"/>
  <c r="D2595" i="18"/>
  <c r="D4012" i="18"/>
  <c r="D3581" i="18"/>
  <c r="D3227" i="18"/>
  <c r="D1611" i="18"/>
  <c r="D2119" i="18"/>
  <c r="D1949" i="18"/>
  <c r="D2665" i="18"/>
  <c r="D4078" i="18"/>
  <c r="D5018" i="18"/>
  <c r="D1682" i="18"/>
  <c r="D4653" i="18"/>
  <c r="D3484" i="18"/>
  <c r="D2396" i="18"/>
  <c r="D2345" i="18"/>
  <c r="D1996" i="18"/>
  <c r="D2160" i="18"/>
  <c r="D581" i="18"/>
  <c r="D2200" i="18"/>
  <c r="D4398" i="18"/>
  <c r="D1784" i="18"/>
  <c r="D4571" i="18"/>
  <c r="D3641" i="18"/>
  <c r="D4229" i="18"/>
  <c r="D5169" i="18"/>
  <c r="D5340" i="18"/>
  <c r="D1191" i="18"/>
  <c r="D5143" i="18"/>
  <c r="D1418" i="18"/>
  <c r="D1083" i="18"/>
  <c r="D1087" i="18"/>
  <c r="D1430" i="18"/>
  <c r="D4631" i="18"/>
  <c r="D3844" i="18"/>
  <c r="D1888" i="18"/>
  <c r="D4201" i="18"/>
  <c r="D4741" i="18"/>
  <c r="D218" i="18"/>
  <c r="D876" i="18"/>
  <c r="D1780" i="18"/>
  <c r="D4099" i="18"/>
  <c r="D2859" i="18"/>
  <c r="D1389" i="18"/>
  <c r="D2036" i="18"/>
  <c r="D2819" i="18"/>
  <c r="D4665" i="18"/>
  <c r="D1377" i="18"/>
  <c r="D2661" i="18"/>
  <c r="D4643" i="18"/>
  <c r="D1017" i="18"/>
  <c r="D3150" i="18"/>
  <c r="D1738" i="18"/>
  <c r="D3786" i="18"/>
  <c r="D1882" i="18"/>
  <c r="D1527" i="18"/>
  <c r="D4650" i="18"/>
  <c r="D3712" i="18"/>
  <c r="D4359" i="18"/>
  <c r="D5318" i="18"/>
  <c r="D2959" i="18"/>
  <c r="D3051" i="18"/>
  <c r="D1551" i="18"/>
  <c r="D4066" i="18"/>
  <c r="D4104" i="18"/>
  <c r="D3919" i="18"/>
  <c r="D2956" i="18"/>
  <c r="D1696" i="18"/>
  <c r="D1401" i="18"/>
  <c r="D4288" i="18"/>
  <c r="D4230" i="18"/>
  <c r="D1817" i="18"/>
  <c r="D2502" i="18"/>
  <c r="D3767" i="18"/>
  <c r="D1440" i="18"/>
  <c r="D4083" i="18"/>
  <c r="D4293" i="18"/>
  <c r="D2168" i="18"/>
  <c r="D4710" i="18"/>
  <c r="D3667" i="18"/>
  <c r="D5293" i="18"/>
  <c r="D5277" i="18"/>
  <c r="D278" i="18"/>
  <c r="D1864" i="18"/>
  <c r="D4739" i="18"/>
  <c r="D4686" i="18"/>
  <c r="D597" i="18"/>
  <c r="D1588" i="18"/>
  <c r="D1370" i="18"/>
  <c r="D2675" i="18"/>
  <c r="D4968" i="18"/>
  <c r="D4432" i="18"/>
  <c r="D1716" i="18"/>
  <c r="D5241" i="18"/>
  <c r="D4853" i="18"/>
  <c r="D881" i="18"/>
  <c r="D2796" i="18"/>
  <c r="D570" i="18"/>
  <c r="D3646" i="18"/>
  <c r="D4629" i="18"/>
  <c r="D3795" i="18"/>
  <c r="D2155" i="18"/>
  <c r="D920" i="18"/>
  <c r="D197" i="18"/>
  <c r="D4533" i="18"/>
  <c r="D267" i="18"/>
  <c r="D3978" i="18"/>
  <c r="D2559" i="18"/>
  <c r="D3391" i="18"/>
  <c r="D2189" i="18"/>
  <c r="D4365" i="18"/>
  <c r="D4379" i="18"/>
  <c r="D4410" i="18"/>
  <c r="D3343" i="18"/>
  <c r="D2018" i="18"/>
  <c r="D4138" i="18"/>
  <c r="D4602" i="18"/>
  <c r="D4801" i="18"/>
  <c r="D1991" i="18"/>
  <c r="D3878" i="18"/>
  <c r="D2359" i="18"/>
  <c r="D2677" i="18"/>
  <c r="D396" i="18"/>
  <c r="D102" i="18"/>
  <c r="D2954" i="18"/>
  <c r="D2180" i="18"/>
  <c r="D1533" i="18"/>
  <c r="D856" i="18"/>
  <c r="D509" i="18"/>
  <c r="D4403" i="18"/>
  <c r="D4377" i="18"/>
  <c r="D4294" i="18"/>
  <c r="D1213" i="18"/>
  <c r="D348" i="18"/>
  <c r="D4991" i="18"/>
  <c r="D2580" i="18"/>
  <c r="D3779" i="18"/>
  <c r="D3732" i="18"/>
  <c r="D805" i="18"/>
  <c r="D4706" i="18"/>
  <c r="D565" i="18"/>
  <c r="D3577" i="18"/>
  <c r="D435" i="18"/>
  <c r="D130" i="18"/>
  <c r="D2792" i="18"/>
  <c r="D3657" i="18"/>
  <c r="D3093" i="18"/>
  <c r="D3000" i="18"/>
  <c r="D1517" i="18"/>
  <c r="D4244" i="18"/>
  <c r="D4926" i="18"/>
  <c r="D4449" i="18"/>
  <c r="D3790" i="18"/>
  <c r="D3285" i="18"/>
  <c r="D4162" i="18"/>
  <c r="D2450" i="18"/>
  <c r="D1095" i="18"/>
  <c r="D1324" i="18"/>
  <c r="D4956" i="18"/>
  <c r="D1644" i="18"/>
  <c r="D4845" i="18"/>
  <c r="D5174" i="18"/>
  <c r="D1196" i="18"/>
  <c r="D4121" i="18"/>
  <c r="D2311" i="18"/>
  <c r="D5378" i="18"/>
  <c r="D5291" i="18"/>
  <c r="D399" i="18"/>
  <c r="D710" i="18"/>
  <c r="D4496" i="18"/>
  <c r="D467" i="18"/>
  <c r="D4859" i="18"/>
  <c r="D5268" i="18"/>
  <c r="D866" i="18"/>
  <c r="D3068" i="18"/>
  <c r="D588" i="18"/>
  <c r="D4396" i="18"/>
  <c r="D4831" i="18"/>
  <c r="D2337" i="18"/>
  <c r="D3557" i="18"/>
  <c r="D1720" i="18"/>
  <c r="D514" i="18"/>
  <c r="D70" i="18"/>
  <c r="D4828" i="18"/>
  <c r="D1039" i="18"/>
  <c r="D1747" i="18"/>
  <c r="D3515" i="18"/>
  <c r="D282" i="18"/>
  <c r="D567" i="18"/>
  <c r="D3535" i="18"/>
  <c r="D38" i="18"/>
  <c r="D5313" i="18"/>
  <c r="D1506" i="18"/>
  <c r="D4540" i="18"/>
  <c r="D4177" i="18"/>
  <c r="D3034" i="18"/>
  <c r="D910" i="18"/>
  <c r="D3110" i="18"/>
  <c r="D5283" i="18"/>
  <c r="D3073" i="18"/>
  <c r="D4260" i="18"/>
  <c r="D3553" i="18"/>
  <c r="D634" i="18"/>
  <c r="D4889" i="18"/>
  <c r="D4872" i="18"/>
  <c r="D2259" i="18"/>
  <c r="D4193" i="18"/>
  <c r="D4663" i="18"/>
  <c r="D1453" i="18"/>
  <c r="D5402" i="18"/>
  <c r="D5320" i="18"/>
  <c r="D119" i="18"/>
  <c r="D5215" i="18"/>
  <c r="D934" i="18"/>
  <c r="D3705" i="18"/>
  <c r="D3932" i="18"/>
  <c r="D1152" i="18"/>
  <c r="D2985" i="18"/>
  <c r="D995" i="18"/>
  <c r="D1857" i="18"/>
  <c r="D3142" i="18"/>
  <c r="D314" i="18"/>
  <c r="D2355" i="18"/>
  <c r="D63" i="18"/>
  <c r="D1047" i="18"/>
  <c r="D4200" i="18"/>
  <c r="D4031" i="18"/>
  <c r="D5259" i="18"/>
  <c r="D210" i="18"/>
  <c r="D766" i="18"/>
  <c r="D4381" i="18"/>
  <c r="D944" i="18"/>
  <c r="D1337" i="18"/>
  <c r="D1599" i="18"/>
  <c r="D4112" i="18"/>
  <c r="D3516" i="18"/>
  <c r="D223" i="18"/>
  <c r="D257" i="18"/>
  <c r="D99" i="18"/>
  <c r="D3726" i="18"/>
  <c r="D2990" i="18"/>
  <c r="D5413" i="18"/>
  <c r="D4850" i="18"/>
  <c r="D3802" i="18"/>
  <c r="D4841" i="18"/>
  <c r="D765" i="18"/>
  <c r="D4417" i="18"/>
  <c r="D4234" i="18"/>
  <c r="D1565" i="18"/>
  <c r="D230" i="18"/>
  <c r="D4332" i="18"/>
  <c r="D3818" i="18"/>
  <c r="D392" i="18"/>
  <c r="D5055" i="18"/>
  <c r="D4755" i="18"/>
  <c r="D3105" i="18"/>
  <c r="D688" i="18"/>
  <c r="D4897" i="18"/>
  <c r="D1651" i="18"/>
  <c r="D2621" i="18"/>
  <c r="D3848" i="18"/>
  <c r="D1508" i="18"/>
  <c r="D996" i="18"/>
  <c r="D1661" i="18"/>
  <c r="D716" i="18"/>
  <c r="D777" i="18"/>
  <c r="D699" i="18"/>
  <c r="D54" i="18"/>
  <c r="D5102" i="18"/>
  <c r="D1778" i="18"/>
  <c r="D5084" i="18"/>
  <c r="D2875" i="18"/>
  <c r="D4708" i="18"/>
  <c r="D3438" i="18"/>
  <c r="D4439" i="18"/>
  <c r="D2508" i="18"/>
  <c r="D2460" i="18"/>
  <c r="D1687" i="18"/>
  <c r="D1583" i="18"/>
  <c r="D2275" i="18"/>
  <c r="D4124" i="18"/>
  <c r="D1448" i="18"/>
  <c r="D3539" i="18"/>
  <c r="D1464" i="18"/>
  <c r="D395" i="18"/>
  <c r="D3970" i="18"/>
  <c r="D4958" i="18"/>
  <c r="D3412" i="18"/>
  <c r="D2353" i="18"/>
  <c r="D3277" i="18"/>
  <c r="D3879" i="18"/>
  <c r="D4641" i="18"/>
  <c r="D4348" i="18"/>
  <c r="D823" i="18"/>
  <c r="D4170" i="18"/>
  <c r="D3792" i="18"/>
  <c r="D4226" i="18"/>
  <c r="D3194" i="18"/>
  <c r="D1645" i="18"/>
  <c r="D4632" i="18"/>
  <c r="D4081" i="18"/>
  <c r="D5080" i="18"/>
  <c r="D4745" i="18"/>
  <c r="D1571" i="18"/>
  <c r="D3242" i="18"/>
  <c r="D5349" i="18"/>
  <c r="D4955" i="18"/>
  <c r="D3869" i="18"/>
  <c r="D1916" i="18"/>
  <c r="D188" i="18"/>
  <c r="D317" i="18"/>
  <c r="D935" i="18"/>
  <c r="D4704" i="18"/>
  <c r="D772" i="18"/>
  <c r="D378" i="18"/>
  <c r="D138" i="18"/>
  <c r="D4326" i="18"/>
  <c r="D2791" i="18"/>
  <c r="D313" i="18"/>
  <c r="D4465" i="18"/>
  <c r="D2362" i="18"/>
  <c r="D2260" i="18"/>
  <c r="D2068" i="18"/>
  <c r="D3449" i="18"/>
  <c r="D3663" i="18"/>
  <c r="D4630" i="18"/>
  <c r="D839" i="18"/>
  <c r="D2326" i="18"/>
  <c r="D931" i="18"/>
  <c r="D2242" i="18"/>
  <c r="D4655" i="18"/>
  <c r="D1604" i="18"/>
  <c r="D4494" i="18"/>
  <c r="D1116" i="18"/>
  <c r="D276" i="18"/>
  <c r="D664" i="18"/>
  <c r="D3892" i="18"/>
  <c r="D2867" i="18"/>
  <c r="D4225" i="18"/>
  <c r="D469" i="18"/>
  <c r="D4556" i="18"/>
  <c r="D3882" i="18"/>
  <c r="D2358" i="18"/>
  <c r="D3248" i="18"/>
  <c r="D1688" i="18"/>
  <c r="D925" i="18"/>
  <c r="D2017" i="18"/>
  <c r="D4424" i="18"/>
  <c r="D37" i="18"/>
  <c r="D47" i="18"/>
  <c r="D4227" i="18"/>
  <c r="D3716" i="18"/>
  <c r="D1071" i="18"/>
  <c r="D3538" i="18"/>
  <c r="D973" i="18"/>
  <c r="D686" i="18"/>
  <c r="D757" i="18"/>
  <c r="D4374" i="18"/>
  <c r="D2015" i="18"/>
  <c r="D2530" i="18"/>
  <c r="D1842" i="18"/>
  <c r="D3056" i="18"/>
  <c r="D3859" i="18"/>
  <c r="D3172" i="18"/>
  <c r="D1493" i="18"/>
  <c r="D3404" i="18"/>
  <c r="D3003" i="18"/>
  <c r="D3207" i="18"/>
  <c r="D1792" i="18"/>
  <c r="D1117" i="18"/>
  <c r="D3630" i="18"/>
  <c r="D2025" i="18"/>
  <c r="D2197" i="18"/>
  <c r="D1216" i="18"/>
  <c r="D961" i="18"/>
  <c r="D4683" i="18"/>
  <c r="D3077" i="18"/>
  <c r="D2463" i="18"/>
  <c r="D4966" i="18"/>
  <c r="D3753" i="18"/>
  <c r="D2065" i="18"/>
  <c r="D1520" i="18"/>
  <c r="D1456" i="18"/>
  <c r="D1879" i="18"/>
  <c r="D2640" i="18"/>
  <c r="D1341" i="18"/>
  <c r="D1768" i="18"/>
  <c r="D1657" i="18"/>
  <c r="D2537" i="18"/>
  <c r="D1480" i="18"/>
  <c r="D874" i="18"/>
  <c r="D1386" i="18"/>
  <c r="D1961" i="18"/>
  <c r="D914" i="18"/>
  <c r="D612" i="18"/>
  <c r="D300" i="18"/>
  <c r="D5323" i="18"/>
  <c r="D4814" i="18"/>
  <c r="D1061" i="18"/>
  <c r="D1374" i="18"/>
  <c r="D3329" i="18"/>
  <c r="D3064" i="18"/>
  <c r="D4430" i="18"/>
  <c r="D1840" i="18"/>
  <c r="D1292" i="18"/>
  <c r="D1114" i="18"/>
  <c r="D3487" i="18"/>
  <c r="D2093" i="18"/>
  <c r="D3111" i="18"/>
  <c r="D2333" i="18"/>
  <c r="D3608" i="18"/>
  <c r="D2981" i="18"/>
  <c r="D2820" i="18"/>
  <c r="D2937" i="18"/>
  <c r="D3494" i="18"/>
  <c r="D4022" i="18"/>
  <c r="D5136" i="18"/>
  <c r="D3533" i="18"/>
  <c r="D1089" i="18"/>
  <c r="D3880" i="18"/>
  <c r="D1287" i="18"/>
  <c r="D3720" i="18"/>
  <c r="D2058" i="18"/>
  <c r="D2586" i="18"/>
  <c r="D2423" i="18"/>
  <c r="D4205" i="18"/>
  <c r="D3188" i="18"/>
  <c r="D2874" i="18"/>
  <c r="D2515" i="18"/>
  <c r="D2728" i="18"/>
  <c r="D979" i="18"/>
  <c r="D3225" i="18"/>
  <c r="D3690" i="18"/>
  <c r="D3458" i="18"/>
  <c r="D2244" i="18"/>
  <c r="D2853" i="18"/>
  <c r="D2659" i="18"/>
  <c r="D736" i="18"/>
  <c r="D2099" i="18"/>
  <c r="D3286" i="18"/>
  <c r="D649" i="18"/>
  <c r="D284" i="18"/>
  <c r="D3913" i="18"/>
  <c r="D1863" i="18"/>
  <c r="D3268" i="18"/>
  <c r="D3861" i="18"/>
  <c r="D4299" i="18"/>
  <c r="D1675" i="18"/>
  <c r="D2030" i="18"/>
  <c r="D858" i="18"/>
  <c r="D1438" i="18"/>
  <c r="D3269" i="18"/>
  <c r="D3295" i="18"/>
  <c r="D3590" i="18"/>
  <c r="D826" i="18"/>
  <c r="D3746" i="18"/>
  <c r="D2027" i="18"/>
  <c r="D2440" i="18"/>
  <c r="D1912" i="18"/>
  <c r="D1832" i="18"/>
  <c r="D2108" i="18"/>
  <c r="D3371" i="18"/>
  <c r="D2841" i="18"/>
  <c r="D3754" i="18"/>
  <c r="D4189" i="18"/>
  <c r="D2107" i="18"/>
  <c r="D4582" i="18"/>
  <c r="D4835" i="18"/>
  <c r="D2672" i="18"/>
  <c r="D1140" i="18"/>
  <c r="D2894" i="18"/>
  <c r="D4034" i="18"/>
  <c r="D1605" i="18"/>
  <c r="D1671" i="18"/>
  <c r="D3326" i="18"/>
  <c r="D2167" i="18"/>
  <c r="D3133" i="18"/>
  <c r="D3155" i="18"/>
  <c r="D5163" i="18"/>
  <c r="D3865" i="18"/>
  <c r="D2742" i="18"/>
  <c r="D3402" i="18"/>
  <c r="D3521" i="18"/>
  <c r="D1643" i="18"/>
  <c r="D4391" i="18"/>
  <c r="D4903" i="18"/>
  <c r="D4438" i="18"/>
  <c r="D3921" i="18"/>
  <c r="D982" i="18"/>
  <c r="D1913" i="18"/>
  <c r="D4009" i="18"/>
  <c r="D2452" i="18"/>
  <c r="D1148" i="18"/>
  <c r="D3304" i="18"/>
  <c r="D1220" i="18"/>
  <c r="D4091" i="18"/>
  <c r="D2940" i="18"/>
  <c r="D4930" i="18"/>
  <c r="D4803" i="18"/>
  <c r="D3221" i="18"/>
  <c r="D1581" i="18"/>
  <c r="D2740" i="18"/>
  <c r="D4817" i="18"/>
  <c r="D3687" i="18"/>
  <c r="D2813" i="18"/>
  <c r="D1355" i="18"/>
  <c r="D3987" i="18"/>
  <c r="D4499" i="18"/>
  <c r="D2304" i="18"/>
  <c r="D3397" i="18"/>
  <c r="D2652" i="18"/>
  <c r="D1280" i="18"/>
  <c r="D3331" i="18"/>
  <c r="D864" i="18"/>
  <c r="D3437" i="18"/>
  <c r="D3965" i="18"/>
  <c r="D3092" i="18"/>
  <c r="D1750" i="18"/>
  <c r="D630" i="18"/>
  <c r="D3184" i="18"/>
  <c r="D3379" i="18"/>
  <c r="D3401" i="18"/>
  <c r="D2821" i="18"/>
  <c r="D2035" i="18"/>
  <c r="D2185" i="18"/>
  <c r="D3396" i="18"/>
  <c r="D2448" i="18"/>
  <c r="D2877" i="18"/>
  <c r="D1851" i="18"/>
  <c r="D2161" i="18"/>
  <c r="D2364" i="18"/>
  <c r="D4427" i="18"/>
  <c r="D4564" i="18"/>
  <c r="D2568" i="18"/>
  <c r="D677" i="18"/>
  <c r="D3038" i="18"/>
  <c r="D1702" i="18"/>
  <c r="D611" i="18"/>
  <c r="D1829" i="18"/>
  <c r="D2247" i="18"/>
  <c r="D2720" i="18"/>
  <c r="D2854" i="18"/>
  <c r="D2620" i="18"/>
  <c r="D1669" i="18"/>
  <c r="D3200" i="18"/>
  <c r="D2818" i="18"/>
  <c r="D2424" i="18"/>
  <c r="D3014" i="18"/>
  <c r="D2679" i="18"/>
  <c r="D2465" i="18"/>
  <c r="D2722" i="18"/>
  <c r="D1496" i="18"/>
  <c r="D3253" i="18"/>
  <c r="D2021" i="18"/>
  <c r="D2619" i="18"/>
  <c r="D3029" i="18"/>
  <c r="D1532" i="18"/>
  <c r="D2927" i="18"/>
  <c r="D2900" i="18"/>
  <c r="D3995" i="18"/>
  <c r="D4671" i="18"/>
  <c r="D3154" i="18"/>
  <c r="D3867" i="18"/>
  <c r="D2931" i="18"/>
  <c r="D3082" i="18"/>
  <c r="D762" i="18"/>
  <c r="D3377" i="18"/>
  <c r="D3351" i="18"/>
  <c r="D3990" i="18"/>
  <c r="D1915" i="18"/>
  <c r="D3456" i="18"/>
  <c r="D2171" i="18"/>
  <c r="D3349" i="18"/>
  <c r="D2144" i="18"/>
  <c r="D1205" i="18"/>
  <c r="D3513" i="18"/>
  <c r="D1513" i="18"/>
  <c r="D3613" i="18"/>
  <c r="D3011" i="18"/>
  <c r="D2470" i="18"/>
  <c r="D2191" i="18"/>
  <c r="D2994" i="18"/>
  <c r="D3468" i="18"/>
  <c r="D2597" i="18"/>
  <c r="D1542" i="18"/>
  <c r="D2738" i="18"/>
  <c r="D2459" i="18"/>
  <c r="D3852" i="18"/>
  <c r="D2316" i="18"/>
  <c r="D3504" i="18"/>
  <c r="D2708" i="18"/>
  <c r="D3706" i="18"/>
  <c r="D1980" i="18"/>
  <c r="D3427" i="18"/>
  <c r="D4013" i="18"/>
  <c r="D3300" i="18"/>
  <c r="D2195" i="18"/>
  <c r="D4586" i="18"/>
  <c r="D4046" i="18"/>
  <c r="D894" i="18"/>
  <c r="D422" i="18"/>
  <c r="D4807" i="18"/>
  <c r="D1474" i="18"/>
  <c r="D4434" i="18"/>
  <c r="D3355" i="18"/>
  <c r="D2524" i="18"/>
  <c r="D870" i="18"/>
  <c r="D2998" i="18"/>
  <c r="D4273" i="18"/>
  <c r="D4797" i="18"/>
  <c r="D5135" i="18"/>
  <c r="D3757" i="18"/>
  <c r="D660" i="18"/>
  <c r="D2842" i="18"/>
  <c r="D3246" i="18"/>
  <c r="D4095" i="18"/>
  <c r="D4928" i="18"/>
  <c r="D899" i="18"/>
  <c r="D2416" i="18"/>
  <c r="D4325" i="18"/>
  <c r="D2230" i="18"/>
  <c r="D2617" i="18"/>
  <c r="D2046" i="18"/>
  <c r="D2313" i="18"/>
  <c r="D3864" i="18"/>
  <c r="D1010" i="18"/>
  <c r="D4539" i="18"/>
  <c r="D2435" i="18"/>
  <c r="D2593" i="18"/>
  <c r="D3622" i="18"/>
  <c r="D1494" i="18"/>
  <c r="D2786" i="18"/>
  <c r="D3827" i="18"/>
  <c r="D5230" i="18"/>
  <c r="D2135" i="18"/>
  <c r="D4164" i="18"/>
  <c r="D3635" i="18"/>
  <c r="D3219" i="18"/>
  <c r="D781" i="18"/>
  <c r="D357" i="18"/>
  <c r="D4452" i="18"/>
  <c r="D3969" i="18"/>
  <c r="D2607" i="18"/>
  <c r="D1914" i="18"/>
  <c r="D2124" i="18"/>
  <c r="D2699" i="18"/>
  <c r="D2629" i="18"/>
  <c r="D2264" i="18"/>
  <c r="D1379" i="18"/>
  <c r="D3220" i="18"/>
  <c r="D2864" i="18"/>
  <c r="D1861" i="18"/>
  <c r="D3562" i="18"/>
  <c r="D4068" i="18"/>
  <c r="D2234" i="18"/>
  <c r="D3010" i="18"/>
  <c r="D2445" i="18"/>
  <c r="D1300" i="18"/>
  <c r="D2655" i="18"/>
  <c r="D342" i="18"/>
  <c r="D2710" i="18"/>
  <c r="D1241" i="18"/>
  <c r="D131" i="18"/>
  <c r="D1277" i="18"/>
  <c r="D3190" i="18"/>
  <c r="D1291" i="18"/>
  <c r="D2944" i="18"/>
  <c r="D3327" i="18"/>
  <c r="D2784" i="18"/>
  <c r="D2079" i="18"/>
  <c r="D4261" i="18"/>
  <c r="D3766" i="18"/>
  <c r="D1746" i="18"/>
  <c r="D1328" i="18"/>
  <c r="D951" i="18"/>
  <c r="D1833" i="18"/>
  <c r="D2522" i="18"/>
  <c r="D3423" i="18"/>
  <c r="D3452" i="18"/>
  <c r="D4725" i="18"/>
  <c r="D3756" i="18"/>
  <c r="D2243" i="18"/>
  <c r="D3453" i="18"/>
  <c r="D3108" i="18"/>
  <c r="D1236" i="18"/>
  <c r="D1697" i="18"/>
  <c r="D1962" i="18"/>
  <c r="D4815" i="18"/>
  <c r="D1713" i="18"/>
  <c r="D1900" i="18"/>
  <c r="D2232" i="18"/>
  <c r="D1779" i="18"/>
  <c r="D3950" i="18"/>
  <c r="D3033" i="18"/>
  <c r="D977" i="18"/>
  <c r="D640" i="18"/>
  <c r="D5164" i="18"/>
  <c r="D2350" i="18"/>
  <c r="D2692" i="18"/>
  <c r="D1686" i="18"/>
  <c r="D1514" i="18"/>
  <c r="D4493" i="18"/>
  <c r="D2095" i="18"/>
  <c r="D3222" i="18"/>
  <c r="D2434" i="18"/>
  <c r="D4171" i="18"/>
  <c r="D2101" i="18"/>
  <c r="D2028" i="18"/>
  <c r="D5065" i="18"/>
  <c r="D3214" i="18"/>
  <c r="D2991" i="18"/>
  <c r="D1121" i="18"/>
  <c r="D2378" i="18"/>
  <c r="D1901" i="18"/>
  <c r="D1384" i="18"/>
  <c r="D442" i="18"/>
  <c r="D2847" i="18"/>
  <c r="D2130" i="18"/>
  <c r="D2023" i="18"/>
  <c r="D2509" i="18"/>
  <c r="D2034" i="18"/>
  <c r="D149" i="18"/>
  <c r="D3777" i="18"/>
  <c r="D2947" i="18"/>
  <c r="D2736" i="18"/>
  <c r="D1860" i="18"/>
  <c r="D4156" i="18"/>
  <c r="D2038" i="18"/>
  <c r="D2312" i="18"/>
  <c r="D3584" i="18"/>
  <c r="D2346" i="18"/>
  <c r="L25" i="19" l="1"/>
  <c r="M25" i="19" s="1"/>
  <c r="N25" i="19" s="1"/>
  <c r="L24" i="19"/>
  <c r="M24" i="19" s="1"/>
  <c r="N24" i="19" s="1"/>
  <c r="L23" i="19"/>
  <c r="M23" i="19" s="1"/>
  <c r="N23" i="19" s="1"/>
  <c r="N19" i="19"/>
  <c r="N18" i="19"/>
  <c r="N17" i="19"/>
  <c r="N16" i="19"/>
  <c r="Q39" i="16" l="1"/>
  <c r="P39" i="16"/>
  <c r="O39" i="16"/>
  <c r="Q32" i="16"/>
  <c r="Q34" i="16"/>
  <c r="Q37" i="16" s="1"/>
  <c r="P37" i="16"/>
  <c r="P34" i="16"/>
  <c r="O37" i="16"/>
  <c r="Q35" i="16"/>
  <c r="P35" i="16"/>
  <c r="O35" i="16"/>
  <c r="O34" i="16"/>
  <c r="Q33" i="16"/>
  <c r="P33" i="16"/>
  <c r="O33" i="16"/>
  <c r="P32" i="16"/>
  <c r="Q28" i="16"/>
  <c r="P28" i="16"/>
  <c r="Q27" i="16"/>
  <c r="P27" i="16"/>
  <c r="Q26" i="16"/>
  <c r="P26" i="16"/>
  <c r="Q25" i="16"/>
  <c r="P25" i="16"/>
  <c r="Q24" i="16"/>
  <c r="P24" i="16"/>
  <c r="Q23" i="16"/>
  <c r="P23" i="16"/>
  <c r="O28" i="16"/>
  <c r="O27" i="16"/>
  <c r="O26" i="16"/>
  <c r="O24" i="16"/>
  <c r="O23" i="16"/>
  <c r="Q21" i="16"/>
  <c r="Q20" i="16"/>
  <c r="Q19" i="16"/>
  <c r="Q18" i="16"/>
  <c r="Q17" i="16"/>
  <c r="Q16" i="16"/>
  <c r="Q15" i="16"/>
  <c r="Q14" i="16"/>
  <c r="Q13" i="16"/>
  <c r="P21" i="16"/>
  <c r="O21" i="16"/>
  <c r="P20" i="16"/>
  <c r="O20" i="16"/>
  <c r="P19" i="16"/>
  <c r="O19" i="16"/>
  <c r="P18" i="16"/>
  <c r="O18" i="16"/>
  <c r="P17" i="16"/>
  <c r="O17" i="16"/>
  <c r="P16" i="16"/>
  <c r="O16" i="16"/>
  <c r="P15" i="16"/>
  <c r="O15" i="16"/>
  <c r="P14" i="16"/>
  <c r="O14" i="16"/>
  <c r="P13" i="16"/>
  <c r="O13" i="16"/>
  <c r="P12" i="16"/>
  <c r="O12" i="16"/>
  <c r="M21" i="16"/>
  <c r="L21" i="16"/>
  <c r="K21" i="16"/>
  <c r="M20" i="16"/>
  <c r="L20" i="16"/>
  <c r="K20" i="16"/>
  <c r="M19" i="16"/>
  <c r="L19" i="16"/>
  <c r="K19" i="16"/>
  <c r="M18" i="16"/>
  <c r="L18" i="16"/>
  <c r="K18" i="16"/>
  <c r="M17" i="16"/>
  <c r="L17" i="16"/>
  <c r="K17" i="16"/>
  <c r="M16" i="16"/>
  <c r="L16" i="16"/>
  <c r="K16" i="16"/>
  <c r="M15" i="16"/>
  <c r="L15" i="16"/>
  <c r="K15" i="16"/>
  <c r="M14" i="16"/>
  <c r="L14" i="16"/>
  <c r="K14" i="16"/>
  <c r="M13" i="16"/>
  <c r="L13" i="16"/>
  <c r="K13" i="16"/>
  <c r="M12" i="16"/>
  <c r="L12" i="16"/>
  <c r="K12" i="16"/>
  <c r="H21" i="16"/>
  <c r="H20" i="16"/>
  <c r="H19" i="16"/>
  <c r="H18" i="16"/>
  <c r="H17" i="16"/>
  <c r="H16" i="16"/>
  <c r="H15" i="16"/>
  <c r="H14" i="16"/>
  <c r="H13" i="16"/>
  <c r="H12" i="16"/>
  <c r="G21" i="16"/>
  <c r="G20" i="16"/>
  <c r="G19" i="16"/>
  <c r="G18" i="16"/>
  <c r="G17" i="16"/>
  <c r="G16" i="16"/>
  <c r="G15" i="16"/>
  <c r="G14" i="16"/>
  <c r="G13" i="16"/>
  <c r="G12" i="16"/>
  <c r="F21" i="16"/>
  <c r="F20" i="16"/>
  <c r="F19" i="16"/>
  <c r="F18" i="16"/>
  <c r="F17" i="16"/>
  <c r="F16" i="16"/>
  <c r="F15" i="16"/>
  <c r="F14" i="16"/>
  <c r="F13" i="16"/>
  <c r="F12" i="16"/>
  <c r="E21" i="16"/>
  <c r="E20" i="16"/>
  <c r="E19" i="16"/>
  <c r="E18" i="16"/>
  <c r="E17" i="16"/>
  <c r="E16" i="16"/>
  <c r="E15" i="16"/>
  <c r="E14" i="16"/>
  <c r="E13" i="16"/>
  <c r="E12" i="16"/>
  <c r="D21" i="16"/>
  <c r="D20" i="16"/>
  <c r="D19" i="16"/>
  <c r="D18" i="16"/>
  <c r="D17" i="16"/>
  <c r="D16" i="16"/>
  <c r="D15" i="16"/>
  <c r="D14" i="16"/>
  <c r="D13" i="16"/>
  <c r="D12" i="16"/>
  <c r="F38" i="17"/>
  <c r="J38" i="17" s="1"/>
  <c r="F37" i="17"/>
  <c r="J37" i="17" s="1"/>
  <c r="F36" i="17"/>
  <c r="J36" i="17" s="1"/>
  <c r="F35" i="17"/>
  <c r="J35" i="17" s="1"/>
  <c r="F34" i="17"/>
  <c r="J34" i="17" s="1"/>
  <c r="F33" i="17"/>
  <c r="J33" i="17" s="1"/>
  <c r="F32" i="17"/>
  <c r="J32" i="17" s="1"/>
  <c r="F31" i="17"/>
  <c r="J31" i="17" s="1"/>
  <c r="F30" i="17"/>
  <c r="J30" i="17" s="1"/>
  <c r="F29" i="17"/>
  <c r="J29" i="17" s="1"/>
  <c r="F28" i="17"/>
  <c r="J28" i="17" s="1"/>
  <c r="F27" i="17"/>
  <c r="J27" i="17" s="1"/>
  <c r="F26" i="17"/>
  <c r="J26" i="17" s="1"/>
  <c r="F25" i="17"/>
  <c r="J25" i="17" s="1"/>
  <c r="F24" i="17"/>
  <c r="J24" i="17" s="1"/>
  <c r="F23" i="17"/>
  <c r="J23" i="17" s="1"/>
  <c r="F22" i="17"/>
  <c r="J22" i="17" s="1"/>
  <c r="F21" i="17"/>
  <c r="J21" i="17" s="1"/>
  <c r="F20" i="17"/>
  <c r="J20" i="17" s="1"/>
  <c r="F19" i="17"/>
  <c r="J19" i="17" s="1"/>
  <c r="I12" i="17"/>
  <c r="F12" i="17"/>
  <c r="J12" i="17" s="1"/>
  <c r="I11" i="17"/>
  <c r="F11" i="17"/>
  <c r="J11" i="17" s="1"/>
  <c r="I10" i="17"/>
  <c r="F10" i="17"/>
  <c r="J10" i="17" s="1"/>
  <c r="I9" i="17"/>
  <c r="F9" i="17"/>
  <c r="J9" i="17" s="1"/>
  <c r="I8" i="17"/>
  <c r="F8" i="17"/>
  <c r="J8" i="17" s="1"/>
  <c r="I7" i="17"/>
  <c r="F7" i="17"/>
  <c r="J7" i="17" s="1"/>
  <c r="I6" i="17"/>
  <c r="F6" i="17"/>
  <c r="J6" i="17" s="1"/>
  <c r="I5" i="17"/>
  <c r="F5" i="17"/>
  <c r="J5" i="17" s="1"/>
  <c r="I4" i="17"/>
  <c r="F4" i="17"/>
  <c r="J4" i="17" s="1"/>
  <c r="I3" i="17"/>
  <c r="F3" i="17"/>
  <c r="J3" i="17" s="1"/>
  <c r="F46" i="14" l="1"/>
  <c r="F41" i="14"/>
  <c r="F39" i="14"/>
  <c r="F38" i="14"/>
  <c r="F29" i="14"/>
  <c r="H17" i="14"/>
  <c r="I17" i="14" s="1"/>
  <c r="J17" i="14" s="1"/>
  <c r="K17" i="14" s="1"/>
  <c r="D23" i="14"/>
  <c r="F28" i="14" s="1"/>
  <c r="G10" i="14"/>
  <c r="H10" i="14" s="1"/>
  <c r="I10" i="14" s="1"/>
  <c r="J10" i="14" s="1"/>
  <c r="K10" i="14" s="1"/>
  <c r="F8" i="14"/>
  <c r="G8" i="14" s="1"/>
  <c r="K73" i="15"/>
  <c r="J73" i="15"/>
  <c r="I73" i="15"/>
  <c r="H73" i="15"/>
  <c r="K51" i="15"/>
  <c r="J51" i="15"/>
  <c r="I51" i="15"/>
  <c r="H51" i="15"/>
  <c r="G51" i="15"/>
  <c r="F51" i="15"/>
  <c r="E51" i="15"/>
  <c r="D51" i="15"/>
  <c r="C51" i="15"/>
  <c r="B51" i="15"/>
  <c r="K34" i="15"/>
  <c r="J34" i="15"/>
  <c r="I34" i="15"/>
  <c r="H34" i="15"/>
  <c r="G34" i="15"/>
  <c r="F34" i="15"/>
  <c r="E34" i="15"/>
  <c r="D34" i="15"/>
  <c r="C34" i="15"/>
  <c r="B34" i="15"/>
  <c r="K32" i="15"/>
  <c r="J32" i="15"/>
  <c r="I32" i="15"/>
  <c r="H32" i="15"/>
  <c r="G32" i="15"/>
  <c r="F32" i="15"/>
  <c r="E32" i="15"/>
  <c r="D32" i="15"/>
  <c r="C32" i="15"/>
  <c r="B32" i="15"/>
  <c r="K15" i="15"/>
  <c r="B15" i="15"/>
  <c r="B6" i="15"/>
  <c r="E1" i="15"/>
  <c r="F6" i="14"/>
  <c r="G6" i="14" s="1"/>
  <c r="H6" i="14" s="1"/>
  <c r="I6" i="14" s="1"/>
  <c r="J6" i="14" s="1"/>
  <c r="K6" i="14" s="1"/>
  <c r="K18" i="14" l="1"/>
  <c r="G18" i="14"/>
  <c r="H18" i="14"/>
  <c r="I18" i="14"/>
  <c r="J18" i="14"/>
  <c r="G12" i="14"/>
  <c r="G16" i="14" s="1"/>
  <c r="G19" i="14" s="1"/>
  <c r="H8" i="14"/>
  <c r="F12" i="14"/>
  <c r="F16" i="14" s="1"/>
  <c r="I8" i="14" l="1"/>
  <c r="H12" i="14"/>
  <c r="H16" i="14" s="1"/>
  <c r="H19" i="14" s="1"/>
  <c r="J8" i="14" l="1"/>
  <c r="I12" i="14"/>
  <c r="I16" i="14" s="1"/>
  <c r="I19" i="14" s="1"/>
  <c r="K8" i="14" l="1"/>
  <c r="K12" i="14" s="1"/>
  <c r="K16" i="14" s="1"/>
  <c r="J12" i="14"/>
  <c r="J16" i="14" s="1"/>
  <c r="J19" i="14" s="1"/>
  <c r="K19" i="14" l="1"/>
  <c r="F35" i="14" s="1"/>
  <c r="F27" i="14"/>
  <c r="F31" i="14" s="1"/>
  <c r="F36" i="14" s="1"/>
  <c r="F37" i="14" l="1"/>
  <c r="F40" i="14" s="1"/>
  <c r="F43" i="14" s="1"/>
  <c r="K59" i="12" l="1"/>
  <c r="J59" i="12"/>
  <c r="I59" i="12"/>
  <c r="H59" i="12"/>
  <c r="G59" i="12"/>
  <c r="K45" i="12"/>
  <c r="J45" i="12"/>
  <c r="I45" i="12"/>
  <c r="H45" i="12"/>
  <c r="G45" i="12"/>
  <c r="K42" i="12"/>
  <c r="J42" i="12"/>
  <c r="I42" i="12"/>
  <c r="H42" i="12"/>
  <c r="G42" i="12"/>
  <c r="K38" i="12"/>
  <c r="K48" i="12" s="1"/>
  <c r="K50" i="12" s="1"/>
  <c r="J38" i="12"/>
  <c r="J48" i="12" s="1"/>
  <c r="J50" i="12" s="1"/>
  <c r="I38" i="12"/>
  <c r="I48" i="12" s="1"/>
  <c r="I50" i="12" s="1"/>
  <c r="H38" i="12"/>
  <c r="H48" i="12" s="1"/>
  <c r="H50" i="12" s="1"/>
  <c r="G38" i="12"/>
  <c r="K34" i="12"/>
  <c r="J34" i="12"/>
  <c r="I34" i="12"/>
  <c r="H34" i="12"/>
  <c r="G34" i="12"/>
  <c r="K31" i="12"/>
  <c r="J31" i="12"/>
  <c r="I31" i="12"/>
  <c r="H31" i="12"/>
  <c r="G31" i="12"/>
  <c r="K30" i="12"/>
  <c r="J30" i="12"/>
  <c r="I30" i="12"/>
  <c r="H30" i="12"/>
  <c r="G30" i="12"/>
  <c r="K29" i="12"/>
  <c r="J29" i="12"/>
  <c r="I29" i="12"/>
  <c r="H29" i="12"/>
  <c r="G29" i="12"/>
  <c r="K28" i="12"/>
  <c r="J28" i="12"/>
  <c r="I28" i="12"/>
  <c r="H28" i="12"/>
  <c r="G28" i="12"/>
  <c r="K27" i="12"/>
  <c r="J27" i="12"/>
  <c r="I27" i="12"/>
  <c r="H27" i="12"/>
  <c r="G27" i="12"/>
  <c r="K26" i="12"/>
  <c r="J26" i="12"/>
  <c r="I26" i="12"/>
  <c r="H26" i="12"/>
  <c r="G26" i="12"/>
  <c r="K25" i="12"/>
  <c r="J25" i="12"/>
  <c r="I25" i="12"/>
  <c r="H25" i="12"/>
  <c r="G25" i="12"/>
  <c r="K24" i="12"/>
  <c r="K33" i="12" s="1"/>
  <c r="K35" i="12" s="1"/>
  <c r="J24" i="12"/>
  <c r="J33" i="12" s="1"/>
  <c r="J35" i="12" s="1"/>
  <c r="I24" i="12"/>
  <c r="I33" i="12" s="1"/>
  <c r="I35" i="12" s="1"/>
  <c r="H24" i="12"/>
  <c r="H33" i="12" s="1"/>
  <c r="H35" i="12" s="1"/>
  <c r="G24" i="12"/>
  <c r="G33" i="12" s="1"/>
  <c r="G35" i="12" s="1"/>
  <c r="B31" i="12"/>
  <c r="B30" i="12"/>
  <c r="B29" i="12"/>
  <c r="B28" i="12"/>
  <c r="B27" i="12"/>
  <c r="B26" i="12"/>
  <c r="B25" i="12"/>
  <c r="B24" i="12"/>
  <c r="H19" i="12"/>
  <c r="K18" i="12"/>
  <c r="J18" i="12"/>
  <c r="I18" i="12"/>
  <c r="H18" i="12"/>
  <c r="G18" i="12"/>
  <c r="K17" i="12"/>
  <c r="J17" i="12"/>
  <c r="I17" i="12"/>
  <c r="H17" i="12"/>
  <c r="G17" i="12"/>
  <c r="K16" i="12"/>
  <c r="K19" i="12" s="1"/>
  <c r="J16" i="12"/>
  <c r="J19" i="12" s="1"/>
  <c r="I16" i="12"/>
  <c r="I19" i="12" s="1"/>
  <c r="H16" i="12"/>
  <c r="G16" i="12"/>
  <c r="G19" i="12" s="1"/>
  <c r="B18" i="12"/>
  <c r="B17" i="12"/>
  <c r="B16" i="12"/>
  <c r="K13" i="12"/>
  <c r="K12" i="12"/>
  <c r="J12" i="12"/>
  <c r="I12" i="12"/>
  <c r="H12" i="12"/>
  <c r="G12" i="12"/>
  <c r="K11" i="12"/>
  <c r="J11" i="12"/>
  <c r="I11" i="12"/>
  <c r="H11" i="12"/>
  <c r="G11" i="12"/>
  <c r="K10" i="12"/>
  <c r="J10" i="12"/>
  <c r="I10" i="12"/>
  <c r="H10" i="12"/>
  <c r="G10" i="12"/>
  <c r="K9" i="12"/>
  <c r="J9" i="12"/>
  <c r="J13" i="12" s="1"/>
  <c r="J21" i="12" s="1"/>
  <c r="I9" i="12"/>
  <c r="I13" i="12" s="1"/>
  <c r="I21" i="12" s="1"/>
  <c r="H9" i="12"/>
  <c r="H13" i="12" s="1"/>
  <c r="H21" i="12" s="1"/>
  <c r="H46" i="12" s="1"/>
  <c r="G9" i="12"/>
  <c r="G13" i="12" s="1"/>
  <c r="G21" i="12" s="1"/>
  <c r="B12" i="12"/>
  <c r="B11" i="12"/>
  <c r="B10" i="12"/>
  <c r="B9" i="12"/>
  <c r="K6" i="12"/>
  <c r="J6" i="12"/>
  <c r="I6" i="12"/>
  <c r="H6" i="12"/>
  <c r="G6" i="12"/>
  <c r="N29" i="13"/>
  <c r="M29" i="13"/>
  <c r="L29" i="13"/>
  <c r="K29" i="13"/>
  <c r="J29" i="13"/>
  <c r="I29" i="13"/>
  <c r="H29" i="13"/>
  <c r="G29" i="13"/>
  <c r="F29" i="13"/>
  <c r="E29" i="13"/>
  <c r="D29" i="13"/>
  <c r="C29" i="13"/>
  <c r="I46" i="12" l="1"/>
  <c r="I52" i="12" s="1"/>
  <c r="I54" i="12" s="1"/>
  <c r="I61" i="12" s="1"/>
  <c r="J37" i="12"/>
  <c r="J40" i="12" s="1"/>
  <c r="J62" i="12" s="1"/>
  <c r="G40" i="12"/>
  <c r="G62" i="12" s="1"/>
  <c r="I37" i="12"/>
  <c r="I40" i="12" s="1"/>
  <c r="I62" i="12" s="1"/>
  <c r="K52" i="12"/>
  <c r="K54" i="12" s="1"/>
  <c r="K61" i="12" s="1"/>
  <c r="K37" i="12"/>
  <c r="H37" i="12"/>
  <c r="H40" i="12" s="1"/>
  <c r="H62" i="12" s="1"/>
  <c r="J46" i="12"/>
  <c r="J52" i="12" s="1"/>
  <c r="J54" i="12" s="1"/>
  <c r="J61" i="12" s="1"/>
  <c r="J64" i="12" s="1"/>
  <c r="K21" i="12"/>
  <c r="K46" i="12" s="1"/>
  <c r="G37" i="12"/>
  <c r="H52" i="12"/>
  <c r="H54" i="12" s="1"/>
  <c r="G48" i="12"/>
  <c r="G50" i="12" s="1"/>
  <c r="K40" i="12"/>
  <c r="K62" i="12" s="1"/>
  <c r="L45" i="11"/>
  <c r="K45" i="11"/>
  <c r="J45" i="11"/>
  <c r="I45" i="11"/>
  <c r="H45" i="11"/>
  <c r="G45" i="11"/>
  <c r="F45" i="11"/>
  <c r="E45" i="11"/>
  <c r="D45" i="11"/>
  <c r="L44" i="11"/>
  <c r="K44" i="11"/>
  <c r="J44" i="11"/>
  <c r="I44" i="11"/>
  <c r="H44" i="11"/>
  <c r="G44" i="11"/>
  <c r="F44" i="11"/>
  <c r="E44" i="11"/>
  <c r="D44" i="11"/>
  <c r="L43" i="11"/>
  <c r="K43" i="11"/>
  <c r="J43" i="11"/>
  <c r="I43" i="11"/>
  <c r="H43" i="11"/>
  <c r="G43" i="11"/>
  <c r="F43" i="11"/>
  <c r="E43" i="11"/>
  <c r="D43" i="11"/>
  <c r="L42" i="11"/>
  <c r="K42" i="11"/>
  <c r="J42" i="11"/>
  <c r="I42" i="11"/>
  <c r="H42" i="11"/>
  <c r="G42" i="11"/>
  <c r="F42" i="11"/>
  <c r="E42" i="11"/>
  <c r="D42" i="11"/>
  <c r="L41" i="11"/>
  <c r="K41" i="11"/>
  <c r="J41" i="11"/>
  <c r="I41" i="11"/>
  <c r="H41" i="11"/>
  <c r="G41" i="11"/>
  <c r="F41" i="11"/>
  <c r="E41" i="11"/>
  <c r="D41" i="11"/>
  <c r="L40" i="11"/>
  <c r="K40" i="11"/>
  <c r="J40" i="11"/>
  <c r="I40" i="11"/>
  <c r="H40" i="11"/>
  <c r="G40" i="11"/>
  <c r="F40" i="11"/>
  <c r="E40" i="11"/>
  <c r="D40" i="11"/>
  <c r="L39" i="11"/>
  <c r="K39" i="11"/>
  <c r="J39" i="11"/>
  <c r="I39" i="11"/>
  <c r="H39" i="11"/>
  <c r="G39" i="11"/>
  <c r="F39" i="11"/>
  <c r="E39" i="11"/>
  <c r="D39" i="11"/>
  <c r="L38" i="11"/>
  <c r="K38" i="11"/>
  <c r="J38" i="11"/>
  <c r="I38" i="11"/>
  <c r="H38" i="11"/>
  <c r="G38" i="11"/>
  <c r="F38" i="11"/>
  <c r="E38" i="11"/>
  <c r="D38" i="11"/>
  <c r="C44" i="11"/>
  <c r="C45" i="11"/>
  <c r="C43" i="11"/>
  <c r="C42" i="11"/>
  <c r="C41" i="11"/>
  <c r="C40" i="11"/>
  <c r="C39" i="11"/>
  <c r="C38" i="11"/>
  <c r="L36" i="11"/>
  <c r="K36" i="11"/>
  <c r="J36" i="11"/>
  <c r="I36" i="11"/>
  <c r="H36" i="11"/>
  <c r="G36" i="11"/>
  <c r="F36" i="11"/>
  <c r="E36" i="11"/>
  <c r="D36" i="11"/>
  <c r="C36" i="11"/>
  <c r="L35" i="11"/>
  <c r="K35" i="11"/>
  <c r="J35" i="11"/>
  <c r="I35" i="11"/>
  <c r="H35" i="11"/>
  <c r="G35" i="11"/>
  <c r="F35" i="11"/>
  <c r="E35" i="11"/>
  <c r="D35" i="11"/>
  <c r="C35" i="11"/>
  <c r="L34" i="11"/>
  <c r="K34" i="11"/>
  <c r="J34" i="11"/>
  <c r="I34" i="11"/>
  <c r="H34" i="11"/>
  <c r="G34" i="11"/>
  <c r="F34" i="11"/>
  <c r="E34" i="11"/>
  <c r="D34" i="11"/>
  <c r="C34" i="11"/>
  <c r="L33" i="11"/>
  <c r="K33" i="11"/>
  <c r="J33" i="11"/>
  <c r="I33" i="11"/>
  <c r="H33" i="11"/>
  <c r="G33" i="11"/>
  <c r="F33" i="11"/>
  <c r="E33" i="11"/>
  <c r="D33" i="11"/>
  <c r="C33" i="11"/>
  <c r="L32" i="11"/>
  <c r="K32" i="11"/>
  <c r="J32" i="11"/>
  <c r="I32" i="11"/>
  <c r="H32" i="11"/>
  <c r="G32" i="11"/>
  <c r="F32" i="11"/>
  <c r="E32" i="11"/>
  <c r="D32" i="11"/>
  <c r="C32" i="11"/>
  <c r="B43" i="11"/>
  <c r="D30" i="11"/>
  <c r="E30" i="11"/>
  <c r="F30" i="11"/>
  <c r="G30" i="11"/>
  <c r="H30" i="11"/>
  <c r="I30" i="11"/>
  <c r="J30" i="11"/>
  <c r="K30" i="11"/>
  <c r="L30" i="11"/>
  <c r="C30" i="11"/>
  <c r="B34" i="11"/>
  <c r="B35" i="11"/>
  <c r="B36" i="11"/>
  <c r="B39" i="11"/>
  <c r="B40" i="11"/>
  <c r="B41" i="11"/>
  <c r="B42" i="11"/>
  <c r="B44" i="11"/>
  <c r="B45" i="11"/>
  <c r="B51" i="11"/>
  <c r="B33" i="11"/>
  <c r="C12" i="11"/>
  <c r="D12" i="11"/>
  <c r="E12" i="11"/>
  <c r="F12" i="11"/>
  <c r="G12" i="11"/>
  <c r="H12" i="11"/>
  <c r="I12" i="11"/>
  <c r="J12" i="11"/>
  <c r="K12" i="11"/>
  <c r="L12" i="11"/>
  <c r="C13" i="11"/>
  <c r="D13" i="11"/>
  <c r="E13" i="11"/>
  <c r="F13" i="11"/>
  <c r="G13" i="11"/>
  <c r="H13" i="11"/>
  <c r="I13" i="11"/>
  <c r="J13" i="11"/>
  <c r="K13" i="11"/>
  <c r="L13" i="11"/>
  <c r="C14" i="11"/>
  <c r="D14" i="11"/>
  <c r="E14" i="11"/>
  <c r="F14" i="11"/>
  <c r="G14" i="11"/>
  <c r="H14" i="11"/>
  <c r="I14" i="11"/>
  <c r="J14" i="11"/>
  <c r="K14" i="11"/>
  <c r="L14" i="11"/>
  <c r="C15" i="11"/>
  <c r="D15" i="11"/>
  <c r="E15" i="11"/>
  <c r="F15" i="11"/>
  <c r="G15" i="11"/>
  <c r="H15" i="11"/>
  <c r="I15" i="11"/>
  <c r="J15" i="11"/>
  <c r="K15" i="11"/>
  <c r="L15" i="11"/>
  <c r="C16" i="11"/>
  <c r="D16" i="11"/>
  <c r="E16" i="11"/>
  <c r="F16" i="11"/>
  <c r="G16" i="11"/>
  <c r="H16" i="11"/>
  <c r="I16" i="11"/>
  <c r="J16" i="11"/>
  <c r="K16" i="11"/>
  <c r="L16" i="11"/>
  <c r="C17" i="11"/>
  <c r="D17" i="11"/>
  <c r="E17" i="11"/>
  <c r="F17" i="11"/>
  <c r="G17" i="11"/>
  <c r="H17" i="11"/>
  <c r="I17" i="11"/>
  <c r="J17" i="11"/>
  <c r="K17" i="11"/>
  <c r="L17" i="11"/>
  <c r="C18" i="11"/>
  <c r="D18" i="11"/>
  <c r="E18" i="11"/>
  <c r="F18" i="11"/>
  <c r="G18" i="11"/>
  <c r="H18" i="11"/>
  <c r="I18" i="11"/>
  <c r="J18" i="11"/>
  <c r="K18" i="11"/>
  <c r="L18" i="11"/>
  <c r="C19" i="11"/>
  <c r="D19" i="11"/>
  <c r="E19" i="11"/>
  <c r="F19" i="11"/>
  <c r="G19" i="11"/>
  <c r="H19" i="11"/>
  <c r="I19" i="11"/>
  <c r="J19" i="11"/>
  <c r="K19" i="11"/>
  <c r="L19" i="11"/>
  <c r="C20" i="11"/>
  <c r="D20" i="11"/>
  <c r="E20" i="11"/>
  <c r="F20" i="11"/>
  <c r="G20" i="11"/>
  <c r="H20" i="11"/>
  <c r="I20" i="11"/>
  <c r="J20" i="11"/>
  <c r="K20" i="11"/>
  <c r="L20" i="11"/>
  <c r="C21" i="11"/>
  <c r="D21" i="11"/>
  <c r="E21" i="11"/>
  <c r="F21" i="11"/>
  <c r="G21" i="11"/>
  <c r="H21" i="11"/>
  <c r="I21" i="11"/>
  <c r="J21" i="11"/>
  <c r="K21" i="11"/>
  <c r="L21" i="11"/>
  <c r="C22" i="11"/>
  <c r="D22" i="11"/>
  <c r="E22" i="11"/>
  <c r="F22" i="11"/>
  <c r="G22" i="11"/>
  <c r="H22" i="11"/>
  <c r="I22" i="11"/>
  <c r="J22" i="11"/>
  <c r="K22" i="11"/>
  <c r="L22" i="11"/>
  <c r="C23" i="11"/>
  <c r="D23" i="11"/>
  <c r="E23" i="11"/>
  <c r="F23" i="11"/>
  <c r="G23" i="11"/>
  <c r="H23" i="11"/>
  <c r="I23" i="11"/>
  <c r="J23" i="11"/>
  <c r="K23" i="11"/>
  <c r="L23" i="11"/>
  <c r="C24" i="11"/>
  <c r="D24" i="11"/>
  <c r="E24" i="11"/>
  <c r="F24" i="11"/>
  <c r="G24" i="11"/>
  <c r="H24" i="11"/>
  <c r="I24" i="11"/>
  <c r="J24" i="11"/>
  <c r="K24" i="11"/>
  <c r="L24" i="11"/>
  <c r="C25" i="11"/>
  <c r="D25" i="11"/>
  <c r="E25" i="11"/>
  <c r="F25" i="11"/>
  <c r="G25" i="11"/>
  <c r="H25" i="11"/>
  <c r="I25" i="11"/>
  <c r="J25" i="11"/>
  <c r="K25" i="11"/>
  <c r="L25" i="11"/>
  <c r="C26" i="11"/>
  <c r="D26" i="11"/>
  <c r="E26" i="11"/>
  <c r="F26" i="11"/>
  <c r="G26" i="11"/>
  <c r="H26" i="11"/>
  <c r="I26" i="11"/>
  <c r="J26" i="11"/>
  <c r="K26" i="11"/>
  <c r="L26" i="11"/>
  <c r="D11" i="11"/>
  <c r="E11" i="11"/>
  <c r="F11" i="11"/>
  <c r="G11" i="11"/>
  <c r="H11" i="11"/>
  <c r="I11" i="11"/>
  <c r="J11" i="11"/>
  <c r="K11" i="11"/>
  <c r="L11" i="11"/>
  <c r="C11" i="11"/>
  <c r="D9" i="11"/>
  <c r="E9" i="11"/>
  <c r="F9" i="11"/>
  <c r="G9" i="11"/>
  <c r="H9" i="11"/>
  <c r="I9" i="11"/>
  <c r="J9" i="11"/>
  <c r="K9" i="11"/>
  <c r="L9" i="11"/>
  <c r="C9" i="11"/>
  <c r="K57" i="12" l="1"/>
  <c r="K56" i="12"/>
  <c r="H61" i="12"/>
  <c r="H64" i="12" s="1"/>
  <c r="K64" i="12"/>
  <c r="I64" i="12"/>
  <c r="J27" i="10"/>
  <c r="G13" i="9"/>
  <c r="G12" i="9"/>
  <c r="G11" i="9"/>
  <c r="E26" i="10"/>
  <c r="F21" i="10"/>
  <c r="E27" i="10" s="1"/>
  <c r="J36" i="10" s="1"/>
  <c r="F20" i="10"/>
  <c r="E18" i="10"/>
  <c r="D18" i="10"/>
  <c r="H18" i="10" s="1"/>
  <c r="G17" i="10"/>
  <c r="J17" i="10" s="1"/>
  <c r="E17" i="10"/>
  <c r="D17" i="10"/>
  <c r="H17" i="10" s="1"/>
  <c r="E16" i="10"/>
  <c r="H16" i="10" s="1"/>
  <c r="D16" i="10"/>
  <c r="E15" i="10"/>
  <c r="D15" i="10"/>
  <c r="H15" i="10" s="1"/>
  <c r="I14" i="10"/>
  <c r="I20" i="10" s="1"/>
  <c r="E14" i="10"/>
  <c r="C36" i="10" s="1"/>
  <c r="D14" i="10"/>
  <c r="C35" i="10" s="1"/>
  <c r="G18" i="10" l="1"/>
  <c r="J18" i="10" s="1"/>
  <c r="G16" i="10"/>
  <c r="J16" i="10" s="1"/>
  <c r="K67" i="12"/>
  <c r="K66" i="12"/>
  <c r="G14" i="10"/>
  <c r="J14" i="10" s="1"/>
  <c r="H14" i="10"/>
  <c r="H20" i="10" s="1"/>
  <c r="E35" i="10" s="1"/>
  <c r="J45" i="10" s="1"/>
  <c r="C37" i="10"/>
  <c r="D37" i="10" s="1"/>
  <c r="E37" i="10" s="1"/>
  <c r="D36" i="10"/>
  <c r="E28" i="10"/>
  <c r="J44" i="10" s="1"/>
  <c r="G15" i="10"/>
  <c r="J15" i="10" s="1"/>
  <c r="G21" i="10"/>
  <c r="H21" i="10"/>
  <c r="I21" i="10"/>
  <c r="E39" i="10" l="1"/>
  <c r="J35" i="10" s="1"/>
  <c r="E36" i="10"/>
  <c r="J42" i="10" s="1"/>
  <c r="D35" i="10"/>
  <c r="D39" i="10" s="1"/>
  <c r="G20" i="10"/>
  <c r="J20" i="10"/>
  <c r="J21" i="10"/>
  <c r="J34" i="10" s="1"/>
  <c r="J37" i="10" s="1"/>
  <c r="J28" i="10" s="1"/>
  <c r="J29" i="10" s="1"/>
  <c r="J41" i="10" s="1"/>
  <c r="J47" i="10" s="1"/>
  <c r="M9" i="7" l="1"/>
  <c r="G115" i="7" l="1"/>
  <c r="D115" i="7"/>
  <c r="G114" i="7"/>
  <c r="D114" i="7"/>
  <c r="G113" i="7"/>
  <c r="D113" i="7"/>
  <c r="G112" i="7"/>
  <c r="D112" i="7"/>
  <c r="G111" i="7"/>
  <c r="D111" i="7"/>
  <c r="G110" i="7"/>
  <c r="D110" i="7"/>
  <c r="G109" i="7"/>
  <c r="D109" i="7"/>
  <c r="G108" i="7"/>
  <c r="D108" i="7"/>
  <c r="G107" i="7"/>
  <c r="D107" i="7"/>
  <c r="G106" i="7"/>
  <c r="D106" i="7"/>
  <c r="G105" i="7"/>
  <c r="D105" i="7"/>
  <c r="G104" i="7"/>
  <c r="D104" i="7"/>
  <c r="G103" i="7"/>
  <c r="D103" i="7"/>
  <c r="G102" i="7"/>
  <c r="D102" i="7"/>
  <c r="G101" i="7"/>
  <c r="D101" i="7"/>
  <c r="G100" i="7"/>
  <c r="D100" i="7"/>
  <c r="G99" i="7"/>
  <c r="D99" i="7"/>
  <c r="G98" i="7"/>
  <c r="D98" i="7"/>
  <c r="G97" i="7"/>
  <c r="D97" i="7"/>
  <c r="G96" i="7"/>
  <c r="D96" i="7"/>
  <c r="G95" i="7"/>
  <c r="D95" i="7"/>
  <c r="G94" i="7"/>
  <c r="D94" i="7"/>
  <c r="G93" i="7"/>
  <c r="D93" i="7"/>
  <c r="G92" i="7"/>
  <c r="D92" i="7"/>
  <c r="G91" i="7"/>
  <c r="D91" i="7"/>
  <c r="G90" i="7"/>
  <c r="D90" i="7"/>
  <c r="G89" i="7"/>
  <c r="D89" i="7"/>
  <c r="G88" i="7"/>
  <c r="D88" i="7"/>
  <c r="G87" i="7"/>
  <c r="D87" i="7"/>
  <c r="G86" i="7"/>
  <c r="D86" i="7"/>
  <c r="G85" i="7"/>
  <c r="D85" i="7"/>
  <c r="G84" i="7"/>
  <c r="D84" i="7"/>
  <c r="G83" i="7"/>
  <c r="D83" i="7"/>
  <c r="G82" i="7"/>
  <c r="D82" i="7"/>
  <c r="G81" i="7"/>
  <c r="D81" i="7"/>
  <c r="G80" i="7"/>
  <c r="D80" i="7"/>
  <c r="G79" i="7"/>
  <c r="D79" i="7"/>
  <c r="G78" i="7"/>
  <c r="D78" i="7"/>
  <c r="G77" i="7"/>
  <c r="D77" i="7"/>
  <c r="G76" i="7"/>
  <c r="D76" i="7"/>
  <c r="G75" i="7"/>
  <c r="D75" i="7"/>
  <c r="G74" i="7"/>
  <c r="D74" i="7"/>
  <c r="G73" i="7"/>
  <c r="D73" i="7"/>
  <c r="G72" i="7"/>
  <c r="D72" i="7"/>
  <c r="G71" i="7"/>
  <c r="D71" i="7"/>
  <c r="G70" i="7"/>
  <c r="D70" i="7"/>
  <c r="G69" i="7"/>
  <c r="D69" i="7"/>
  <c r="G68" i="7"/>
  <c r="D68" i="7"/>
  <c r="G67" i="7"/>
  <c r="D67" i="7"/>
  <c r="G66" i="7"/>
  <c r="D66" i="7"/>
  <c r="G65" i="7"/>
  <c r="D65" i="7"/>
  <c r="G64" i="7"/>
  <c r="D64" i="7"/>
  <c r="G63" i="7"/>
  <c r="D63" i="7"/>
  <c r="G62" i="7"/>
  <c r="D62" i="7"/>
  <c r="G61" i="7"/>
  <c r="D61" i="7"/>
  <c r="G60" i="7"/>
  <c r="D60" i="7"/>
  <c r="G59" i="7"/>
  <c r="D59" i="7"/>
  <c r="G58" i="7"/>
  <c r="D58" i="7"/>
  <c r="G57" i="7"/>
  <c r="D57" i="7"/>
  <c r="G56" i="7"/>
  <c r="D56" i="7"/>
  <c r="G55" i="7"/>
  <c r="D55" i="7"/>
  <c r="G54" i="7"/>
  <c r="D54" i="7"/>
  <c r="G53" i="7"/>
  <c r="D53" i="7"/>
  <c r="G52" i="7"/>
  <c r="D52" i="7"/>
  <c r="G51" i="7"/>
  <c r="D51" i="7"/>
  <c r="G50" i="7"/>
  <c r="D50" i="7"/>
  <c r="G49" i="7"/>
  <c r="D49" i="7"/>
  <c r="G48" i="7"/>
  <c r="D48" i="7"/>
  <c r="G47" i="7"/>
  <c r="D47" i="7"/>
  <c r="G46" i="7"/>
  <c r="D46" i="7"/>
  <c r="G45" i="7"/>
  <c r="D45" i="7"/>
  <c r="G44" i="7"/>
  <c r="D44" i="7"/>
  <c r="G43" i="7"/>
  <c r="D43" i="7"/>
  <c r="G42" i="7"/>
  <c r="D42" i="7"/>
  <c r="G41" i="7"/>
  <c r="D41" i="7"/>
  <c r="G40" i="7"/>
  <c r="D40" i="7"/>
  <c r="G39" i="7"/>
  <c r="D39" i="7"/>
  <c r="G38" i="7"/>
  <c r="D38" i="7"/>
  <c r="G37" i="7"/>
  <c r="D37" i="7"/>
  <c r="G36" i="7"/>
  <c r="D36" i="7"/>
  <c r="G35" i="7"/>
  <c r="D35" i="7"/>
  <c r="G34" i="7"/>
  <c r="D34" i="7"/>
  <c r="G33" i="7"/>
  <c r="D33" i="7"/>
  <c r="G32" i="7"/>
  <c r="D32" i="7"/>
  <c r="G31" i="7"/>
  <c r="D31" i="7"/>
  <c r="G30" i="7"/>
  <c r="D30" i="7"/>
  <c r="G29" i="7"/>
  <c r="D29" i="7"/>
  <c r="G28" i="7"/>
  <c r="D28" i="7"/>
  <c r="G27" i="7"/>
  <c r="D27" i="7"/>
  <c r="G26" i="7"/>
  <c r="D26" i="7"/>
  <c r="G25" i="7"/>
  <c r="D25" i="7"/>
  <c r="G24" i="7"/>
  <c r="D24" i="7"/>
  <c r="G23" i="7"/>
  <c r="D23" i="7"/>
  <c r="G22" i="7"/>
  <c r="D22" i="7"/>
  <c r="G21" i="7"/>
  <c r="D21" i="7"/>
  <c r="G20" i="7"/>
  <c r="D20" i="7"/>
  <c r="G19" i="7"/>
  <c r="D19" i="7"/>
  <c r="G18" i="7"/>
  <c r="D18" i="7"/>
  <c r="G17" i="7"/>
  <c r="D17" i="7"/>
  <c r="G16" i="7"/>
  <c r="D16" i="7"/>
  <c r="G15" i="7"/>
  <c r="D15" i="7"/>
  <c r="G14" i="7"/>
  <c r="D14" i="7"/>
  <c r="G13" i="7"/>
  <c r="D13" i="7"/>
  <c r="G12" i="7"/>
  <c r="D12" i="7"/>
  <c r="M11" i="7" l="1"/>
  <c r="J10" i="7" s="1"/>
  <c r="J16" i="7" s="1"/>
  <c r="M10" i="7"/>
  <c r="L103" i="5"/>
  <c r="K103" i="5"/>
  <c r="J103" i="5"/>
  <c r="I103" i="5"/>
  <c r="H103" i="5"/>
  <c r="G103" i="5"/>
  <c r="F103" i="5"/>
  <c r="E103" i="5"/>
  <c r="D103" i="5"/>
  <c r="C103" i="5"/>
  <c r="L102" i="5"/>
  <c r="K102" i="5"/>
  <c r="J102" i="5"/>
  <c r="I102" i="5"/>
  <c r="H102" i="5"/>
  <c r="G102" i="5"/>
  <c r="F102" i="5"/>
  <c r="E102" i="5"/>
  <c r="D102" i="5"/>
  <c r="C102" i="5"/>
  <c r="L101" i="5"/>
  <c r="K101" i="5"/>
  <c r="J101" i="5"/>
  <c r="I101" i="5"/>
  <c r="H101" i="5"/>
  <c r="G101" i="5"/>
  <c r="F101" i="5"/>
  <c r="E101" i="5"/>
  <c r="D101" i="5"/>
  <c r="C101" i="5"/>
  <c r="L100" i="5"/>
  <c r="K100" i="5"/>
  <c r="J100" i="5"/>
  <c r="I100" i="5"/>
  <c r="H100" i="5"/>
  <c r="G100" i="5"/>
  <c r="F100" i="5"/>
  <c r="E100" i="5"/>
  <c r="D100" i="5"/>
  <c r="C100" i="5"/>
  <c r="L99" i="5"/>
  <c r="K99" i="5"/>
  <c r="J99" i="5"/>
  <c r="I99" i="5"/>
  <c r="H99" i="5"/>
  <c r="G99" i="5"/>
  <c r="F99" i="5"/>
  <c r="E99" i="5"/>
  <c r="D99" i="5"/>
  <c r="C99" i="5"/>
  <c r="L98" i="5"/>
  <c r="K98" i="5"/>
  <c r="J98" i="5"/>
  <c r="I98" i="5"/>
  <c r="H98" i="5"/>
  <c r="G98" i="5"/>
  <c r="F98" i="5"/>
  <c r="E98" i="5"/>
  <c r="D98" i="5"/>
  <c r="C98" i="5"/>
  <c r="L97" i="5"/>
  <c r="K97" i="5"/>
  <c r="J97" i="5"/>
  <c r="I97" i="5"/>
  <c r="H97" i="5"/>
  <c r="G97" i="5"/>
  <c r="F97" i="5"/>
  <c r="E97" i="5"/>
  <c r="D97" i="5"/>
  <c r="C97" i="5"/>
  <c r="L96" i="5"/>
  <c r="K96" i="5"/>
  <c r="J96" i="5"/>
  <c r="I96" i="5"/>
  <c r="H96" i="5"/>
  <c r="G96" i="5"/>
  <c r="G104" i="5" s="1"/>
  <c r="F96" i="5"/>
  <c r="E96" i="5"/>
  <c r="D96" i="5"/>
  <c r="C96" i="5"/>
  <c r="L95" i="5"/>
  <c r="K95" i="5"/>
  <c r="K104" i="5" s="1"/>
  <c r="J95" i="5"/>
  <c r="I95" i="5"/>
  <c r="I104" i="5" s="1"/>
  <c r="H95" i="5"/>
  <c r="H104" i="5" s="1"/>
  <c r="G95" i="5"/>
  <c r="F95" i="5"/>
  <c r="E95" i="5"/>
  <c r="E104" i="5" s="1"/>
  <c r="D95" i="5"/>
  <c r="C95" i="5"/>
  <c r="C76" i="5"/>
  <c r="L91" i="5"/>
  <c r="K91" i="5"/>
  <c r="J91" i="5"/>
  <c r="I91" i="5"/>
  <c r="H91" i="5"/>
  <c r="G91" i="5"/>
  <c r="F91" i="5"/>
  <c r="E91" i="5"/>
  <c r="D91" i="5"/>
  <c r="C91" i="5"/>
  <c r="L90" i="5"/>
  <c r="K90" i="5"/>
  <c r="J90" i="5"/>
  <c r="I90" i="5"/>
  <c r="H90" i="5"/>
  <c r="G90" i="5"/>
  <c r="F90" i="5"/>
  <c r="E90" i="5"/>
  <c r="D90" i="5"/>
  <c r="C90" i="5"/>
  <c r="L89" i="5"/>
  <c r="K89" i="5"/>
  <c r="J89" i="5"/>
  <c r="I89" i="5"/>
  <c r="H89" i="5"/>
  <c r="G89" i="5"/>
  <c r="F89" i="5"/>
  <c r="E89" i="5"/>
  <c r="D89" i="5"/>
  <c r="C89" i="5"/>
  <c r="L88" i="5"/>
  <c r="K88" i="5"/>
  <c r="J88" i="5"/>
  <c r="I88" i="5"/>
  <c r="H88" i="5"/>
  <c r="G88" i="5"/>
  <c r="F88" i="5"/>
  <c r="E88" i="5"/>
  <c r="D88" i="5"/>
  <c r="C88" i="5"/>
  <c r="L87" i="5"/>
  <c r="K87" i="5"/>
  <c r="J87" i="5"/>
  <c r="I87" i="5"/>
  <c r="H87" i="5"/>
  <c r="G87" i="5"/>
  <c r="F87" i="5"/>
  <c r="E87" i="5"/>
  <c r="D87" i="5"/>
  <c r="C87" i="5"/>
  <c r="L86" i="5"/>
  <c r="K86" i="5"/>
  <c r="J86" i="5"/>
  <c r="I86" i="5"/>
  <c r="H86" i="5"/>
  <c r="G86" i="5"/>
  <c r="F86" i="5"/>
  <c r="E86" i="5"/>
  <c r="D86" i="5"/>
  <c r="C86" i="5"/>
  <c r="L85" i="5"/>
  <c r="K85" i="5"/>
  <c r="J85" i="5"/>
  <c r="I85" i="5"/>
  <c r="H85" i="5"/>
  <c r="G85" i="5"/>
  <c r="F85" i="5"/>
  <c r="E85" i="5"/>
  <c r="D85" i="5"/>
  <c r="C85" i="5"/>
  <c r="L84" i="5"/>
  <c r="K84" i="5"/>
  <c r="J84" i="5"/>
  <c r="I84" i="5"/>
  <c r="H84" i="5"/>
  <c r="G84" i="5"/>
  <c r="F84" i="5"/>
  <c r="E84" i="5"/>
  <c r="D84" i="5"/>
  <c r="C84" i="5"/>
  <c r="L83" i="5"/>
  <c r="K83" i="5"/>
  <c r="J83" i="5"/>
  <c r="I83" i="5"/>
  <c r="H83" i="5"/>
  <c r="G83" i="5"/>
  <c r="F83" i="5"/>
  <c r="E83" i="5"/>
  <c r="D83" i="5"/>
  <c r="C83" i="5"/>
  <c r="L82" i="5"/>
  <c r="K82" i="5"/>
  <c r="J82" i="5"/>
  <c r="I82" i="5"/>
  <c r="H82" i="5"/>
  <c r="G82" i="5"/>
  <c r="F82" i="5"/>
  <c r="E82" i="5"/>
  <c r="D82" i="5"/>
  <c r="C82" i="5"/>
  <c r="C92" i="5" s="1"/>
  <c r="L81" i="5"/>
  <c r="K81" i="5"/>
  <c r="J81" i="5"/>
  <c r="I81" i="5"/>
  <c r="H81" i="5"/>
  <c r="G81" i="5"/>
  <c r="F81" i="5"/>
  <c r="E81" i="5"/>
  <c r="D81" i="5"/>
  <c r="C81" i="5"/>
  <c r="L80" i="5"/>
  <c r="K80" i="5"/>
  <c r="J80" i="5"/>
  <c r="J92" i="5" s="1"/>
  <c r="I80" i="5"/>
  <c r="I92" i="5" s="1"/>
  <c r="H80" i="5"/>
  <c r="G80" i="5"/>
  <c r="G92" i="5" s="1"/>
  <c r="F80" i="5"/>
  <c r="F92" i="5" s="1"/>
  <c r="E80" i="5"/>
  <c r="D80" i="5"/>
  <c r="C80" i="5"/>
  <c r="I77" i="5"/>
  <c r="L76" i="5"/>
  <c r="K76" i="5"/>
  <c r="J76" i="5"/>
  <c r="I76" i="5"/>
  <c r="H76" i="5"/>
  <c r="G76" i="5"/>
  <c r="F76" i="5"/>
  <c r="E76" i="5"/>
  <c r="D76" i="5"/>
  <c r="L75" i="5"/>
  <c r="K75" i="5"/>
  <c r="J75" i="5"/>
  <c r="I75" i="5"/>
  <c r="H75" i="5"/>
  <c r="G75" i="5"/>
  <c r="F75" i="5"/>
  <c r="E75" i="5"/>
  <c r="D75" i="5"/>
  <c r="C75" i="5"/>
  <c r="L74" i="5"/>
  <c r="K74" i="5"/>
  <c r="J74" i="5"/>
  <c r="I74" i="5"/>
  <c r="H74" i="5"/>
  <c r="G74" i="5"/>
  <c r="F74" i="5"/>
  <c r="E74" i="5"/>
  <c r="D74" i="5"/>
  <c r="C74" i="5"/>
  <c r="L73" i="5"/>
  <c r="K73" i="5"/>
  <c r="J73" i="5"/>
  <c r="I73" i="5"/>
  <c r="H73" i="5"/>
  <c r="G73" i="5"/>
  <c r="F73" i="5"/>
  <c r="E73" i="5"/>
  <c r="D73" i="5"/>
  <c r="C73" i="5"/>
  <c r="L72" i="5"/>
  <c r="K72" i="5"/>
  <c r="J72" i="5"/>
  <c r="I72" i="5"/>
  <c r="H72" i="5"/>
  <c r="G72" i="5"/>
  <c r="F72" i="5"/>
  <c r="E72" i="5"/>
  <c r="D72" i="5"/>
  <c r="C72" i="5"/>
  <c r="L71" i="5"/>
  <c r="K71" i="5"/>
  <c r="J71" i="5"/>
  <c r="I71" i="5"/>
  <c r="H71" i="5"/>
  <c r="G71" i="5"/>
  <c r="F71" i="5"/>
  <c r="E71" i="5"/>
  <c r="D71" i="5"/>
  <c r="C71" i="5"/>
  <c r="L70" i="5"/>
  <c r="K70" i="5"/>
  <c r="J70" i="5"/>
  <c r="I70" i="5"/>
  <c r="H70" i="5"/>
  <c r="G70" i="5"/>
  <c r="F70" i="5"/>
  <c r="E70" i="5"/>
  <c r="D70" i="5"/>
  <c r="C70" i="5"/>
  <c r="L69" i="5"/>
  <c r="K69" i="5"/>
  <c r="J69" i="5"/>
  <c r="I69" i="5"/>
  <c r="H69" i="5"/>
  <c r="G69" i="5"/>
  <c r="G77" i="5" s="1"/>
  <c r="F69" i="5"/>
  <c r="E69" i="5"/>
  <c r="D69" i="5"/>
  <c r="C69" i="5"/>
  <c r="C77" i="5" s="1"/>
  <c r="L56" i="5"/>
  <c r="K56" i="5"/>
  <c r="J56" i="5"/>
  <c r="I56" i="5"/>
  <c r="H56" i="5"/>
  <c r="G56" i="5"/>
  <c r="F56" i="5"/>
  <c r="E56" i="5"/>
  <c r="D56" i="5"/>
  <c r="C56" i="5"/>
  <c r="L61" i="5"/>
  <c r="K61" i="5"/>
  <c r="J61" i="5"/>
  <c r="I61" i="5"/>
  <c r="H61" i="5"/>
  <c r="G61" i="5"/>
  <c r="F61" i="5"/>
  <c r="E61" i="5"/>
  <c r="D61" i="5"/>
  <c r="C61" i="5"/>
  <c r="L60" i="5"/>
  <c r="K60" i="5"/>
  <c r="J60" i="5"/>
  <c r="I60" i="5"/>
  <c r="H60" i="5"/>
  <c r="G60" i="5"/>
  <c r="F60" i="5"/>
  <c r="E60" i="5"/>
  <c r="D60" i="5"/>
  <c r="C60" i="5"/>
  <c r="L59" i="5"/>
  <c r="K59" i="5"/>
  <c r="J59" i="5"/>
  <c r="I59" i="5"/>
  <c r="H59" i="5"/>
  <c r="H62" i="5" s="1"/>
  <c r="G59" i="5"/>
  <c r="F59" i="5"/>
  <c r="E59" i="5"/>
  <c r="D59" i="5"/>
  <c r="C59" i="5"/>
  <c r="L55" i="5"/>
  <c r="K55" i="5"/>
  <c r="J55" i="5"/>
  <c r="I55" i="5"/>
  <c r="H55" i="5"/>
  <c r="G55" i="5"/>
  <c r="F55" i="5"/>
  <c r="E55" i="5"/>
  <c r="D55" i="5"/>
  <c r="C55" i="5"/>
  <c r="L54" i="5"/>
  <c r="K54" i="5"/>
  <c r="J54" i="5"/>
  <c r="I54" i="5"/>
  <c r="H54" i="5"/>
  <c r="G54" i="5"/>
  <c r="F54" i="5"/>
  <c r="E54" i="5"/>
  <c r="D54" i="5"/>
  <c r="C54" i="5"/>
  <c r="L53" i="5"/>
  <c r="K53" i="5"/>
  <c r="J53" i="5"/>
  <c r="I53" i="5"/>
  <c r="H53" i="5"/>
  <c r="G53" i="5"/>
  <c r="F53" i="5"/>
  <c r="F57" i="5" s="1"/>
  <c r="E53" i="5"/>
  <c r="D53" i="5"/>
  <c r="C53" i="5"/>
  <c r="M51" i="5"/>
  <c r="L51" i="5"/>
  <c r="K51" i="5"/>
  <c r="J51" i="5"/>
  <c r="I51" i="5"/>
  <c r="H51" i="5"/>
  <c r="G51" i="5"/>
  <c r="F51" i="5"/>
  <c r="E51" i="5"/>
  <c r="D51" i="5"/>
  <c r="C51" i="5"/>
  <c r="M50" i="5"/>
  <c r="L50" i="5"/>
  <c r="K50" i="5"/>
  <c r="J50" i="5"/>
  <c r="I50" i="5"/>
  <c r="H50" i="5"/>
  <c r="G50" i="5"/>
  <c r="F50" i="5"/>
  <c r="E50" i="5"/>
  <c r="D50" i="5"/>
  <c r="C50" i="5"/>
  <c r="M49" i="5"/>
  <c r="L49" i="5"/>
  <c r="K49" i="5"/>
  <c r="J49" i="5"/>
  <c r="I49" i="5"/>
  <c r="H49" i="5"/>
  <c r="G49" i="5"/>
  <c r="F49" i="5"/>
  <c r="E49" i="5"/>
  <c r="D49" i="5"/>
  <c r="C49" i="5"/>
  <c r="M48" i="5"/>
  <c r="L48" i="5"/>
  <c r="K48" i="5"/>
  <c r="J48" i="5"/>
  <c r="I48" i="5"/>
  <c r="H48" i="5"/>
  <c r="G48" i="5"/>
  <c r="F48" i="5"/>
  <c r="E48" i="5"/>
  <c r="D48" i="5"/>
  <c r="C48" i="5"/>
  <c r="M47" i="5"/>
  <c r="L47" i="5"/>
  <c r="K47" i="5"/>
  <c r="J47" i="5"/>
  <c r="I47" i="5"/>
  <c r="H47" i="5"/>
  <c r="G47" i="5"/>
  <c r="F47" i="5"/>
  <c r="E47" i="5"/>
  <c r="D47" i="5"/>
  <c r="C47" i="5"/>
  <c r="M40" i="5"/>
  <c r="L40" i="5"/>
  <c r="K40" i="5"/>
  <c r="J40" i="5"/>
  <c r="I40" i="5"/>
  <c r="H40" i="5"/>
  <c r="G40" i="5"/>
  <c r="F40" i="5"/>
  <c r="E40" i="5"/>
  <c r="D40" i="5"/>
  <c r="C40" i="5"/>
  <c r="L35" i="5"/>
  <c r="M35" i="5" s="1"/>
  <c r="K35" i="5"/>
  <c r="J35" i="5"/>
  <c r="I35" i="5"/>
  <c r="H35" i="5"/>
  <c r="G35" i="5"/>
  <c r="F35" i="5"/>
  <c r="E35" i="5"/>
  <c r="D35" i="5"/>
  <c r="C35" i="5"/>
  <c r="M29" i="5"/>
  <c r="L29" i="5"/>
  <c r="K29" i="5"/>
  <c r="J29" i="5"/>
  <c r="I29" i="5"/>
  <c r="H29" i="5"/>
  <c r="G29" i="5"/>
  <c r="F29" i="5"/>
  <c r="E29" i="5"/>
  <c r="D29" i="5"/>
  <c r="C29" i="5"/>
  <c r="M23" i="5"/>
  <c r="L23" i="5"/>
  <c r="K23" i="5"/>
  <c r="J23" i="5"/>
  <c r="I23" i="5"/>
  <c r="H23" i="5"/>
  <c r="G23" i="5"/>
  <c r="F23" i="5"/>
  <c r="E23" i="5"/>
  <c r="D23" i="5"/>
  <c r="C23" i="5"/>
  <c r="M20" i="5"/>
  <c r="L20" i="5"/>
  <c r="K20" i="5"/>
  <c r="J20" i="5"/>
  <c r="I20" i="5"/>
  <c r="H20" i="5"/>
  <c r="G20" i="5"/>
  <c r="F20" i="5"/>
  <c r="E20" i="5"/>
  <c r="D20" i="5"/>
  <c r="C20" i="5"/>
  <c r="M17" i="5"/>
  <c r="L14" i="5"/>
  <c r="K14" i="5"/>
  <c r="J14" i="5"/>
  <c r="I14" i="5"/>
  <c r="H14" i="5"/>
  <c r="G14" i="5"/>
  <c r="F14" i="5"/>
  <c r="E14" i="5"/>
  <c r="D14" i="5"/>
  <c r="C14" i="5"/>
  <c r="M9" i="5"/>
  <c r="L9" i="5"/>
  <c r="K9" i="5"/>
  <c r="J9" i="5"/>
  <c r="I9" i="5"/>
  <c r="H9" i="5"/>
  <c r="G9" i="5"/>
  <c r="F9" i="5"/>
  <c r="E9" i="5"/>
  <c r="D9" i="5"/>
  <c r="C9" i="5"/>
  <c r="C10" i="5" s="1"/>
  <c r="M6" i="5"/>
  <c r="M15" i="5" s="1"/>
  <c r="L6" i="5"/>
  <c r="K6" i="5"/>
  <c r="J6" i="5"/>
  <c r="I6" i="5"/>
  <c r="H6" i="5"/>
  <c r="G6" i="5"/>
  <c r="F6" i="5"/>
  <c r="E6" i="5"/>
  <c r="D6" i="5"/>
  <c r="C6" i="5"/>
  <c r="L3" i="5"/>
  <c r="K3" i="5"/>
  <c r="J3" i="5"/>
  <c r="I3" i="5"/>
  <c r="H3" i="5"/>
  <c r="G3" i="5"/>
  <c r="F3" i="5"/>
  <c r="E3" i="5"/>
  <c r="D3" i="5"/>
  <c r="C3" i="5"/>
  <c r="B2" i="5"/>
  <c r="H77" i="5" l="1"/>
  <c r="F77" i="5"/>
  <c r="J77" i="5"/>
  <c r="H92" i="5"/>
  <c r="F104" i="5"/>
  <c r="G57" i="5"/>
  <c r="I62" i="5"/>
  <c r="H57" i="5"/>
  <c r="H64" i="5" s="1"/>
  <c r="J62" i="5"/>
  <c r="K77" i="5"/>
  <c r="D77" i="5"/>
  <c r="D106" i="5" s="1"/>
  <c r="L77" i="5"/>
  <c r="L106" i="5" s="1"/>
  <c r="D92" i="5"/>
  <c r="L92" i="5"/>
  <c r="I15" i="5"/>
  <c r="E77" i="5"/>
  <c r="E92" i="5"/>
  <c r="D104" i="5"/>
  <c r="L104" i="5"/>
  <c r="J104" i="5"/>
  <c r="K92" i="5"/>
  <c r="C104" i="5"/>
  <c r="C106" i="5" s="1"/>
  <c r="I106" i="5"/>
  <c r="G106" i="5"/>
  <c r="C57" i="5"/>
  <c r="D57" i="5"/>
  <c r="D64" i="5" s="1"/>
  <c r="L57" i="5"/>
  <c r="L64" i="5" s="1"/>
  <c r="F62" i="5"/>
  <c r="F64" i="5" s="1"/>
  <c r="K57" i="5"/>
  <c r="K64" i="5" s="1"/>
  <c r="E57" i="5"/>
  <c r="G62" i="5"/>
  <c r="E62" i="5"/>
  <c r="C62" i="5"/>
  <c r="K62" i="5"/>
  <c r="G64" i="5"/>
  <c r="F12" i="5"/>
  <c r="F17" i="5" s="1"/>
  <c r="F18" i="5" s="1"/>
  <c r="I57" i="5"/>
  <c r="I64" i="5" s="1"/>
  <c r="J57" i="5"/>
  <c r="J64" i="5" s="1"/>
  <c r="D62" i="5"/>
  <c r="L62" i="5"/>
  <c r="D21" i="5"/>
  <c r="G24" i="5"/>
  <c r="D10" i="5"/>
  <c r="L10" i="5"/>
  <c r="H10" i="5"/>
  <c r="F15" i="5"/>
  <c r="E12" i="5"/>
  <c r="E17" i="5" s="1"/>
  <c r="E18" i="5" s="1"/>
  <c r="G15" i="5"/>
  <c r="I7" i="5"/>
  <c r="H24" i="5"/>
  <c r="I21" i="5"/>
  <c r="G10" i="5"/>
  <c r="M21" i="5"/>
  <c r="C12" i="5"/>
  <c r="C17" i="5" s="1"/>
  <c r="C18" i="5" s="1"/>
  <c r="D12" i="5"/>
  <c r="D17" i="5" s="1"/>
  <c r="D18" i="5" s="1"/>
  <c r="L12" i="5"/>
  <c r="L17" i="5" s="1"/>
  <c r="L18" i="5" s="1"/>
  <c r="D15" i="5"/>
  <c r="L15" i="5"/>
  <c r="G21" i="5"/>
  <c r="F10" i="5"/>
  <c r="I10" i="5"/>
  <c r="I24" i="5"/>
  <c r="J12" i="5"/>
  <c r="J17" i="5" s="1"/>
  <c r="J26" i="5" s="1"/>
  <c r="H15" i="5"/>
  <c r="H21" i="5"/>
  <c r="F24" i="5"/>
  <c r="E7" i="5"/>
  <c r="J24" i="5"/>
  <c r="F7" i="5"/>
  <c r="M18" i="5"/>
  <c r="J21" i="5"/>
  <c r="C24" i="5"/>
  <c r="K24" i="5"/>
  <c r="M7" i="5"/>
  <c r="M10" i="5"/>
  <c r="J15" i="5"/>
  <c r="C21" i="5"/>
  <c r="K21" i="5"/>
  <c r="D24" i="5"/>
  <c r="L24" i="5"/>
  <c r="L21" i="5"/>
  <c r="K10" i="5"/>
  <c r="C15" i="5"/>
  <c r="K15" i="5"/>
  <c r="E24" i="5"/>
  <c r="M24" i="5"/>
  <c r="J7" i="5"/>
  <c r="E21" i="5"/>
  <c r="K7" i="5"/>
  <c r="E10" i="5"/>
  <c r="E15" i="5"/>
  <c r="F21" i="5"/>
  <c r="E26" i="5"/>
  <c r="L26" i="5"/>
  <c r="D7" i="5"/>
  <c r="L7" i="5"/>
  <c r="M12" i="5"/>
  <c r="G12" i="5"/>
  <c r="G17" i="5" s="1"/>
  <c r="G7" i="5"/>
  <c r="J10" i="5"/>
  <c r="H12" i="5"/>
  <c r="H17" i="5" s="1"/>
  <c r="M26" i="5"/>
  <c r="M30" i="5" s="1"/>
  <c r="H7" i="5"/>
  <c r="I12" i="5"/>
  <c r="I17" i="5" s="1"/>
  <c r="K12" i="5"/>
  <c r="K17" i="5" s="1"/>
  <c r="K106" i="5" l="1"/>
  <c r="J106" i="5"/>
  <c r="F106" i="5"/>
  <c r="J18" i="5"/>
  <c r="E106" i="5"/>
  <c r="H106" i="5"/>
  <c r="F26" i="5"/>
  <c r="F27" i="5" s="1"/>
  <c r="C64" i="5"/>
  <c r="C26" i="5"/>
  <c r="E64" i="5"/>
  <c r="D26" i="5"/>
  <c r="D30" i="5" s="1"/>
  <c r="J32" i="5"/>
  <c r="J27" i="5"/>
  <c r="K18" i="5"/>
  <c r="K26" i="5"/>
  <c r="I26" i="5"/>
  <c r="I18" i="5"/>
  <c r="J30" i="5"/>
  <c r="M32" i="5"/>
  <c r="M27" i="5"/>
  <c r="E32" i="5"/>
  <c r="E27" i="5"/>
  <c r="E30" i="5"/>
  <c r="H18" i="5"/>
  <c r="H26" i="5"/>
  <c r="C32" i="5"/>
  <c r="C27" i="5"/>
  <c r="C30" i="5"/>
  <c r="G18" i="5"/>
  <c r="G26" i="5"/>
  <c r="L32" i="5"/>
  <c r="L27" i="5"/>
  <c r="L30" i="5"/>
  <c r="D32" i="5"/>
  <c r="D27" i="5"/>
  <c r="F32" i="5" l="1"/>
  <c r="F30" i="5"/>
  <c r="K32" i="5"/>
  <c r="K30" i="5"/>
  <c r="K27" i="5"/>
  <c r="G32" i="5"/>
  <c r="G30" i="5"/>
  <c r="G27" i="5"/>
  <c r="M37" i="5"/>
  <c r="M33" i="5"/>
  <c r="D37" i="5"/>
  <c r="D33" i="5"/>
  <c r="C37" i="5"/>
  <c r="C33" i="5"/>
  <c r="L37" i="5"/>
  <c r="L33" i="5"/>
  <c r="I27" i="5"/>
  <c r="I32" i="5"/>
  <c r="I30" i="5"/>
  <c r="F37" i="5"/>
  <c r="F33" i="5"/>
  <c r="E33" i="5"/>
  <c r="E37" i="5"/>
  <c r="H32" i="5"/>
  <c r="H27" i="5"/>
  <c r="H30" i="5"/>
  <c r="J33" i="5"/>
  <c r="J37" i="5"/>
  <c r="D38" i="5" l="1"/>
  <c r="D41" i="5"/>
  <c r="D43" i="5" s="1"/>
  <c r="M43" i="5"/>
  <c r="M38" i="5"/>
  <c r="M41" i="5"/>
  <c r="E38" i="5"/>
  <c r="E41" i="5"/>
  <c r="E43" i="5" s="1"/>
  <c r="L43" i="5"/>
  <c r="L41" i="5"/>
  <c r="C41" i="5"/>
  <c r="C43" i="5" s="1"/>
  <c r="J38" i="5"/>
  <c r="J41" i="5"/>
  <c r="J43" i="5"/>
  <c r="F38" i="5"/>
  <c r="F41" i="5"/>
  <c r="F43" i="5" s="1"/>
  <c r="I33" i="5"/>
  <c r="I37" i="5"/>
  <c r="G33" i="5"/>
  <c r="G37" i="5"/>
  <c r="H33" i="5"/>
  <c r="H37" i="5"/>
  <c r="K37" i="5"/>
  <c r="K33" i="5"/>
  <c r="G38" i="5" l="1"/>
  <c r="G41" i="5"/>
  <c r="G43" i="5" s="1"/>
  <c r="K38" i="5"/>
  <c r="K43" i="5"/>
  <c r="K41" i="5"/>
  <c r="L38" i="5"/>
  <c r="I38" i="5"/>
  <c r="I43" i="5"/>
  <c r="I41" i="5"/>
  <c r="H38" i="5"/>
  <c r="H41" i="5"/>
  <c r="H43" i="5" s="1"/>
  <c r="Q33" i="4" l="1"/>
  <c r="M10" i="4"/>
  <c r="XFD1048550" i="4" a="1"/>
  <c r="XFD1048550" i="4" s="1"/>
  <c r="XFD1048551" i="4" a="1"/>
  <c r="XFD1048551" i="4" s="1"/>
  <c r="XFD1048552" i="4" a="1"/>
  <c r="XFD1048552" i="4" s="1"/>
  <c r="XFD1048553" i="4" a="1"/>
  <c r="XFD1048553" i="4" s="1"/>
  <c r="XFD1048554" i="4" a="1"/>
  <c r="XFD1048554" i="4" s="1"/>
  <c r="XFD1048555" i="4" a="1"/>
  <c r="XFD1048555" i="4" s="1"/>
  <c r="XFD1048556" i="4" a="1"/>
  <c r="XFD1048556" i="4" s="1"/>
  <c r="XFD1048557" i="4" a="1"/>
  <c r="XFD1048557" i="4"/>
  <c r="XFD1048558" i="4" a="1"/>
  <c r="XFD1048558" i="4" s="1"/>
  <c r="XFD1048559" i="4" a="1"/>
  <c r="XFD1048559" i="4" s="1"/>
  <c r="XFD1048560" i="4" a="1"/>
  <c r="XFD1048560" i="4" s="1"/>
  <c r="XFD1048561" i="4" a="1"/>
  <c r="XFD1048561" i="4"/>
  <c r="XFD1048562" i="4" a="1"/>
  <c r="XFD1048562" i="4" s="1"/>
  <c r="XFD1048563" i="4" a="1"/>
  <c r="XFD1048563" i="4" s="1"/>
  <c r="XFD1048564" i="4" a="1"/>
  <c r="XFD1048564" i="4" s="1"/>
  <c r="XFD1048565" i="4" a="1"/>
  <c r="XFD1048565" i="4"/>
  <c r="XFD1048566" i="4" a="1"/>
  <c r="XFD1048566" i="4" s="1"/>
  <c r="XFD1048567" i="4" a="1"/>
  <c r="XFD1048567" i="4" s="1"/>
  <c r="XFD1048568" i="4" a="1"/>
  <c r="XFD1048568" i="4" s="1"/>
  <c r="XFD1048569" i="4" a="1"/>
  <c r="XFD1048569" i="4"/>
  <c r="XFD1048570" i="4" a="1"/>
  <c r="XFD1048570" i="4" s="1"/>
  <c r="XFD1048571" i="4" a="1"/>
  <c r="XFD1048571" i="4" s="1"/>
  <c r="XFD1048572" i="4" a="1"/>
  <c r="XFD1048572" i="4" s="1"/>
  <c r="XFD1048573" i="4" a="1"/>
  <c r="XFD1048573" i="4"/>
  <c r="XFD1048574" i="4" a="1"/>
  <c r="XFD1048574" i="4" s="1"/>
  <c r="XFD1048575" i="4" a="1"/>
  <c r="XFD1048575" i="4" s="1"/>
  <c r="Q39" i="4"/>
  <c r="F33" i="4" l="1"/>
  <c r="G33" i="4" s="1"/>
  <c r="H33" i="4" s="1"/>
  <c r="H32" i="4" s="1"/>
  <c r="H24" i="4"/>
  <c r="P39" i="4" s="1"/>
  <c r="L17" i="4"/>
  <c r="L16" i="4"/>
  <c r="I17" i="4"/>
  <c r="I16" i="4"/>
  <c r="Q32" i="4" s="1"/>
  <c r="M13" i="4"/>
  <c r="K11" i="4"/>
  <c r="K12" i="4"/>
  <c r="K13" i="4"/>
  <c r="K14" i="4"/>
  <c r="K10" i="4"/>
  <c r="J11" i="4"/>
  <c r="M11" i="4" s="1"/>
  <c r="J12" i="4"/>
  <c r="M12" i="4" s="1"/>
  <c r="J13" i="4"/>
  <c r="J14" i="4"/>
  <c r="M14" i="4" s="1"/>
  <c r="J10" i="4"/>
  <c r="C7" i="3"/>
  <c r="C8" i="3" s="1"/>
  <c r="G31" i="4" l="1"/>
  <c r="G32" i="4"/>
  <c r="K16" i="4"/>
  <c r="K17" i="4"/>
  <c r="M17" i="4"/>
  <c r="Q30" i="4" s="1"/>
  <c r="M16" i="4"/>
  <c r="Q40" i="4"/>
  <c r="H36" i="4"/>
  <c r="Q31" i="4" s="1"/>
  <c r="J17" i="4"/>
  <c r="J16" i="4"/>
  <c r="C9" i="3"/>
  <c r="Q24" i="4" l="1"/>
  <c r="Q25" i="4" s="1"/>
  <c r="P40" i="4" s="1"/>
  <c r="P41" i="4" s="1"/>
  <c r="G36" i="4"/>
  <c r="C13" i="3"/>
  <c r="C26" i="3"/>
  <c r="C10" i="2"/>
  <c r="K76" i="1" l="1"/>
  <c r="J76" i="1"/>
  <c r="I76" i="1"/>
  <c r="H76" i="1"/>
  <c r="G76" i="1"/>
  <c r="F76" i="1"/>
  <c r="E76" i="1"/>
  <c r="D76" i="1"/>
  <c r="K75" i="1"/>
  <c r="J75" i="1"/>
  <c r="I75" i="1"/>
  <c r="H75" i="1"/>
  <c r="G75" i="1"/>
  <c r="F75" i="1"/>
  <c r="E75" i="1"/>
  <c r="D75" i="1"/>
  <c r="K74" i="1"/>
  <c r="J74" i="1"/>
  <c r="I74" i="1"/>
  <c r="H74" i="1"/>
  <c r="G74" i="1"/>
  <c r="F74" i="1"/>
  <c r="E74" i="1"/>
  <c r="D74" i="1"/>
  <c r="K73" i="1"/>
  <c r="J73" i="1"/>
  <c r="I73" i="1"/>
  <c r="H73" i="1"/>
  <c r="G73" i="1"/>
  <c r="F73" i="1"/>
  <c r="E73" i="1"/>
  <c r="D73" i="1"/>
  <c r="K71" i="1"/>
  <c r="J71" i="1"/>
  <c r="I71" i="1"/>
  <c r="H71" i="1"/>
  <c r="G71" i="1"/>
  <c r="F71" i="1"/>
  <c r="E71" i="1"/>
  <c r="D71" i="1"/>
  <c r="K70" i="1"/>
  <c r="J70" i="1"/>
  <c r="I70" i="1"/>
  <c r="H70" i="1"/>
  <c r="G70" i="1"/>
  <c r="F70" i="1"/>
  <c r="E70" i="1"/>
  <c r="D70" i="1"/>
  <c r="K69" i="1"/>
  <c r="J69" i="1"/>
  <c r="I69" i="1"/>
  <c r="H69" i="1"/>
  <c r="G69" i="1"/>
  <c r="F69" i="1"/>
  <c r="E69" i="1"/>
  <c r="D69" i="1"/>
  <c r="C67" i="1"/>
  <c r="E66" i="1"/>
  <c r="E65" i="1"/>
  <c r="E64" i="1"/>
  <c r="E63" i="1"/>
  <c r="E62" i="1"/>
  <c r="D66" i="1"/>
  <c r="D65" i="1"/>
  <c r="D64" i="1"/>
  <c r="D63" i="1"/>
  <c r="D62" i="1"/>
  <c r="K59" i="1"/>
  <c r="K56" i="1"/>
  <c r="J56" i="1"/>
  <c r="J59" i="1" s="1"/>
  <c r="I56" i="1"/>
  <c r="I59" i="1" s="1"/>
  <c r="H56" i="1"/>
  <c r="H59" i="1" s="1"/>
  <c r="G56" i="1"/>
  <c r="G59" i="1" s="1"/>
  <c r="F56" i="1"/>
  <c r="F59" i="1" s="1"/>
  <c r="E56" i="1"/>
  <c r="E59" i="1" s="1"/>
  <c r="K55" i="1"/>
  <c r="K58" i="1" s="1"/>
  <c r="J55" i="1"/>
  <c r="J58" i="1" s="1"/>
  <c r="I55" i="1"/>
  <c r="I58" i="1" s="1"/>
  <c r="H55" i="1"/>
  <c r="H58" i="1" s="1"/>
  <c r="G55" i="1"/>
  <c r="G58" i="1" s="1"/>
  <c r="F55" i="1"/>
  <c r="F58" i="1" s="1"/>
  <c r="E55" i="1"/>
  <c r="E58" i="1" s="1"/>
  <c r="B41" i="1"/>
  <c r="B19" i="1"/>
  <c r="B5" i="1"/>
  <c r="B27" i="1"/>
  <c r="E51" i="1"/>
  <c r="D51" i="1"/>
  <c r="E49" i="1"/>
  <c r="D49" i="1"/>
  <c r="E48" i="1"/>
  <c r="D48" i="1"/>
  <c r="E46" i="1"/>
  <c r="D46" i="1"/>
  <c r="E44" i="1"/>
  <c r="D44" i="1"/>
  <c r="F43" i="1"/>
  <c r="E43" i="1"/>
  <c r="D43" i="1"/>
  <c r="E29" i="1"/>
  <c r="D29" i="1"/>
  <c r="E37" i="1"/>
  <c r="D37" i="1"/>
  <c r="E35" i="1"/>
  <c r="D35" i="1"/>
  <c r="E34" i="1"/>
  <c r="D34" i="1"/>
  <c r="E32" i="1"/>
  <c r="D32" i="1"/>
  <c r="E30" i="1"/>
  <c r="D30" i="1"/>
  <c r="F12" i="1"/>
  <c r="F65" i="1" s="1"/>
  <c r="F9" i="1"/>
  <c r="F63" i="1" s="1"/>
  <c r="F6" i="1"/>
  <c r="F29" i="1" s="1"/>
  <c r="G25" i="1"/>
  <c r="H25" i="1" s="1"/>
  <c r="I25" i="1" s="1"/>
  <c r="J25" i="1" s="1"/>
  <c r="K25" i="1" s="1"/>
  <c r="G24" i="1"/>
  <c r="H24" i="1" s="1"/>
  <c r="I24" i="1" s="1"/>
  <c r="J24" i="1" s="1"/>
  <c r="K24" i="1" s="1"/>
  <c r="K12" i="1" s="1"/>
  <c r="K49" i="1" s="1"/>
  <c r="G23" i="1"/>
  <c r="H23" i="1" s="1"/>
  <c r="I23" i="1" s="1"/>
  <c r="J23" i="1" s="1"/>
  <c r="K23" i="1" s="1"/>
  <c r="G22" i="1"/>
  <c r="H22" i="1" s="1"/>
  <c r="I22" i="1" s="1"/>
  <c r="J22" i="1" s="1"/>
  <c r="K22" i="1" s="1"/>
  <c r="K9" i="1" s="1"/>
  <c r="G21" i="1"/>
  <c r="H21" i="1" s="1"/>
  <c r="I21" i="1" s="1"/>
  <c r="J21" i="1" s="1"/>
  <c r="K21" i="1" s="1"/>
  <c r="H20" i="1"/>
  <c r="I20" i="1" s="1"/>
  <c r="J20" i="1" s="1"/>
  <c r="K20" i="1" s="1"/>
  <c r="G20" i="1"/>
  <c r="E24" i="1"/>
  <c r="D24" i="1"/>
  <c r="E23" i="1"/>
  <c r="D23" i="1"/>
  <c r="E22" i="1"/>
  <c r="D22" i="1"/>
  <c r="E21" i="1"/>
  <c r="D21" i="1"/>
  <c r="E20" i="1"/>
  <c r="E8" i="1"/>
  <c r="E10" i="1" s="1"/>
  <c r="E13" i="1" s="1"/>
  <c r="E15" i="1" s="1"/>
  <c r="E52" i="1" s="1"/>
  <c r="D8" i="1"/>
  <c r="D10" i="1" s="1"/>
  <c r="D13" i="1" s="1"/>
  <c r="D15" i="1" s="1"/>
  <c r="D52" i="1" s="1"/>
  <c r="I12" i="1" l="1"/>
  <c r="I65" i="1" s="1"/>
  <c r="F32" i="1"/>
  <c r="J12" i="1"/>
  <c r="J65" i="1" s="1"/>
  <c r="D33" i="1"/>
  <c r="D38" i="1"/>
  <c r="D45" i="1"/>
  <c r="E67" i="1"/>
  <c r="D50" i="1"/>
  <c r="D31" i="1"/>
  <c r="F46" i="1"/>
  <c r="D67" i="1"/>
  <c r="D36" i="1"/>
  <c r="D47" i="1"/>
  <c r="K63" i="1"/>
  <c r="K46" i="1"/>
  <c r="J9" i="1"/>
  <c r="K65" i="1"/>
  <c r="E31" i="1"/>
  <c r="E33" i="1"/>
  <c r="E36" i="1"/>
  <c r="E38" i="1"/>
  <c r="E45" i="1"/>
  <c r="E47" i="1"/>
  <c r="E50" i="1"/>
  <c r="F49" i="1"/>
  <c r="F35" i="1"/>
  <c r="G12" i="1"/>
  <c r="I9" i="1"/>
  <c r="H12" i="1"/>
  <c r="G9" i="1"/>
  <c r="I49" i="1"/>
  <c r="H9" i="1"/>
  <c r="G6" i="1"/>
  <c r="F11" i="1"/>
  <c r="F7" i="1"/>
  <c r="J49" i="1" l="1"/>
  <c r="G65" i="1"/>
  <c r="G49" i="1"/>
  <c r="G35" i="1"/>
  <c r="H63" i="1"/>
  <c r="H46" i="1"/>
  <c r="H32" i="1"/>
  <c r="J46" i="1"/>
  <c r="J63" i="1"/>
  <c r="F62" i="1"/>
  <c r="F44" i="1"/>
  <c r="F30" i="1"/>
  <c r="F64" i="1"/>
  <c r="F48" i="1"/>
  <c r="F34" i="1"/>
  <c r="G63" i="1"/>
  <c r="G46" i="1"/>
  <c r="G32" i="1"/>
  <c r="H6" i="1"/>
  <c r="G43" i="1"/>
  <c r="G29" i="1"/>
  <c r="H65" i="1"/>
  <c r="H49" i="1"/>
  <c r="H35" i="1"/>
  <c r="F8" i="1"/>
  <c r="I46" i="1"/>
  <c r="I63" i="1"/>
  <c r="G11" i="1"/>
  <c r="G7" i="1"/>
  <c r="H7" i="1"/>
  <c r="H11" i="1"/>
  <c r="G8" i="1" l="1"/>
  <c r="G62" i="1"/>
  <c r="G44" i="1"/>
  <c r="G30" i="1"/>
  <c r="G64" i="1"/>
  <c r="G48" i="1"/>
  <c r="G34" i="1"/>
  <c r="H64" i="1"/>
  <c r="H48" i="1"/>
  <c r="H34" i="1"/>
  <c r="I6" i="1"/>
  <c r="H43" i="1"/>
  <c r="H29" i="1"/>
  <c r="F10" i="1"/>
  <c r="F45" i="1"/>
  <c r="F31" i="1"/>
  <c r="H8" i="1"/>
  <c r="H44" i="1"/>
  <c r="H30" i="1"/>
  <c r="H62" i="1"/>
  <c r="F13" i="1" l="1"/>
  <c r="F47" i="1"/>
  <c r="F33" i="1"/>
  <c r="G10" i="1"/>
  <c r="G45" i="1"/>
  <c r="G31" i="1"/>
  <c r="H10" i="1"/>
  <c r="H45" i="1"/>
  <c r="H31" i="1"/>
  <c r="J6" i="1"/>
  <c r="I43" i="1"/>
  <c r="I29" i="1"/>
  <c r="I35" i="1"/>
  <c r="I32" i="1"/>
  <c r="I11" i="1"/>
  <c r="I7" i="1"/>
  <c r="H47" i="1" l="1"/>
  <c r="H33" i="1"/>
  <c r="H13" i="1"/>
  <c r="I64" i="1"/>
  <c r="I48" i="1"/>
  <c r="I34" i="1"/>
  <c r="K6" i="1"/>
  <c r="J43" i="1"/>
  <c r="J29" i="1"/>
  <c r="J35" i="1"/>
  <c r="J7" i="1"/>
  <c r="J11" i="1"/>
  <c r="J32" i="1"/>
  <c r="G47" i="1"/>
  <c r="G33" i="1"/>
  <c r="G13" i="1"/>
  <c r="I8" i="1"/>
  <c r="I44" i="1"/>
  <c r="I30" i="1"/>
  <c r="I62" i="1"/>
  <c r="F14" i="1"/>
  <c r="F36" i="1"/>
  <c r="F50" i="1"/>
  <c r="I10" i="1" l="1"/>
  <c r="I31" i="1"/>
  <c r="I45" i="1"/>
  <c r="J48" i="1"/>
  <c r="J34" i="1"/>
  <c r="J64" i="1"/>
  <c r="F15" i="1"/>
  <c r="F66" i="1"/>
  <c r="F67" i="1" s="1"/>
  <c r="F51" i="1"/>
  <c r="F37" i="1"/>
  <c r="H50" i="1"/>
  <c r="H36" i="1"/>
  <c r="H14" i="1"/>
  <c r="G14" i="1"/>
  <c r="G50" i="1"/>
  <c r="G36" i="1"/>
  <c r="K11" i="1"/>
  <c r="K43" i="1"/>
  <c r="K29" i="1"/>
  <c r="K32" i="1"/>
  <c r="K35" i="1"/>
  <c r="K7" i="1"/>
  <c r="J8" i="1"/>
  <c r="J44" i="1"/>
  <c r="J30" i="1"/>
  <c r="J62" i="1"/>
  <c r="J10" i="1" l="1"/>
  <c r="J45" i="1"/>
  <c r="J31" i="1"/>
  <c r="I47" i="1"/>
  <c r="I33" i="1"/>
  <c r="I13" i="1"/>
  <c r="H15" i="1"/>
  <c r="H66" i="1"/>
  <c r="H67" i="1" s="1"/>
  <c r="H51" i="1"/>
  <c r="H37" i="1"/>
  <c r="K8" i="1"/>
  <c r="K44" i="1"/>
  <c r="K30" i="1"/>
  <c r="K62" i="1"/>
  <c r="G66" i="1"/>
  <c r="G67" i="1" s="1"/>
  <c r="G51" i="1"/>
  <c r="G37" i="1"/>
  <c r="F52" i="1"/>
  <c r="F38" i="1"/>
  <c r="K48" i="1"/>
  <c r="K34" i="1"/>
  <c r="K64" i="1"/>
  <c r="G15" i="1"/>
  <c r="J13" i="1" l="1"/>
  <c r="J47" i="1"/>
  <c r="J33" i="1"/>
  <c r="G52" i="1"/>
  <c r="G38" i="1"/>
  <c r="I50" i="1"/>
  <c r="I36" i="1"/>
  <c r="I14" i="1"/>
  <c r="K10" i="1"/>
  <c r="K45" i="1"/>
  <c r="K31" i="1"/>
  <c r="H52" i="1"/>
  <c r="H38" i="1"/>
  <c r="K13" i="1" l="1"/>
  <c r="K47" i="1"/>
  <c r="K33" i="1"/>
  <c r="I15" i="1"/>
  <c r="I51" i="1"/>
  <c r="I37" i="1"/>
  <c r="I66" i="1"/>
  <c r="I67" i="1" s="1"/>
  <c r="J14" i="1"/>
  <c r="J50" i="1"/>
  <c r="J36" i="1"/>
  <c r="I52" i="1" l="1"/>
  <c r="I38" i="1"/>
  <c r="K14" i="1"/>
  <c r="K50" i="1"/>
  <c r="K36" i="1"/>
  <c r="J15" i="1"/>
  <c r="J66" i="1"/>
  <c r="J67" i="1" s="1"/>
  <c r="J51" i="1"/>
  <c r="J37" i="1"/>
  <c r="J52" i="1" l="1"/>
  <c r="J38" i="1"/>
  <c r="K15" i="1"/>
  <c r="K66" i="1"/>
  <c r="K67" i="1" s="1"/>
  <c r="K37" i="1"/>
  <c r="K51" i="1"/>
  <c r="K52" i="1" l="1"/>
  <c r="K38" i="1"/>
  <c r="E3" i="1"/>
  <c r="F3" i="1" s="1"/>
  <c r="G3" i="1" s="1"/>
  <c r="H3" i="1" s="1"/>
  <c r="I3" i="1" s="1"/>
  <c r="J3" i="1" s="1"/>
  <c r="K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<sst xmlns="http://schemas.openxmlformats.org/spreadsheetml/2006/main" count="17478" uniqueCount="8695">
  <si>
    <t>INR (Crores)</t>
  </si>
  <si>
    <t>Revenue</t>
  </si>
  <si>
    <t>COGS</t>
  </si>
  <si>
    <t>Gross Profit</t>
  </si>
  <si>
    <t>SG&amp;A</t>
  </si>
  <si>
    <t>EBITDA</t>
  </si>
  <si>
    <t>Deprn.</t>
  </si>
  <si>
    <t>Interest</t>
  </si>
  <si>
    <t>EBT</t>
  </si>
  <si>
    <t>Taxes</t>
  </si>
  <si>
    <t>Net Income</t>
  </si>
  <si>
    <t>Revenue Growth</t>
  </si>
  <si>
    <t>COGS % of Revenue</t>
  </si>
  <si>
    <t xml:space="preserve"> S&amp;G Expenses</t>
  </si>
  <si>
    <t>Depreciation % Sales</t>
  </si>
  <si>
    <t>NA</t>
  </si>
  <si>
    <t>Tata Steel</t>
  </si>
  <si>
    <t>Time Periods</t>
  </si>
  <si>
    <t>Monthly Data</t>
  </si>
  <si>
    <t>Annual Data</t>
  </si>
  <si>
    <t>Monthly period</t>
  </si>
  <si>
    <t>Annual period</t>
  </si>
  <si>
    <t>#</t>
  </si>
  <si>
    <t>Costing Analysis</t>
  </si>
  <si>
    <t>TOTAL</t>
  </si>
  <si>
    <t>Average</t>
  </si>
  <si>
    <t>Weighted Average</t>
  </si>
  <si>
    <t>Median</t>
  </si>
  <si>
    <t>Min</t>
  </si>
  <si>
    <t>Max</t>
  </si>
  <si>
    <t>Small</t>
  </si>
  <si>
    <t>Large</t>
  </si>
  <si>
    <t>RiskFreeRate</t>
  </si>
  <si>
    <t>MarketReturns</t>
  </si>
  <si>
    <t>Beta</t>
  </si>
  <si>
    <t>CostofDebt</t>
  </si>
  <si>
    <t>TaxRate</t>
  </si>
  <si>
    <t>EquityValue</t>
  </si>
  <si>
    <t>DebtValue</t>
  </si>
  <si>
    <t>Cost of Capital</t>
  </si>
  <si>
    <t>Current Sales</t>
  </si>
  <si>
    <t>Sales Growth</t>
  </si>
  <si>
    <t>Gross Margin</t>
  </si>
  <si>
    <t>Next Year Sales</t>
  </si>
  <si>
    <t>Cost of Sales</t>
  </si>
  <si>
    <t>Weighted Average Cost of Capital</t>
  </si>
  <si>
    <t>Peer Comps</t>
  </si>
  <si>
    <t>Name of the Comp</t>
  </si>
  <si>
    <t>Country</t>
  </si>
  <si>
    <t>Total Debt</t>
  </si>
  <si>
    <t>Total Equity</t>
  </si>
  <si>
    <t>Tax Rate</t>
  </si>
  <si>
    <t>Debt/</t>
  </si>
  <si>
    <t>Equity</t>
  </si>
  <si>
    <t>Capital</t>
  </si>
  <si>
    <t>Levered</t>
  </si>
  <si>
    <t>Unlevered</t>
  </si>
  <si>
    <t>Hind. Unilever</t>
  </si>
  <si>
    <t>India</t>
  </si>
  <si>
    <t>Nestle India</t>
  </si>
  <si>
    <t>Britannia Inds.</t>
  </si>
  <si>
    <t>Godrej Consumer</t>
  </si>
  <si>
    <t>Dabur India</t>
  </si>
  <si>
    <t>Cost of Debt</t>
  </si>
  <si>
    <t>Pre Tax cost of Debt</t>
  </si>
  <si>
    <t>Post Tax cost of Debt</t>
  </si>
  <si>
    <t>Cost of Equity</t>
  </si>
  <si>
    <t>Risk Free Rate</t>
  </si>
  <si>
    <t>Equity Risk Premium</t>
  </si>
  <si>
    <t>Levered Beta</t>
  </si>
  <si>
    <t>Capital Structure</t>
  </si>
  <si>
    <t>Current</t>
  </si>
  <si>
    <t>Target</t>
  </si>
  <si>
    <t>Market Cap</t>
  </si>
  <si>
    <t>Total Capital</t>
  </si>
  <si>
    <t>Comps Median Unlevered Beta</t>
  </si>
  <si>
    <t>Target Debt/Equity</t>
  </si>
  <si>
    <t>Debt/Equity</t>
  </si>
  <si>
    <t>WACC</t>
  </si>
  <si>
    <t>Debt</t>
  </si>
  <si>
    <t>Total Cost</t>
  </si>
  <si>
    <t>Total Weight</t>
  </si>
  <si>
    <t>Years</t>
  </si>
  <si>
    <t>LTM</t>
  </si>
  <si>
    <t>Income Statement</t>
  </si>
  <si>
    <t>Sales</t>
  </si>
  <si>
    <t>-</t>
  </si>
  <si>
    <t>COGS % of Sales</t>
  </si>
  <si>
    <t>Selling &amp; General Expenses</t>
  </si>
  <si>
    <t>S&amp;G %Sales</t>
  </si>
  <si>
    <t>EBITDA %of Sales</t>
  </si>
  <si>
    <t>Interest % Sales</t>
  </si>
  <si>
    <t>Depreciation</t>
  </si>
  <si>
    <t>EBT % Sales</t>
  </si>
  <si>
    <t>Tax</t>
  </si>
  <si>
    <t>Effective Tax Rate</t>
  </si>
  <si>
    <t>Net Profit</t>
  </si>
  <si>
    <t>No of Equity Shares</t>
  </si>
  <si>
    <t>EPS</t>
  </si>
  <si>
    <t>Dividends per share</t>
  </si>
  <si>
    <t>EPS growth</t>
  </si>
  <si>
    <t>Dividend payout Ratio</t>
  </si>
  <si>
    <t>Retained Earnings</t>
  </si>
  <si>
    <t>Balance Sheet</t>
  </si>
  <si>
    <t>Equity Share Capital</t>
  </si>
  <si>
    <t>Reserves</t>
  </si>
  <si>
    <t>Borrowings</t>
  </si>
  <si>
    <t>Other Liabilities</t>
  </si>
  <si>
    <t>Net Block</t>
  </si>
  <si>
    <t>Capital Work in Progress</t>
  </si>
  <si>
    <t>Investments</t>
  </si>
  <si>
    <t>Other Assets</t>
  </si>
  <si>
    <t>Receivables</t>
  </si>
  <si>
    <t>Inventory</t>
  </si>
  <si>
    <t>Cash &amp; Bank</t>
  </si>
  <si>
    <t>Total Liabilities</t>
  </si>
  <si>
    <t>Total Non Current Assets</t>
  </si>
  <si>
    <t>Total Current Assets</t>
  </si>
  <si>
    <t>Total Assets</t>
  </si>
  <si>
    <t>Cash Flow Statements</t>
  </si>
  <si>
    <t>Operating Activities</t>
  </si>
  <si>
    <t>Profit from operations</t>
  </si>
  <si>
    <t>Payables</t>
  </si>
  <si>
    <t>Loans Advances</t>
  </si>
  <si>
    <t>Other WC items</t>
  </si>
  <si>
    <t>Working capital changes</t>
  </si>
  <si>
    <t>Direct taxes</t>
  </si>
  <si>
    <t>Cash from Operating Activities</t>
  </si>
  <si>
    <t>Investing Activities</t>
  </si>
  <si>
    <t>Fixed assets purchased</t>
  </si>
  <si>
    <t>Fixed assets sold</t>
  </si>
  <si>
    <t>Investments purchased</t>
  </si>
  <si>
    <t>Investments sold</t>
  </si>
  <si>
    <t>Interest received</t>
  </si>
  <si>
    <t>Dividends received</t>
  </si>
  <si>
    <t>Invest in subsidiaries</t>
  </si>
  <si>
    <t>Investment in group cos</t>
  </si>
  <si>
    <t>Redemp n Canc of Shares</t>
  </si>
  <si>
    <t>Acquisition of companies</t>
  </si>
  <si>
    <t>Inter corporate deposits</t>
  </si>
  <si>
    <t>Other investing items</t>
  </si>
  <si>
    <t>Cash from Investing Activities</t>
  </si>
  <si>
    <t>Financing Activities</t>
  </si>
  <si>
    <t>Proceeds from shares</t>
  </si>
  <si>
    <t>Redemption of debentures</t>
  </si>
  <si>
    <t>Proceeds from borrowings</t>
  </si>
  <si>
    <t>Repayment of borrowings</t>
  </si>
  <si>
    <t>Proceeds from deposits</t>
  </si>
  <si>
    <t>Interest paid fin</t>
  </si>
  <si>
    <t>Dividends paid</t>
  </si>
  <si>
    <t>Financial liabilities</t>
  </si>
  <si>
    <t>Other financing items</t>
  </si>
  <si>
    <t>Cash from Financing Activities</t>
  </si>
  <si>
    <t>Net Cash Flow</t>
  </si>
  <si>
    <t>Cash from Operating Activity -</t>
  </si>
  <si>
    <t>Cash from Investing Activity -</t>
  </si>
  <si>
    <t>Cash from Financing Activity -</t>
  </si>
  <si>
    <t>Regression Beta - 2 Years Weekly</t>
  </si>
  <si>
    <t>Avenue Supermart Weekly Returns</t>
  </si>
  <si>
    <t>NIFTY Returns</t>
  </si>
  <si>
    <t>Beta Drifting</t>
  </si>
  <si>
    <t>Date</t>
  </si>
  <si>
    <t>Closing Price</t>
  </si>
  <si>
    <t>Return</t>
  </si>
  <si>
    <t>Levered Raw Beta</t>
  </si>
  <si>
    <t>Raw Beta Weight</t>
  </si>
  <si>
    <t xml:space="preserve">Market Beta </t>
  </si>
  <si>
    <t>Market Beta Weight</t>
  </si>
  <si>
    <t>Adjusted Beta</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</si>
  <si>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</si>
  <si>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</si>
  <si>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</si>
  <si>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</si>
  <si>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</si>
  <si>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</si>
  <si>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</si>
  <si>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</si>
  <si>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</si>
  <si>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</si>
  <si>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</si>
  <si>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</si>
  <si>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</si>
  <si>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</si>
  <si>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</si>
  <si>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</si>
  <si>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</si>
  <si>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</si>
  <si>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</si>
  <si>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</si>
  <si>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</si>
  <si>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</si>
  <si>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</si>
  <si>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</si>
  <si>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</si>
  <si>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S.No.</t>
  </si>
  <si>
    <t>Name</t>
  </si>
  <si>
    <t>CMP Rs.</t>
  </si>
  <si>
    <t xml:space="preserve">Mar Cap Rs.Cr. </t>
  </si>
  <si>
    <t>Debt Rs.Cr.</t>
  </si>
  <si>
    <t>Debt / Eq</t>
  </si>
  <si>
    <t>Avenue Super.</t>
  </si>
  <si>
    <t>Trent</t>
  </si>
  <si>
    <t>Vedant Fashions</t>
  </si>
  <si>
    <t>Aditya Bir. Fas.</t>
  </si>
  <si>
    <t>Metro Brands</t>
  </si>
  <si>
    <t>Return on Markets</t>
  </si>
  <si>
    <t>Year</t>
  </si>
  <si>
    <t>Annual</t>
  </si>
  <si>
    <t>De</t>
  </si>
  <si>
    <t>All figures are in INR unless stated otherwise.</t>
  </si>
  <si>
    <r>
      <t xml:space="preserve">Tax Rate </t>
    </r>
    <r>
      <rPr>
        <vertAlign val="superscript"/>
        <sz val="11"/>
        <color theme="1"/>
        <rFont val="Calibri"/>
        <family val="2"/>
      </rPr>
      <t>1</t>
    </r>
  </si>
  <si>
    <r>
      <t xml:space="preserve">Beta </t>
    </r>
    <r>
      <rPr>
        <vertAlign val="superscript"/>
        <sz val="11"/>
        <color theme="1"/>
        <rFont val="Calibri"/>
        <family val="2"/>
      </rPr>
      <t>2</t>
    </r>
  </si>
  <si>
    <r>
      <t xml:space="preserve">Beta </t>
    </r>
    <r>
      <rPr>
        <vertAlign val="superscript"/>
        <sz val="11"/>
        <color theme="1"/>
        <rFont val="Calibri"/>
        <family val="2"/>
      </rPr>
      <t>3</t>
    </r>
  </si>
  <si>
    <t>Pre-tax Cost of Debt</t>
  </si>
  <si>
    <t>After Tax Cost of Debt</t>
  </si>
  <si>
    <r>
      <t xml:space="preserve">Levered Beta </t>
    </r>
    <r>
      <rPr>
        <vertAlign val="superscript"/>
        <sz val="11"/>
        <color theme="1"/>
        <rFont val="Calibri"/>
        <family val="2"/>
      </rPr>
      <t>4</t>
    </r>
  </si>
  <si>
    <t xml:space="preserve">Levered Beta </t>
  </si>
  <si>
    <t xml:space="preserve">Target Debt/ Equity  </t>
  </si>
  <si>
    <t>Market Capitalization</t>
  </si>
  <si>
    <t>Total Capitalization</t>
  </si>
  <si>
    <t>Debt / Equity</t>
  </si>
  <si>
    <t>1. Tax Rate considered as Marginal Tax Rate for the country</t>
  </si>
  <si>
    <t>2. Levered Beta is based on 5 year monthly data</t>
  </si>
  <si>
    <t>Equity Weight</t>
  </si>
  <si>
    <t xml:space="preserve"> </t>
  </si>
  <si>
    <t>3. Unlevered Beta = Levered Beta/(1+(1-Tax Rate) x Debt/Equity)</t>
  </si>
  <si>
    <t>3. Levered Beta = Unlevered Beta/(1+(1-Tax Rate) x Debt/Equity)</t>
  </si>
  <si>
    <t>Debt Weight</t>
  </si>
  <si>
    <t>Average Return</t>
  </si>
  <si>
    <t>Dividend Yield</t>
  </si>
  <si>
    <t>Common Size Income Statement - TATA MOTORS LTD</t>
  </si>
  <si>
    <t>Raw Material Cost</t>
  </si>
  <si>
    <t>Change in Inventory</t>
  </si>
  <si>
    <t>Power and Fuel</t>
  </si>
  <si>
    <t>Other Mfr. Exp</t>
  </si>
  <si>
    <t>Employee Cost</t>
  </si>
  <si>
    <t>Selling and admin</t>
  </si>
  <si>
    <t>Other Expenses</t>
  </si>
  <si>
    <t>Other Income</t>
  </si>
  <si>
    <t>Profit before tax</t>
  </si>
  <si>
    <t>Net profit</t>
  </si>
  <si>
    <t>Dividend Amount</t>
  </si>
  <si>
    <t>Particulars</t>
  </si>
  <si>
    <t>Common Size Balance Sheet - TATA MOTORS LTD</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</si>
  <si>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</si>
  <si>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</si>
  <si>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</si>
  <si>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</si>
  <si>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</si>
  <si>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</si>
  <si>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</si>
  <si>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</si>
  <si>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</si>
  <si>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</si>
  <si>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</si>
  <si>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</si>
  <si>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</si>
  <si>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</si>
  <si>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</si>
  <si>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</si>
  <si>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Furniture n fittings</t>
  </si>
  <si>
    <t>Vehicles</t>
  </si>
  <si>
    <t>Intangible Assets</t>
  </si>
  <si>
    <t>Other fixed assets</t>
  </si>
  <si>
    <t>Gross Block</t>
  </si>
  <si>
    <t>Accumulated Depreciation</t>
  </si>
  <si>
    <t>CWIP</t>
  </si>
  <si>
    <t>Other Assets -</t>
  </si>
  <si>
    <t>Inventories</t>
  </si>
  <si>
    <t>Trade receivables</t>
  </si>
  <si>
    <t>Cash Equivalents</t>
  </si>
  <si>
    <t>Loans n Advances</t>
  </si>
  <si>
    <t>Other asset items</t>
  </si>
  <si>
    <t>Cash from Operating Activity -</t>
  </si>
  <si>
    <t>Exceptional CF items</t>
  </si>
  <si>
    <t>Cash from Investing Activity -</t>
  </si>
  <si>
    <t>Cash from Financing Activity -</t>
  </si>
  <si>
    <t>Calculation of ROIC</t>
  </si>
  <si>
    <t>Current Assets</t>
  </si>
  <si>
    <t>Current Liabilities</t>
  </si>
  <si>
    <t>Total Current Liabilities</t>
  </si>
  <si>
    <t>Net Working Capital</t>
  </si>
  <si>
    <t>Non Current Assets</t>
  </si>
  <si>
    <t>Net Non Current Assets</t>
  </si>
  <si>
    <t>Invested Capital</t>
  </si>
  <si>
    <t>EBIT</t>
  </si>
  <si>
    <t>ROIC</t>
  </si>
  <si>
    <t>Calculation of Reinvestment Rate</t>
  </si>
  <si>
    <t>Net Capex</t>
  </si>
  <si>
    <t>Change in Working Capital</t>
  </si>
  <si>
    <t>Marginal Tax Rate</t>
  </si>
  <si>
    <t>EBIT(1-T)</t>
  </si>
  <si>
    <t>Reinvestment</t>
  </si>
  <si>
    <t>Reinvestment Rate</t>
  </si>
  <si>
    <t>4 Year Average</t>
  </si>
  <si>
    <t>4 Year Median</t>
  </si>
  <si>
    <t>Calculation of Growth Rate</t>
  </si>
  <si>
    <t>Intrinsic Growth</t>
  </si>
  <si>
    <t>Asian Paints</t>
  </si>
  <si>
    <t>Calculation of PV of FCFF</t>
  </si>
  <si>
    <t>EBIT (1-T)</t>
  </si>
  <si>
    <t>Less: Reinvestment Rate</t>
  </si>
  <si>
    <t>Free Cash Flow to Firm</t>
  </si>
  <si>
    <t>COMPANY NAME</t>
  </si>
  <si>
    <t>ASIAN PAINTS LTD</t>
  </si>
  <si>
    <t>LATEST VERSION</t>
  </si>
  <si>
    <t>PLEASE DO NOT MAKE ANY CHANGES TO THIS SHEET</t>
  </si>
  <si>
    <t>CURRENT VERSION</t>
  </si>
  <si>
    <t>META</t>
  </si>
  <si>
    <t>Number of shares</t>
  </si>
  <si>
    <t>Face Value</t>
  </si>
  <si>
    <t>Current Price</t>
  </si>
  <si>
    <t>PROFIT &amp; LOSS</t>
  </si>
  <si>
    <t>Report Date</t>
  </si>
  <si>
    <t>Quarters</t>
  </si>
  <si>
    <t>Expenses</t>
  </si>
  <si>
    <t>Operating Profit</t>
  </si>
  <si>
    <t>BALANCE SHEET</t>
  </si>
  <si>
    <t>No. of Equity Shares</t>
  </si>
  <si>
    <t>New Bonus Shares</t>
  </si>
  <si>
    <t>Face value</t>
  </si>
  <si>
    <t>CASH FLOW:</t>
  </si>
  <si>
    <t>Cash from Operating Activity</t>
  </si>
  <si>
    <t>Cash from Investing Activity</t>
  </si>
  <si>
    <t>Cash from Financing Activity</t>
  </si>
  <si>
    <t>PRICE:</t>
  </si>
  <si>
    <t>DERIVED:</t>
  </si>
  <si>
    <t>Adjusted Equity Shares in Cr</t>
  </si>
  <si>
    <t>Mid Year Convention</t>
  </si>
  <si>
    <t>Discounting Factor</t>
  </si>
  <si>
    <t>PV of FCFF</t>
  </si>
  <si>
    <t>Expected Growth</t>
  </si>
  <si>
    <t>Terminal Growth</t>
  </si>
  <si>
    <t>Calculation of Terminal Value</t>
  </si>
  <si>
    <t>FCFF (n+1)</t>
  </si>
  <si>
    <t>Terminal Growth Rate</t>
  </si>
  <si>
    <t>Terminal Value</t>
  </si>
  <si>
    <t>Calculation of Enterprise Value</t>
  </si>
  <si>
    <t>PV of Terminal Value</t>
  </si>
  <si>
    <t>Value of Operating Asset</t>
  </si>
  <si>
    <t>Add Cash</t>
  </si>
  <si>
    <t>Less Debt</t>
  </si>
  <si>
    <t>Value of Equity</t>
  </si>
  <si>
    <t>No of Shares</t>
  </si>
  <si>
    <t>Equity Value per Share</t>
  </si>
  <si>
    <t>Share Price</t>
  </si>
  <si>
    <t>Discount/Premium</t>
  </si>
  <si>
    <t>Amount in crores</t>
  </si>
  <si>
    <t>Comparable Company Valuation</t>
  </si>
  <si>
    <t>Market Data</t>
  </si>
  <si>
    <t>Financials</t>
  </si>
  <si>
    <t>Valuation</t>
  </si>
  <si>
    <t>Company</t>
  </si>
  <si>
    <t>Ticker</t>
  </si>
  <si>
    <t>Shares Outstanding</t>
  </si>
  <si>
    <t>Equity Value</t>
  </si>
  <si>
    <t>Net Debt</t>
  </si>
  <si>
    <t>Enterprise Value</t>
  </si>
  <si>
    <t>EV/Revenue</t>
  </si>
  <si>
    <t>EV/EBITDA</t>
  </si>
  <si>
    <t>P/E</t>
  </si>
  <si>
    <t>No. Eq. Shares Cr.</t>
  </si>
  <si>
    <t>Cash End Rs.Cr.</t>
  </si>
  <si>
    <t>EV</t>
  </si>
  <si>
    <t>Sales Rs.Cr.</t>
  </si>
  <si>
    <t>NP 12M Rs.Cr.</t>
  </si>
  <si>
    <t>Sun Pharma.Inds.</t>
  </si>
  <si>
    <t>Dr Reddy's Labs</t>
  </si>
  <si>
    <t>Cipla</t>
  </si>
  <si>
    <t>Torrent Pharma.</t>
  </si>
  <si>
    <t>Zydus Lifesci.</t>
  </si>
  <si>
    <t>Alkem Lab</t>
  </si>
  <si>
    <t>Aurobindo Pharma</t>
  </si>
  <si>
    <t>Biocon</t>
  </si>
  <si>
    <t>Syngene Intl.</t>
  </si>
  <si>
    <t>Ipca Labs.</t>
  </si>
  <si>
    <t>J B Chem &amp; Pharm</t>
  </si>
  <si>
    <t>Glenmark Pharma.</t>
  </si>
  <si>
    <t>Suven Pharma</t>
  </si>
  <si>
    <t>Natco Pharma</t>
  </si>
  <si>
    <t>Alembic Pharma</t>
  </si>
  <si>
    <t>Piramal Pharma</t>
  </si>
  <si>
    <t>Glenmark Life</t>
  </si>
  <si>
    <t>FDC</t>
  </si>
  <si>
    <t>Indoco Remedies</t>
  </si>
  <si>
    <t>Strides Pharma</t>
  </si>
  <si>
    <t>Aarti Pharma</t>
  </si>
  <si>
    <t>Unichem Labs.</t>
  </si>
  <si>
    <t>Wockhardt</t>
  </si>
  <si>
    <t>Dishman Carbogen</t>
  </si>
  <si>
    <t>IOL Chemicals</t>
  </si>
  <si>
    <t>Gufic BioScience</t>
  </si>
  <si>
    <t>Supriya Lifesci.</t>
  </si>
  <si>
    <t>Morepen Labs.</t>
  </si>
  <si>
    <t>RPG LifeScience.</t>
  </si>
  <si>
    <t>Solara Active</t>
  </si>
  <si>
    <t>High</t>
  </si>
  <si>
    <t>75th Percentile</t>
  </si>
  <si>
    <t>25th Percentile</t>
  </si>
  <si>
    <t>Low</t>
  </si>
  <si>
    <t>Cipla Comparable Valuation</t>
  </si>
  <si>
    <t>Implied Enterprise Value</t>
  </si>
  <si>
    <t>Implied Market Value</t>
  </si>
  <si>
    <t>Implied Value per Share</t>
  </si>
  <si>
    <t>Adj Close</t>
  </si>
  <si>
    <t>Sorted Returns</t>
  </si>
  <si>
    <t>Calculation of Value at Risk - Tata Elxsi (Historical)</t>
  </si>
  <si>
    <t>Mean</t>
  </si>
  <si>
    <t>Std Deviation</t>
  </si>
  <si>
    <t>CMP</t>
  </si>
  <si>
    <t>Percentile</t>
  </si>
  <si>
    <t>Confidence</t>
  </si>
  <si>
    <t>VAR %</t>
  </si>
  <si>
    <t>Stock Price</t>
  </si>
  <si>
    <t>VAR (INR)</t>
  </si>
  <si>
    <t>Replication</t>
  </si>
  <si>
    <t>Simulated Returns</t>
  </si>
  <si>
    <t>Calculation of Value at Risk - Tata Elxsi (Simulation)</t>
  </si>
  <si>
    <t>Historical Approach</t>
  </si>
  <si>
    <t>Monte Carlo Simulation</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</si>
  <si>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</si>
  <si>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</si>
  <si>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</si>
  <si>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</si>
  <si>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</si>
  <si>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</si>
  <si>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</si>
  <si>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</si>
  <si>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</si>
  <si>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</si>
  <si>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</si>
  <si>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</si>
  <si>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</si>
  <si>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</si>
  <si>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</si>
  <si>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</si>
  <si>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</si>
  <si>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</si>
  <si>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</si>
  <si>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</si>
  <si>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</si>
  <si>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</si>
  <si>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</si>
  <si>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</si>
  <si>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</si>
  <si>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</si>
  <si>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</si>
  <si>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</si>
  <si>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</si>
  <si>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</si>
  <si>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</si>
  <si>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</si>
  <si>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</si>
  <si>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</si>
  <si>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</si>
  <si>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</si>
  <si>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</si>
  <si>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</si>
  <si>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</si>
  <si>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</si>
  <si>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</si>
  <si>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</si>
  <si>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</si>
  <si>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</si>
  <si>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</si>
  <si>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</si>
  <si>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</si>
  <si>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</si>
  <si>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</si>
  <si>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</si>
  <si>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</si>
  <si>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</si>
  <si>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</si>
  <si>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</si>
  <si>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</si>
  <si>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</si>
  <si>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</si>
  <si>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</si>
  <si>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</si>
  <si>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</si>
  <si>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</si>
  <si>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</si>
  <si>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</si>
  <si>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</si>
  <si>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</si>
  <si>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</si>
  <si>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</si>
  <si>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</si>
  <si>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</si>
  <si>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</si>
  <si>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</si>
  <si>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</si>
  <si>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</si>
  <si>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</si>
  <si>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</si>
  <si>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</si>
  <si>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</si>
  <si>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</si>
  <si>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</si>
  <si>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</si>
  <si>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</si>
  <si>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</si>
  <si>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</si>
  <si>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</si>
  <si>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</si>
  <si>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</si>
  <si>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</si>
  <si>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</si>
  <si>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</si>
  <si>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</si>
  <si>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</si>
  <si>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</si>
  <si>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</si>
  <si>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</si>
  <si>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</si>
  <si>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</si>
  <si>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</si>
  <si>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</si>
  <si>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</si>
  <si>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</si>
  <si>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</si>
  <si>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</si>
  <si>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</si>
  <si>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</si>
  <si>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</si>
  <si>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</si>
  <si>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</si>
  <si>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</si>
  <si>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</si>
  <si>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</si>
  <si>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</si>
  <si>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</si>
  <si>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</si>
  <si>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</si>
  <si>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</si>
  <si>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</si>
  <si>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</si>
  <si>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</si>
  <si>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</si>
  <si>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</si>
  <si>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</si>
  <si>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</si>
  <si>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</si>
  <si>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</si>
  <si>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</si>
  <si>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</si>
  <si>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</si>
  <si>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</si>
  <si>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</si>
  <si>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</si>
  <si>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</si>
  <si>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</si>
  <si>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</si>
  <si>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</si>
  <si>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</si>
  <si>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</si>
  <si>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</si>
  <si>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</si>
  <si>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</si>
  <si>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</si>
  <si>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</si>
  <si>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</si>
  <si>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</si>
  <si>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</si>
  <si>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</si>
  <si>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</si>
  <si>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</si>
  <si>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</si>
  <si>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</si>
  <si>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</si>
  <si>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</si>
  <si>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</si>
  <si>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</si>
  <si>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</si>
  <si>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</si>
  <si>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</si>
  <si>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</si>
  <si>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</si>
  <si>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</si>
  <si>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</si>
  <si>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</si>
  <si>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</si>
  <si>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</si>
  <si>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</si>
  <si>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</si>
  <si>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</si>
  <si>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</si>
  <si>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</si>
  <si>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</si>
  <si>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</si>
  <si>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</si>
  <si>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</si>
  <si>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</si>
  <si>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</si>
  <si>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</si>
  <si>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</si>
  <si>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</si>
  <si>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</si>
  <si>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</si>
  <si>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</si>
  <si>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</si>
  <si>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</si>
  <si>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</si>
  <si>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</si>
  <si>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</si>
  <si>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</si>
  <si>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</si>
  <si>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</si>
  <si>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</si>
  <si>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</si>
  <si>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</si>
  <si>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</si>
  <si>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</si>
  <si>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</si>
  <si>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</si>
  <si>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</si>
  <si>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</si>
  <si>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</si>
  <si>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</si>
  <si>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</si>
  <si>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</si>
  <si>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</si>
  <si>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</si>
  <si>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</si>
  <si>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</si>
  <si>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</si>
  <si>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</si>
  <si>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</si>
  <si>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</si>
  <si>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</si>
  <si>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</si>
  <si>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</si>
  <si>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</si>
  <si>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</si>
  <si>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</si>
  <si>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</si>
  <si>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</si>
  <si>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</si>
  <si>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</si>
  <si>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</si>
  <si>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</si>
  <si>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</si>
  <si>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</si>
  <si>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</si>
  <si>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</si>
  <si>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</si>
  <si>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</si>
  <si>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</si>
  <si>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</si>
  <si>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</si>
  <si>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</si>
  <si>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</si>
  <si>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</si>
  <si>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</si>
  <si>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</si>
  <si>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</si>
  <si>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</si>
  <si>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</si>
  <si>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</si>
  <si>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</si>
  <si>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</si>
  <si>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</si>
  <si>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</si>
  <si>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</si>
  <si>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</si>
  <si>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</si>
  <si>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</si>
  <si>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</si>
  <si>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</si>
  <si>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</si>
  <si>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</si>
  <si>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</si>
  <si>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</si>
  <si>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</si>
  <si>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</si>
  <si>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</si>
  <si>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</si>
  <si>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</si>
  <si>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</si>
  <si>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</si>
  <si>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</si>
  <si>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</si>
  <si>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</si>
  <si>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</si>
  <si>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</si>
  <si>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</si>
  <si>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</si>
  <si>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</si>
  <si>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</si>
  <si>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</si>
  <si>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</si>
  <si>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</si>
  <si>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</si>
  <si>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</si>
  <si>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</si>
  <si>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</si>
  <si>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</si>
  <si>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</si>
  <si>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</si>
  <si>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</si>
  <si>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</si>
  <si>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</si>
  <si>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</si>
  <si>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</si>
  <si>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</si>
  <si>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</si>
  <si>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</si>
  <si>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</si>
  <si>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</si>
  <si>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</si>
  <si>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</si>
  <si>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</si>
  <si>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</si>
  <si>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</si>
  <si>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</si>
  <si>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</si>
  <si>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</si>
  <si>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</si>
  <si>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</si>
  <si>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</si>
  <si>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</si>
  <si>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</si>
  <si>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</si>
  <si>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</si>
  <si>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</si>
  <si>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</si>
  <si>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</si>
  <si>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</si>
  <si>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</si>
  <si>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</si>
  <si>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</si>
  <si>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</si>
  <si>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</si>
  <si>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</si>
  <si>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</si>
  <si>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</si>
  <si>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</si>
  <si>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</si>
  <si>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</si>
  <si>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</si>
  <si>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</si>
  <si>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</si>
  <si>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</si>
  <si>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</si>
  <si>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</si>
  <si>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</si>
  <si>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</si>
  <si>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</si>
  <si>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</si>
  <si>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</si>
  <si>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</si>
  <si>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</si>
  <si>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</si>
  <si>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</si>
  <si>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</si>
  <si>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</si>
  <si>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</si>
  <si>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</si>
  <si>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</si>
  <si>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</si>
  <si>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</si>
  <si>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</si>
  <si>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</si>
  <si>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</si>
  <si>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</si>
  <si>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</si>
  <si>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</si>
  <si>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</si>
  <si>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</si>
  <si>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</si>
  <si>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</si>
  <si>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</si>
  <si>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</si>
  <si>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</si>
  <si>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</si>
  <si>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</si>
  <si>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</si>
  <si>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</si>
  <si>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</si>
  <si>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</si>
  <si>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</si>
  <si>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</si>
  <si>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</si>
  <si>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</si>
  <si>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</si>
  <si>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</si>
  <si>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</si>
  <si>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</si>
  <si>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</si>
  <si>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</si>
  <si>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</si>
  <si>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</si>
  <si>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</si>
  <si>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</si>
  <si>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</si>
  <si>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</si>
  <si>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</si>
  <si>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</si>
  <si>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</si>
  <si>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</si>
  <si>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</si>
  <si>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</si>
  <si>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</si>
  <si>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</si>
  <si>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</si>
  <si>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</si>
  <si>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</si>
  <si>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</si>
  <si>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</si>
  <si>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</si>
  <si>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</si>
  <si>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</si>
  <si>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</si>
  <si>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</si>
  <si>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</si>
  <si>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</si>
  <si>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</si>
  <si>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</si>
  <si>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</si>
  <si>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</si>
  <si>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</si>
  <si>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</si>
  <si>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</si>
  <si>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</si>
  <si>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</si>
  <si>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</si>
  <si>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</si>
  <si>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</si>
  <si>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</si>
  <si>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</si>
  <si>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</si>
  <si>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</si>
  <si>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</si>
  <si>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</si>
  <si>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</si>
  <si>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</si>
  <si>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</si>
  <si>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</si>
  <si>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</si>
  <si>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</si>
  <si>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</si>
  <si>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</si>
  <si>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</si>
  <si>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</si>
  <si>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</si>
  <si>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</si>
  <si>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</si>
  <si>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</si>
  <si>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</si>
  <si>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</si>
  <si>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</si>
  <si>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</si>
  <si>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</si>
  <si>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</si>
  <si>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</si>
  <si>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</si>
  <si>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</si>
  <si>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</si>
  <si>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</si>
  <si>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</si>
  <si>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</si>
  <si>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</si>
  <si>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</si>
  <si>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</si>
  <si>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</si>
  <si>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</si>
  <si>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</si>
  <si>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</si>
  <si>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</si>
  <si>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</si>
  <si>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</si>
  <si>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</si>
  <si>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</si>
  <si>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</si>
  <si>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</si>
  <si>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</si>
  <si>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</si>
  <si>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</si>
  <si>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</si>
  <si>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</si>
  <si>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</si>
  <si>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</si>
  <si>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</si>
  <si>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</si>
  <si>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</si>
  <si>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</si>
  <si>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</si>
  <si>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</si>
  <si>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</si>
  <si>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</si>
  <si>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</si>
  <si>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</si>
  <si>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</si>
  <si>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</si>
  <si>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</si>
  <si>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</si>
  <si>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</si>
  <si>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</si>
  <si>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</si>
  <si>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</si>
  <si>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</si>
  <si>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</si>
  <si>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</si>
  <si>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</si>
  <si>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</si>
  <si>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</si>
  <si>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</si>
  <si>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</si>
  <si>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</si>
  <si>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</si>
  <si>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</si>
  <si>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</si>
  <si>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</si>
  <si>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</si>
  <si>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</si>
  <si>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</si>
  <si>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</si>
  <si>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</si>
  <si>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</si>
  <si>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</si>
  <si>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</si>
  <si>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</si>
  <si>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</si>
  <si>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</si>
  <si>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</si>
  <si>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</si>
  <si>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</si>
  <si>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</si>
  <si>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</si>
  <si>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</si>
  <si>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</si>
  <si>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</si>
  <si>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</si>
  <si>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</si>
  <si>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</si>
  <si>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</si>
  <si>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</si>
  <si>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</si>
  <si>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</si>
  <si>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</si>
  <si>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</si>
  <si>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</si>
  <si>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</si>
  <si>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</si>
  <si>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</si>
  <si>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</si>
  <si>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</si>
  <si>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</si>
  <si>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</si>
  <si>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</si>
  <si>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</si>
  <si>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</si>
  <si>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</si>
  <si>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</si>
  <si>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</si>
  <si>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</si>
  <si>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</si>
  <si>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</si>
  <si>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</si>
  <si>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</si>
  <si>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</si>
  <si>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</si>
  <si>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</si>
  <si>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</si>
  <si>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</si>
  <si>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</si>
  <si>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</si>
  <si>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</si>
  <si>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</si>
  <si>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</si>
  <si>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</si>
  <si>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</si>
  <si>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</si>
  <si>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</si>
  <si>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</si>
  <si>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</si>
  <si>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</si>
  <si>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</si>
  <si>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</si>
  <si>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</si>
  <si>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</si>
  <si>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</si>
  <si>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</si>
  <si>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</si>
  <si>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</si>
  <si>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</si>
  <si>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</si>
  <si>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</si>
  <si>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</si>
  <si>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</si>
  <si>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</si>
  <si>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</si>
  <si>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</si>
  <si>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</si>
  <si>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</si>
  <si>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</si>
  <si>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</si>
  <si>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</si>
  <si>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</si>
  <si>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</si>
  <si>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</si>
  <si>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</si>
  <si>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</si>
  <si>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</si>
  <si>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</si>
  <si>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</si>
  <si>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</si>
  <si>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</si>
  <si>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</si>
  <si>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</si>
  <si>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</si>
  <si>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</si>
  <si>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</si>
  <si>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</si>
  <si>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</si>
  <si>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</si>
  <si>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</si>
  <si>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</si>
  <si>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</si>
  <si>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</si>
  <si>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</si>
  <si>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</si>
  <si>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</si>
  <si>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</si>
  <si>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</si>
  <si>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</si>
  <si>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</si>
  <si>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</si>
  <si>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</si>
  <si>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</si>
  <si>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</si>
  <si>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</si>
  <si>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</si>
  <si>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</si>
  <si>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</si>
  <si>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</si>
  <si>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</si>
  <si>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</si>
  <si>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</si>
  <si>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</si>
  <si>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</si>
  <si>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</si>
  <si>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</si>
  <si>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</si>
  <si>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</si>
  <si>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</si>
  <si>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</si>
  <si>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</si>
  <si>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</si>
  <si>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</si>
  <si>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</si>
  <si>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</si>
  <si>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</si>
  <si>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</si>
  <si>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</si>
  <si>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</si>
  <si>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</si>
  <si>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</si>
  <si>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</si>
  <si>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</si>
  <si>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</si>
  <si>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</si>
  <si>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</si>
  <si>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</si>
  <si>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</si>
  <si>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</si>
  <si>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</si>
  <si>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</si>
  <si>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</si>
  <si>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</si>
  <si>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</si>
  <si>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</si>
  <si>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</si>
  <si>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</si>
  <si>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</si>
  <si>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</si>
  <si>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</si>
  <si>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</si>
  <si>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</si>
  <si>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</si>
  <si>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</si>
  <si>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</si>
  <si>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</si>
  <si>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</si>
  <si>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</si>
  <si>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</si>
  <si>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</si>
  <si>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</si>
  <si>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</si>
  <si>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</si>
  <si>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</si>
  <si>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</si>
  <si>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</si>
  <si>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</si>
  <si>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</si>
  <si>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</si>
  <si>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</si>
  <si>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</si>
  <si>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</si>
  <si>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</si>
  <si>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</si>
  <si>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</si>
  <si>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</si>
  <si>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</si>
  <si>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</si>
  <si>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</si>
  <si>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</si>
  <si>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</si>
  <si>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</si>
  <si>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</si>
  <si>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</si>
  <si>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</si>
  <si>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</si>
  <si>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</si>
  <si>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</si>
  <si>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</si>
  <si>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</si>
  <si>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</si>
  <si>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</si>
  <si>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</si>
  <si>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</si>
  <si>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</si>
  <si>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</si>
  <si>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</si>
  <si>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</si>
  <si>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</si>
  <si>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</si>
  <si>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</si>
  <si>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</si>
  <si>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</si>
  <si>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</si>
  <si>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</si>
  <si>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</si>
  <si>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</si>
  <si>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</si>
  <si>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</si>
  <si>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</si>
  <si>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</si>
  <si>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</si>
  <si>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</si>
  <si>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</si>
  <si>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</si>
  <si>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</si>
  <si>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</si>
  <si>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</si>
  <si>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</si>
  <si>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</si>
  <si>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</si>
  <si>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</si>
  <si>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</si>
  <si>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</si>
  <si>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</si>
  <si>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</si>
  <si>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</si>
  <si>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</si>
  <si>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</si>
  <si>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</si>
  <si>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</si>
  <si>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</si>
  <si>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</si>
  <si>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</si>
  <si>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</si>
  <si>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</si>
  <si>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</si>
  <si>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</si>
  <si>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</si>
  <si>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</si>
  <si>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</si>
  <si>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</si>
  <si>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</si>
  <si>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</si>
  <si>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</si>
  <si>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</si>
  <si>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</si>
  <si>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</si>
  <si>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</si>
  <si>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</si>
  <si>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</si>
  <si>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</si>
  <si>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</si>
  <si>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</si>
  <si>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</si>
  <si>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</si>
  <si>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</si>
  <si>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</si>
  <si>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</si>
  <si>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</si>
  <si>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</si>
  <si>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</si>
  <si>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</si>
  <si>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</si>
  <si>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</si>
  <si>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</si>
  <si>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</si>
  <si>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</si>
  <si>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</si>
  <si>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</si>
  <si>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</si>
  <si>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</si>
  <si>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</si>
  <si>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</si>
  <si>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</si>
  <si>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</si>
  <si>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</si>
  <si>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</si>
  <si>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</si>
  <si>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</si>
  <si>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</si>
  <si>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</si>
  <si>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</si>
  <si>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</si>
  <si>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</si>
  <si>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</si>
  <si>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</si>
  <si>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</si>
  <si>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</si>
  <si>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</si>
  <si>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</si>
  <si>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</si>
  <si>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</si>
  <si>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</si>
  <si>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</si>
  <si>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</si>
  <si>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</si>
  <si>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</si>
  <si>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</si>
  <si>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</si>
  <si>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</si>
  <si>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</si>
  <si>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</si>
  <si>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</si>
  <si>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</si>
  <si>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</si>
  <si>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</si>
  <si>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</si>
  <si>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</si>
  <si>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</si>
  <si>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</si>
  <si>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</si>
  <si>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</si>
  <si>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</si>
  <si>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</si>
  <si>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</si>
  <si>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</si>
  <si>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</si>
  <si>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</si>
  <si>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</si>
  <si>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</si>
  <si>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</si>
  <si>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</si>
  <si>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</si>
  <si>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</si>
  <si>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</si>
  <si>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</si>
  <si>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</si>
  <si>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</si>
  <si>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</si>
  <si>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</si>
  <si>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</si>
  <si>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</si>
  <si>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</si>
  <si>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</si>
  <si>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</si>
  <si>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</si>
  <si>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</si>
  <si>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</si>
  <si>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</si>
  <si>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</si>
  <si>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</si>
  <si>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</si>
  <si>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</si>
  <si>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</si>
  <si>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</si>
  <si>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</si>
  <si>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</si>
  <si>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</si>
  <si>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</si>
  <si>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</si>
  <si>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</si>
  <si>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</si>
  <si>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</si>
  <si>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</si>
  <si>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</si>
  <si>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</si>
  <si>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</si>
  <si>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</si>
  <si>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</si>
  <si>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</si>
  <si>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</si>
  <si>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</si>
  <si>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</si>
  <si>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</si>
  <si>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</si>
  <si>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</si>
  <si>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</si>
  <si>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</si>
  <si>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</si>
  <si>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</si>
  <si>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</si>
  <si>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</si>
  <si>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</si>
  <si>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</si>
  <si>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</si>
  <si>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</si>
  <si>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</si>
  <si>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</si>
  <si>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</si>
  <si>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</si>
  <si>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</si>
  <si>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</si>
  <si>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</si>
  <si>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</si>
  <si>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</si>
  <si>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</si>
  <si>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</si>
  <si>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</si>
  <si>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</si>
  <si>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</si>
  <si>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</si>
  <si>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</si>
  <si>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</si>
  <si>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</si>
  <si>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</si>
  <si>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</si>
  <si>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</si>
  <si>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</si>
  <si>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</si>
  <si>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</si>
  <si>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</si>
  <si>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</si>
  <si>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</si>
  <si>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</si>
  <si>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</si>
  <si>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</si>
  <si>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</si>
  <si>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</si>
  <si>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</si>
  <si>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</si>
  <si>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</si>
  <si>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</si>
  <si>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</si>
  <si>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</si>
  <si>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</si>
  <si>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</si>
  <si>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</si>
  <si>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</si>
  <si>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</si>
  <si>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</si>
  <si>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</si>
  <si>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</si>
  <si>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</si>
  <si>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</si>
  <si>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</si>
  <si>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</si>
  <si>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</si>
  <si>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</si>
  <si>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</si>
  <si>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</si>
  <si>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</si>
  <si>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</si>
  <si>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</si>
  <si>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</si>
  <si>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</si>
  <si>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</si>
  <si>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</si>
  <si>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</si>
  <si>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</si>
  <si>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</si>
  <si>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</si>
  <si>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</si>
  <si>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</si>
  <si>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</si>
  <si>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</si>
  <si>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</si>
  <si>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</si>
  <si>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</si>
  <si>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</si>
  <si>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</si>
  <si>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</si>
  <si>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</si>
  <si>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</si>
  <si>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</si>
  <si>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</si>
  <si>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</si>
  <si>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</si>
  <si>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</si>
  <si>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</si>
  <si>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</si>
  <si>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</si>
  <si>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</si>
  <si>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</si>
  <si>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</si>
  <si>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</si>
  <si>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</si>
  <si>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</si>
  <si>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</si>
  <si>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</si>
  <si>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</si>
  <si>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</si>
  <si>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</si>
  <si>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</si>
  <si>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</si>
  <si>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</si>
  <si>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</si>
  <si>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</si>
  <si>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</si>
  <si>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</si>
  <si>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</si>
  <si>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</si>
  <si>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</si>
  <si>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</si>
  <si>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</si>
  <si>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</si>
  <si>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</si>
  <si>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</si>
  <si>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</si>
  <si>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</si>
  <si>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</si>
  <si>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</si>
  <si>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</si>
  <si>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</si>
  <si>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</si>
  <si>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</si>
  <si>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</si>
  <si>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</si>
  <si>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</si>
  <si>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</si>
  <si>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</si>
  <si>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</si>
  <si>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</si>
  <si>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</si>
  <si>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</si>
  <si>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</si>
  <si>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</si>
  <si>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</si>
  <si>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</si>
  <si>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</si>
  <si>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</si>
  <si>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</si>
  <si>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</si>
  <si>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</si>
  <si>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</si>
  <si>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</si>
  <si>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</si>
  <si>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</si>
  <si>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</si>
  <si>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</si>
  <si>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</si>
  <si>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</si>
  <si>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</si>
  <si>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</si>
  <si>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</si>
  <si>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</si>
  <si>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</si>
  <si>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</si>
  <si>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</si>
  <si>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</si>
  <si>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</si>
  <si>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</si>
  <si>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</si>
  <si>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</si>
  <si>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</si>
  <si>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</si>
  <si>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</si>
  <si>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</si>
  <si>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</si>
  <si>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</si>
  <si>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</si>
  <si>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</si>
  <si>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</si>
  <si>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</si>
  <si>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</si>
  <si>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</si>
  <si>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</si>
  <si>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</si>
  <si>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</si>
  <si>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</si>
  <si>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</si>
  <si>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</si>
  <si>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</si>
  <si>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</si>
  <si>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</si>
  <si>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</si>
  <si>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</si>
  <si>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</si>
  <si>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</si>
  <si>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</si>
  <si>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</si>
  <si>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</si>
  <si>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</si>
  <si>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</si>
  <si>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</si>
  <si>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</si>
  <si>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</si>
  <si>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</si>
  <si>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</si>
  <si>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</si>
  <si>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</si>
  <si>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</si>
  <si>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</si>
  <si>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</si>
  <si>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</si>
  <si>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</si>
  <si>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</si>
  <si>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</si>
  <si>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</si>
  <si>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</si>
  <si>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</si>
  <si>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</si>
  <si>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</si>
  <si>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</si>
  <si>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</si>
  <si>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</si>
  <si>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</si>
  <si>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</si>
  <si>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</si>
  <si>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</si>
  <si>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</si>
  <si>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</si>
  <si>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</si>
  <si>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</si>
  <si>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</si>
  <si>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</si>
  <si>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</si>
  <si>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</si>
  <si>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</si>
  <si>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</si>
  <si>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</si>
  <si>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</si>
  <si>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</si>
  <si>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</si>
  <si>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</si>
  <si>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</si>
  <si>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</si>
  <si>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</si>
  <si>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</si>
  <si>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</si>
  <si>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</si>
  <si>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</si>
  <si>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</si>
  <si>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</si>
  <si>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</si>
  <si>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</si>
  <si>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</si>
  <si>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</si>
  <si>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</si>
  <si>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</si>
  <si>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</si>
  <si>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</si>
  <si>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</si>
  <si>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</si>
  <si>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</si>
  <si>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</si>
  <si>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</si>
  <si>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</si>
  <si>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</si>
  <si>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</si>
  <si>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</si>
  <si>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</si>
  <si>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</si>
  <si>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</si>
  <si>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</si>
  <si>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</si>
  <si>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</si>
  <si>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</si>
  <si>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</si>
  <si>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</si>
  <si>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</si>
  <si>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</si>
  <si>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</si>
  <si>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</si>
  <si>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</si>
  <si>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</si>
  <si>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</si>
  <si>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</si>
  <si>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</si>
  <si>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</si>
  <si>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</si>
  <si>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</si>
  <si>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</si>
  <si>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</si>
  <si>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</si>
  <si>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</si>
  <si>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</si>
  <si>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</si>
  <si>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</si>
  <si>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</si>
  <si>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</si>
  <si>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</si>
  <si>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</si>
  <si>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</si>
  <si>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</si>
  <si>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</si>
  <si>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</si>
  <si>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</si>
  <si>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</si>
  <si>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</si>
  <si>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</si>
  <si>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</si>
  <si>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</si>
  <si>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</si>
  <si>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</si>
  <si>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</si>
  <si>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</si>
  <si>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</si>
  <si>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</si>
  <si>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</si>
  <si>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</si>
  <si>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</si>
  <si>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</si>
  <si>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</si>
  <si>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</si>
  <si>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</si>
  <si>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</si>
  <si>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</si>
  <si>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</si>
  <si>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</si>
  <si>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</si>
  <si>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</si>
  <si>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</si>
  <si>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</si>
  <si>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</si>
  <si>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</si>
  <si>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</si>
  <si>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</si>
  <si>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</si>
  <si>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</si>
  <si>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</si>
  <si>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</si>
  <si>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</si>
  <si>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</si>
  <si>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</si>
  <si>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</si>
  <si>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</si>
  <si>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</si>
  <si>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</si>
  <si>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</si>
  <si>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</si>
  <si>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</si>
  <si>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</si>
  <si>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</si>
  <si>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</si>
  <si>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</si>
  <si>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</si>
  <si>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</si>
  <si>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</si>
  <si>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</si>
  <si>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</si>
  <si>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</si>
  <si>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</si>
  <si>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</si>
  <si>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</si>
  <si>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</si>
  <si>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</si>
  <si>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</si>
  <si>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</si>
  <si>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</si>
  <si>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</si>
  <si>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</si>
  <si>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</si>
  <si>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</si>
  <si>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</si>
  <si>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</si>
  <si>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</si>
  <si>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</si>
  <si>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</si>
  <si>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</si>
  <si>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</si>
  <si>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</si>
  <si>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</si>
  <si>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</si>
  <si>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</si>
  <si>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</si>
  <si>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</si>
  <si>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</si>
  <si>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</si>
  <si>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</si>
  <si>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</si>
  <si>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</si>
  <si>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</si>
  <si>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</si>
  <si>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</si>
  <si>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</si>
  <si>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</si>
  <si>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</si>
  <si>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</si>
  <si>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</si>
  <si>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</si>
  <si>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</si>
  <si>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</si>
  <si>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</si>
  <si>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</si>
  <si>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</si>
  <si>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</si>
  <si>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</si>
  <si>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</si>
  <si>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</si>
  <si>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</si>
  <si>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</si>
  <si>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</si>
  <si>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</si>
  <si>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</si>
  <si>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</si>
  <si>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</si>
  <si>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</si>
  <si>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</si>
  <si>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</si>
  <si>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</si>
  <si>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</si>
  <si>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</si>
  <si>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</si>
  <si>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</si>
  <si>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</si>
  <si>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</si>
  <si>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</si>
  <si>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</si>
  <si>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</si>
  <si>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</si>
  <si>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</si>
  <si>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</si>
  <si>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</si>
  <si>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</si>
  <si>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</si>
  <si>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</si>
  <si>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</si>
  <si>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</si>
  <si>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</si>
  <si>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</si>
  <si>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</si>
  <si>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</si>
  <si>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</si>
  <si>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</si>
  <si>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</si>
  <si>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</si>
  <si>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</si>
  <si>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</si>
  <si>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</si>
  <si>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</si>
  <si>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</si>
  <si>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</si>
  <si>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</si>
  <si>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</si>
  <si>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</si>
  <si>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</si>
  <si>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</si>
  <si>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</si>
  <si>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</si>
  <si>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</si>
  <si>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</si>
  <si>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</si>
  <si>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</si>
  <si>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</si>
  <si>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</si>
  <si>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</si>
  <si>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</si>
  <si>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</si>
  <si>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</si>
  <si>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</si>
  <si>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</si>
  <si>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</si>
  <si>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</si>
  <si>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</si>
  <si>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</si>
  <si>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</si>
  <si>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</si>
  <si>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</si>
  <si>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</si>
  <si>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</si>
  <si>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</si>
  <si>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</si>
  <si>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</si>
  <si>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</si>
  <si>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</si>
  <si>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</si>
  <si>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</si>
  <si>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</si>
  <si>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</si>
  <si>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</si>
  <si>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</si>
  <si>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</si>
  <si>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</si>
  <si>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</si>
  <si>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</si>
  <si>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</si>
  <si>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</si>
  <si>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</si>
  <si>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</si>
  <si>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</si>
  <si>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</si>
  <si>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</si>
  <si>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</si>
  <si>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</si>
  <si>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</si>
  <si>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</si>
  <si>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</si>
  <si>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</si>
  <si>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</si>
  <si>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</si>
  <si>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</si>
  <si>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</si>
  <si>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</si>
  <si>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</si>
  <si>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</si>
  <si>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</si>
  <si>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</si>
  <si>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</si>
  <si>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</si>
  <si>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</si>
  <si>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</si>
  <si>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</si>
  <si>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</si>
  <si>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</si>
  <si>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</si>
  <si>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</si>
  <si>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</si>
  <si>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</si>
  <si>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</si>
  <si>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</si>
  <si>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</si>
  <si>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</si>
  <si>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</si>
  <si>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</si>
  <si>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</si>
  <si>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</si>
  <si>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</si>
  <si>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</si>
  <si>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</si>
  <si>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</si>
  <si>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</si>
  <si>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</si>
  <si>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</si>
  <si>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</si>
  <si>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</si>
  <si>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</si>
  <si>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</si>
  <si>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</si>
  <si>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</si>
  <si>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</si>
  <si>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</si>
  <si>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</si>
  <si>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</si>
  <si>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</si>
  <si>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</si>
  <si>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</si>
  <si>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</si>
  <si>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</si>
  <si>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</si>
  <si>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</si>
  <si>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</si>
  <si>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</si>
  <si>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</si>
  <si>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</si>
  <si>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</si>
  <si>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</si>
  <si>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</si>
  <si>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</si>
  <si>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</si>
  <si>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</si>
  <si>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</si>
  <si>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</si>
  <si>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</si>
  <si>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</si>
  <si>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</si>
  <si>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</si>
  <si>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</si>
  <si>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</si>
  <si>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</si>
  <si>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</si>
  <si>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</si>
  <si>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</si>
  <si>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</si>
  <si>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</si>
  <si>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</si>
  <si>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</si>
  <si>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</si>
  <si>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</si>
  <si>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</si>
  <si>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</si>
  <si>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</si>
  <si>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</si>
  <si>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</si>
  <si>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</si>
  <si>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</si>
  <si>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</si>
  <si>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</si>
  <si>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</si>
  <si>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</si>
  <si>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</si>
  <si>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</si>
  <si>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</si>
  <si>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</si>
  <si>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</si>
  <si>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</si>
  <si>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</si>
  <si>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</si>
  <si>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</si>
  <si>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</si>
  <si>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</si>
  <si>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</si>
  <si>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</si>
  <si>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</si>
  <si>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</si>
  <si>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</si>
  <si>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</si>
  <si>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</si>
  <si>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</si>
  <si>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</si>
  <si>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</si>
  <si>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</si>
  <si>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</si>
  <si>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</si>
  <si>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</si>
  <si>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</si>
  <si>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</si>
  <si>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</si>
  <si>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</si>
  <si>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</si>
  <si>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</si>
  <si>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</si>
  <si>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</si>
  <si>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</si>
  <si>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</si>
  <si>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</si>
  <si>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</si>
  <si>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</si>
  <si>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</si>
  <si>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</si>
  <si>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</si>
  <si>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</si>
  <si>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</si>
  <si>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</si>
  <si>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</si>
  <si>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</si>
  <si>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</si>
  <si>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</si>
  <si>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</si>
  <si>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</si>
  <si>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</si>
  <si>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</si>
  <si>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</si>
  <si>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</si>
  <si>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</si>
  <si>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</si>
  <si>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</si>
  <si>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</si>
  <si>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</si>
  <si>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</si>
  <si>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</si>
  <si>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</si>
  <si>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</si>
  <si>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</si>
  <si>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</si>
  <si>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</si>
  <si>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</si>
  <si>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</si>
  <si>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</si>
  <si>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</si>
  <si>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</si>
  <si>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</si>
  <si>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</si>
  <si>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</si>
  <si>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</si>
  <si>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</si>
  <si>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</si>
  <si>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</si>
  <si>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</si>
  <si>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</si>
  <si>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</si>
  <si>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</si>
  <si>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</si>
  <si>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</si>
  <si>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</si>
  <si>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</si>
  <si>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</si>
  <si>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</si>
  <si>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</si>
  <si>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</si>
  <si>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</si>
  <si>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</si>
  <si>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</si>
  <si>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</si>
  <si>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</si>
  <si>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</si>
  <si>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</si>
  <si>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</si>
  <si>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</si>
  <si>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</si>
  <si>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</si>
  <si>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</si>
  <si>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</si>
  <si>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</si>
  <si>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</si>
  <si>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</si>
  <si>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</si>
  <si>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</si>
  <si>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</si>
  <si>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</si>
  <si>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</si>
  <si>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</si>
  <si>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</si>
  <si>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</si>
  <si>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</si>
  <si>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</si>
  <si>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</si>
  <si>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</si>
  <si>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</si>
  <si>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</si>
  <si>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</si>
  <si>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</si>
  <si>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</si>
  <si>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</si>
  <si>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</si>
  <si>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</si>
  <si>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</si>
  <si>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</si>
  <si>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</si>
  <si>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</si>
  <si>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</si>
  <si>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</si>
  <si>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</si>
  <si>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</si>
  <si>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</si>
  <si>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</si>
  <si>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</si>
  <si>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</si>
  <si>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</si>
  <si>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</si>
  <si>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</si>
  <si>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</si>
  <si>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</si>
  <si>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</si>
  <si>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</si>
  <si>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</si>
  <si>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</si>
  <si>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</si>
  <si>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</si>
  <si>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</si>
  <si>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</si>
  <si>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</si>
  <si>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</si>
  <si>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</si>
  <si>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</si>
  <si>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</si>
  <si>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</si>
  <si>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</si>
  <si>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</si>
  <si>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</si>
  <si>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</si>
  <si>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</si>
  <si>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</si>
  <si>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</si>
  <si>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</si>
  <si>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</si>
  <si>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</si>
  <si>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</si>
  <si>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</si>
  <si>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</si>
  <si>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</si>
  <si>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</si>
  <si>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</si>
  <si>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</si>
  <si>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</si>
  <si>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</si>
  <si>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</si>
  <si>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</si>
  <si>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</si>
  <si>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</si>
  <si>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</si>
  <si>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</si>
  <si>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</si>
  <si>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</si>
  <si>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</si>
  <si>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</si>
  <si>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</si>
  <si>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</si>
  <si>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</si>
  <si>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</si>
  <si>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</si>
  <si>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</si>
  <si>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</si>
  <si>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</si>
  <si>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</si>
  <si>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</si>
  <si>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</si>
  <si>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</si>
  <si>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</si>
  <si>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</si>
  <si>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</si>
  <si>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</si>
  <si>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</si>
  <si>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</si>
  <si>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</si>
  <si>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</si>
  <si>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</si>
  <si>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</si>
  <si>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</si>
  <si>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</si>
  <si>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</si>
  <si>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</si>
  <si>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</si>
  <si>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</si>
  <si>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</si>
  <si>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</si>
  <si>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</si>
  <si>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</si>
  <si>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</si>
  <si>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</si>
  <si>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</si>
  <si>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</si>
  <si>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</si>
  <si>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</si>
  <si>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</si>
  <si>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</si>
  <si>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</si>
  <si>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</si>
  <si>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</si>
  <si>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</si>
  <si>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</si>
  <si>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</si>
  <si>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</si>
  <si>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</si>
  <si>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</si>
  <si>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</si>
  <si>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</si>
  <si>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</si>
  <si>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</si>
  <si>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</si>
  <si>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</si>
  <si>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</si>
  <si>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</si>
  <si>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</si>
  <si>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</si>
  <si>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</si>
  <si>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</si>
  <si>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</si>
  <si>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</si>
  <si>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</si>
  <si>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</si>
  <si>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</si>
  <si>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</si>
  <si>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</si>
  <si>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</si>
  <si>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</si>
  <si>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</si>
  <si>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</si>
  <si>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</si>
  <si>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</si>
  <si>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</si>
  <si>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</si>
  <si>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</si>
  <si>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</si>
  <si>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</si>
  <si>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</si>
  <si>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</si>
  <si>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</si>
  <si>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</si>
  <si>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</si>
  <si>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</si>
  <si>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</si>
  <si>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</si>
  <si>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</si>
  <si>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</si>
  <si>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</si>
  <si>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</si>
  <si>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</si>
  <si>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</si>
  <si>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</si>
  <si>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</si>
  <si>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</si>
  <si>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</si>
  <si>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</si>
  <si>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</si>
  <si>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</si>
  <si>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</si>
  <si>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</si>
  <si>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</si>
  <si>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</si>
  <si>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</si>
  <si>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</si>
  <si>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</si>
  <si>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</si>
  <si>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</si>
  <si>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</si>
  <si>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</si>
  <si>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</si>
  <si>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</si>
  <si>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</si>
  <si>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</si>
  <si>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</si>
  <si>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</si>
  <si>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</si>
  <si>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</si>
  <si>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</si>
  <si>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</si>
  <si>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</si>
  <si>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</si>
  <si>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</si>
  <si>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</si>
  <si>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</si>
  <si>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</si>
  <si>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</si>
  <si>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</si>
  <si>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</si>
  <si>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</si>
  <si>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</si>
  <si>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</si>
  <si>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</si>
  <si>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</si>
  <si>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</si>
  <si>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</si>
  <si>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</si>
  <si>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</si>
  <si>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</si>
  <si>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</si>
  <si>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</si>
  <si>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</si>
  <si>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</si>
  <si>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</si>
  <si>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</si>
  <si>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</si>
  <si>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</si>
  <si>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</si>
  <si>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</si>
  <si>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</si>
  <si>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</si>
  <si>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</si>
  <si>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</si>
  <si>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</si>
  <si>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</si>
  <si>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</si>
  <si>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</si>
  <si>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</si>
  <si>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</si>
  <si>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</si>
  <si>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</si>
  <si>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</si>
  <si>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</si>
  <si>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</si>
  <si>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</si>
  <si>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</si>
  <si>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</si>
  <si>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</si>
  <si>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</si>
  <si>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</si>
  <si>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</si>
  <si>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</si>
  <si>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</si>
  <si>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</si>
  <si>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</si>
  <si>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</si>
  <si>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</si>
  <si>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</si>
  <si>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</si>
  <si>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</si>
  <si>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</si>
  <si>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</si>
  <si>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</si>
  <si>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</si>
  <si>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</si>
  <si>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</si>
  <si>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</si>
  <si>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</si>
  <si>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</si>
  <si>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</si>
  <si>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</si>
  <si>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</si>
  <si>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</si>
  <si>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</si>
  <si>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</si>
  <si>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</si>
  <si>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</si>
  <si>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</si>
  <si>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</si>
  <si>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</si>
  <si>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</si>
  <si>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</si>
  <si>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</si>
  <si>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</si>
  <si>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</si>
  <si>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</si>
  <si>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</si>
  <si>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</si>
  <si>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</si>
  <si>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</si>
  <si>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</si>
  <si>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</si>
  <si>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</si>
  <si>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</si>
  <si>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</si>
  <si>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</si>
  <si>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</si>
  <si>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</si>
  <si>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</si>
  <si>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</si>
  <si>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</si>
  <si>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</si>
  <si>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</si>
  <si>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</si>
  <si>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</si>
  <si>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</si>
  <si>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</si>
  <si>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</si>
  <si>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</si>
  <si>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</si>
  <si>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</si>
  <si>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</si>
  <si>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</si>
  <si>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</si>
  <si>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</si>
  <si>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</si>
  <si>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</si>
  <si>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</si>
  <si>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</si>
  <si>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</si>
  <si>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</si>
  <si>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</si>
  <si>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</si>
  <si>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</si>
  <si>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</si>
  <si>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</si>
  <si>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</si>
  <si>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</si>
  <si>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</si>
  <si>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</si>
  <si>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</si>
  <si>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</si>
  <si>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</si>
  <si>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</si>
  <si>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</si>
  <si>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</si>
  <si>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</si>
  <si>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</si>
  <si>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</si>
  <si>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</si>
  <si>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</si>
  <si>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</si>
  <si>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</si>
  <si>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</si>
  <si>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</si>
  <si>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</si>
  <si>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</si>
  <si>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</si>
  <si>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</si>
  <si>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</si>
  <si>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</si>
  <si>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</si>
  <si>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</si>
  <si>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</si>
  <si>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</si>
  <si>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</si>
  <si>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</si>
  <si>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</si>
  <si>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</si>
  <si>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</si>
  <si>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</si>
  <si>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</si>
  <si>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</si>
  <si>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</si>
  <si>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</si>
  <si>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</si>
  <si>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</si>
  <si>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</si>
  <si>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</si>
  <si>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</si>
  <si>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</si>
  <si>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</si>
  <si>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</si>
  <si>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</si>
  <si>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</si>
  <si>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</si>
  <si>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</si>
  <si>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</si>
  <si>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</si>
  <si>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</si>
  <si>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</si>
  <si>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</si>
  <si>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</si>
  <si>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</si>
  <si>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</si>
  <si>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</si>
  <si>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</si>
  <si>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</si>
  <si>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</si>
  <si>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</si>
  <si>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</si>
  <si>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</si>
  <si>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</si>
  <si>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</si>
  <si>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</si>
  <si>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</si>
  <si>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</si>
  <si>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</si>
  <si>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</si>
  <si>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</si>
  <si>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</si>
  <si>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</si>
  <si>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</si>
  <si>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</si>
  <si>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</si>
  <si>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</si>
  <si>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</si>
  <si>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</si>
  <si>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</si>
  <si>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</si>
  <si>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</si>
  <si>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</si>
  <si>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</si>
  <si>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</si>
  <si>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</si>
  <si>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</si>
  <si>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</si>
  <si>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</si>
  <si>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</si>
  <si>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</si>
  <si>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</si>
  <si>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</si>
  <si>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</si>
  <si>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</si>
  <si>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</si>
  <si>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</si>
  <si>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</si>
  <si>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</si>
  <si>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</si>
  <si>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</si>
  <si>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</si>
  <si>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</si>
  <si>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</si>
  <si>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</si>
  <si>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</si>
  <si>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</si>
  <si>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</si>
  <si>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</si>
  <si>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</si>
  <si>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</si>
  <si>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</si>
  <si>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</si>
  <si>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</si>
  <si>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</si>
  <si>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</si>
  <si>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</si>
  <si>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</si>
  <si>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</si>
  <si>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</si>
  <si>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</si>
  <si>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</si>
  <si>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</si>
  <si>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</si>
  <si>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</si>
  <si>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</si>
  <si>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</si>
  <si>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</si>
  <si>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</si>
  <si>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</si>
  <si>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</si>
  <si>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</si>
  <si>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</si>
  <si>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</si>
  <si>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</si>
  <si>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</si>
  <si>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</si>
  <si>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</si>
  <si>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</si>
  <si>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</si>
  <si>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</si>
  <si>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</si>
  <si>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</si>
  <si>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</si>
  <si>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</si>
  <si>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</si>
  <si>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</si>
  <si>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</si>
  <si>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</si>
  <si>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</si>
  <si>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</si>
  <si>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</si>
  <si>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</si>
  <si>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</si>
  <si>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</si>
  <si>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</si>
  <si>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</si>
  <si>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</si>
  <si>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</si>
  <si>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</si>
  <si>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</si>
  <si>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</si>
  <si>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</si>
  <si>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</si>
  <si>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</si>
  <si>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</si>
  <si>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</si>
  <si>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</si>
  <si>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</si>
  <si>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</si>
  <si>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</si>
  <si>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</si>
  <si>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</si>
  <si>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</si>
  <si>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</si>
  <si>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</si>
  <si>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</si>
  <si>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</si>
  <si>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</si>
  <si>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</si>
  <si>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</si>
  <si>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</si>
  <si>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</si>
  <si>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</si>
  <si>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</si>
  <si>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</si>
  <si>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</si>
  <si>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</si>
  <si>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</si>
  <si>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</si>
  <si>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</si>
  <si>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</si>
  <si>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</si>
  <si>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</si>
  <si>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</si>
  <si>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</si>
  <si>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</si>
  <si>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</si>
  <si>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</si>
  <si>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</si>
  <si>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</si>
  <si>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</si>
  <si>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</si>
  <si>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</si>
  <si>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</si>
  <si>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</si>
  <si>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</si>
  <si>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</si>
  <si>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</si>
  <si>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</si>
  <si>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</si>
  <si>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</si>
  <si>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</si>
  <si>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</si>
  <si>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</si>
  <si>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</si>
  <si>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</si>
  <si>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</si>
  <si>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</si>
  <si>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</si>
  <si>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</si>
  <si>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</si>
  <si>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</si>
  <si>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</si>
  <si>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</si>
  <si>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</si>
  <si>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</si>
  <si>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</si>
  <si>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</si>
  <si>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</si>
  <si>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</si>
  <si>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</si>
  <si>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</si>
  <si>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</si>
  <si>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</si>
  <si>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</si>
  <si>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</si>
  <si>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</si>
  <si>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</si>
  <si>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</si>
  <si>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</si>
  <si>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</si>
  <si>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</si>
  <si>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</si>
  <si>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</si>
  <si>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</si>
  <si>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</si>
  <si>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</si>
  <si>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</si>
  <si>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</si>
  <si>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</si>
  <si>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</si>
  <si>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</si>
  <si>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</si>
  <si>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</si>
  <si>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</si>
  <si>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</si>
  <si>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</si>
  <si>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</si>
  <si>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</si>
  <si>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</si>
  <si>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</si>
  <si>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</si>
  <si>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</si>
  <si>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</si>
  <si>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</si>
  <si>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</si>
  <si>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</si>
  <si>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</si>
  <si>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</si>
  <si>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</si>
  <si>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</si>
  <si>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</si>
  <si>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</si>
  <si>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</si>
  <si>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</si>
  <si>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</si>
  <si>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</si>
  <si>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</si>
  <si>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</si>
  <si>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</si>
  <si>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</si>
  <si>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</si>
  <si>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</si>
  <si>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</si>
  <si>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</si>
  <si>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</si>
  <si>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</si>
  <si>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</si>
  <si>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</si>
  <si>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</si>
  <si>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</si>
  <si>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</si>
  <si>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</si>
  <si>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</si>
  <si>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</si>
  <si>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</si>
  <si>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</si>
  <si>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</si>
  <si>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</si>
  <si>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</si>
  <si>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</si>
  <si>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</si>
  <si>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</si>
  <si>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</si>
  <si>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</si>
  <si>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</si>
  <si>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</si>
  <si>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</si>
  <si>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</si>
  <si>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</si>
  <si>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</si>
  <si>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</si>
  <si>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</si>
  <si>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</si>
  <si>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</si>
  <si>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</si>
  <si>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</si>
  <si>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</si>
  <si>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</si>
  <si>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</si>
  <si>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</si>
  <si>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</si>
  <si>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</si>
  <si>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</si>
  <si>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</si>
  <si>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</si>
  <si>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</si>
  <si>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</si>
  <si>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</si>
  <si>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</si>
  <si>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</si>
  <si>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</si>
  <si>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</si>
  <si>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</si>
  <si>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</si>
  <si>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</si>
  <si>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</si>
  <si>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</si>
  <si>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</si>
  <si>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</si>
  <si>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</si>
  <si>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</si>
  <si>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</si>
  <si>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</si>
  <si>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</si>
  <si>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</si>
  <si>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</si>
  <si>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</si>
  <si>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</si>
  <si>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</si>
  <si>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</si>
  <si>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</si>
  <si>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</si>
  <si>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</si>
  <si>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</si>
  <si>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</si>
  <si>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</si>
  <si>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</si>
  <si>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</si>
  <si>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</si>
  <si>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</si>
  <si>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</si>
  <si>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</si>
  <si>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</si>
  <si>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</si>
  <si>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</si>
  <si>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</si>
  <si>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</si>
  <si>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</si>
  <si>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</si>
  <si>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</si>
  <si>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</si>
  <si>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</si>
  <si>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</si>
  <si>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</si>
  <si>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</si>
  <si>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</si>
  <si>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</si>
  <si>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</si>
  <si>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</si>
  <si>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</si>
  <si>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</si>
  <si>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</si>
  <si>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</si>
  <si>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</si>
  <si>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</si>
  <si>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</si>
  <si>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</si>
  <si>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</si>
  <si>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</si>
  <si>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</si>
  <si>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</si>
  <si>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</si>
  <si>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</si>
  <si>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</si>
  <si>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</si>
  <si>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</si>
  <si>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</si>
  <si>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</si>
  <si>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</si>
  <si>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</si>
  <si>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</si>
  <si>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</si>
  <si>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</si>
  <si>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</si>
  <si>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</si>
  <si>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</si>
  <si>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</si>
  <si>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</si>
  <si>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</si>
  <si>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</si>
  <si>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</si>
  <si>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</si>
  <si>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</si>
  <si>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</si>
  <si>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</si>
  <si>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</si>
  <si>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</si>
  <si>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</si>
  <si>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</si>
  <si>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</si>
  <si>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</si>
  <si>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</si>
  <si>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</si>
  <si>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</si>
  <si>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</si>
  <si>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</si>
  <si>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</si>
  <si>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</si>
  <si>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</si>
  <si>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</si>
  <si>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</si>
  <si>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</si>
  <si>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</si>
  <si>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</si>
  <si>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</si>
  <si>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</si>
  <si>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</si>
  <si>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</si>
  <si>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</si>
  <si>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</si>
  <si>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</si>
  <si>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</si>
  <si>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</si>
  <si>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</si>
  <si>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</si>
  <si>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</si>
  <si>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</si>
  <si>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</si>
  <si>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</si>
  <si>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</si>
  <si>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</si>
  <si>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</si>
  <si>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</si>
  <si>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</si>
  <si>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</si>
  <si>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</si>
  <si>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</si>
  <si>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</si>
  <si>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</si>
  <si>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</si>
  <si>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</si>
  <si>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</si>
  <si>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</si>
  <si>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</si>
  <si>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</si>
  <si>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</si>
  <si>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</si>
  <si>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</si>
  <si>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</si>
  <si>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</si>
  <si>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</si>
  <si>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</si>
  <si>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</si>
  <si>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</si>
  <si>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</si>
  <si>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</si>
  <si>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</si>
  <si>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</si>
  <si>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</si>
  <si>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</si>
  <si>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</si>
  <si>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</si>
  <si>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</si>
  <si>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</si>
  <si>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</si>
  <si>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</si>
  <si>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</si>
  <si>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</si>
  <si>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</si>
  <si>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</si>
  <si>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</si>
  <si>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</si>
  <si>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</si>
  <si>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</si>
  <si>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</si>
  <si>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</si>
  <si>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</si>
  <si>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</si>
  <si>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</si>
  <si>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</si>
  <si>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</si>
  <si>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</si>
  <si>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</si>
  <si>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</si>
  <si>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</si>
  <si>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</si>
  <si>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</si>
  <si>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</si>
  <si>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</si>
  <si>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</si>
  <si>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</si>
  <si>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</si>
  <si>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</si>
  <si>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</si>
  <si>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</si>
  <si>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</si>
  <si>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</si>
  <si>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</si>
  <si>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</si>
  <si>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</si>
  <si>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</si>
  <si>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</si>
  <si>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</si>
  <si>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</si>
  <si>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</si>
  <si>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</si>
  <si>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</si>
  <si>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</si>
  <si>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</si>
  <si>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</si>
  <si>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</si>
  <si>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</si>
  <si>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</si>
  <si>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</si>
  <si>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</si>
  <si>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</si>
  <si>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</si>
  <si>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</si>
  <si>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</si>
  <si>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</si>
  <si>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</si>
  <si>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</si>
  <si>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</si>
  <si>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</si>
  <si>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</si>
  <si>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</si>
  <si>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</si>
  <si>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</si>
  <si>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</si>
  <si>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</si>
  <si>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</si>
  <si>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</si>
  <si>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</si>
  <si>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</si>
  <si>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</si>
  <si>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</si>
  <si>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</si>
  <si>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</si>
  <si>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</si>
  <si>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</si>
  <si>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</si>
  <si>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</si>
  <si>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</si>
  <si>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</si>
  <si>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</si>
  <si>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</si>
  <si>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</si>
  <si>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</si>
  <si>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</si>
  <si>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</si>
  <si>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</si>
  <si>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</si>
  <si>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</si>
  <si>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</si>
  <si>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</si>
  <si>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</si>
  <si>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</si>
  <si>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</si>
  <si>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</si>
  <si>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</si>
  <si>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</si>
  <si>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</si>
  <si>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</si>
  <si>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</si>
  <si>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</si>
  <si>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</si>
  <si>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</si>
  <si>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</si>
  <si>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</si>
  <si>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</si>
  <si>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</si>
  <si>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</si>
  <si>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</si>
  <si>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</si>
  <si>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</si>
  <si>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</si>
  <si>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</si>
  <si>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</si>
  <si>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</si>
  <si>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</si>
  <si>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</si>
  <si>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</si>
  <si>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</si>
  <si>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</si>
  <si>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</si>
  <si>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</si>
  <si>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</si>
  <si>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</si>
  <si>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</si>
  <si>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</si>
  <si>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</si>
  <si>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</si>
  <si>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</si>
  <si>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</si>
  <si>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</si>
  <si>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</si>
  <si>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</si>
  <si>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</si>
  <si>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</si>
  <si>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</si>
  <si>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</si>
  <si>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</si>
  <si>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</si>
  <si>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</si>
  <si>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</si>
  <si>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</si>
  <si>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</si>
  <si>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</si>
  <si>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</si>
  <si>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</si>
  <si>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</si>
  <si>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</si>
  <si>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</si>
  <si>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</si>
  <si>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</si>
  <si>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</si>
  <si>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</si>
  <si>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</si>
  <si>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</si>
  <si>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</si>
  <si>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</si>
  <si>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</si>
  <si>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</si>
  <si>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</si>
  <si>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</si>
  <si>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</si>
  <si>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</si>
  <si>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</si>
  <si>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</si>
  <si>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</si>
  <si>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</si>
  <si>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</si>
  <si>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</si>
  <si>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</si>
  <si>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</si>
  <si>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</si>
  <si>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</si>
  <si>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</si>
  <si>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</si>
  <si>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</si>
  <si>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</si>
  <si>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</si>
  <si>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</si>
  <si>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</si>
  <si>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</si>
  <si>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</si>
  <si>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</si>
  <si>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</si>
  <si>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</si>
  <si>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</si>
  <si>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</si>
  <si>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</si>
  <si>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</si>
  <si>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</si>
  <si>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</si>
  <si>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</si>
  <si>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</si>
  <si>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</si>
  <si>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</si>
  <si>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</si>
  <si>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</si>
  <si>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</si>
  <si>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</si>
  <si>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</si>
  <si>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</si>
  <si>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</si>
  <si>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</si>
  <si>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</si>
  <si>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</si>
  <si>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</si>
  <si>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</si>
  <si>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</si>
  <si>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</si>
  <si>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</si>
  <si>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</si>
  <si>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</si>
  <si>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</si>
  <si>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</si>
  <si>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</si>
  <si>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</si>
  <si>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</si>
  <si>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</si>
  <si>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</si>
  <si>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</si>
  <si>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</si>
  <si>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</si>
  <si>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</si>
  <si>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</si>
  <si>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</si>
  <si>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</si>
  <si>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</si>
  <si>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</si>
  <si>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</si>
  <si>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</si>
  <si>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</si>
  <si>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</si>
  <si>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</si>
  <si>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</si>
  <si>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</si>
  <si>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</si>
  <si>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</si>
  <si>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</si>
  <si>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</si>
  <si>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</si>
  <si>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</si>
  <si>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</si>
  <si>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</si>
  <si>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</si>
  <si>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</si>
  <si>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</si>
  <si>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</si>
  <si>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</si>
  <si>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</si>
  <si>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</si>
  <si>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</si>
  <si>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</si>
  <si>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</si>
  <si>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</si>
  <si>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</si>
  <si>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</si>
  <si>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</si>
  <si>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</si>
  <si>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</si>
  <si>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</si>
  <si>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</si>
  <si>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</si>
  <si>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</si>
  <si>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</si>
  <si>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</si>
  <si>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</si>
  <si>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</si>
  <si>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</si>
  <si>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</si>
  <si>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</si>
  <si>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</si>
  <si>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</si>
  <si>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</si>
  <si>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</si>
  <si>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</si>
  <si>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</si>
  <si>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</si>
  <si>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</si>
  <si>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</si>
  <si>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</si>
  <si>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</si>
  <si>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</si>
  <si>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</si>
  <si>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</si>
  <si>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</si>
  <si>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</si>
  <si>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</si>
  <si>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</si>
  <si>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</si>
  <si>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</si>
  <si>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</si>
  <si>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</si>
  <si>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</si>
  <si>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</si>
  <si>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</si>
  <si>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</si>
  <si>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</si>
  <si>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</si>
  <si>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</si>
  <si>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</si>
  <si>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</si>
  <si>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</si>
  <si>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</si>
  <si>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</si>
  <si>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</si>
  <si>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</si>
  <si>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</si>
  <si>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</si>
  <si>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</si>
  <si>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</si>
  <si>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</si>
  <si>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</si>
  <si>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</si>
  <si>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</si>
  <si>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</si>
  <si>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</si>
  <si>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</si>
  <si>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</si>
  <si>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</si>
  <si>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</si>
  <si>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</si>
  <si>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</si>
  <si>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</si>
  <si>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</si>
  <si>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</si>
  <si>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</si>
  <si>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</si>
  <si>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</si>
  <si>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</si>
  <si>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</si>
  <si>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</si>
  <si>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</si>
  <si>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</si>
  <si>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</si>
  <si>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</si>
  <si>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</si>
  <si>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</si>
  <si>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</si>
  <si>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</si>
  <si>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</si>
  <si>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</si>
  <si>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</si>
  <si>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</si>
  <si>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</si>
  <si>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</si>
  <si>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</si>
  <si>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</si>
  <si>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</si>
  <si>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</si>
  <si>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</si>
  <si>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</si>
  <si>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</si>
  <si>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</si>
  <si>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</si>
  <si>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</si>
  <si>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</si>
  <si>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</si>
  <si>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</si>
  <si>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</si>
  <si>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</si>
  <si>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</si>
  <si>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</si>
  <si>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</si>
  <si>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</si>
  <si>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</si>
  <si>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</si>
  <si>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</si>
  <si>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</si>
  <si>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</si>
  <si>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</si>
  <si>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</si>
  <si>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</si>
  <si>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</si>
  <si>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</si>
  <si>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</si>
  <si>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</si>
  <si>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</si>
  <si>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</si>
  <si>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</si>
  <si>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</si>
  <si>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</si>
  <si>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</si>
  <si>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</si>
  <si>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</si>
  <si>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</si>
  <si>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</si>
  <si>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</si>
  <si>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</si>
  <si>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</si>
  <si>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</si>
  <si>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</si>
  <si>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</si>
  <si>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</si>
  <si>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</si>
  <si>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</si>
  <si>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</si>
  <si>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</si>
  <si>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</si>
  <si>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</si>
  <si>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</si>
  <si>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</si>
  <si>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</si>
  <si>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</si>
  <si>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</si>
  <si>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</si>
  <si>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</si>
  <si>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</si>
  <si>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</si>
  <si>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</si>
  <si>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</si>
  <si>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</si>
  <si>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</si>
  <si>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</si>
  <si>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</si>
  <si>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</si>
  <si>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</si>
  <si>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</si>
  <si>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</si>
  <si>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</si>
  <si>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</si>
  <si>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</si>
  <si>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</si>
  <si>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</si>
  <si>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</si>
  <si>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</si>
  <si>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</si>
  <si>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</si>
  <si>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</si>
  <si>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</si>
  <si>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</si>
  <si>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</si>
  <si>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</si>
  <si>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</si>
  <si>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</si>
  <si>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</si>
  <si>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</si>
  <si>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</si>
  <si>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</si>
  <si>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</si>
  <si>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</si>
  <si>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</si>
  <si>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</si>
  <si>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</si>
  <si>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</si>
  <si>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</si>
  <si>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</si>
  <si>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</si>
  <si>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</si>
  <si>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</si>
  <si>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</si>
  <si>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</si>
  <si>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</si>
  <si>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</si>
  <si>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</si>
  <si>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</si>
  <si>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</si>
  <si>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</si>
  <si>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</si>
  <si>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</si>
  <si>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</si>
  <si>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</si>
  <si>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</si>
  <si>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</si>
  <si>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</si>
  <si>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</si>
  <si>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</si>
  <si>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</si>
  <si>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</si>
  <si>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</si>
  <si>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</si>
  <si>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</si>
  <si>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</si>
  <si>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</si>
  <si>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</si>
  <si>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</si>
  <si>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</si>
  <si>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</si>
  <si>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</si>
  <si>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</si>
  <si>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</si>
  <si>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</si>
  <si>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</si>
  <si>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</si>
  <si>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</si>
  <si>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</si>
  <si>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</si>
  <si>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</si>
  <si>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</si>
  <si>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</si>
  <si>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</si>
  <si>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</si>
  <si>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</si>
  <si>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</si>
  <si>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</si>
  <si>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</si>
  <si>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</si>
  <si>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</si>
  <si>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</si>
  <si>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</si>
  <si>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</si>
  <si>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</si>
  <si>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</si>
  <si>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</si>
  <si>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</si>
  <si>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</si>
  <si>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</si>
  <si>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</si>
  <si>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</si>
  <si>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</si>
  <si>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</si>
  <si>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</si>
  <si>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</si>
  <si>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</si>
  <si>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</si>
  <si>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</si>
  <si>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</si>
  <si>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</si>
  <si>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</si>
  <si>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</si>
  <si>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</si>
  <si>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</si>
  <si>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</si>
  <si>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</si>
  <si>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</si>
  <si>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</si>
  <si>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</si>
  <si>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</si>
  <si>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</si>
  <si>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</si>
  <si>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</si>
  <si>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</si>
  <si>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</si>
  <si>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</si>
  <si>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</si>
  <si>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</si>
  <si>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</si>
  <si>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</si>
  <si>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</si>
  <si>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</si>
  <si>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</si>
  <si>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</si>
  <si>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</si>
  <si>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</si>
  <si>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</si>
  <si>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</si>
  <si>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</si>
  <si>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</si>
  <si>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</si>
  <si>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</si>
  <si>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</si>
  <si>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</si>
  <si>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</si>
  <si>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</si>
  <si>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</si>
  <si>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</si>
  <si>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</si>
  <si>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</si>
  <si>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</si>
  <si>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</si>
  <si>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</si>
  <si>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</si>
  <si>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</si>
  <si>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</si>
  <si>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</si>
  <si>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</si>
  <si>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</si>
  <si>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</si>
  <si>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</si>
  <si>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</si>
  <si>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</si>
  <si>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</si>
  <si>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</si>
  <si>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</si>
  <si>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</si>
  <si>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</si>
  <si>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</si>
  <si>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</si>
  <si>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</si>
  <si>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</si>
  <si>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</si>
  <si>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</si>
  <si>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</si>
  <si>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</si>
  <si>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</si>
  <si>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</si>
  <si>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</si>
  <si>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</si>
  <si>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</si>
  <si>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</si>
  <si>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</si>
  <si>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</si>
  <si>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</si>
  <si>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</si>
  <si>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</si>
  <si>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</si>
  <si>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</si>
  <si>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</si>
  <si>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</si>
  <si>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</si>
  <si>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</si>
  <si>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</si>
  <si>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</si>
  <si>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</si>
  <si>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</si>
  <si>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</si>
  <si>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</si>
  <si>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</si>
  <si>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</si>
  <si>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</si>
  <si>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</si>
  <si>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</si>
  <si>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</si>
  <si>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</si>
  <si>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</si>
  <si>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</si>
  <si>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</si>
  <si>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</si>
  <si>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</si>
  <si>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</si>
  <si>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</si>
  <si>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</si>
  <si>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</si>
  <si>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</si>
  <si>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</si>
  <si>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</si>
  <si>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</si>
  <si>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</si>
  <si>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</si>
  <si>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</si>
  <si>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</si>
  <si>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</si>
  <si>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</si>
  <si>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</si>
  <si>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</si>
  <si>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</si>
  <si>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</si>
  <si>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</si>
  <si>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</si>
  <si>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</si>
  <si>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</si>
  <si>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</si>
  <si>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</si>
  <si>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</si>
  <si>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</si>
  <si>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</si>
  <si>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</si>
  <si>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</si>
  <si>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</si>
  <si>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</si>
  <si>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</si>
  <si>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</si>
  <si>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</si>
  <si>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</si>
  <si>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</si>
  <si>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</si>
  <si>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</si>
  <si>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</si>
  <si>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</si>
  <si>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</si>
  <si>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</si>
  <si>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</si>
  <si>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</si>
  <si>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</si>
  <si>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</si>
  <si>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</si>
  <si>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</si>
  <si>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</si>
  <si>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</si>
  <si>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</si>
  <si>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</si>
  <si>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</si>
  <si>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</si>
  <si>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</si>
  <si>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</si>
  <si>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</si>
  <si>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</si>
  <si>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</si>
  <si>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</si>
  <si>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</si>
  <si>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</si>
  <si>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</si>
  <si>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</si>
  <si>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</si>
  <si>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</si>
  <si>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</si>
  <si>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</si>
  <si>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</si>
  <si>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</si>
  <si>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</si>
  <si>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</si>
  <si>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</si>
  <si>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</si>
  <si>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</si>
  <si>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</si>
  <si>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</si>
  <si>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</si>
  <si>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</si>
  <si>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</si>
  <si>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</si>
  <si>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</si>
  <si>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</si>
  <si>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</si>
  <si>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</si>
  <si>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</si>
  <si>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</si>
  <si>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</si>
  <si>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</si>
  <si>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</si>
  <si>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</si>
  <si>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</si>
  <si>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</si>
  <si>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</si>
  <si>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</si>
  <si>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</si>
  <si>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</si>
  <si>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</si>
  <si>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</si>
  <si>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</si>
  <si>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</si>
  <si>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</si>
  <si>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</si>
  <si>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</si>
  <si>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</si>
  <si>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</si>
  <si>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</si>
  <si>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</si>
  <si>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</si>
  <si>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</si>
  <si>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</si>
  <si>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</si>
  <si>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</si>
  <si>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</si>
  <si>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</si>
  <si>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</si>
  <si>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</si>
  <si>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</si>
  <si>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</si>
  <si>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</si>
  <si>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</si>
  <si>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</si>
  <si>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</si>
  <si>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</si>
  <si>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</si>
  <si>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</si>
  <si>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</si>
  <si>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</si>
  <si>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</si>
  <si>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</si>
  <si>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</si>
  <si>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</si>
  <si>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</si>
  <si>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</si>
  <si>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</si>
  <si>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</si>
  <si>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</si>
  <si>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</si>
  <si>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</si>
  <si>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</si>
  <si>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</si>
  <si>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</si>
  <si>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</si>
  <si>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</si>
  <si>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</si>
  <si>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</si>
  <si>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</si>
  <si>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</si>
  <si>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</si>
  <si>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</si>
  <si>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</si>
  <si>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</si>
  <si>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</si>
  <si>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</si>
  <si>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</si>
  <si>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</si>
  <si>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</si>
  <si>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</si>
  <si>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</si>
  <si>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</si>
  <si>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</si>
  <si>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</si>
  <si>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</si>
  <si>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</si>
  <si>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</si>
  <si>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</si>
  <si>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</si>
  <si>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</si>
  <si>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</si>
  <si>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</si>
  <si>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</si>
  <si>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</si>
  <si>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</si>
  <si>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</si>
  <si>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</si>
  <si>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</si>
  <si>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</si>
  <si>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</si>
  <si>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</si>
  <si>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</si>
  <si>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</si>
  <si>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</si>
  <si>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</si>
  <si>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</si>
  <si>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</si>
  <si>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</si>
  <si>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</si>
  <si>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</si>
  <si>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</si>
  <si>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</si>
  <si>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</si>
  <si>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</si>
  <si>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</si>
  <si>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</si>
  <si>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</si>
  <si>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</si>
  <si>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</si>
  <si>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</si>
  <si>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</si>
  <si>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</si>
  <si>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</si>
  <si>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</si>
  <si>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</si>
  <si>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</si>
  <si>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</si>
  <si>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</si>
  <si>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</si>
  <si>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</si>
  <si>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</si>
  <si>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</si>
  <si>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</si>
  <si>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</si>
  <si>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</si>
  <si>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</si>
  <si>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</si>
  <si>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</si>
  <si>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</si>
  <si>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</si>
  <si>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</si>
  <si>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</si>
  <si>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</si>
  <si>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</si>
  <si>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</si>
  <si>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</si>
  <si>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</si>
  <si>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</si>
  <si>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</si>
  <si>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</si>
  <si>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</si>
  <si>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</si>
  <si>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</si>
  <si>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</si>
  <si>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</si>
  <si>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</si>
  <si>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</si>
  <si>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</si>
  <si>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</si>
  <si>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</si>
  <si>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</si>
  <si>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</si>
  <si>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</si>
  <si>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</si>
  <si>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</si>
  <si>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</si>
  <si>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</si>
  <si>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</si>
  <si>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</si>
  <si>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</si>
  <si>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</si>
  <si>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</si>
  <si>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</si>
  <si>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</si>
  <si>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</si>
  <si>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</si>
  <si>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</si>
  <si>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</si>
  <si>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</si>
  <si>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</si>
  <si>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</si>
  <si>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</si>
  <si>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</si>
  <si>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</si>
  <si>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</si>
  <si>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</si>
  <si>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</si>
  <si>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</si>
  <si>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</si>
  <si>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</si>
  <si>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</si>
  <si>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</si>
  <si>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</si>
  <si>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</si>
  <si>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</si>
  <si>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</si>
  <si>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</si>
  <si>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</si>
  <si>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</si>
  <si>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</si>
  <si>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</si>
  <si>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</si>
  <si>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</si>
  <si>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</si>
  <si>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</si>
  <si>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</si>
  <si>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</si>
  <si>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</si>
  <si>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</si>
  <si>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</si>
  <si>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</si>
  <si>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</si>
  <si>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</si>
  <si>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</si>
  <si>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</si>
  <si>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</si>
  <si>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</si>
  <si>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</si>
  <si>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</si>
  <si>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</si>
  <si>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</si>
  <si>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</si>
  <si>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</si>
  <si>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</si>
  <si>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</si>
  <si>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</si>
  <si>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</si>
  <si>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</si>
  <si>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</si>
  <si>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</si>
  <si>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</si>
  <si>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</si>
  <si>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</si>
  <si>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</si>
  <si>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</si>
  <si>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</si>
  <si>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</si>
  <si>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</si>
  <si>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</si>
  <si>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</si>
  <si>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</si>
  <si>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</si>
  <si>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</si>
  <si>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</si>
  <si>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</si>
  <si>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</si>
  <si>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</si>
  <si>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</si>
  <si>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</si>
  <si>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</si>
  <si>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</si>
  <si>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</si>
  <si>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</si>
  <si>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</si>
  <si>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</si>
  <si>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</si>
  <si>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</si>
  <si>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</si>
  <si>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</si>
  <si>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</si>
  <si>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</si>
  <si>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</si>
  <si>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</si>
  <si>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</si>
  <si>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</si>
  <si>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</si>
  <si>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</si>
  <si>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</si>
  <si>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</si>
  <si>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</si>
  <si>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</si>
  <si>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</si>
  <si>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</si>
  <si>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</si>
  <si>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</si>
  <si>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</si>
  <si>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</si>
  <si>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</si>
  <si>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</si>
  <si>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</si>
  <si>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</si>
  <si>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</si>
  <si>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</si>
  <si>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</si>
  <si>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</si>
  <si>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</si>
  <si>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</si>
  <si>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</si>
  <si>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</si>
  <si>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</si>
  <si>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</si>
  <si>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</si>
  <si>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</si>
  <si>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</si>
  <si>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</si>
  <si>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</si>
  <si>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</si>
  <si>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</si>
  <si>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</si>
  <si>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</si>
  <si>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</si>
  <si>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</si>
  <si>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</si>
  <si>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</si>
  <si>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</si>
  <si>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</si>
  <si>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</si>
  <si>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</si>
  <si>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</si>
  <si>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</si>
  <si>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</si>
  <si>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</si>
  <si>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</si>
  <si>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</si>
  <si>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</si>
  <si>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</si>
  <si>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</si>
  <si>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</si>
  <si>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</si>
  <si>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</si>
  <si>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</si>
  <si>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</si>
  <si>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</si>
  <si>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</si>
  <si>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</si>
  <si>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</si>
  <si>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</si>
  <si>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</si>
  <si>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</si>
  <si>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</si>
  <si>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</si>
  <si>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</si>
  <si>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</si>
  <si>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</si>
  <si>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</si>
  <si>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</si>
  <si>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</si>
  <si>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</si>
  <si>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</si>
  <si>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</si>
  <si>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</si>
  <si>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</si>
  <si>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</si>
  <si>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</si>
  <si>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</si>
  <si>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</si>
  <si>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</si>
  <si>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</si>
  <si>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</si>
  <si>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</si>
  <si>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</si>
  <si>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</si>
  <si>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</si>
  <si>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</si>
  <si>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</si>
  <si>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</si>
  <si>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</si>
  <si>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</si>
  <si>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</si>
  <si>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</si>
  <si>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</si>
  <si>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</si>
  <si>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</si>
  <si>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</si>
  <si>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</si>
  <si>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</si>
  <si>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</si>
  <si>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</si>
  <si>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</si>
  <si>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</si>
  <si>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</si>
  <si>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</si>
  <si>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</si>
  <si>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</si>
  <si>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</si>
  <si>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</si>
  <si>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</si>
  <si>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</si>
  <si>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</si>
  <si>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</si>
  <si>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</si>
  <si>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</si>
  <si>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</si>
  <si>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</si>
  <si>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</si>
  <si>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</si>
  <si>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</si>
  <si>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</si>
  <si>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</si>
  <si>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</si>
  <si>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</si>
  <si>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</si>
  <si>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</si>
  <si>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</si>
  <si>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</si>
  <si>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</si>
  <si>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</si>
  <si>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</si>
  <si>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</si>
  <si>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</si>
  <si>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</si>
  <si>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</si>
  <si>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</si>
  <si>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</si>
  <si>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</si>
  <si>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</si>
  <si>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</si>
  <si>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</si>
  <si>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</si>
  <si>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</si>
  <si>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</si>
  <si>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</si>
  <si>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</si>
  <si>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</si>
  <si>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</si>
  <si>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</si>
  <si>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</si>
  <si>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</si>
  <si>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</si>
  <si>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</si>
  <si>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</si>
  <si>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</si>
  <si>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</si>
  <si>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</si>
  <si>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</si>
  <si>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</si>
  <si>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</si>
  <si>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</si>
  <si>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</si>
  <si>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</si>
  <si>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</si>
  <si>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</si>
  <si>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</si>
  <si>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</si>
  <si>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</si>
  <si>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</si>
  <si>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</si>
  <si>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</si>
  <si>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</si>
  <si>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</si>
  <si>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</si>
  <si>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</si>
  <si>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</si>
  <si>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</si>
  <si>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</si>
  <si>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</si>
  <si>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</si>
  <si>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</si>
  <si>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</si>
  <si>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</si>
  <si>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</si>
  <si>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</si>
  <si>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</si>
  <si>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</si>
  <si>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</si>
  <si>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</si>
  <si>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</si>
  <si>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</si>
  <si>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</si>
  <si>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</si>
  <si>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</si>
  <si>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</si>
  <si>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</si>
  <si>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</si>
  <si>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</si>
  <si>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</si>
  <si>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</si>
  <si>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</si>
  <si>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</si>
  <si>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</si>
  <si>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</si>
  <si>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</si>
  <si>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</si>
  <si>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</si>
  <si>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</si>
  <si>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</si>
  <si>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</si>
  <si>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</si>
  <si>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</si>
  <si>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</si>
  <si>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</si>
  <si>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</si>
  <si>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</si>
  <si>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</si>
  <si>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</si>
  <si>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</si>
  <si>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</si>
  <si>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</si>
  <si>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</si>
  <si>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</si>
  <si>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</si>
  <si>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</si>
  <si>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</si>
  <si>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</si>
  <si>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</si>
  <si>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</si>
  <si>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</si>
  <si>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</si>
  <si>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</si>
  <si>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</si>
  <si>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</si>
  <si>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</si>
  <si>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</si>
  <si>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</si>
  <si>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</si>
  <si>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</si>
  <si>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</si>
  <si>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</si>
  <si>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</si>
  <si>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</si>
  <si>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</si>
  <si>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</si>
  <si>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</si>
  <si>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</si>
  <si>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</si>
  <si>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</si>
  <si>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</si>
  <si>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</si>
  <si>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</si>
  <si>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</si>
  <si>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</si>
  <si>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</si>
  <si>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</si>
  <si>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</si>
  <si>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</si>
  <si>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</si>
  <si>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</si>
  <si>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</si>
  <si>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</si>
  <si>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</si>
  <si>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</si>
  <si>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</si>
  <si>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</si>
  <si>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</si>
  <si>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</si>
  <si>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</si>
  <si>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</si>
  <si>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</si>
  <si>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</si>
  <si>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</si>
  <si>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</si>
  <si>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</si>
  <si>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</si>
  <si>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</si>
  <si>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</si>
  <si>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</si>
  <si>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</si>
  <si>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</si>
  <si>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</si>
  <si>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</si>
  <si>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</si>
  <si>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</si>
  <si>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</si>
  <si>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</si>
  <si>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</si>
  <si>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</si>
  <si>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</si>
  <si>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</si>
  <si>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</si>
  <si>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</si>
  <si>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</si>
  <si>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</si>
  <si>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</si>
  <si>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</si>
  <si>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</si>
  <si>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</si>
  <si>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</si>
  <si>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</si>
  <si>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</si>
  <si>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</si>
  <si>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</si>
  <si>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</si>
  <si>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</si>
  <si>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</si>
  <si>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</si>
  <si>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</si>
  <si>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</si>
  <si>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</si>
  <si>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</si>
  <si>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</si>
  <si>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</si>
  <si>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</si>
  <si>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</si>
  <si>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</si>
  <si>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</si>
  <si>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</si>
  <si>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</si>
  <si>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</si>
  <si>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</si>
  <si>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</si>
  <si>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</si>
  <si>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</si>
  <si>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</si>
  <si>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</si>
  <si>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</si>
  <si>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</si>
  <si>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</si>
  <si>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</si>
  <si>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</si>
  <si>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</si>
  <si>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</si>
  <si>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</si>
  <si>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</si>
  <si>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</si>
  <si>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</si>
  <si>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</si>
  <si>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</si>
  <si>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</si>
  <si>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</si>
  <si>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</si>
  <si>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</si>
  <si>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</si>
  <si>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</si>
  <si>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</si>
  <si>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</si>
  <si>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</si>
  <si>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</si>
  <si>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</si>
  <si>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</si>
  <si>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</si>
  <si>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</si>
  <si>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</si>
  <si>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</si>
  <si>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</si>
  <si>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</si>
  <si>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</si>
  <si>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</si>
  <si>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</si>
  <si>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</si>
  <si>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</si>
  <si>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</si>
  <si>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</si>
  <si>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</si>
  <si>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</si>
  <si>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</si>
  <si>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</si>
  <si>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</si>
  <si>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</si>
  <si>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</si>
  <si>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</si>
  <si>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</si>
  <si>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</si>
  <si>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</si>
  <si>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</si>
  <si>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</si>
  <si>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</si>
  <si>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</si>
  <si>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</si>
  <si>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</si>
  <si>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</si>
  <si>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</si>
  <si>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</si>
  <si>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</si>
  <si>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</si>
  <si>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</si>
  <si>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</si>
  <si>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</si>
  <si>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</si>
  <si>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</si>
  <si>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</si>
  <si>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</si>
  <si>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</si>
  <si>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</si>
  <si>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</si>
  <si>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</si>
  <si>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</si>
  <si>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</si>
  <si>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</si>
  <si>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</si>
  <si>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</si>
  <si>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</si>
  <si>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</si>
  <si>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</si>
  <si>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</si>
  <si>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</si>
  <si>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</si>
  <si>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</si>
  <si>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</si>
  <si>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</si>
  <si>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</si>
  <si>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</si>
  <si>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</si>
  <si>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</si>
  <si>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</si>
  <si>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</si>
  <si>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</si>
  <si>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</si>
  <si>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</si>
  <si>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</si>
  <si>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</si>
  <si>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</si>
  <si>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</si>
  <si>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</si>
  <si>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</si>
  <si>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</si>
  <si>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</si>
  <si>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</si>
  <si>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</si>
  <si>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</si>
  <si>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</si>
  <si>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</si>
  <si>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</si>
  <si>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</si>
  <si>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</si>
  <si>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</si>
  <si>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</si>
  <si>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</si>
  <si>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</si>
  <si>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</si>
  <si>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</si>
  <si>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</si>
  <si>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</si>
  <si>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</si>
  <si>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</si>
  <si>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</si>
  <si>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</si>
  <si>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</si>
  <si>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</si>
  <si>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</si>
  <si>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</si>
  <si>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</si>
  <si>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</si>
  <si>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</si>
  <si>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</si>
  <si>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</si>
  <si>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</si>
  <si>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</si>
  <si>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</si>
  <si>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</si>
  <si>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</si>
  <si>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</si>
  <si>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</si>
  <si>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</si>
  <si>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</si>
  <si>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</si>
  <si>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</si>
  <si>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</si>
  <si>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</si>
  <si>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</si>
  <si>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</si>
  <si>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</si>
  <si>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</si>
  <si>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</si>
  <si>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</si>
  <si>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</si>
  <si>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</si>
  <si>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</si>
  <si>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</si>
  <si>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</si>
  <si>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</si>
  <si>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</si>
  <si>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</si>
  <si>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</si>
  <si>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</si>
  <si>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</si>
  <si>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</si>
  <si>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</si>
  <si>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</si>
  <si>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</si>
  <si>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</si>
  <si>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</si>
  <si>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</si>
  <si>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</si>
  <si>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</si>
  <si>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</si>
  <si>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</si>
  <si>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</si>
  <si>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</si>
  <si>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</si>
  <si>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</si>
  <si>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</si>
  <si>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</si>
  <si>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</si>
  <si>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</si>
  <si>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</si>
  <si>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</si>
  <si>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</si>
  <si>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</si>
  <si>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</si>
  <si>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</si>
  <si>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</si>
  <si>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</si>
  <si>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</si>
  <si>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</si>
  <si>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</si>
  <si>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</si>
  <si>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</si>
  <si>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</si>
  <si>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</si>
  <si>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</si>
  <si>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</si>
  <si>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</si>
  <si>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</si>
  <si>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</si>
  <si>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</si>
  <si>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</si>
  <si>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</si>
  <si>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</si>
  <si>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</si>
  <si>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</si>
  <si>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</si>
  <si>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</si>
  <si>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</si>
  <si>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</si>
  <si>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</si>
  <si>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</si>
  <si>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</si>
  <si>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</si>
  <si>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</si>
  <si>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</si>
  <si>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</si>
  <si>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</si>
  <si>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</si>
  <si>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</si>
  <si>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</si>
  <si>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</si>
  <si>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</si>
  <si>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</si>
  <si>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</si>
  <si>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</si>
  <si>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</si>
  <si>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</si>
  <si>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</si>
  <si>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</si>
  <si>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</si>
  <si>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</si>
  <si>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</si>
  <si>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</si>
  <si>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</si>
  <si>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</si>
  <si>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</si>
  <si>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</si>
  <si>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</si>
  <si>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</si>
  <si>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</si>
  <si>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</si>
  <si>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</si>
  <si>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</si>
  <si>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</si>
  <si>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</si>
  <si>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</si>
  <si>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</si>
  <si>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</si>
  <si>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</si>
  <si>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</si>
  <si>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</si>
  <si>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</si>
  <si>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</si>
  <si>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</si>
  <si>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</si>
  <si>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</si>
  <si>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</si>
  <si>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</si>
  <si>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</si>
  <si>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</si>
  <si>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</si>
  <si>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</si>
  <si>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</si>
  <si>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</si>
  <si>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</si>
  <si>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</si>
  <si>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</si>
  <si>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</si>
  <si>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</si>
  <si>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</si>
  <si>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</si>
  <si>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</si>
  <si>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</si>
  <si>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</si>
  <si>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</si>
  <si>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</si>
  <si>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</si>
  <si>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</si>
  <si>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</si>
  <si>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</si>
  <si>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</si>
  <si>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</si>
  <si>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</si>
  <si>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</si>
  <si>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</si>
  <si>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</si>
  <si>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</si>
  <si>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</si>
  <si>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</si>
  <si>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</si>
  <si>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</si>
  <si>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</si>
  <si>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</si>
  <si>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</si>
  <si>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</si>
  <si>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</si>
  <si>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</si>
  <si>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</si>
  <si>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</si>
  <si>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</si>
  <si>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</si>
  <si>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</si>
  <si>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</si>
  <si>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</si>
  <si>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</si>
  <si>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</si>
  <si>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</si>
  <si>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</si>
  <si>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</si>
  <si>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</si>
  <si>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</si>
  <si>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</si>
  <si>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</si>
  <si>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</si>
  <si>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</si>
  <si>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</si>
  <si>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</si>
  <si>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</si>
  <si>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</si>
  <si>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</si>
  <si>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</si>
  <si>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</si>
  <si>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</si>
  <si>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</si>
  <si>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</si>
  <si>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</si>
  <si>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</si>
  <si>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</si>
  <si>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</si>
  <si>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</si>
  <si>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</si>
  <si>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</si>
  <si>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</si>
  <si>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</si>
  <si>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</si>
  <si>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</si>
  <si>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</si>
  <si>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</si>
  <si>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</si>
  <si>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</si>
  <si>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</si>
  <si>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</si>
  <si>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</si>
  <si>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</si>
  <si>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</si>
  <si>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</si>
  <si>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</si>
  <si>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</si>
  <si>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</si>
  <si>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</si>
  <si>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</si>
  <si>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</si>
  <si>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</si>
  <si>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</si>
  <si>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</si>
  <si>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</si>
  <si>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</si>
  <si>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</si>
  <si>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</si>
  <si>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</si>
  <si>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</si>
  <si>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</si>
  <si>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</si>
  <si>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</si>
  <si>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</si>
  <si>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</si>
  <si>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</si>
  <si>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</si>
  <si>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</si>
  <si>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</si>
  <si>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</si>
  <si>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</si>
  <si>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</si>
  <si>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</si>
  <si>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</si>
  <si>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</si>
  <si>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</si>
  <si>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</si>
  <si>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</si>
  <si>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</si>
  <si>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</si>
  <si>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</si>
  <si>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</si>
  <si>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</si>
  <si>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</si>
  <si>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</si>
  <si>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</si>
  <si>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</si>
  <si>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</si>
  <si>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</si>
  <si>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</si>
  <si>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</si>
  <si>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</si>
  <si>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</si>
  <si>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</si>
  <si>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</si>
  <si>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</si>
  <si>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</si>
  <si>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</si>
  <si>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</si>
  <si>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</si>
  <si>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</si>
  <si>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</si>
  <si>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</si>
  <si>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</si>
  <si>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</si>
  <si>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</si>
  <si>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</si>
  <si>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</si>
  <si>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</si>
  <si>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</si>
  <si>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</si>
  <si>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</si>
  <si>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</si>
  <si>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</si>
  <si>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</si>
  <si>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</si>
  <si>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</si>
  <si>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</si>
  <si>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</si>
  <si>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</si>
  <si>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</si>
  <si>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</si>
  <si>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</si>
  <si>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</si>
  <si>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</si>
  <si>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</si>
  <si>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</si>
  <si>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</si>
  <si>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</si>
  <si>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</si>
  <si>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</si>
  <si>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</si>
  <si>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</si>
  <si>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</si>
  <si>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</si>
  <si>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</si>
  <si>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</si>
  <si>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</si>
  <si>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</si>
  <si>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</si>
  <si>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</si>
  <si>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</si>
  <si>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</si>
  <si>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</si>
  <si>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</si>
  <si>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</si>
  <si>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</si>
  <si>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</si>
  <si>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</si>
  <si>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</si>
  <si>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</si>
  <si>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</si>
  <si>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</si>
  <si>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</si>
  <si>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</si>
  <si>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</si>
  <si>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</si>
  <si>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</si>
  <si>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</si>
  <si>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</si>
  <si>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</si>
  <si>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</si>
  <si>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</si>
  <si>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</si>
  <si>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</si>
  <si>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</si>
  <si>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</si>
  <si>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</si>
  <si>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</si>
  <si>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</si>
  <si>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</si>
  <si>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</si>
  <si>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</si>
  <si>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</si>
  <si>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</si>
  <si>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</si>
  <si>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</si>
  <si>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</si>
  <si>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</si>
  <si>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</si>
  <si>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</si>
  <si>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</si>
  <si>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</si>
  <si>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</si>
  <si>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</si>
  <si>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</si>
  <si>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</si>
  <si>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</si>
  <si>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</si>
  <si>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</si>
  <si>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</si>
  <si>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</si>
  <si>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</si>
  <si>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</si>
  <si>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</si>
  <si>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</si>
  <si>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</si>
  <si>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</si>
  <si>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</si>
  <si>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</si>
  <si>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</si>
  <si>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</si>
  <si>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</si>
  <si>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</si>
  <si>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</si>
  <si>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</si>
  <si>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</si>
  <si>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</si>
  <si>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</si>
  <si>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</si>
  <si>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</si>
  <si>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</si>
  <si>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</si>
  <si>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</si>
  <si>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</si>
  <si>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</si>
  <si>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</si>
  <si>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</si>
  <si>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</si>
  <si>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</si>
  <si>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</si>
  <si>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</si>
  <si>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</si>
  <si>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</si>
  <si>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</si>
  <si>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</si>
  <si>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</si>
  <si>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</si>
  <si>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</si>
  <si>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</si>
  <si>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</si>
  <si>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</si>
  <si>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</si>
  <si>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</si>
  <si>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</si>
  <si>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</si>
  <si>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</si>
  <si>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</si>
  <si>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</si>
  <si>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</si>
  <si>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</si>
  <si>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</si>
  <si>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</si>
  <si>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</si>
  <si>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</si>
  <si>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</si>
  <si>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</si>
  <si>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</si>
  <si>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</si>
  <si>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</si>
  <si>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</si>
  <si>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</si>
  <si>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</si>
  <si>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</si>
  <si>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</si>
  <si>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</si>
  <si>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</si>
  <si>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</si>
  <si>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</si>
  <si>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</si>
  <si>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</si>
  <si>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</si>
  <si>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</si>
  <si>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</si>
  <si>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</si>
  <si>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</si>
  <si>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</si>
  <si>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</si>
  <si>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</si>
  <si>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</si>
  <si>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</si>
  <si>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</si>
  <si>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</si>
  <si>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</si>
  <si>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</si>
  <si>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</si>
  <si>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</si>
  <si>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</si>
  <si>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</si>
  <si>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</si>
  <si>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</si>
  <si>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</si>
  <si>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</si>
  <si>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</si>
  <si>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</si>
  <si>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</si>
  <si>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</si>
  <si>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</si>
  <si>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</si>
  <si>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</si>
  <si>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</si>
  <si>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</si>
  <si>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</si>
  <si>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</si>
  <si>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</si>
  <si>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</si>
  <si>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</si>
  <si>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</si>
  <si>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</si>
  <si>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</si>
  <si>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</si>
  <si>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</si>
  <si>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</si>
  <si>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</si>
  <si>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</si>
  <si>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</si>
  <si>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</si>
  <si>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</si>
  <si>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</si>
  <si>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</si>
  <si>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</si>
  <si>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</si>
  <si>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</si>
  <si>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</si>
  <si>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</si>
  <si>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</si>
  <si>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</si>
  <si>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</si>
  <si>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</si>
  <si>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</si>
  <si>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</si>
  <si>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</si>
  <si>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</si>
  <si>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</si>
  <si>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</si>
  <si>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</si>
  <si>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</si>
  <si>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</si>
  <si>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</si>
  <si>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</si>
  <si>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</si>
  <si>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</si>
  <si>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</si>
  <si>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</si>
  <si>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</si>
  <si>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</si>
  <si>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</si>
  <si>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</si>
  <si>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</si>
  <si>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</si>
  <si>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</si>
  <si>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</si>
  <si>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</si>
  <si>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</si>
  <si>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</si>
  <si>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</si>
  <si>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</si>
  <si>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</si>
  <si>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</si>
  <si>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</si>
  <si>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</si>
  <si>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</si>
  <si>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</si>
  <si>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</si>
  <si>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</si>
  <si>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</si>
  <si>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</si>
  <si>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</si>
  <si>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</si>
  <si>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</si>
  <si>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</si>
  <si>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</si>
  <si>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</si>
  <si>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</si>
  <si>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</si>
  <si>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</si>
  <si>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</si>
  <si>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</si>
  <si>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</si>
  <si>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</si>
  <si>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</si>
  <si>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</si>
  <si>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</si>
  <si>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</si>
  <si>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</si>
  <si>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</si>
  <si>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</si>
  <si>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</si>
  <si>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</si>
  <si>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</si>
  <si>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</si>
  <si>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</si>
  <si>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</si>
  <si>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</si>
  <si>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</si>
  <si>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</si>
  <si>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</si>
  <si>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</si>
  <si>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</si>
  <si>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</si>
  <si>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</si>
  <si>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</si>
  <si>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</si>
  <si>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</si>
  <si>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</si>
  <si>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</si>
  <si>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</si>
  <si>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</si>
  <si>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</si>
  <si>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</si>
  <si>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</si>
  <si>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</si>
  <si>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</si>
  <si>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</si>
  <si>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</si>
  <si>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</si>
  <si>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</si>
  <si>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</si>
  <si>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</si>
  <si>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</si>
  <si>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</si>
  <si>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</si>
  <si>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</si>
  <si>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</si>
  <si>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</si>
  <si>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</si>
  <si>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</si>
  <si>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</si>
  <si>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</si>
  <si>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</si>
  <si>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</si>
  <si>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</si>
  <si>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</si>
  <si>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</si>
  <si>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</si>
  <si>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</si>
  <si>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</si>
  <si>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</si>
  <si>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</si>
  <si>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</si>
  <si>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</si>
  <si>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</si>
  <si>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</si>
  <si>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</si>
  <si>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</si>
  <si>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</si>
  <si>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</si>
  <si>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</si>
  <si>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</si>
  <si>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</si>
  <si>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</si>
  <si>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</si>
  <si>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</si>
  <si>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</si>
  <si>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</si>
  <si>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</si>
  <si>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</si>
  <si>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</si>
  <si>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</si>
  <si>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</si>
  <si>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</si>
  <si>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</si>
  <si>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</si>
  <si>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</si>
  <si>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</si>
  <si>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</si>
  <si>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</si>
  <si>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</si>
  <si>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</si>
  <si>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</si>
  <si>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</si>
  <si>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</si>
  <si>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</si>
  <si>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</si>
  <si>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</si>
  <si>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</si>
  <si>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</si>
  <si>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</si>
  <si>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</si>
  <si>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</si>
  <si>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</si>
  <si>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</si>
  <si>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</si>
  <si>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</si>
  <si>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</si>
  <si>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</si>
  <si>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</si>
  <si>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</si>
  <si>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</si>
  <si>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</si>
  <si>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</si>
  <si>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</si>
  <si>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</si>
  <si>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</si>
  <si>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</si>
  <si>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</si>
  <si>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</si>
  <si>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</si>
  <si>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</si>
  <si>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</si>
  <si>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</si>
  <si>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</si>
  <si>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</si>
  <si>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</si>
  <si>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</si>
  <si>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</si>
  <si>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</si>
  <si>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</si>
  <si>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</si>
  <si>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</si>
  <si>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</si>
  <si>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</si>
  <si>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</si>
  <si>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</si>
  <si>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</si>
  <si>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</si>
  <si>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</si>
  <si>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</si>
  <si>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</si>
  <si>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</si>
  <si>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</si>
  <si>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</si>
  <si>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</si>
  <si>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</si>
  <si>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</si>
  <si>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</si>
  <si>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</si>
  <si>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</si>
  <si>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</si>
  <si>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</si>
  <si>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</si>
  <si>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</si>
  <si>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</si>
  <si>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</si>
  <si>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</si>
  <si>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</si>
  <si>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</si>
  <si>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</si>
  <si>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</si>
  <si>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</si>
  <si>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</si>
  <si>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</si>
  <si>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</si>
  <si>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</si>
  <si>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</si>
  <si>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</si>
  <si>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</si>
  <si>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</si>
  <si>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</si>
  <si>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</si>
  <si>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</si>
  <si>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</si>
  <si>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</si>
  <si>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</si>
  <si>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</si>
  <si>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</si>
  <si>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</si>
  <si>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</si>
  <si>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</si>
  <si>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</si>
  <si>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</si>
  <si>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</si>
  <si>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</si>
  <si>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</si>
  <si>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</si>
  <si>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</si>
  <si>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</si>
  <si>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</si>
  <si>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</si>
  <si>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</si>
  <si>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</si>
  <si>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</si>
  <si>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</si>
  <si>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</si>
  <si>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</si>
  <si>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</si>
  <si>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</si>
  <si>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</si>
  <si>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</si>
  <si>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</si>
  <si>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</si>
  <si>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</si>
  <si>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</si>
  <si>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</si>
  <si>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</si>
  <si>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</si>
  <si>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</si>
  <si>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</si>
  <si>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</si>
  <si>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</si>
  <si>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</si>
  <si>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</si>
  <si>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</si>
  <si>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</si>
  <si>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</si>
  <si>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</si>
  <si>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</si>
  <si>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</si>
  <si>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</si>
  <si>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</si>
  <si>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</si>
  <si>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</si>
  <si>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</si>
  <si>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</si>
  <si>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</si>
  <si>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</si>
  <si>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</si>
  <si>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</si>
  <si>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</si>
  <si>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</si>
  <si>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</si>
  <si>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</si>
  <si>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</si>
  <si>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</si>
  <si>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</si>
  <si>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</si>
  <si>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</si>
  <si>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</si>
  <si>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</si>
  <si>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</si>
  <si>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</si>
  <si>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</si>
  <si>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</si>
  <si>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</si>
  <si>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</si>
  <si>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</si>
  <si>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</si>
  <si>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</si>
  <si>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</si>
  <si>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</si>
  <si>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</si>
  <si>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</si>
  <si>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</si>
  <si>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</si>
  <si>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</si>
  <si>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</si>
  <si>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</si>
  <si>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</si>
  <si>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</si>
  <si>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</si>
  <si>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</si>
  <si>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</si>
  <si>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</si>
  <si>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</si>
  <si>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</si>
  <si>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</si>
  <si>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</si>
  <si>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</si>
  <si>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</si>
  <si>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</si>
  <si>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</si>
  <si>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</si>
  <si>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</si>
  <si>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</si>
  <si>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</si>
  <si>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</si>
  <si>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</si>
  <si>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</si>
  <si>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</si>
  <si>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</si>
  <si>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</si>
  <si>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</si>
  <si>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</si>
  <si>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</si>
  <si>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</si>
  <si>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</si>
  <si>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</si>
  <si>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</si>
  <si>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</si>
  <si>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</si>
  <si>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</si>
  <si>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</si>
  <si>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</si>
  <si>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</si>
  <si>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</si>
  <si>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</si>
  <si>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</si>
  <si>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</si>
  <si>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</si>
  <si>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</si>
  <si>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</si>
  <si>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</si>
  <si>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</si>
  <si>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</si>
  <si>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</si>
  <si>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</si>
  <si>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</si>
  <si>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</si>
  <si>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</si>
  <si>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</si>
  <si>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</si>
  <si>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</si>
  <si>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</si>
  <si>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</si>
  <si>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</si>
  <si>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</si>
  <si>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</si>
  <si>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</si>
  <si>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</si>
  <si>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</si>
  <si>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</si>
  <si>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</si>
  <si>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</si>
  <si>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</si>
  <si>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</si>
  <si>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</si>
  <si>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</si>
  <si>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</si>
  <si>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</si>
  <si>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</si>
  <si>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</si>
  <si>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</si>
  <si>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</si>
  <si>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</si>
  <si>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</si>
  <si>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</si>
  <si>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</si>
  <si>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</si>
  <si>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</si>
  <si>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</si>
  <si>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</si>
  <si>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</si>
  <si>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</si>
  <si>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</si>
  <si>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</si>
  <si>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</si>
  <si>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</si>
  <si>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</si>
  <si>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</si>
  <si>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</si>
  <si>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</si>
  <si>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</si>
  <si>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</si>
  <si>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</si>
  <si>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</si>
  <si>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</si>
  <si>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</si>
  <si>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</si>
  <si>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</si>
  <si>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</si>
  <si>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</si>
  <si>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</si>
  <si>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</si>
  <si>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</si>
  <si>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</si>
  <si>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</si>
  <si>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</si>
  <si>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</si>
  <si>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</si>
  <si>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</si>
  <si>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</si>
  <si>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</si>
  <si>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</si>
  <si>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</si>
  <si>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</si>
  <si>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</si>
  <si>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</si>
  <si>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</si>
  <si>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</si>
  <si>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</si>
  <si>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</si>
  <si>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</si>
  <si>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</si>
  <si>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</si>
  <si>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</si>
  <si>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</si>
  <si>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</si>
  <si>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</si>
  <si>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</si>
  <si>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</si>
  <si>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</si>
  <si>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</si>
  <si>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</si>
  <si>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</si>
  <si>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</si>
  <si>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</si>
  <si>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</si>
  <si>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</si>
  <si>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</si>
  <si>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</si>
  <si>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</si>
  <si>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</si>
  <si>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</si>
  <si>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</si>
  <si>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</si>
  <si>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</si>
  <si>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</si>
  <si>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</si>
  <si>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</si>
  <si>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</si>
  <si>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</si>
  <si>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</si>
  <si>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</si>
  <si>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</si>
  <si>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</si>
  <si>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</si>
  <si>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</si>
  <si>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</si>
  <si>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</si>
  <si>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</si>
  <si>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</si>
  <si>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</si>
  <si>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</si>
  <si>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</si>
  <si>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</si>
  <si>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</si>
  <si>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</si>
  <si>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</si>
  <si>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</si>
  <si>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</si>
  <si>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</si>
  <si>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</si>
  <si>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</si>
  <si>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</si>
  <si>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</si>
  <si>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</si>
  <si>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</si>
  <si>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</si>
  <si>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</si>
  <si>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</si>
  <si>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</si>
  <si>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</si>
  <si>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</si>
  <si>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</si>
  <si>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</si>
  <si>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</si>
  <si>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</si>
  <si>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</si>
  <si>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</si>
  <si>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</si>
  <si>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</si>
  <si>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</si>
  <si>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</si>
  <si>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</si>
  <si>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</si>
  <si>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</si>
  <si>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</si>
  <si>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</si>
  <si>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</si>
  <si>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</si>
  <si>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</si>
  <si>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</si>
  <si>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</si>
  <si>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</si>
  <si>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</si>
  <si>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</si>
  <si>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</si>
  <si>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</si>
  <si>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</si>
  <si>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</si>
  <si>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</si>
  <si>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</si>
  <si>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</si>
  <si>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</si>
  <si>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</si>
  <si>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</si>
  <si>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</si>
  <si>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</si>
  <si>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</si>
  <si>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</si>
  <si>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</si>
  <si>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</si>
  <si>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</si>
  <si>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</si>
  <si>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</si>
  <si>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</si>
  <si>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</si>
  <si>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</si>
  <si>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</si>
  <si>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</si>
  <si>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</si>
  <si>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</si>
  <si>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</si>
  <si>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</si>
  <si>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</si>
  <si>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</si>
  <si>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</si>
  <si>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</si>
  <si>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</si>
  <si>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</si>
  <si>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</si>
  <si>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</si>
  <si>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</si>
  <si>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</si>
  <si>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</si>
  <si>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</si>
  <si>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</si>
  <si>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</si>
  <si>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</si>
  <si>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</si>
  <si>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</si>
  <si>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</si>
  <si>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</si>
  <si>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</si>
  <si>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</si>
  <si>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</si>
  <si>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</si>
  <si>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</si>
  <si>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</si>
  <si>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</si>
  <si>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</si>
  <si>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</si>
  <si>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</si>
  <si>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</si>
  <si>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</si>
  <si>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</si>
  <si>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</si>
  <si>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</si>
  <si>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</si>
  <si>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</si>
  <si>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</si>
  <si>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</si>
  <si>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</si>
  <si>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</si>
  <si>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</si>
  <si>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</si>
  <si>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</si>
  <si>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</si>
  <si>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</si>
  <si>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</si>
  <si>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</si>
  <si>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</si>
  <si>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</si>
  <si>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</si>
  <si>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</si>
  <si>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</si>
  <si>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</si>
  <si>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</si>
  <si>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</si>
  <si>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</si>
  <si>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</si>
  <si>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</si>
  <si>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</si>
  <si>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</si>
  <si>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</si>
  <si>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</si>
  <si>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</si>
  <si>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</si>
  <si>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</si>
  <si>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</si>
  <si>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</si>
  <si>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</si>
  <si>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</si>
  <si>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</si>
  <si>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</si>
  <si>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</si>
  <si>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</si>
  <si>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</si>
  <si>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</si>
  <si>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</si>
  <si>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</si>
  <si>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</si>
  <si>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</si>
  <si>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</si>
  <si>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</si>
  <si>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</si>
  <si>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</si>
  <si>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</si>
  <si>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</si>
  <si>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</si>
  <si>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</si>
  <si>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</si>
  <si>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</si>
  <si>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</si>
  <si>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</si>
  <si>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</si>
  <si>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</si>
  <si>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</si>
  <si>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</si>
  <si>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</si>
  <si>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</si>
  <si>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</si>
  <si>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</si>
  <si>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</si>
  <si>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</si>
  <si>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</si>
  <si>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</si>
  <si>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</si>
  <si>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</si>
  <si>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</si>
  <si>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</si>
  <si>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</si>
  <si>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</si>
  <si>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</si>
  <si>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</si>
  <si>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</si>
  <si>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</si>
  <si>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</si>
  <si>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</si>
  <si>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</si>
  <si>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</si>
  <si>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</si>
  <si>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</si>
  <si>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</si>
  <si>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</si>
  <si>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</si>
  <si>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</si>
  <si>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</si>
  <si>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</si>
  <si>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</si>
  <si>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</si>
  <si>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</si>
  <si>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</si>
  <si>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</si>
  <si>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</si>
  <si>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</si>
  <si>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</si>
  <si>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</si>
  <si>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</si>
  <si>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</si>
  <si>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</si>
  <si>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</si>
  <si>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</si>
  <si>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</si>
  <si>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</si>
  <si>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</si>
  <si>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</si>
  <si>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</si>
  <si>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</si>
  <si>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</si>
  <si>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</si>
  <si>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</si>
  <si>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</si>
  <si>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</si>
  <si>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</si>
  <si>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</si>
  <si>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</si>
  <si>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</si>
  <si>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</si>
  <si>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</si>
  <si>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</si>
  <si>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</si>
  <si>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</si>
  <si>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</si>
  <si>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</si>
  <si>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</si>
  <si>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</si>
  <si>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</si>
  <si>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</si>
  <si>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</si>
  <si>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</si>
  <si>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</si>
  <si>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</si>
  <si>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</si>
  <si>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</si>
  <si>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</si>
  <si>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</si>
  <si>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</si>
  <si>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</si>
  <si>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</si>
  <si>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</si>
  <si>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</si>
  <si>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</si>
  <si>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</si>
  <si>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</si>
  <si>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</si>
  <si>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</si>
  <si>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</si>
  <si>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</si>
  <si>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</si>
  <si>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</si>
  <si>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</si>
  <si>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</si>
  <si>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</si>
  <si>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</si>
  <si>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</si>
  <si>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</si>
  <si>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</si>
  <si>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</si>
  <si>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</si>
  <si>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</si>
  <si>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</si>
  <si>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</si>
  <si>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</si>
  <si>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</si>
  <si>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</si>
  <si>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</si>
  <si>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</si>
  <si>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</si>
  <si>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</si>
  <si>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</si>
  <si>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</si>
  <si>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</si>
  <si>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</si>
  <si>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</si>
  <si>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</si>
  <si>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</si>
  <si>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</si>
  <si>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</si>
  <si>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</si>
  <si>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</si>
  <si>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</si>
  <si>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</si>
  <si>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</si>
  <si>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</si>
  <si>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</si>
  <si>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</si>
  <si>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</si>
  <si>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</si>
  <si>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</si>
  <si>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</si>
  <si>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</si>
  <si>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</si>
  <si>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</si>
  <si>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</si>
  <si>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</si>
  <si>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</si>
  <si>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</si>
  <si>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</si>
  <si>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</si>
  <si>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</si>
  <si>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</si>
  <si>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</si>
  <si>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</si>
  <si>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</si>
  <si>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</si>
  <si>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</si>
  <si>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</si>
  <si>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</si>
  <si>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</si>
  <si>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</si>
  <si>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</si>
  <si>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</si>
  <si>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</si>
  <si>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</si>
  <si>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</si>
  <si>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</si>
  <si>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</si>
  <si>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</si>
  <si>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</si>
  <si>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</si>
  <si>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</si>
  <si>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</si>
  <si>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</si>
  <si>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</si>
  <si>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</si>
  <si>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</si>
  <si>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</si>
  <si>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</si>
  <si>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</si>
  <si>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</si>
  <si>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</si>
  <si>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</si>
  <si>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</si>
  <si>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</si>
  <si>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</si>
  <si>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</si>
  <si>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</si>
  <si>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</si>
  <si>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</si>
  <si>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</si>
  <si>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</si>
  <si>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</si>
  <si>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</si>
  <si>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</si>
  <si>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</si>
  <si>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</si>
  <si>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</si>
  <si>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</si>
  <si>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</si>
  <si>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</si>
  <si>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</si>
  <si>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</si>
  <si>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</si>
  <si>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</si>
  <si>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</si>
  <si>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</si>
  <si>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</si>
  <si>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</si>
  <si>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</si>
  <si>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</si>
  <si>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</si>
  <si>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</si>
  <si>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</si>
  <si>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</si>
  <si>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</si>
  <si>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</si>
  <si>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</si>
  <si>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</si>
  <si>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</si>
  <si>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</si>
  <si>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</si>
  <si>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</si>
  <si>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</si>
  <si>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</si>
  <si>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</si>
  <si>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</si>
  <si>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</si>
  <si>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</si>
  <si>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</si>
  <si>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</si>
  <si>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</si>
  <si>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</si>
  <si>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</si>
  <si>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</si>
  <si>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</si>
  <si>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</si>
  <si>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</si>
  <si>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</si>
  <si>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</si>
  <si>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</si>
  <si>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</si>
  <si>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</si>
  <si>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</si>
  <si>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</si>
  <si>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</si>
  <si>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</si>
  <si>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</si>
  <si>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</si>
  <si>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</si>
  <si>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</si>
  <si>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</si>
  <si>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</si>
  <si>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</si>
  <si>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</si>
  <si>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</si>
  <si>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</si>
  <si>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</si>
  <si>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</si>
  <si>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</si>
  <si>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</si>
  <si>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</si>
  <si>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</si>
  <si>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</si>
  <si>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</si>
  <si>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</si>
  <si>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</si>
  <si>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</si>
  <si>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</si>
  <si>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</si>
  <si>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</si>
  <si>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</si>
  <si>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</si>
  <si>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</si>
  <si>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</si>
  <si>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</si>
  <si>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</si>
  <si>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</si>
  <si>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</si>
  <si>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</si>
  <si>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</si>
  <si>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</si>
  <si>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</si>
  <si>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</si>
  <si>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</si>
  <si>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</si>
  <si>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</si>
  <si>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</si>
  <si>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</si>
  <si>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</si>
  <si>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</si>
  <si>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</si>
  <si>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</si>
  <si>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</si>
  <si>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</si>
  <si>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</si>
  <si>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</si>
  <si>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</si>
  <si>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</si>
  <si>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</si>
  <si>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</si>
  <si>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</si>
  <si>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</si>
  <si>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</si>
  <si>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</si>
  <si>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</si>
  <si>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</si>
  <si>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</si>
  <si>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</si>
  <si>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</si>
  <si>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</si>
  <si>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</si>
  <si>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</si>
  <si>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</si>
  <si>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</si>
  <si>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</si>
  <si>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</si>
  <si>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</si>
  <si>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</si>
  <si>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</si>
  <si>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</si>
  <si>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</si>
  <si>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</si>
  <si>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</si>
  <si>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</si>
  <si>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</si>
  <si>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</si>
  <si>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</si>
  <si>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</si>
  <si>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</si>
  <si>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</si>
  <si>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</si>
  <si>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</si>
  <si>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</si>
  <si>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</si>
  <si>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</si>
  <si>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</si>
  <si>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</si>
  <si>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</si>
  <si>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</si>
  <si>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</si>
  <si>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</si>
  <si>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</si>
  <si>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</si>
  <si>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</si>
  <si>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</si>
  <si>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</si>
  <si>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</si>
  <si>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</si>
  <si>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</si>
  <si>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</si>
  <si>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</si>
  <si>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</si>
  <si>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</si>
  <si>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</si>
  <si>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</si>
  <si>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</si>
  <si>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</si>
  <si>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</si>
  <si>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</si>
  <si>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</si>
  <si>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</si>
  <si>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</si>
  <si>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</si>
  <si>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</si>
  <si>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</si>
  <si>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</si>
  <si>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</si>
  <si>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</si>
  <si>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</si>
  <si>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</si>
  <si>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</si>
  <si>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</si>
  <si>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</si>
  <si>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</si>
  <si>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</si>
  <si>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</si>
  <si>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</si>
  <si>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</si>
  <si>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</si>
  <si>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</si>
  <si>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</si>
  <si>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</si>
  <si>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</si>
  <si>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</si>
  <si>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</si>
  <si>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</si>
  <si>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</si>
  <si>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</si>
  <si>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</si>
  <si>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</si>
  <si>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</si>
  <si>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</si>
  <si>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</si>
  <si>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</si>
  <si>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</si>
  <si>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</si>
  <si>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</si>
  <si>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</si>
  <si>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</si>
  <si>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</si>
  <si>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</si>
  <si>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</si>
  <si>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</si>
  <si>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</si>
  <si>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</si>
  <si>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</si>
  <si>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</si>
  <si>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</si>
  <si>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</si>
  <si>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</si>
  <si>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</si>
  <si>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</si>
  <si>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</si>
  <si>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</si>
  <si>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</si>
  <si>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</si>
  <si>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</si>
  <si>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</si>
  <si>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</si>
  <si>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</si>
  <si>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</si>
  <si>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</si>
  <si>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</si>
  <si>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</si>
  <si>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</si>
  <si>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</si>
  <si>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</si>
  <si>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</si>
  <si>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</si>
  <si>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</si>
  <si>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</si>
  <si>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</si>
  <si>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</si>
  <si>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</si>
  <si>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</si>
  <si>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</si>
  <si>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</si>
  <si>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</si>
  <si>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</si>
  <si>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</si>
  <si>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</si>
  <si>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</si>
  <si>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</si>
  <si>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</si>
  <si>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</si>
  <si>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</si>
  <si>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</si>
  <si>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</si>
  <si>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</si>
  <si>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</si>
  <si>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</si>
  <si>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</si>
  <si>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</si>
  <si>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</si>
  <si>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</si>
  <si>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</si>
  <si>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</si>
  <si>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</si>
  <si>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</si>
  <si>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</si>
  <si>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</si>
  <si>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</si>
  <si>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</si>
  <si>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</si>
  <si>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</si>
  <si>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</si>
  <si>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</si>
  <si>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</si>
  <si>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</si>
  <si>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</si>
  <si>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</si>
  <si>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</si>
  <si>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</si>
  <si>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</si>
  <si>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</si>
  <si>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</si>
  <si>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</si>
  <si>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</si>
  <si>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</si>
  <si>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</si>
  <si>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</si>
  <si>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</si>
  <si>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</si>
  <si>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</si>
  <si>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</si>
  <si>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</si>
  <si>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</si>
  <si>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</si>
  <si>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</si>
  <si>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</si>
  <si>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</si>
  <si>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</si>
  <si>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</si>
  <si>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</si>
  <si>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</si>
  <si>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</si>
  <si>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</si>
  <si>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</si>
  <si>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</si>
  <si>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</si>
  <si>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</si>
  <si>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</si>
  <si>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</si>
  <si>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</si>
  <si>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</si>
  <si>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</si>
  <si>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</si>
  <si>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</si>
  <si>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</si>
  <si>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</si>
  <si>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</si>
  <si>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</si>
  <si>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</si>
  <si>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</si>
  <si>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</si>
  <si>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</si>
  <si>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</si>
  <si>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</si>
  <si>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</si>
  <si>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</si>
  <si>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</si>
  <si>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</si>
  <si>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</si>
  <si>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</si>
  <si>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</si>
  <si>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</si>
  <si>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</si>
  <si>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</si>
  <si>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</si>
  <si>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</si>
  <si>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</si>
  <si>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</si>
  <si>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</si>
  <si>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</si>
  <si>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</si>
  <si>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</si>
  <si>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</si>
  <si>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</si>
  <si>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</si>
  <si>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</si>
  <si>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</si>
  <si>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</si>
  <si>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</si>
  <si>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</si>
  <si>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</si>
  <si>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</si>
  <si>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</si>
  <si>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</si>
  <si>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</si>
  <si>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</si>
  <si>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</si>
  <si>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</si>
  <si>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</si>
  <si>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</si>
  <si>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</si>
  <si>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</si>
  <si>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</si>
  <si>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</si>
  <si>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</si>
  <si>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</si>
  <si>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</si>
  <si>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</si>
  <si>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</si>
  <si>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</si>
  <si>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</si>
  <si>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</si>
  <si>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</si>
  <si>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</si>
  <si>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</si>
  <si>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</si>
  <si>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</si>
  <si>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</si>
  <si>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</si>
  <si>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</si>
  <si>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</si>
  <si>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</si>
  <si>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</si>
  <si>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</si>
  <si>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</si>
  <si>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</si>
  <si>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</si>
  <si>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</si>
  <si>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</si>
  <si>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</si>
  <si>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</si>
  <si>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</si>
  <si>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</si>
  <si>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</si>
  <si>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</si>
  <si>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</si>
  <si>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</si>
  <si>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</si>
  <si>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</si>
  <si>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</si>
  <si>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</si>
  <si>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</si>
  <si>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</si>
  <si>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</si>
  <si>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</si>
  <si>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</si>
  <si>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</si>
  <si>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</si>
  <si>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</si>
  <si>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</si>
  <si>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</si>
  <si>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</si>
  <si>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</si>
  <si>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</si>
  <si>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</si>
  <si>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</si>
  <si>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</si>
  <si>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</si>
  <si>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</si>
  <si>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</si>
  <si>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</si>
  <si>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</si>
  <si>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</si>
  <si>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</si>
  <si>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</si>
  <si>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</si>
  <si>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</si>
  <si>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</si>
  <si>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</si>
  <si>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</si>
  <si>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</si>
  <si>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</si>
  <si>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</si>
  <si>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</si>
  <si>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</si>
  <si>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</si>
  <si>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</si>
  <si>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</si>
  <si>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</si>
  <si>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</si>
  <si>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</si>
  <si>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</si>
  <si>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</si>
  <si>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</si>
  <si>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</si>
  <si>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</si>
  <si>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</si>
  <si>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</si>
  <si>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</si>
  <si>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</si>
  <si>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</si>
  <si>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</si>
  <si>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</si>
  <si>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</si>
  <si>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</si>
  <si>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</si>
  <si>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</si>
  <si>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</si>
  <si>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</si>
  <si>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</si>
  <si>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</si>
  <si>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</si>
  <si>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</si>
  <si>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</si>
  <si>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</si>
  <si>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</si>
  <si>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</si>
  <si>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</si>
  <si>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</si>
  <si>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</si>
  <si>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</si>
  <si>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</si>
  <si>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</si>
  <si>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</si>
  <si>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</si>
  <si>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</si>
  <si>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</si>
  <si>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</si>
  <si>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</si>
  <si>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</si>
  <si>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</si>
  <si>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</si>
  <si>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</si>
  <si>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</si>
  <si>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</si>
  <si>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</si>
  <si>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</si>
  <si>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</si>
  <si>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</si>
  <si>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</si>
  <si>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</si>
  <si>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</si>
  <si>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</si>
  <si>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</si>
  <si>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</si>
  <si>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</si>
  <si>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</si>
  <si>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</si>
  <si>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</si>
  <si>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</si>
  <si>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</si>
  <si>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</si>
  <si>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</si>
  <si>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</si>
  <si>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</si>
  <si>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</si>
  <si>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</si>
  <si>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</si>
  <si>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</si>
  <si>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</si>
  <si>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</si>
  <si>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</si>
  <si>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</si>
  <si>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</si>
  <si>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</si>
  <si>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</si>
  <si>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</si>
  <si>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</si>
  <si>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</si>
  <si>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</si>
  <si>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</si>
  <si>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</si>
  <si>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</si>
  <si>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</si>
  <si>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</si>
  <si>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</si>
  <si>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</si>
  <si>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</si>
  <si>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</si>
  <si>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</si>
  <si>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</si>
  <si>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</si>
  <si>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</si>
  <si>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</si>
  <si>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</si>
  <si>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</si>
  <si>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</si>
  <si>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</si>
  <si>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</si>
  <si>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</si>
  <si>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</si>
  <si>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</si>
  <si>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</si>
  <si>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</si>
  <si>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</si>
  <si>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</si>
  <si>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</si>
  <si>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</si>
  <si>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</si>
  <si>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</si>
  <si>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</si>
  <si>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</si>
  <si>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</si>
  <si>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</si>
  <si>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</si>
  <si>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</si>
  <si>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</si>
  <si>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</si>
  <si>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</si>
  <si>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</si>
  <si>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</si>
  <si>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</si>
  <si>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</si>
  <si>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</si>
  <si>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</si>
  <si>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</si>
  <si>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</si>
  <si>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</si>
  <si>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</si>
  <si>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</si>
  <si>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</si>
  <si>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</si>
  <si>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</si>
  <si>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</si>
  <si>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</si>
  <si>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</si>
  <si>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</si>
  <si>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</si>
  <si>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</si>
  <si>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</si>
  <si>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</si>
  <si>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</si>
  <si>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</si>
  <si>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</si>
  <si>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</si>
  <si>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</si>
  <si>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</si>
  <si>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</si>
  <si>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</si>
  <si>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</si>
  <si>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</si>
  <si>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</si>
  <si>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</si>
  <si>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</si>
  <si>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</si>
  <si>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</si>
  <si>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</si>
  <si>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</si>
  <si>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</si>
  <si>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</si>
  <si>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</si>
  <si>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</si>
  <si>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</si>
  <si>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</si>
  <si>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</si>
  <si>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</si>
  <si>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</si>
  <si>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</si>
  <si>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</si>
  <si>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</si>
  <si>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</si>
  <si>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</si>
  <si>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</si>
  <si>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</si>
  <si>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</si>
  <si>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</si>
  <si>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</si>
  <si>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</si>
  <si>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</si>
  <si>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</si>
  <si>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</si>
  <si>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</si>
  <si>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</si>
  <si>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</si>
  <si>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</si>
  <si>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</si>
  <si>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</si>
  <si>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</si>
  <si>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</si>
  <si>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</si>
  <si>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</si>
  <si>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</si>
  <si>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</si>
  <si>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</si>
  <si>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</si>
  <si>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</si>
  <si>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</si>
  <si>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</si>
  <si>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</si>
  <si>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</si>
  <si>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</si>
  <si>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</si>
  <si>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</si>
  <si>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</si>
  <si>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</si>
  <si>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</si>
  <si>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</si>
  <si>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</si>
  <si>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</si>
  <si>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</si>
  <si>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</si>
  <si>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</si>
  <si>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</si>
  <si>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</si>
  <si>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</si>
  <si>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</si>
  <si>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</si>
  <si>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</si>
  <si>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</si>
  <si>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</si>
  <si>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</si>
  <si>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</si>
  <si>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</si>
  <si>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</si>
  <si>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</si>
  <si>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</si>
  <si>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</si>
  <si>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</si>
  <si>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</si>
  <si>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</si>
  <si>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</si>
  <si>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</si>
  <si>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</si>
  <si>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</si>
  <si>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</si>
  <si>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</si>
  <si>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</si>
  <si>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</si>
  <si>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</si>
  <si>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</si>
  <si>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</si>
  <si>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</si>
  <si>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</si>
  <si>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</si>
  <si>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</si>
  <si>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</si>
  <si>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</si>
  <si>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</si>
  <si>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</si>
  <si>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</si>
  <si>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</si>
  <si>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</si>
  <si>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</si>
  <si>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</si>
  <si>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</si>
  <si>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</si>
  <si>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</si>
  <si>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</si>
  <si>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</si>
  <si>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</si>
  <si>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</si>
  <si>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</si>
  <si>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</si>
  <si>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</si>
  <si>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</si>
  <si>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</si>
  <si>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</si>
  <si>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</si>
  <si>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</si>
  <si>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</si>
  <si>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</si>
  <si>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</si>
  <si>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</si>
  <si>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</si>
  <si>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</si>
  <si>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</si>
  <si>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</si>
  <si>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</si>
  <si>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</si>
  <si>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</si>
  <si>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</si>
  <si>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</si>
  <si>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</si>
  <si>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</si>
  <si>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</si>
  <si>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</si>
  <si>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</si>
  <si>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</si>
  <si>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</si>
  <si>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</si>
  <si>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</si>
  <si>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</si>
  <si>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</si>
  <si>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</si>
  <si>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</si>
  <si>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</si>
  <si>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</si>
  <si>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</si>
  <si>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</si>
  <si>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</si>
  <si>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</si>
  <si>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</si>
  <si>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</si>
  <si>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</si>
  <si>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</si>
  <si>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</si>
  <si>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</si>
  <si>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</si>
  <si>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</si>
  <si>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</si>
  <si>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</si>
  <si>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</si>
  <si>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</si>
  <si>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</si>
  <si>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</si>
  <si>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</si>
  <si>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</si>
  <si>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</si>
  <si>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</si>
  <si>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</si>
  <si>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</si>
  <si>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</si>
  <si>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</si>
  <si>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</si>
  <si>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</si>
  <si>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</si>
  <si>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</si>
  <si>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</si>
  <si>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</si>
  <si>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</si>
  <si>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</si>
  <si>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</si>
  <si>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</si>
  <si>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</si>
  <si>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</si>
  <si>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</si>
  <si>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</si>
  <si>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</si>
  <si>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</si>
  <si>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</si>
  <si>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</si>
  <si>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</si>
  <si>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</si>
  <si>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</si>
  <si>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</si>
  <si>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</si>
  <si>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</si>
  <si>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</si>
  <si>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</si>
  <si>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</si>
  <si>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</si>
  <si>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</si>
  <si>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</si>
  <si>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</si>
  <si>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</si>
  <si>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</si>
  <si>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</si>
  <si>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</si>
  <si>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</si>
  <si>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</si>
  <si>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</si>
  <si>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</si>
  <si>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</si>
  <si>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</si>
  <si>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</si>
  <si>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</si>
  <si>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</si>
  <si>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</si>
  <si>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</si>
  <si>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</si>
  <si>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</si>
  <si>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</si>
  <si>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</si>
  <si>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</si>
  <si>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</si>
  <si>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</si>
  <si>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</si>
  <si>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</si>
  <si>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</si>
  <si>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</si>
  <si>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</si>
  <si>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</si>
  <si>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</si>
  <si>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</si>
  <si>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</si>
  <si>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</si>
  <si>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</si>
  <si>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</si>
  <si>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</si>
  <si>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</si>
  <si>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</si>
  <si>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</si>
  <si>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</si>
  <si>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</si>
  <si>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</si>
  <si>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</si>
  <si>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</si>
  <si>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</si>
  <si>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</si>
  <si>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</si>
  <si>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</si>
  <si>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</si>
  <si>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</si>
  <si>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</si>
  <si>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</si>
  <si>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</si>
  <si>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</si>
  <si>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</si>
  <si>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</si>
  <si>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</si>
  <si>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</si>
  <si>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</si>
  <si>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</si>
  <si>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</si>
  <si>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</si>
  <si>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</si>
  <si>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</si>
  <si>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</si>
  <si>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</si>
  <si>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</si>
  <si>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</si>
  <si>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</si>
  <si>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</si>
  <si>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</si>
  <si>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</si>
  <si>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</si>
  <si>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</si>
  <si>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</si>
  <si>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</si>
  <si>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</si>
  <si>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</si>
  <si>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</si>
  <si>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</si>
  <si>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</si>
  <si>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</si>
  <si>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</si>
  <si>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</si>
  <si>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</si>
  <si>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</si>
  <si>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</si>
  <si>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</si>
  <si>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</si>
  <si>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</si>
  <si>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</si>
  <si>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</si>
  <si>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</si>
  <si>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</si>
  <si>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</si>
  <si>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</si>
  <si>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</si>
  <si>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</si>
  <si>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</si>
  <si>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</si>
  <si>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</si>
  <si>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</si>
  <si>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</si>
  <si>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</si>
  <si>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</si>
  <si>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</si>
  <si>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</si>
  <si>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</si>
  <si>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</si>
  <si>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</si>
  <si>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</si>
  <si>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</si>
  <si>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</si>
  <si>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</si>
  <si>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</si>
  <si>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</si>
  <si>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</si>
  <si>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</si>
  <si>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</si>
  <si>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</si>
  <si>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</si>
  <si>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</si>
  <si>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</si>
  <si>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</si>
  <si>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</si>
  <si>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</si>
  <si>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</si>
  <si>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</si>
  <si>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</si>
  <si>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</si>
  <si>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</si>
  <si>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</si>
  <si>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</si>
  <si>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</si>
  <si>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</si>
  <si>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</si>
  <si>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</si>
  <si>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</si>
  <si>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</si>
  <si>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</si>
  <si>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</si>
  <si>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</si>
  <si>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</si>
  <si>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</si>
  <si>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</si>
  <si>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</si>
  <si>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</si>
  <si>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</si>
  <si>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</si>
  <si>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</si>
  <si>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</si>
  <si>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</si>
  <si>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</si>
  <si>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</si>
  <si>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</si>
  <si>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</si>
  <si>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</si>
  <si>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</si>
  <si>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</si>
  <si>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</si>
  <si>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</si>
  <si>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</si>
  <si>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</si>
  <si>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</si>
  <si>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</si>
  <si>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</si>
  <si>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</si>
  <si>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</si>
  <si>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</si>
  <si>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</si>
  <si>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</si>
  <si>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</si>
  <si>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</si>
  <si>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</si>
  <si>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</si>
  <si>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</si>
  <si>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</si>
  <si>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</si>
  <si>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</si>
  <si>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</si>
  <si>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</si>
  <si>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</si>
  <si>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</si>
  <si>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</si>
  <si>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</si>
  <si>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</si>
  <si>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</si>
  <si>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</si>
  <si>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</si>
  <si>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</si>
  <si>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</si>
  <si>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</si>
  <si>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</si>
  <si>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</si>
  <si>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</si>
  <si>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</si>
  <si>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</si>
  <si>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</si>
  <si>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</si>
  <si>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</si>
  <si>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</si>
  <si>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</si>
  <si>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</si>
  <si>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</si>
  <si>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</si>
  <si>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</si>
  <si>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</si>
  <si>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</si>
  <si>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</si>
  <si>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</si>
  <si>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</si>
  <si>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</si>
  <si>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</si>
  <si>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</si>
  <si>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</si>
  <si>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</si>
  <si>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</si>
  <si>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</si>
  <si>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</si>
  <si>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</si>
  <si>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</si>
  <si>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</si>
  <si>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</si>
  <si>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</si>
  <si>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</si>
  <si>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</si>
  <si>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</si>
  <si>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</si>
  <si>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 MOTORS LTD</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</si>
  <si>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</si>
  <si>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</si>
  <si>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</si>
  <si>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</si>
  <si>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</si>
  <si>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</si>
  <si>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</si>
  <si>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</si>
  <si>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</si>
  <si>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</si>
  <si>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</si>
  <si>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</si>
  <si>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</si>
  <si>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</si>
  <si>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</si>
  <si>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</si>
  <si>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</si>
  <si>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</si>
  <si>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</si>
  <si>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</si>
  <si>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</si>
  <si>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</si>
  <si>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</si>
  <si>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</si>
  <si>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</si>
  <si>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</si>
  <si>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</si>
  <si>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</si>
  <si>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</si>
  <si>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</si>
  <si>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</si>
  <si>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</si>
  <si>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</si>
  <si>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</si>
  <si>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</si>
  <si>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</si>
  <si>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</si>
  <si>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</si>
  <si>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</si>
  <si>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</si>
  <si>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</si>
  <si>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</si>
  <si>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</si>
  <si>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</si>
  <si>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</si>
  <si>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</si>
  <si>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</si>
  <si>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</si>
  <si>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</si>
  <si>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</si>
  <si>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</si>
  <si>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</si>
  <si>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</si>
  <si>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</si>
  <si>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</si>
  <si>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</si>
  <si>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</si>
  <si>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</si>
  <si>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</si>
  <si>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</si>
  <si>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</si>
  <si>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</si>
  <si>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</si>
  <si>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</si>
  <si>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</si>
  <si>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</si>
  <si>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</si>
  <si>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</si>
  <si>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</si>
  <si>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</si>
  <si>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</si>
  <si>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</si>
  <si>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</si>
  <si>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</si>
  <si>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</si>
  <si>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</si>
  <si>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</si>
  <si>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</si>
  <si>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</si>
  <si>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</si>
  <si>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</si>
  <si>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</si>
  <si>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</si>
  <si>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</si>
  <si>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</si>
  <si>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</si>
  <si>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</si>
  <si>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</si>
  <si>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</si>
  <si>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</si>
  <si>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</si>
  <si>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</si>
  <si>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</si>
  <si>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</si>
  <si>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</si>
  <si>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</si>
  <si>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</si>
  <si>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</si>
  <si>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</si>
  <si>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</si>
  <si>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</si>
  <si>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</si>
  <si>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</si>
  <si>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</si>
  <si>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</si>
  <si>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</si>
  <si>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</si>
  <si>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</si>
  <si>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</si>
  <si>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</si>
  <si>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</si>
  <si>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</si>
  <si>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</si>
  <si>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</si>
  <si>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</si>
  <si>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</si>
  <si>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</si>
  <si>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</si>
  <si>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</si>
  <si>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</si>
  <si>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</si>
  <si>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</si>
  <si>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</si>
  <si>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</si>
  <si>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</si>
  <si>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</si>
  <si>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</si>
  <si>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</si>
  <si>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</si>
  <si>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</si>
  <si>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</si>
  <si>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</si>
  <si>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</si>
  <si>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</si>
  <si>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</si>
  <si>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</si>
  <si>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</si>
  <si>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</si>
  <si>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</si>
  <si>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</si>
  <si>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</si>
  <si>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</si>
  <si>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</si>
  <si>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</si>
  <si>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</si>
  <si>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</si>
  <si>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</si>
  <si>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</si>
  <si>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</si>
  <si>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</si>
  <si>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</si>
  <si>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</si>
  <si>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</si>
  <si>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</si>
  <si>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</si>
  <si>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</si>
  <si>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</si>
  <si>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</si>
  <si>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</si>
  <si>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</si>
  <si>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</si>
  <si>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</si>
  <si>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</si>
  <si>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</si>
  <si>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</si>
  <si>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</si>
  <si>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</si>
  <si>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</si>
  <si>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</si>
  <si>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</si>
  <si>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</si>
  <si>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</si>
  <si>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</si>
  <si>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</si>
  <si>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</si>
  <si>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</si>
  <si>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</si>
  <si>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</si>
  <si>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</si>
  <si>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</si>
  <si>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</si>
  <si>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</si>
  <si>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</si>
  <si>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</si>
  <si>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</si>
  <si>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</si>
  <si>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</si>
  <si>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</si>
  <si>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</si>
  <si>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</si>
  <si>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</si>
  <si>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</si>
  <si>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</si>
  <si>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</si>
  <si>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</si>
  <si>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</si>
  <si>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</si>
  <si>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</si>
  <si>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</si>
  <si>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</si>
  <si>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</si>
  <si>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</si>
  <si>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</si>
  <si>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</si>
  <si>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</si>
  <si>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</si>
  <si>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</si>
  <si>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</si>
  <si>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</si>
  <si>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</si>
  <si>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</si>
  <si>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</si>
  <si>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</si>
  <si>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</si>
  <si>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</si>
  <si>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</si>
  <si>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</si>
  <si>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</si>
  <si>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</si>
  <si>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</si>
  <si>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</si>
  <si>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</si>
  <si>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</si>
  <si>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</si>
  <si>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</si>
  <si>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</si>
  <si>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</si>
  <si>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</si>
  <si>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</si>
  <si>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</si>
  <si>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</si>
  <si>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</si>
  <si>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</si>
  <si>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</si>
  <si>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</si>
  <si>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</si>
  <si>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</si>
  <si>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</si>
  <si>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</si>
  <si>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</si>
  <si>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</si>
  <si>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</si>
  <si>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</si>
  <si>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</si>
  <si>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</si>
  <si>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</si>
  <si>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</si>
  <si>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</si>
  <si>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</si>
  <si>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</si>
  <si>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</si>
  <si>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</si>
  <si>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</si>
  <si>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</si>
  <si>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</si>
  <si>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</si>
  <si>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</si>
  <si>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</si>
  <si>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</si>
  <si>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</si>
  <si>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</si>
  <si>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</si>
  <si>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</si>
  <si>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</si>
  <si>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</si>
  <si>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</si>
  <si>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</si>
  <si>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</si>
  <si>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</si>
  <si>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</si>
  <si>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</si>
  <si>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</si>
  <si>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</si>
  <si>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</si>
  <si>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</si>
  <si>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</si>
  <si>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</si>
  <si>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</si>
  <si>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</si>
  <si>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</si>
  <si>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</si>
  <si>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</si>
  <si>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</si>
  <si>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</si>
  <si>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</si>
  <si>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</si>
  <si>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</si>
  <si>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</si>
  <si>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</si>
  <si>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</si>
  <si>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</si>
  <si>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</si>
  <si>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</si>
  <si>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</si>
  <si>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</si>
  <si>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</si>
  <si>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</si>
  <si>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</si>
  <si>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</si>
  <si>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</si>
  <si>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</si>
  <si>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</si>
  <si>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</si>
  <si>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</si>
  <si>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</si>
  <si>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</si>
  <si>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</si>
  <si>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</si>
  <si>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</si>
  <si>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</si>
  <si>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</si>
  <si>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</si>
  <si>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</si>
  <si>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</si>
  <si>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</si>
  <si>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</si>
  <si>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</si>
  <si>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</si>
  <si>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</si>
  <si>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</si>
  <si>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</si>
  <si>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</si>
  <si>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</si>
  <si>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</si>
  <si>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</si>
  <si>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</si>
  <si>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</si>
  <si>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</si>
  <si>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</si>
  <si>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</si>
  <si>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</si>
  <si>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</si>
  <si>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</si>
  <si>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</si>
  <si>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</si>
  <si>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</si>
  <si>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</si>
  <si>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</si>
  <si>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</si>
  <si>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</si>
  <si>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</si>
  <si>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</si>
  <si>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</si>
  <si>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</si>
  <si>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</si>
  <si>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</si>
  <si>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</si>
  <si>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</si>
  <si>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</si>
  <si>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</si>
  <si>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</si>
  <si>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</si>
  <si>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</si>
  <si>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</si>
  <si>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</si>
  <si>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</si>
  <si>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</si>
  <si>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</si>
  <si>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</si>
  <si>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</si>
  <si>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</si>
  <si>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</si>
  <si>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</si>
  <si>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</si>
  <si>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</si>
  <si>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</si>
  <si>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</si>
  <si>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</si>
  <si>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</si>
  <si>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</si>
  <si>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</si>
  <si>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</si>
  <si>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</si>
  <si>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</si>
  <si>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</si>
  <si>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</si>
  <si>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</si>
  <si>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</si>
  <si>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</si>
  <si>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</si>
  <si>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</si>
  <si>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</si>
  <si>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</si>
  <si>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</si>
  <si>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</si>
  <si>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</si>
  <si>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</si>
  <si>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</si>
  <si>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</si>
  <si>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</si>
  <si>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</si>
  <si>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</si>
  <si>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</si>
  <si>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</si>
  <si>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</si>
  <si>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</si>
  <si>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</si>
  <si>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</si>
  <si>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</si>
  <si>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</si>
  <si>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</si>
  <si>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</si>
  <si>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</si>
  <si>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</si>
  <si>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</si>
  <si>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</si>
  <si>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</si>
  <si>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</si>
  <si>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</si>
  <si>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</si>
  <si>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</si>
  <si>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</si>
  <si>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</si>
  <si>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</si>
  <si>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</si>
  <si>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</si>
  <si>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</si>
  <si>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</si>
  <si>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</si>
  <si>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</si>
  <si>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</si>
  <si>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</si>
  <si>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</si>
  <si>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</si>
  <si>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</si>
  <si>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</si>
  <si>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</si>
  <si>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</si>
  <si>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</si>
  <si>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</si>
  <si>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</si>
  <si>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</si>
  <si>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</si>
  <si>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</si>
  <si>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</si>
  <si>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</si>
  <si>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</si>
  <si>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</si>
  <si>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</si>
  <si>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</si>
  <si>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</si>
  <si>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</si>
  <si>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</si>
  <si>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</si>
  <si>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</si>
  <si>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</si>
  <si>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</si>
  <si>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</si>
  <si>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</si>
  <si>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</si>
  <si>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</si>
  <si>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</si>
  <si>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</si>
  <si>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</si>
  <si>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</si>
  <si>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</si>
  <si>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</si>
  <si>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</si>
  <si>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</si>
  <si>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</si>
  <si>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</si>
  <si>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</si>
  <si>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</si>
  <si>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</si>
  <si>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</si>
  <si>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</si>
  <si>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</si>
  <si>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</si>
  <si>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</si>
  <si>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</si>
  <si>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</si>
  <si>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</si>
  <si>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</si>
  <si>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</si>
  <si>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</si>
  <si>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</si>
  <si>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</si>
  <si>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</si>
  <si>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</si>
  <si>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</si>
  <si>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</si>
  <si>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</si>
  <si>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</si>
  <si>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</si>
  <si>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</si>
  <si>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</si>
  <si>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</si>
  <si>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</si>
  <si>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</si>
  <si>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</si>
  <si>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</si>
  <si>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</si>
  <si>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</si>
  <si>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</si>
  <si>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</si>
  <si>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</si>
  <si>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</si>
  <si>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</si>
  <si>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</si>
  <si>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</si>
  <si>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</si>
  <si>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</si>
  <si>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</si>
  <si>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</si>
  <si>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</si>
  <si>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</si>
  <si>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</si>
  <si>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</si>
  <si>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</si>
  <si>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</si>
  <si>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</si>
  <si>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</si>
  <si>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</si>
  <si>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</si>
  <si>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</si>
  <si>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</si>
  <si>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</si>
  <si>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</si>
  <si>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</si>
  <si>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</si>
  <si>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</si>
  <si>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</si>
  <si>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</si>
  <si>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</si>
  <si>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</si>
  <si>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</si>
  <si>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</si>
  <si>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</si>
  <si>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</si>
  <si>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</si>
  <si>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</si>
  <si>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</si>
  <si>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</si>
  <si>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</si>
  <si>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</si>
  <si>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</si>
  <si>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</si>
  <si>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</si>
  <si>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</si>
  <si>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</si>
  <si>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</si>
  <si>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</si>
  <si>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</si>
  <si>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</si>
  <si>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</si>
  <si>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</si>
  <si>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</si>
  <si>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</si>
  <si>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</si>
  <si>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</si>
  <si>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</si>
  <si>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</si>
  <si>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</si>
  <si>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</si>
  <si>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</si>
  <si>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</si>
  <si>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</si>
  <si>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</si>
  <si>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</si>
  <si>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</si>
  <si>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</si>
  <si>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</si>
  <si>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</si>
  <si>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</si>
  <si>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</si>
  <si>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</si>
  <si>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</si>
  <si>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</si>
  <si>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</si>
  <si>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</si>
  <si>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</si>
  <si>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</si>
  <si>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</si>
  <si>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</si>
  <si>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</si>
  <si>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</si>
  <si>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</si>
  <si>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</si>
  <si>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</si>
  <si>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</si>
  <si>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</si>
  <si>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</si>
  <si>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</si>
  <si>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</si>
  <si>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</si>
  <si>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</si>
  <si>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</si>
  <si>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</si>
  <si>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</si>
  <si>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</si>
  <si>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</si>
  <si>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</si>
  <si>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</si>
  <si>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</si>
  <si>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</si>
  <si>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</si>
  <si>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</si>
  <si>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</si>
  <si>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</si>
  <si>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</si>
  <si>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</si>
  <si>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</si>
  <si>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</si>
  <si>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</si>
  <si>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</si>
  <si>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</si>
  <si>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</si>
  <si>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</si>
  <si>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</si>
  <si>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</si>
  <si>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</si>
  <si>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</si>
  <si>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</si>
  <si>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</si>
  <si>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</si>
  <si>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</si>
  <si>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</si>
  <si>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</si>
  <si>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</si>
  <si>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</si>
  <si>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</si>
  <si>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</si>
  <si>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</si>
  <si>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</si>
  <si>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</si>
  <si>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</si>
  <si>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</si>
  <si>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</si>
  <si>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</si>
  <si>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</si>
  <si>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</si>
  <si>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</si>
  <si>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</si>
  <si>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</si>
  <si>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</si>
  <si>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</si>
  <si>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</si>
  <si>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</si>
  <si>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</si>
  <si>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</si>
  <si>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</si>
  <si>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</si>
  <si>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</si>
  <si>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</si>
  <si>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</si>
  <si>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</si>
  <si>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</si>
  <si>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</si>
  <si>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</si>
  <si>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</si>
  <si>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</si>
  <si>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</si>
  <si>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</si>
  <si>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</si>
  <si>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</si>
  <si>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</si>
  <si>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</si>
  <si>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</si>
  <si>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</si>
  <si>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</si>
  <si>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</si>
  <si>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</si>
  <si>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</si>
  <si>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</si>
  <si>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</si>
  <si>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</si>
  <si>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</si>
  <si>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</si>
  <si>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</si>
  <si>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</si>
  <si>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</si>
  <si>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</si>
  <si>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</si>
  <si>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</si>
  <si>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</si>
  <si>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</si>
  <si>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</si>
  <si>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</si>
  <si>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</si>
  <si>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</si>
  <si>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</si>
  <si>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</si>
  <si>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</si>
  <si>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</si>
  <si>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</si>
  <si>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</si>
  <si>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</si>
  <si>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</si>
  <si>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</si>
  <si>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</si>
  <si>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</si>
  <si>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</si>
  <si>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</si>
  <si>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</si>
  <si>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</si>
  <si>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</si>
  <si>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</si>
  <si>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</si>
  <si>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</si>
  <si>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</si>
  <si>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</si>
  <si>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</si>
  <si>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</si>
  <si>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</si>
  <si>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</si>
  <si>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</si>
  <si>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</si>
  <si>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</si>
  <si>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</si>
  <si>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</si>
  <si>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</si>
  <si>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</si>
  <si>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</si>
  <si>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</si>
  <si>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</si>
  <si>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</si>
  <si>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</si>
  <si>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</si>
  <si>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</si>
  <si>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</si>
  <si>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</si>
  <si>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</si>
  <si>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</si>
  <si>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</si>
  <si>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</si>
  <si>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</si>
  <si>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</si>
  <si>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</si>
  <si>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</si>
  <si>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</si>
  <si>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</si>
  <si>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</si>
  <si>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</si>
  <si>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</si>
  <si>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</si>
  <si>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</si>
  <si>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</si>
  <si>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</si>
  <si>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</si>
  <si>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</si>
  <si>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</si>
  <si>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</si>
  <si>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</si>
  <si>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</si>
  <si>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</si>
  <si>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</si>
  <si>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</si>
  <si>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</si>
  <si>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</si>
  <si>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</si>
  <si>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</si>
  <si>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</si>
  <si>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</si>
  <si>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</si>
  <si>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</si>
  <si>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</si>
  <si>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</si>
  <si>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</si>
  <si>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</si>
  <si>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</si>
  <si>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</si>
  <si>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</si>
  <si>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</si>
  <si>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</si>
  <si>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</si>
  <si>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</si>
  <si>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</si>
  <si>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</si>
  <si>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</si>
  <si>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</si>
  <si>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</si>
  <si>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</si>
  <si>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</si>
  <si>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</si>
  <si>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</si>
  <si>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</si>
  <si>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</si>
  <si>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</si>
  <si>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</si>
  <si>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</si>
  <si>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</si>
  <si>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</si>
  <si>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</si>
  <si>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</si>
  <si>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</si>
  <si>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</si>
  <si>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</si>
  <si>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</si>
  <si>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</si>
  <si>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</si>
  <si>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</si>
  <si>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</si>
  <si>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</si>
  <si>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</si>
  <si>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</si>
  <si>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</si>
  <si>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</si>
  <si>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</si>
  <si>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</si>
  <si>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</si>
  <si>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</si>
  <si>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</si>
  <si>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</si>
  <si>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</si>
  <si>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</si>
  <si>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</si>
  <si>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</si>
  <si>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</si>
  <si>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</si>
  <si>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</si>
  <si>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</si>
  <si>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</si>
  <si>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</si>
  <si>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</si>
  <si>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</si>
  <si>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</si>
  <si>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</si>
  <si>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</si>
  <si>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</si>
  <si>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</si>
  <si>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</si>
  <si>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</si>
  <si>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</si>
  <si>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</si>
  <si>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</si>
  <si>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</si>
  <si>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</si>
  <si>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</si>
  <si>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</si>
  <si>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</si>
  <si>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</si>
  <si>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</si>
  <si>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</si>
  <si>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</si>
  <si>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</si>
  <si>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</si>
  <si>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</si>
  <si>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</si>
  <si>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</si>
  <si>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</si>
  <si>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</si>
  <si>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</si>
  <si>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</si>
  <si>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</si>
  <si>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</si>
  <si>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</si>
  <si>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</si>
  <si>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</si>
  <si>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</si>
  <si>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</si>
  <si>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</si>
  <si>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</si>
  <si>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</si>
  <si>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</si>
  <si>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</si>
  <si>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</si>
  <si>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</si>
  <si>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</si>
  <si>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</si>
  <si>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</si>
  <si>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</si>
  <si>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</si>
  <si>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</si>
  <si>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</si>
  <si>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</si>
  <si>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</si>
  <si>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</si>
  <si>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</si>
  <si>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</si>
  <si>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</si>
  <si>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</si>
  <si>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</si>
  <si>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</si>
  <si>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</si>
  <si>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</si>
  <si>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</si>
  <si>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</si>
  <si>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</si>
  <si>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</si>
  <si>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</si>
  <si>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</si>
  <si>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</si>
  <si>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</si>
  <si>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</si>
  <si>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</si>
  <si>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</si>
  <si>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</si>
  <si>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</si>
  <si>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</si>
  <si>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</si>
  <si>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</si>
  <si>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</si>
  <si>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</si>
  <si>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</si>
  <si>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</si>
  <si>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</si>
  <si>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</si>
  <si>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</si>
  <si>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</si>
  <si>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</si>
  <si>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</si>
  <si>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</si>
  <si>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</si>
  <si>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</si>
  <si>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</si>
  <si>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</si>
  <si>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</si>
  <si>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</si>
  <si>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</si>
  <si>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</si>
  <si>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</si>
  <si>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</si>
  <si>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</si>
  <si>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</si>
  <si>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</si>
  <si>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</si>
  <si>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</si>
  <si>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</si>
  <si>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</si>
  <si>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</si>
  <si>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</si>
  <si>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</si>
  <si>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</si>
  <si>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</si>
  <si>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</si>
  <si>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</si>
  <si>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</si>
  <si>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</si>
  <si>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</si>
  <si>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</si>
  <si>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</si>
  <si>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</si>
  <si>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</si>
  <si>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</si>
  <si>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</si>
  <si>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</si>
  <si>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</si>
  <si>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</si>
  <si>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</si>
  <si>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</si>
  <si>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</si>
  <si>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</si>
  <si>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</si>
  <si>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</si>
  <si>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</si>
  <si>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</si>
  <si>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</si>
  <si>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</si>
  <si>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</si>
  <si>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</si>
  <si>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</si>
  <si>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</si>
  <si>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</si>
  <si>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</si>
  <si>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</si>
  <si>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</si>
  <si>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</si>
  <si>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</si>
  <si>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</si>
  <si>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</si>
  <si>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</si>
  <si>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</si>
  <si>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</si>
  <si>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</si>
  <si>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</si>
  <si>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</si>
  <si>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</si>
  <si>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</si>
  <si>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</si>
  <si>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</si>
  <si>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</si>
  <si>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</si>
  <si>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</si>
  <si>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</si>
  <si>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</si>
  <si>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</si>
  <si>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</si>
  <si>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</si>
  <si>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</si>
  <si>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</si>
  <si>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</si>
  <si>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</si>
  <si>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</si>
  <si>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</si>
  <si>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</si>
  <si>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</si>
  <si>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</si>
  <si>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</si>
  <si>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</si>
  <si>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</si>
  <si>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</si>
  <si>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</si>
  <si>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</si>
  <si>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</si>
  <si>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</si>
  <si>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</si>
  <si>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</si>
  <si>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</si>
  <si>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</si>
  <si>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</si>
  <si>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</si>
  <si>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</si>
  <si>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</si>
  <si>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</si>
  <si>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</si>
  <si>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</si>
  <si>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</si>
  <si>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</si>
  <si>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</si>
  <si>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</si>
  <si>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</si>
  <si>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</si>
  <si>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</si>
  <si>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</si>
  <si>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</si>
  <si>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</si>
  <si>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</si>
  <si>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</si>
  <si>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</si>
  <si>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</si>
  <si>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</si>
  <si>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</si>
  <si>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</si>
  <si>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</si>
  <si>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</si>
  <si>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</si>
  <si>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</si>
  <si>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</si>
  <si>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</si>
  <si>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</si>
  <si>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</si>
  <si>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</si>
  <si>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</si>
  <si>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</si>
  <si>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</si>
  <si>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</si>
  <si>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</si>
  <si>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</si>
  <si>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</si>
  <si>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</si>
  <si>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</si>
  <si>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</si>
  <si>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</si>
  <si>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</si>
  <si>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</si>
  <si>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</si>
  <si>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</si>
  <si>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</si>
  <si>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</si>
  <si>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</si>
  <si>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</si>
  <si>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</si>
  <si>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</si>
  <si>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</si>
  <si>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</si>
  <si>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</si>
  <si>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</si>
  <si>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</si>
  <si>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</si>
  <si>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</si>
  <si>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</si>
  <si>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</si>
  <si>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</si>
  <si>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</si>
  <si>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</si>
  <si>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</si>
  <si>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</si>
  <si>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</si>
  <si>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</si>
  <si>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</si>
  <si>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</si>
  <si>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</si>
  <si>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</si>
  <si>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</si>
  <si>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</si>
  <si>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</si>
  <si>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</si>
  <si>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</si>
  <si>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</si>
  <si>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</si>
  <si>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</si>
  <si>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</si>
  <si>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</si>
  <si>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</si>
  <si>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</si>
  <si>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</si>
  <si>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</si>
  <si>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</si>
  <si>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</si>
  <si>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</si>
  <si>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</si>
  <si>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</si>
  <si>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</si>
  <si>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</si>
  <si>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</si>
  <si>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</si>
  <si>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</si>
  <si>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</si>
  <si>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</si>
  <si>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</si>
  <si>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</si>
  <si>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</si>
  <si>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</si>
  <si>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</si>
  <si>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</si>
  <si>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</si>
  <si>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</si>
  <si>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</si>
  <si>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</si>
  <si>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</si>
  <si>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</si>
  <si>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</si>
  <si>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</si>
  <si>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</si>
  <si>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</si>
  <si>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</si>
  <si>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</si>
  <si>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</si>
  <si>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</si>
  <si>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</si>
  <si>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</si>
  <si>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</si>
  <si>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</si>
  <si>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</si>
  <si>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</si>
  <si>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</si>
  <si>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</si>
  <si>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</si>
  <si>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</si>
  <si>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</si>
  <si>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</si>
  <si>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</si>
  <si>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</si>
  <si>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</si>
  <si>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</si>
  <si>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</si>
  <si>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</si>
  <si>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</si>
  <si>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</si>
  <si>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</si>
  <si>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</si>
  <si>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</si>
  <si>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</si>
  <si>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</si>
  <si>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</si>
  <si>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</si>
  <si>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</si>
  <si>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</si>
  <si>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</si>
  <si>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</si>
  <si>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</si>
  <si>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</si>
  <si>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</si>
  <si>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</si>
  <si>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</si>
  <si>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</si>
  <si>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</si>
  <si>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</si>
  <si>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</si>
  <si>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</si>
  <si>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</si>
  <si>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</si>
  <si>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</si>
  <si>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</si>
  <si>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</si>
  <si>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</si>
  <si>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</si>
  <si>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</si>
  <si>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</si>
  <si>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</si>
  <si>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</si>
  <si>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</si>
  <si>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</si>
  <si>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</si>
  <si>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</si>
  <si>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</si>
  <si>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</si>
  <si>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</si>
  <si>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</si>
  <si>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</si>
  <si>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</si>
  <si>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</si>
  <si>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</si>
  <si>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</si>
  <si>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</si>
  <si>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</si>
  <si>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</si>
  <si>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</si>
  <si>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</si>
  <si>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</si>
  <si>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</si>
  <si>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</si>
  <si>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</si>
  <si>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</si>
  <si>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</si>
  <si>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</si>
  <si>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</si>
  <si>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</si>
  <si>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</si>
  <si>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</si>
  <si>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</si>
  <si>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</si>
  <si>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</si>
  <si>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</si>
  <si>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</si>
  <si>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</si>
  <si>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</si>
  <si>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</si>
  <si>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</si>
  <si>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</si>
  <si>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</si>
  <si>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</si>
  <si>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</si>
  <si>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</si>
  <si>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</si>
  <si>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</si>
  <si>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</si>
  <si>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</si>
  <si>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</si>
  <si>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</si>
  <si>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</si>
  <si>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</si>
  <si>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</si>
  <si>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</si>
  <si>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</si>
  <si>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</si>
  <si>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</si>
  <si>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</si>
  <si>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</si>
  <si>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</si>
  <si>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</si>
  <si>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</si>
  <si>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</si>
  <si>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</si>
  <si>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</si>
  <si>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</si>
  <si>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</si>
  <si>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</si>
  <si>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</si>
  <si>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</si>
  <si>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</si>
  <si>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</si>
  <si>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</si>
  <si>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</si>
  <si>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</si>
  <si>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</si>
  <si>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</si>
  <si>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</si>
  <si>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</si>
  <si>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</si>
  <si>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</si>
  <si>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</si>
  <si>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</si>
  <si>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</si>
  <si>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</si>
  <si>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</si>
  <si>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</si>
  <si>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</si>
  <si>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</si>
  <si>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</si>
  <si>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</si>
  <si>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</si>
  <si>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</si>
  <si>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</si>
  <si>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</si>
  <si>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</si>
  <si>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</si>
  <si>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</si>
  <si>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</si>
  <si>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</si>
  <si>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</si>
  <si>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</si>
  <si>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</si>
  <si>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</si>
  <si>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</si>
  <si>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</si>
  <si>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</si>
  <si>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</si>
  <si>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</si>
  <si>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</si>
  <si>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</si>
  <si>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</si>
  <si>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</si>
  <si>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</si>
  <si>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</si>
  <si>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</si>
  <si>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</si>
  <si>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</si>
  <si>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</si>
  <si>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</si>
  <si>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</si>
  <si>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</si>
  <si>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</si>
  <si>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</si>
  <si>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</si>
  <si>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</si>
  <si>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</si>
  <si>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</si>
  <si>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</si>
  <si>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</si>
  <si>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</si>
  <si>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</si>
  <si>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</si>
  <si>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</si>
  <si>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</si>
  <si>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</si>
  <si>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</si>
  <si>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</si>
  <si>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</si>
  <si>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</si>
  <si>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</si>
  <si>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</si>
  <si>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</si>
  <si>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</si>
  <si>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</si>
  <si>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</si>
  <si>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</si>
  <si>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</si>
  <si>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</si>
  <si>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</si>
  <si>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</si>
  <si>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</si>
  <si>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</si>
  <si>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</si>
  <si>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</si>
  <si>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</si>
  <si>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</si>
  <si>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</si>
  <si>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</si>
  <si>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</si>
  <si>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</si>
  <si>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</si>
  <si>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</si>
  <si>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</si>
  <si>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</si>
  <si>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</si>
  <si>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</si>
  <si>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</si>
  <si>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</si>
  <si>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</si>
  <si>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</si>
  <si>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</si>
  <si>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</si>
  <si>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</si>
  <si>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</si>
  <si>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</si>
  <si>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</si>
  <si>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</si>
  <si>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</si>
  <si>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</si>
  <si>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</si>
  <si>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</si>
  <si>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</si>
  <si>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</si>
  <si>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</si>
  <si>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</si>
  <si>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</si>
  <si>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</si>
  <si>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</si>
  <si>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</si>
  <si>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</si>
  <si>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</si>
  <si>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</si>
  <si>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</si>
  <si>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</si>
  <si>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</si>
  <si>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</si>
  <si>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</si>
  <si>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</si>
  <si>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</si>
  <si>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</si>
  <si>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</si>
  <si>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</si>
  <si>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</si>
  <si>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</si>
  <si>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</si>
  <si>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</si>
  <si>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</si>
  <si>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</si>
  <si>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</si>
  <si>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</si>
  <si>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</si>
  <si>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</si>
  <si>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</si>
  <si>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</si>
  <si>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</si>
  <si>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</si>
  <si>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</si>
  <si>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</si>
  <si>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</si>
  <si>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</si>
  <si>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</si>
  <si>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</si>
  <si>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</si>
  <si>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</si>
  <si>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</si>
  <si>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</si>
  <si>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</si>
  <si>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</si>
  <si>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</si>
  <si>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</si>
  <si>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</si>
  <si>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</si>
  <si>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</si>
  <si>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</si>
  <si>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</si>
  <si>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</si>
  <si>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</si>
  <si>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</si>
  <si>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</si>
  <si>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</si>
  <si>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</si>
  <si>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</si>
  <si>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</si>
  <si>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</si>
  <si>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</si>
  <si>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</si>
  <si>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</si>
  <si>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</si>
  <si>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</si>
  <si>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</si>
  <si>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</si>
  <si>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</si>
  <si>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</si>
  <si>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</si>
  <si>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</si>
  <si>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</si>
  <si>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</si>
  <si>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</si>
  <si>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</si>
  <si>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</si>
  <si>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</si>
  <si>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</si>
  <si>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</si>
  <si>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</si>
  <si>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</si>
  <si>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</si>
  <si>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</si>
  <si>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</si>
  <si>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</si>
  <si>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</si>
  <si>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</si>
  <si>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</si>
  <si>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</si>
  <si>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</si>
  <si>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</si>
  <si>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</si>
  <si>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</si>
  <si>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</si>
  <si>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</si>
  <si>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</si>
  <si>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</si>
  <si>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</si>
  <si>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</si>
  <si>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</si>
  <si>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</si>
  <si>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</si>
  <si>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</si>
  <si>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</si>
  <si>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</si>
  <si>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</si>
  <si>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</si>
  <si>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</si>
  <si>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</si>
  <si>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</si>
  <si>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</si>
  <si>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</si>
  <si>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</si>
  <si>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</si>
  <si>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</si>
  <si>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</si>
  <si>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</si>
  <si>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</si>
  <si>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</si>
  <si>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</si>
  <si>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</si>
  <si>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</si>
  <si>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</si>
  <si>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</si>
  <si>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</si>
  <si>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</si>
  <si>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</si>
  <si>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</si>
  <si>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</si>
  <si>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</si>
  <si>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</si>
  <si>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</si>
  <si>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</si>
  <si>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</si>
  <si>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</si>
  <si>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</si>
  <si>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</si>
  <si>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</si>
  <si>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</si>
  <si>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</si>
  <si>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</si>
  <si>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</si>
  <si>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</si>
  <si>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</si>
  <si>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</si>
  <si>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</si>
  <si>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</si>
  <si>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</si>
  <si>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</si>
  <si>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</si>
  <si>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</si>
  <si>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</si>
  <si>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</si>
  <si>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</si>
  <si>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</si>
  <si>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</si>
  <si>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</si>
  <si>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</si>
  <si>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</si>
  <si>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</si>
  <si>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</si>
  <si>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</si>
  <si>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</si>
  <si>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</si>
  <si>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</si>
  <si>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</si>
  <si>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</si>
  <si>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</si>
  <si>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</si>
  <si>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</si>
  <si>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</si>
  <si>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</si>
  <si>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</si>
  <si>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</si>
  <si>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</si>
  <si>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</si>
  <si>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</si>
  <si>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</si>
  <si>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</si>
  <si>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</si>
  <si>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</si>
  <si>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</si>
  <si>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</si>
  <si>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</si>
  <si>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</si>
  <si>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</si>
  <si>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</si>
  <si>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</si>
  <si>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</si>
  <si>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</si>
  <si>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</si>
  <si>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</si>
  <si>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</si>
  <si>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</si>
  <si>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</si>
  <si>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</si>
  <si>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</si>
  <si>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</si>
  <si>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</si>
  <si>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</si>
  <si>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</si>
  <si>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</si>
  <si>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</si>
  <si>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</si>
  <si>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</si>
  <si>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</si>
  <si>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</si>
  <si>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</si>
  <si>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</si>
  <si>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</si>
  <si>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</si>
  <si>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</si>
  <si>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</si>
  <si>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</si>
  <si>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</si>
  <si>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</si>
  <si>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</si>
  <si>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</si>
  <si>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</si>
  <si>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</si>
  <si>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</si>
  <si>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</si>
  <si>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</si>
  <si>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</si>
  <si>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</si>
  <si>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</si>
  <si>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</si>
  <si>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</si>
  <si>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</si>
  <si>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</si>
  <si>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</si>
  <si>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</si>
  <si>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</si>
  <si>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</si>
  <si>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</si>
  <si>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</si>
  <si>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</si>
  <si>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</si>
  <si>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</si>
  <si>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</si>
  <si>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</si>
  <si>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</si>
  <si>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</si>
  <si>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</si>
  <si>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</si>
  <si>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</si>
  <si>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</si>
  <si>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</si>
  <si>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</si>
  <si>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</si>
  <si>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</si>
  <si>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</si>
  <si>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</si>
  <si>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</si>
  <si>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</si>
  <si>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</si>
  <si>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</si>
  <si>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</si>
  <si>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</si>
  <si>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</si>
  <si>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</si>
  <si>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</si>
  <si>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</si>
  <si>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</si>
  <si>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</si>
  <si>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</si>
  <si>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</si>
  <si>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</si>
  <si>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</si>
  <si>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</si>
  <si>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</si>
  <si>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</si>
  <si>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</si>
  <si>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</si>
  <si>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</si>
  <si>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</si>
  <si>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</si>
  <si>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</si>
  <si>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</si>
  <si>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</si>
  <si>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</si>
  <si>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</si>
  <si>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</si>
  <si>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</si>
  <si>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</si>
  <si>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</si>
  <si>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</si>
  <si>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</si>
  <si>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</si>
  <si>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</si>
  <si>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</si>
  <si>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</si>
  <si>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</si>
  <si>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</si>
  <si>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</si>
  <si>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</si>
  <si>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</si>
  <si>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</si>
  <si>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</si>
  <si>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</si>
  <si>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</si>
  <si>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</si>
  <si>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</si>
  <si>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</si>
  <si>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</si>
  <si>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</si>
  <si>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</si>
  <si>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</si>
  <si>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</si>
  <si>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</si>
  <si>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</si>
  <si>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</si>
  <si>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</si>
  <si>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</si>
  <si>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</si>
  <si>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</si>
  <si>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</si>
  <si>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</si>
  <si>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</si>
  <si>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</si>
  <si>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</si>
  <si>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</si>
  <si>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</si>
  <si>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</si>
  <si>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</si>
  <si>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</si>
  <si>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</si>
  <si>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</si>
  <si>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</si>
  <si>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</si>
  <si>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</si>
  <si>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</si>
  <si>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</si>
  <si>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</si>
  <si>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</si>
  <si>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</si>
  <si>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</si>
  <si>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</si>
  <si>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</si>
  <si>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</si>
  <si>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</si>
  <si>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</si>
  <si>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</si>
  <si>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</si>
  <si>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</si>
  <si>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</si>
  <si>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</si>
  <si>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</si>
  <si>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</si>
  <si>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</si>
  <si>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</si>
  <si>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</si>
  <si>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</si>
  <si>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</si>
  <si>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</si>
  <si>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</si>
  <si>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</si>
  <si>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</si>
  <si>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</si>
  <si>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</si>
  <si>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</si>
  <si>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</si>
  <si>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</si>
  <si>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</si>
  <si>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</si>
  <si>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</si>
  <si>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</si>
  <si>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</si>
  <si>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</si>
  <si>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</si>
  <si>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</si>
  <si>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</si>
  <si>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</si>
  <si>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</si>
  <si>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</si>
  <si>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</si>
  <si>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</si>
  <si>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</si>
  <si>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</si>
  <si>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</si>
  <si>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</si>
  <si>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</si>
  <si>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</si>
  <si>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</si>
  <si>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</si>
  <si>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</si>
  <si>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</si>
  <si>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</si>
  <si>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</si>
  <si>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</si>
  <si>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</si>
  <si>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</si>
  <si>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</si>
  <si>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</si>
  <si>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</si>
  <si>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</si>
  <si>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</si>
  <si>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</si>
  <si>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</si>
  <si>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</si>
  <si>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</si>
  <si>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</si>
  <si>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</si>
  <si>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</si>
  <si>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</si>
  <si>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</si>
  <si>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</si>
  <si>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</si>
  <si>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</si>
  <si>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</si>
  <si>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</si>
  <si>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</si>
  <si>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</si>
  <si>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</si>
  <si>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</si>
  <si>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</si>
  <si>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</si>
  <si>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</si>
  <si>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</si>
  <si>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</si>
  <si>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</si>
  <si>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</si>
  <si>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</si>
  <si>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</si>
  <si>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</si>
  <si>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</si>
  <si>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</si>
  <si>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</si>
  <si>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</si>
  <si>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</si>
  <si>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</si>
  <si>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</si>
  <si>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</si>
  <si>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</si>
  <si>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</si>
  <si>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</si>
  <si>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</si>
  <si>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</si>
  <si>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</si>
  <si>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</si>
  <si>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</si>
  <si>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</si>
  <si>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</si>
  <si>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</si>
  <si>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</si>
  <si>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</si>
  <si>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</si>
  <si>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</si>
  <si>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</si>
  <si>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</si>
  <si>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</si>
  <si>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</si>
  <si>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</si>
  <si>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</si>
  <si>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</si>
  <si>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</si>
  <si>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</si>
  <si>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</si>
  <si>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</si>
  <si>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</si>
  <si>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</si>
  <si>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</si>
  <si>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</si>
  <si>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</si>
  <si>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</si>
  <si>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</si>
  <si>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</si>
  <si>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</si>
  <si>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</si>
  <si>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</si>
  <si>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</si>
  <si>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</si>
  <si>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</si>
  <si>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</si>
  <si>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</si>
  <si>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</si>
  <si>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</si>
  <si>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</si>
  <si>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</si>
  <si>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</si>
  <si>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</si>
  <si>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</si>
  <si>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</si>
  <si>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</si>
  <si>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</si>
  <si>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</si>
  <si>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</si>
  <si>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</si>
  <si>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</si>
  <si>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</si>
  <si>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</si>
  <si>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</si>
  <si>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</si>
  <si>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</si>
  <si>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</si>
  <si>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</si>
  <si>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</si>
  <si>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</si>
  <si>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</si>
  <si>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</si>
  <si>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</si>
  <si>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</si>
  <si>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</si>
  <si>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</si>
  <si>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</si>
  <si>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</si>
  <si>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</si>
  <si>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</si>
  <si>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</si>
  <si>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</si>
  <si>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</si>
  <si>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</si>
  <si>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</si>
  <si>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</si>
  <si>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</si>
  <si>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</si>
  <si>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</si>
  <si>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</si>
  <si>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</si>
  <si>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</si>
  <si>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</si>
  <si>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</si>
  <si>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</si>
  <si>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</si>
  <si>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</si>
  <si>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</si>
  <si>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</si>
  <si>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</si>
  <si>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</si>
  <si>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</si>
  <si>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</si>
  <si>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</si>
  <si>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</si>
  <si>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</si>
  <si>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</si>
  <si>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</si>
  <si>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</si>
  <si>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</si>
  <si>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</si>
  <si>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</si>
  <si>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</si>
  <si>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</si>
  <si>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</si>
  <si>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</si>
  <si>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</si>
  <si>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</si>
  <si>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</si>
  <si>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</si>
  <si>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</si>
  <si>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</si>
  <si>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</si>
  <si>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</si>
  <si>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</si>
  <si>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</si>
  <si>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</si>
  <si>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</si>
  <si>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</si>
  <si>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</si>
  <si>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</si>
  <si>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</si>
  <si>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</si>
  <si>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</si>
  <si>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</si>
  <si>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</si>
  <si>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</si>
  <si>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</si>
  <si>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</si>
  <si>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</si>
  <si>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</si>
  <si>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</si>
  <si>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</si>
  <si>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</si>
  <si>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</si>
  <si>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</si>
  <si>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</si>
  <si>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</si>
  <si>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</si>
  <si>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</si>
  <si>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</si>
  <si>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</si>
  <si>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</si>
  <si>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</si>
  <si>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</si>
  <si>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</si>
  <si>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</si>
  <si>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</si>
  <si>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</si>
  <si>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</si>
  <si>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</si>
  <si>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</si>
  <si>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</si>
  <si>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</si>
  <si>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</si>
  <si>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</si>
  <si>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</si>
  <si>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</si>
  <si>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</si>
  <si>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</si>
  <si>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</si>
  <si>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</si>
  <si>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</si>
  <si>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</si>
  <si>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</si>
  <si>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</si>
  <si>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</si>
  <si>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</si>
  <si>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</si>
  <si>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</si>
  <si>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</si>
  <si>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</si>
  <si>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</si>
  <si>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</si>
  <si>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</si>
  <si>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</si>
  <si>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</si>
  <si>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</si>
  <si>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</si>
  <si>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</si>
  <si>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</si>
  <si>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</si>
  <si>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</si>
  <si>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</si>
  <si>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</si>
  <si>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</si>
  <si>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</si>
  <si>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</si>
  <si>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</si>
  <si>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</si>
  <si>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</si>
  <si>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</si>
  <si>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</si>
  <si>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</si>
  <si>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</si>
  <si>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</si>
  <si>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</si>
  <si>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</si>
  <si>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</si>
  <si>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</si>
  <si>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</si>
  <si>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</si>
  <si>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</si>
  <si>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</si>
  <si>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</si>
  <si>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</si>
  <si>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</si>
  <si>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</si>
  <si>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</si>
  <si>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</si>
  <si>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</si>
  <si>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</si>
  <si>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</si>
  <si>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</si>
  <si>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</si>
  <si>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</si>
  <si>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</si>
  <si>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</si>
  <si>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</si>
  <si>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</si>
  <si>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</si>
  <si>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</si>
  <si>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</si>
  <si>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</si>
  <si>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</si>
  <si>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</si>
  <si>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</si>
  <si>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</si>
  <si>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</si>
  <si>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</si>
  <si>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</si>
  <si>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</si>
  <si>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</si>
  <si>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</si>
  <si>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</si>
  <si>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</si>
  <si>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</si>
  <si>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</si>
  <si>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</si>
  <si>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</si>
  <si>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</si>
  <si>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</si>
  <si>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</si>
  <si>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</si>
  <si>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</si>
  <si>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</si>
  <si>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</si>
  <si>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</si>
  <si>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</si>
  <si>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</si>
  <si>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</si>
  <si>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</si>
  <si>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</si>
  <si>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</si>
  <si>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</si>
  <si>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</si>
  <si>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</si>
  <si>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</si>
  <si>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</si>
  <si>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</si>
  <si>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</si>
  <si>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</si>
  <si>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</si>
  <si>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</si>
  <si>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</si>
  <si>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</si>
  <si>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</si>
  <si>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</si>
  <si>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</si>
  <si>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</si>
  <si>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</si>
  <si>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</si>
  <si>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</si>
  <si>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</si>
  <si>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</si>
  <si>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</si>
  <si>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</si>
  <si>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</si>
  <si>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</si>
  <si>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</si>
  <si>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</si>
  <si>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</si>
  <si>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</si>
  <si>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AVENUE SUPERMART PVT LTD.</t>
  </si>
  <si>
    <t xml:space="preserve"> INR 3501.75</t>
  </si>
  <si>
    <t xml:space="preserve"> 52 Week (High - INR 4609 &amp; Low - 3292)</t>
  </si>
  <si>
    <t>About the company</t>
  </si>
  <si>
    <t>Avenue Supermarts Limited, d/b/a DMart, is an Indian retail corporation that operates a chain of hypermarkets in India. It was founded by Radhakishan Damani in 2002 when its first store was opened in Powai, Mumbai. As of December 2022, it has 306 stores across 14 states in India. The company has its headquarters in Mumbai. As of 31 March 2022, DMart had a total of 10,713 permanent employees and 58,597 employees hired on contractual basis.</t>
  </si>
  <si>
    <t>Return on Equity (ROE)</t>
  </si>
  <si>
    <t>COGS % Sales</t>
  </si>
  <si>
    <t>Gross Margins</t>
  </si>
  <si>
    <t>S&amp;G Exp % Sales</t>
  </si>
  <si>
    <t>EBITDA Margins</t>
  </si>
  <si>
    <t>Depreciation%Sales</t>
  </si>
  <si>
    <t>Earnings Before Tax</t>
  </si>
  <si>
    <t>Net Margins</t>
  </si>
  <si>
    <t>Earnings per Share</t>
  </si>
  <si>
    <t>EPS Growth %</t>
  </si>
  <si>
    <t>Dividend per Share</t>
  </si>
  <si>
    <t>Dividend payout ratio</t>
  </si>
  <si>
    <t>Fixed Assets Net Block</t>
  </si>
  <si>
    <t>Check</t>
  </si>
  <si>
    <t>Average Shareholder Equity</t>
  </si>
  <si>
    <t>Net Profit Margin (A)</t>
  </si>
  <si>
    <t>Average Total Asset</t>
  </si>
  <si>
    <t>AVENUE SUPERMARTS LTD</t>
  </si>
  <si>
    <t>Asset Turnover Ratio (B)</t>
  </si>
  <si>
    <t>Equity Multiplier (C)</t>
  </si>
  <si>
    <t>Return on Equity (A*B*C)</t>
  </si>
  <si>
    <t>Return on Asset (ROA)</t>
  </si>
  <si>
    <t>ROE Dupont Equation</t>
  </si>
  <si>
    <t xml:space="preserve">ROA Dupont Equation </t>
  </si>
  <si>
    <t>Return on Asset = A*B</t>
  </si>
  <si>
    <t>Financial Summary</t>
  </si>
  <si>
    <t>Return on Assets (ROA)</t>
  </si>
  <si>
    <t>Dupont Analysis Return on Equity &amp; Return on Asset</t>
  </si>
  <si>
    <t>Altzman Z Score Analysis</t>
  </si>
  <si>
    <t>Altzman's Z score Calculation</t>
  </si>
  <si>
    <t>Working Capital/Total Assets</t>
  </si>
  <si>
    <t>Working Capital</t>
  </si>
  <si>
    <t>Total Asset</t>
  </si>
  <si>
    <t>Retained Earnings/Total Assets</t>
  </si>
  <si>
    <t>EBIT/Total Assets</t>
  </si>
  <si>
    <t>Market Cap/Long Term Liability</t>
  </si>
  <si>
    <t>Long Term Liability</t>
  </si>
  <si>
    <t>Sales/Total Assets</t>
  </si>
  <si>
    <t>Working Capital/Total Assets (A)</t>
  </si>
  <si>
    <t>Retained Earnings/Total Assets (B)</t>
  </si>
  <si>
    <t>EBIT/Total Assets (C)</t>
  </si>
  <si>
    <t>Market Cap/Long Term Liability (D)</t>
  </si>
  <si>
    <t>Sales/Total Assets €</t>
  </si>
  <si>
    <t>Altzman's Z Score</t>
  </si>
  <si>
    <t>Final Score</t>
  </si>
  <si>
    <t>Financial Stability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</si>
</sst>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 #,##0.00_ ;_ * \-#,##0.00_ ;_ * &quot;-&quot;??_ ;_ @_ "/>
    <numFmt numFmtId="164" formatCode="0&quot;A&quot;"/>
    <numFmt numFmtId="165" formatCode="0&quot;E&quot;"/>
    <numFmt numFmtId="166" formatCode="#,##0.0;\(#,##0.0\)"/>
    <numFmt numFmtId="167" formatCode="#,##0.0"/>
    <numFmt numFmtId="168" formatCode="0.0"/>
    <numFmt numFmtId="169" formatCode="0.0%"/>
    <numFmt numFmtId="170" formatCode="&quot;₹&quot;\ #,##0.0;&quot;₹&quot;\ \(#,##0.0\);\-"/>
    <numFmt numFmtId="171" formatCode="&quot;₹&quot;\ #,##0.00"/>
    <numFmt numFmtId="172" formatCode="#,##0.0;\(#,##0.0\);\-"/>
    <numFmt numFmtId="173" formatCode="mmm/yy&quot;A&quot;"/>
    <numFmt numFmtId="174" formatCode="mmm/yy&quot;E&quot;"/>
    <numFmt numFmtId="175" formatCode="[$-409]mmm\-yy;@"/>
    <numFmt numFmtId="176" formatCode="_(* #,##0.00_);_(* \(#,##0.00\);_(* &quot;-&quot;??_);_(@_)"/>
    <numFmt numFmtId="177" formatCode="0.000"/>
    <numFmt numFmtId="178" formatCode="0.0\x"/>
    <numFmt numFmtId="179" formatCode="0.00\x"/>
    <numFmt numFmtId="180" formatCode="#,##0.0\x"/>
    <numFmt numFmtId="181" formatCode="0.0000%"/>
    <numFmt numFmtId="182" formatCode="&quot;₹&quot;\ #,##0.0;\(&quot;₹&quot;\ #,##0.0\);\-"/>
    <numFmt numFmtId="183" formatCode="&quot;₹&quot;\ #,##0.00;\(&quot;₹&quot;\ #,##0.00\);\-"/>
  </numFmts>
  <fonts count="43">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FF"/>
      <name val="Calibri"/>
      <family val="2"/>
      <scheme val="minor"/>
    </font>
    <font>
      <b/>
      <sz val="11"/>
      <color rgb="FF0000FF"/>
      <name val="Calibri"/>
      <family val="2"/>
      <scheme val="minor"/>
    </font>
    <font>
      <sz val="11"/>
      <color theme="0"/>
      <name val="Calibri"/>
      <family val="2"/>
      <scheme val="minor"/>
    </font>
    <font>
      <i/>
      <sz val="11"/>
      <color theme="0" tint="-0.249977111117893"/>
      <name val="Calibri"/>
      <family val="2"/>
      <scheme val="minor"/>
    </font>
    <font>
      <b/>
      <i/>
      <sz val="11"/>
      <name val="Calibri"/>
      <family val="2"/>
      <scheme val="minor"/>
    </font>
    <font>
      <u/>
      <sz val="11"/>
      <color rgb="FF0000FF"/>
      <name val="Calibri"/>
      <family val="2"/>
      <scheme val="minor"/>
    </font>
    <font>
      <sz val="11"/>
      <color theme="1"/>
      <name val="Calibri"/>
      <family val="2"/>
    </font>
    <font>
      <b/>
      <sz val="14"/>
      <color theme="1"/>
      <name val="Calibri"/>
      <family val="2"/>
      <scheme val="minor"/>
    </font>
    <font>
      <sz val="11"/>
      <color rgb="FF3333FF"/>
      <name val="calibri"/>
      <family val="2"/>
    </font>
    <font>
      <b/>
      <sz val="11"/>
      <color theme="0"/>
      <name val="calibri"/>
      <family val="2"/>
    </font>
    <font>
      <b/>
      <sz val="11"/>
      <color theme="1"/>
      <name val="calibri"/>
      <family val="2"/>
    </font>
    <font>
      <i/>
      <sz val="11"/>
      <color theme="0" tint="-0.34998626667073579"/>
      <name val="Calibri"/>
      <family val="2"/>
      <scheme val="minor"/>
    </font>
    <font>
      <i/>
      <sz val="11"/>
      <color theme="1"/>
      <name val="Calibri"/>
      <family val="2"/>
      <scheme val="minor"/>
    </font>
    <font>
      <sz val="11"/>
      <color theme="0"/>
      <name val="calibri"/>
      <family val="2"/>
    </font>
    <font>
      <b/>
      <sz val="14"/>
      <color theme="1"/>
      <name val="calibri"/>
      <family val="2"/>
    </font>
    <font>
      <sz val="14"/>
      <color theme="1"/>
      <name val="calibri"/>
      <family val="2"/>
    </font>
    <font>
      <i/>
      <sz val="10"/>
      <color theme="1"/>
      <name val="calibri"/>
      <family val="2"/>
    </font>
    <font>
      <vertAlign val="superscript"/>
      <sz val="11"/>
      <color theme="1"/>
      <name val="Calibri"/>
      <family val="2"/>
    </font>
    <font>
      <i/>
      <sz val="9"/>
      <color theme="1"/>
      <name val="calibri"/>
      <family val="2"/>
    </font>
    <font>
      <u/>
      <sz val="11"/>
      <color theme="10"/>
      <name val="calibri"/>
      <family val="2"/>
    </font>
    <font>
      <b/>
      <sz val="10"/>
      <color theme="1"/>
      <name val="Arial"/>
      <family val="2"/>
    </font>
    <font>
      <sz val="10"/>
      <color theme="1"/>
      <name val="Arial"/>
      <family val="2"/>
    </font>
    <font>
      <sz val="11"/>
      <color theme="1"/>
      <name val="Arial Narrow"/>
      <family val="2"/>
    </font>
    <font>
      <sz val="11"/>
      <color rgb="FF22222F"/>
      <name val="Arial"/>
      <family val="2"/>
    </font>
    <font>
      <sz val="11"/>
      <color rgb="FF22222F"/>
      <name val="Calibri "/>
    </font>
    <font>
      <u/>
      <sz val="10"/>
      <color theme="10"/>
      <name val="Arial"/>
      <family val="2"/>
    </font>
    <font>
      <b/>
      <sz val="10"/>
      <color theme="0"/>
      <name val="Arial"/>
      <family val="2"/>
    </font>
    <font>
      <sz val="10"/>
      <name val="Arial"/>
      <family val="2"/>
    </font>
    <font>
      <i/>
      <sz val="11"/>
      <color theme="1"/>
      <name val="calibri"/>
      <family val="2"/>
    </font>
    <font>
      <b/>
      <sz val="12"/>
      <color rgb="FF002060"/>
      <name val="calibri"/>
      <family val="2"/>
    </font>
    <font>
      <b/>
      <sz val="22"/>
      <color rgb="FF028655"/>
      <name val="Calibri"/>
      <family val="2"/>
      <scheme val="minor"/>
    </font>
    <font>
      <sz val="11"/>
      <color rgb="FF028655"/>
      <name val="Calibri"/>
      <family val="2"/>
      <scheme val="minor"/>
    </font>
    <font>
      <b/>
      <sz val="14"/>
      <color rgb="FF028655"/>
      <name val="calibri"/>
      <family val="2"/>
    </font>
    <font>
      <sz val="12"/>
      <color theme="1"/>
      <name val="calibri"/>
      <family val="2"/>
    </font>
    <font>
      <i/>
      <sz val="11"/>
      <color theme="0" tint="-0.499984740745262"/>
      <name val="calibri"/>
      <family val="2"/>
    </font>
    <font>
      <b/>
      <sz val="20"/>
      <color rgb="FF028655"/>
      <name val="calibri"/>
      <family val="2"/>
    </font>
    <font>
      <b/>
      <i/>
      <sz val="11"/>
      <color rgb="FF028655"/>
      <name val="Calibri"/>
      <family val="2"/>
      <scheme val="minor"/>
    </font>
  </fonts>
  <fills count="17">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8" tint="-0.49998474074526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9"/>
      </patternFill>
    </fill>
    <fill>
      <patternFill patternType="solid">
        <fgColor rgb="FFFFFFFF"/>
        <bgColor indexed="64"/>
      </patternFill>
    </fill>
    <fill>
      <patternFill patternType="solid">
        <fgColor rgb="FF0275D8"/>
        <bgColor indexed="64"/>
      </patternFill>
    </fill>
    <fill>
      <patternFill patternType="solid">
        <fgColor rgb="FF028655"/>
        <bgColor indexed="64"/>
      </patternFill>
    </fill>
    <fill>
      <patternFill patternType="solid">
        <fgColor theme="9" tint="0.79998168889431442"/>
        <bgColor indexed="64"/>
      </patternFill>
    </fill>
  </fills>
  <borders count="32">
    <border>
      <left/>
      <right/>
      <top/>
      <bottom/>
      <diagonal/>
    </border>
    <border>
      <left/>
      <right/>
      <top style="thin">
        <color auto="1"/>
      </top>
      <bottom/>
      <diagonal/>
    </border>
    <border>
      <left/>
      <right/>
      <top style="thin">
        <color auto="1"/>
      </top>
      <bottom style="double">
        <color auto="1"/>
      </bottom>
      <diagonal/>
    </border>
    <border>
      <left/>
      <right/>
      <top style="thin">
        <color auto="1"/>
      </top>
      <bottom style="thin">
        <color auto="1"/>
      </bottom>
      <diagonal/>
    </border>
    <border>
      <left/>
      <right/>
      <top/>
      <bottom style="thin">
        <color auto="1"/>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style="thin">
        <color auto="1"/>
      </bottom>
      <diagonal/>
    </border>
    <border>
      <left/>
      <right/>
      <top style="hair">
        <color auto="1"/>
      </top>
      <bottom/>
      <diagonal/>
    </border>
    <border>
      <left/>
      <right/>
      <top/>
      <bottom style="thin">
        <color theme="8" tint="-0.499984740745262"/>
      </bottom>
      <diagonal/>
    </border>
    <border>
      <left/>
      <right/>
      <top/>
      <bottom style="medium">
        <color indexed="64"/>
      </bottom>
      <diagonal/>
    </border>
    <border>
      <left/>
      <right/>
      <top style="medium">
        <color indexed="64"/>
      </top>
      <bottom style="thin">
        <color auto="1"/>
      </bottom>
      <diagonal/>
    </border>
    <border>
      <left/>
      <right/>
      <top style="thin">
        <color rgb="FF002060"/>
      </top>
      <bottom/>
      <diagonal/>
    </border>
    <border>
      <left/>
      <right/>
      <top/>
      <bottom style="thin">
        <color rgb="FF002060"/>
      </bottom>
      <diagonal/>
    </border>
    <border>
      <left/>
      <right/>
      <top/>
      <bottom style="thick">
        <color auto="1"/>
      </bottom>
      <diagonal/>
    </border>
    <border>
      <left/>
      <right/>
      <top style="hair">
        <color rgb="FF002060"/>
      </top>
      <bottom style="hair">
        <color rgb="FF002060"/>
      </bottom>
      <diagonal/>
    </border>
    <border>
      <left/>
      <right/>
      <top style="thin">
        <color rgb="FF002060"/>
      </top>
      <bottom style="thin">
        <color rgb="FF002060"/>
      </bottom>
      <diagonal/>
    </border>
    <border>
      <left/>
      <right/>
      <top style="hair">
        <color rgb="FF002060"/>
      </top>
      <bottom/>
      <diagonal/>
    </border>
    <border>
      <left/>
      <right/>
      <top style="hair">
        <color auto="1"/>
      </top>
      <bottom style="thin">
        <color auto="1"/>
      </bottom>
      <diagonal/>
    </border>
    <border>
      <left/>
      <right/>
      <top style="hair">
        <color auto="1"/>
      </top>
      <bottom style="hair">
        <color auto="1"/>
      </bottom>
      <diagonal/>
    </border>
    <border>
      <left/>
      <right/>
      <top style="thin">
        <color auto="1"/>
      </top>
      <bottom style="thick">
        <color auto="1"/>
      </bottom>
      <diagonal/>
    </border>
    <border>
      <left/>
      <right/>
      <top style="hair">
        <color auto="1"/>
      </top>
      <bottom style="thick">
        <color auto="1"/>
      </bottom>
      <diagonal/>
    </border>
    <border>
      <left/>
      <right/>
      <top style="medium">
        <color rgb="FF002060"/>
      </top>
      <bottom style="medium">
        <color rgb="FF002060"/>
      </bottom>
      <diagonal/>
    </border>
    <border>
      <left/>
      <right/>
      <top/>
      <bottom style="thin">
        <color theme="0"/>
      </bottom>
      <diagonal/>
    </border>
    <border>
      <left/>
      <right/>
      <top/>
      <bottom style="hair">
        <color rgb="FF002060"/>
      </bottom>
      <diagonal/>
    </border>
    <border>
      <left/>
      <right/>
      <top/>
      <bottom style="thick">
        <color rgb="FF028655"/>
      </bottom>
      <diagonal/>
    </border>
    <border>
      <left/>
      <right/>
      <top style="thick">
        <color rgb="FF028655"/>
      </top>
      <bottom/>
      <diagonal/>
    </border>
    <border>
      <left/>
      <right/>
      <top style="thin">
        <color rgb="FF028655"/>
      </top>
      <bottom style="thin">
        <color rgb="FF028655"/>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0">
    <xf numFmtId="0" fontId="0" fillId="0" borderId="0"/>
    <xf numFmtId="9" fontId="1" fillId="0" borderId="0" applyFont="0" applyFill="0" applyBorder="0" applyAlignment="0" applyProtection="0"/>
    <xf numFmtId="0" fontId="12" fillId="0" borderId="0"/>
    <xf numFmtId="9" fontId="12"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0" fontId="8" fillId="12" borderId="0" applyNumberFormat="0" applyBorder="0" applyAlignment="0" applyProtection="0"/>
    <xf numFmtId="0" fontId="1" fillId="0" borderId="0"/>
    <xf numFmtId="9" fontId="1" fillId="0" borderId="0" applyFont="0" applyFill="0" applyBorder="0" applyAlignment="0" applyProtection="0"/>
    <xf numFmtId="0" fontId="28" fillId="0" borderId="0"/>
  </cellStyleXfs>
  <cellXfs count="318">
    <xf numFmtId="0" fontId="0" fillId="0" borderId="0" xfId="0"/>
    <xf numFmtId="164" fontId="2" fillId="2" borderId="0" xfId="0" applyNumberFormat="1" applyFont="1" applyFill="1"/>
    <xf numFmtId="165" fontId="2" fillId="2" borderId="0" xfId="0" applyNumberFormat="1" applyFont="1" applyFill="1"/>
    <xf numFmtId="0" fontId="3" fillId="0" borderId="0" xfId="0" applyFont="1"/>
    <xf numFmtId="0" fontId="3" fillId="3" borderId="0" xfId="0" applyFont="1" applyFill="1"/>
    <xf numFmtId="164" fontId="2" fillId="3" borderId="0" xfId="0" applyNumberFormat="1" applyFont="1" applyFill="1"/>
    <xf numFmtId="165" fontId="2" fillId="3" borderId="0" xfId="0" applyNumberFormat="1" applyFont="1" applyFill="1"/>
    <xf numFmtId="0" fontId="0" fillId="0" borderId="0" xfId="0" applyAlignment="1">
      <alignment horizontal="left"/>
    </xf>
    <xf numFmtId="0" fontId="3" fillId="5" borderId="0" xfId="0" applyFont="1" applyFill="1" applyAlignment="1">
      <alignment horizontal="left"/>
    </xf>
    <xf numFmtId="0" fontId="0" fillId="0" borderId="0" xfId="0" applyAlignment="1">
      <alignment horizontal="right"/>
    </xf>
    <xf numFmtId="9" fontId="6" fillId="0" borderId="0" xfId="0" applyNumberFormat="1" applyFont="1"/>
    <xf numFmtId="0" fontId="0" fillId="4" borderId="0" xfId="0" applyFill="1"/>
    <xf numFmtId="0" fontId="0" fillId="0" borderId="1" xfId="0" applyBorder="1"/>
    <xf numFmtId="14" fontId="0" fillId="0" borderId="0" xfId="0" applyNumberFormat="1"/>
    <xf numFmtId="14" fontId="6" fillId="0" borderId="0" xfId="0" applyNumberFormat="1" applyFont="1"/>
    <xf numFmtId="0" fontId="6" fillId="0" borderId="0" xfId="0" applyFont="1"/>
    <xf numFmtId="10" fontId="5" fillId="0" borderId="0" xfId="1" applyNumberFormat="1" applyFont="1"/>
    <xf numFmtId="166" fontId="0" fillId="0" borderId="0" xfId="0" applyNumberFormat="1"/>
    <xf numFmtId="166" fontId="6" fillId="0" borderId="0" xfId="0" applyNumberFormat="1" applyFont="1"/>
    <xf numFmtId="10" fontId="6" fillId="0" borderId="0" xfId="1" applyNumberFormat="1" applyFont="1" applyAlignment="1">
      <alignment horizontal="right"/>
    </xf>
    <xf numFmtId="0" fontId="3" fillId="5" borderId="0" xfId="0" applyFont="1" applyFill="1"/>
    <xf numFmtId="0" fontId="0" fillId="5" borderId="0" xfId="0" applyFill="1"/>
    <xf numFmtId="1" fontId="6" fillId="0" borderId="0" xfId="0" applyNumberFormat="1" applyFont="1"/>
    <xf numFmtId="166" fontId="6" fillId="0" borderId="0" xfId="0" applyNumberFormat="1" applyFont="1" applyAlignment="1">
      <alignment horizontal="right"/>
    </xf>
    <xf numFmtId="166" fontId="7" fillId="0" borderId="0" xfId="0" applyNumberFormat="1" applyFont="1"/>
    <xf numFmtId="0" fontId="3" fillId="0" borderId="0" xfId="0" applyFont="1" applyAlignment="1">
      <alignment horizontal="left"/>
    </xf>
    <xf numFmtId="0" fontId="0" fillId="0" borderId="1" xfId="0" applyBorder="1" applyAlignment="1">
      <alignment horizontal="left"/>
    </xf>
    <xf numFmtId="0" fontId="3" fillId="0" borderId="2" xfId="0" applyFont="1" applyBorder="1" applyAlignment="1">
      <alignment horizontal="left"/>
    </xf>
    <xf numFmtId="166" fontId="4" fillId="0" borderId="0" xfId="0" applyNumberFormat="1" applyFont="1"/>
    <xf numFmtId="166" fontId="5" fillId="0" borderId="0" xfId="0" applyNumberFormat="1" applyFont="1"/>
    <xf numFmtId="166" fontId="5" fillId="0" borderId="1" xfId="0" applyNumberFormat="1" applyFont="1" applyBorder="1"/>
    <xf numFmtId="166" fontId="5" fillId="0" borderId="1" xfId="0" applyNumberFormat="1" applyFont="1" applyBorder="1" applyAlignment="1">
      <alignment horizontal="right"/>
    </xf>
    <xf numFmtId="166" fontId="4" fillId="0" borderId="2" xfId="0" applyNumberFormat="1" applyFont="1" applyBorder="1" applyAlignment="1">
      <alignment horizontal="right"/>
    </xf>
    <xf numFmtId="166" fontId="4" fillId="0" borderId="2" xfId="0" applyNumberFormat="1" applyFont="1" applyBorder="1"/>
    <xf numFmtId="10" fontId="5" fillId="0" borderId="0" xfId="1" applyNumberFormat="1" applyFont="1" applyAlignment="1">
      <alignment horizontal="right"/>
    </xf>
    <xf numFmtId="10" fontId="5" fillId="0" borderId="0" xfId="0" applyNumberFormat="1" applyFont="1" applyAlignment="1">
      <alignment horizontal="right"/>
    </xf>
    <xf numFmtId="166" fontId="5" fillId="0" borderId="0" xfId="0" applyNumberFormat="1" applyFont="1" applyAlignment="1">
      <alignment horizontal="right"/>
    </xf>
    <xf numFmtId="0" fontId="4" fillId="4" borderId="0" xfId="0" applyFont="1" applyFill="1"/>
    <xf numFmtId="9" fontId="5" fillId="0" borderId="0" xfId="1" applyFont="1"/>
    <xf numFmtId="166" fontId="3" fillId="0" borderId="3" xfId="0" applyNumberFormat="1" applyFont="1" applyBorder="1"/>
    <xf numFmtId="2" fontId="0" fillId="0" borderId="0" xfId="0" applyNumberFormat="1"/>
    <xf numFmtId="10" fontId="0" fillId="0" borderId="0" xfId="1" applyNumberFormat="1" applyFont="1"/>
    <xf numFmtId="10" fontId="6" fillId="0" borderId="0" xfId="0" applyNumberFormat="1" applyFont="1"/>
    <xf numFmtId="167" fontId="0" fillId="0" borderId="0" xfId="0" applyNumberFormat="1"/>
    <xf numFmtId="167" fontId="6" fillId="0" borderId="0" xfId="0" applyNumberFormat="1" applyFont="1"/>
    <xf numFmtId="167" fontId="0" fillId="0" borderId="2" xfId="0" applyNumberFormat="1" applyBorder="1"/>
    <xf numFmtId="10" fontId="6" fillId="0" borderId="5" xfId="0" applyNumberFormat="1" applyFont="1" applyBorder="1"/>
    <xf numFmtId="0" fontId="2" fillId="2" borderId="0" xfId="0" applyFont="1" applyFill="1"/>
    <xf numFmtId="167" fontId="0" fillId="0" borderId="6" xfId="0" applyNumberFormat="1" applyBorder="1"/>
    <xf numFmtId="167" fontId="9" fillId="0" borderId="0" xfId="0" applyNumberFormat="1" applyFont="1"/>
    <xf numFmtId="167" fontId="0" fillId="0" borderId="4" xfId="0" applyNumberFormat="1" applyBorder="1"/>
    <xf numFmtId="167" fontId="5" fillId="0" borderId="1" xfId="0" applyNumberFormat="1" applyFont="1" applyBorder="1"/>
    <xf numFmtId="167" fontId="5" fillId="0" borderId="7" xfId="0" applyNumberFormat="1" applyFont="1" applyBorder="1"/>
    <xf numFmtId="167" fontId="5" fillId="0" borderId="0" xfId="0" applyNumberFormat="1" applyFont="1"/>
    <xf numFmtId="167" fontId="5" fillId="0" borderId="5" xfId="0" applyNumberFormat="1" applyFont="1" applyBorder="1"/>
    <xf numFmtId="167" fontId="5" fillId="0" borderId="4" xfId="0" applyNumberFormat="1" applyFont="1" applyBorder="1"/>
    <xf numFmtId="167" fontId="5" fillId="0" borderId="8" xfId="0" applyNumberFormat="1" applyFont="1" applyBorder="1"/>
    <xf numFmtId="167" fontId="10" fillId="0" borderId="0" xfId="0" applyNumberFormat="1" applyFont="1"/>
    <xf numFmtId="10" fontId="11" fillId="0" borderId="0" xfId="0" applyNumberFormat="1" applyFont="1"/>
    <xf numFmtId="0" fontId="13" fillId="7" borderId="0" xfId="0" applyFont="1" applyFill="1"/>
    <xf numFmtId="0" fontId="0" fillId="7" borderId="0" xfId="0" applyFill="1"/>
    <xf numFmtId="0" fontId="0" fillId="0" borderId="4" xfId="0" applyBorder="1"/>
    <xf numFmtId="0" fontId="14" fillId="0" borderId="0" xfId="2" applyFont="1"/>
    <xf numFmtId="168" fontId="14" fillId="0" borderId="0" xfId="2" applyNumberFormat="1" applyFont="1"/>
    <xf numFmtId="10" fontId="14" fillId="0" borderId="0" xfId="2" applyNumberFormat="1" applyFont="1" applyAlignment="1">
      <alignment vertical="top"/>
    </xf>
    <xf numFmtId="0" fontId="3" fillId="0" borderId="1" xfId="0" applyFont="1" applyBorder="1"/>
    <xf numFmtId="0" fontId="3" fillId="0" borderId="4" xfId="0" applyFont="1" applyBorder="1"/>
    <xf numFmtId="10" fontId="0" fillId="0" borderId="1" xfId="0" applyNumberFormat="1" applyBorder="1"/>
    <xf numFmtId="10" fontId="0" fillId="0" borderId="4" xfId="0" applyNumberFormat="1" applyBorder="1"/>
    <xf numFmtId="2" fontId="0" fillId="0" borderId="1" xfId="0" applyNumberFormat="1" applyBorder="1"/>
    <xf numFmtId="2" fontId="0" fillId="0" borderId="4" xfId="0" applyNumberFormat="1" applyBorder="1"/>
    <xf numFmtId="10" fontId="0" fillId="0" borderId="0" xfId="0" applyNumberFormat="1"/>
    <xf numFmtId="9" fontId="0" fillId="0" borderId="0" xfId="0" applyNumberFormat="1"/>
    <xf numFmtId="0" fontId="0" fillId="0" borderId="9" xfId="0" applyBorder="1"/>
    <xf numFmtId="10" fontId="0" fillId="0" borderId="9" xfId="0" applyNumberFormat="1" applyBorder="1"/>
    <xf numFmtId="0" fontId="3" fillId="0" borderId="4" xfId="0" applyFont="1" applyBorder="1" applyAlignment="1">
      <alignment horizontal="right"/>
    </xf>
    <xf numFmtId="169" fontId="0" fillId="0" borderId="0" xfId="0" applyNumberFormat="1"/>
    <xf numFmtId="169" fontId="0" fillId="8" borderId="0" xfId="0" applyNumberFormat="1" applyFill="1"/>
    <xf numFmtId="0" fontId="0" fillId="8" borderId="9" xfId="0" applyFill="1" applyBorder="1"/>
    <xf numFmtId="10" fontId="0" fillId="8" borderId="9" xfId="0" applyNumberFormat="1" applyFill="1" applyBorder="1"/>
    <xf numFmtId="10" fontId="0" fillId="8" borderId="9" xfId="1" applyNumberFormat="1" applyFont="1" applyFill="1" applyBorder="1"/>
    <xf numFmtId="0" fontId="15" fillId="6" borderId="0" xfId="0" applyFont="1" applyFill="1"/>
    <xf numFmtId="17" fontId="15" fillId="6" borderId="0" xfId="0" applyNumberFormat="1" applyFont="1" applyFill="1"/>
    <xf numFmtId="17" fontId="15" fillId="6" borderId="0" xfId="0" applyNumberFormat="1" applyFont="1" applyFill="1" applyAlignment="1">
      <alignment horizontal="right"/>
    </xf>
    <xf numFmtId="0" fontId="16" fillId="9" borderId="0" xfId="0" applyFont="1" applyFill="1"/>
    <xf numFmtId="0" fontId="0" fillId="9" borderId="0" xfId="0" applyFill="1"/>
    <xf numFmtId="170" fontId="0" fillId="0" borderId="0" xfId="0" applyNumberFormat="1"/>
    <xf numFmtId="0" fontId="17" fillId="0" borderId="0" xfId="0" applyFont="1" applyAlignment="1">
      <alignment horizontal="right"/>
    </xf>
    <xf numFmtId="10" fontId="17" fillId="0" borderId="0" xfId="1" applyNumberFormat="1" applyFont="1"/>
    <xf numFmtId="0" fontId="17" fillId="0" borderId="0" xfId="0" applyFont="1"/>
    <xf numFmtId="171" fontId="0" fillId="0" borderId="0" xfId="0" applyNumberFormat="1"/>
    <xf numFmtId="170" fontId="3" fillId="0" borderId="0" xfId="0" applyNumberFormat="1" applyFont="1"/>
    <xf numFmtId="0" fontId="16" fillId="0" borderId="0" xfId="0" applyFont="1"/>
    <xf numFmtId="17" fontId="0" fillId="0" borderId="0" xfId="0" applyNumberFormat="1"/>
    <xf numFmtId="3" fontId="0" fillId="0" borderId="0" xfId="0" applyNumberFormat="1"/>
    <xf numFmtId="0" fontId="0" fillId="10" borderId="0" xfId="0" applyFill="1"/>
    <xf numFmtId="0" fontId="16" fillId="0" borderId="10" xfId="0" applyFont="1" applyBorder="1" applyAlignment="1">
      <alignment horizontal="left"/>
    </xf>
    <xf numFmtId="0" fontId="16" fillId="0" borderId="10" xfId="0" applyFont="1" applyBorder="1" applyAlignment="1">
      <alignment horizontal="right"/>
    </xf>
    <xf numFmtId="14" fontId="0" fillId="0" borderId="0" xfId="0" applyNumberFormat="1" applyAlignment="1">
      <alignment horizontal="left"/>
    </xf>
    <xf numFmtId="167" fontId="0" fillId="0" borderId="0" xfId="0" applyNumberFormat="1" applyAlignment="1">
      <alignment horizontal="right"/>
    </xf>
    <xf numFmtId="0" fontId="0" fillId="8" borderId="0" xfId="0" applyFill="1"/>
    <xf numFmtId="2" fontId="0" fillId="8" borderId="0" xfId="0" applyNumberFormat="1" applyFill="1"/>
    <xf numFmtId="0" fontId="0" fillId="0" borderId="11" xfId="0" applyBorder="1"/>
    <xf numFmtId="0" fontId="18" fillId="0" borderId="12" xfId="0" applyFont="1" applyBorder="1" applyAlignment="1">
      <alignment horizontal="center"/>
    </xf>
    <xf numFmtId="0" fontId="18" fillId="0" borderId="12" xfId="0" applyFont="1" applyBorder="1" applyAlignment="1">
      <alignment horizontal="centerContinuous"/>
    </xf>
    <xf numFmtId="0" fontId="12" fillId="0" borderId="0" xfId="2"/>
    <xf numFmtId="0" fontId="12" fillId="10" borderId="0" xfId="2" applyFill="1"/>
    <xf numFmtId="10" fontId="12" fillId="0" borderId="0" xfId="2" applyNumberFormat="1"/>
    <xf numFmtId="0" fontId="12" fillId="0" borderId="0" xfId="2" applyAlignment="1">
      <alignment horizontal="left"/>
    </xf>
    <xf numFmtId="0" fontId="16" fillId="0" borderId="0" xfId="2" applyFont="1" applyAlignment="1">
      <alignment horizontal="left"/>
    </xf>
    <xf numFmtId="0" fontId="16" fillId="0" borderId="0" xfId="2" applyFont="1" applyAlignment="1">
      <alignment horizontal="right"/>
    </xf>
    <xf numFmtId="10" fontId="12" fillId="0" borderId="0" xfId="3" applyNumberFormat="1" applyFont="1" applyAlignment="1">
      <alignment horizontal="right"/>
    </xf>
    <xf numFmtId="0" fontId="15" fillId="10" borderId="0" xfId="2" applyFont="1" applyFill="1"/>
    <xf numFmtId="0" fontId="19" fillId="10" borderId="0" xfId="2" applyFont="1" applyFill="1"/>
    <xf numFmtId="10" fontId="12" fillId="0" borderId="0" xfId="2" applyNumberFormat="1" applyAlignment="1">
      <alignment horizontal="right"/>
    </xf>
    <xf numFmtId="0" fontId="20" fillId="9" borderId="0" xfId="0" applyFont="1" applyFill="1"/>
    <xf numFmtId="0" fontId="21" fillId="9" borderId="0" xfId="0" applyFont="1" applyFill="1"/>
    <xf numFmtId="0" fontId="22" fillId="0" borderId="0" xfId="0" applyFont="1"/>
    <xf numFmtId="0" fontId="0" fillId="0" borderId="13" xfId="0" applyBorder="1"/>
    <xf numFmtId="0" fontId="0" fillId="0" borderId="13" xfId="0" applyBorder="1" applyAlignment="1">
      <alignment horizontal="right"/>
    </xf>
    <xf numFmtId="0" fontId="0" fillId="0" borderId="14" xfId="0" applyBorder="1" applyAlignment="1">
      <alignment vertical="top"/>
    </xf>
    <xf numFmtId="0" fontId="0" fillId="0" borderId="14" xfId="0" applyBorder="1" applyAlignment="1">
      <alignment horizontal="right" vertical="top"/>
    </xf>
    <xf numFmtId="0" fontId="0" fillId="0" borderId="0" xfId="0" applyAlignment="1">
      <alignment vertical="top"/>
    </xf>
    <xf numFmtId="0" fontId="14" fillId="0" borderId="0" xfId="0" applyFont="1"/>
    <xf numFmtId="167" fontId="14" fillId="0" borderId="0" xfId="0" applyNumberFormat="1" applyFont="1"/>
    <xf numFmtId="10" fontId="14" fillId="0" borderId="0" xfId="0" applyNumberFormat="1" applyFont="1" applyAlignment="1">
      <alignment vertical="top"/>
    </xf>
    <xf numFmtId="10" fontId="0" fillId="11" borderId="0" xfId="3" applyNumberFormat="1" applyFont="1" applyFill="1" applyAlignment="1"/>
    <xf numFmtId="2" fontId="14" fillId="0" borderId="0" xfId="0" applyNumberFormat="1" applyFont="1"/>
    <xf numFmtId="2" fontId="0" fillId="11" borderId="0" xfId="0" applyNumberFormat="1" applyFill="1"/>
    <xf numFmtId="0" fontId="16" fillId="0" borderId="1" xfId="0" applyFont="1" applyBorder="1"/>
    <xf numFmtId="10" fontId="0" fillId="0" borderId="1" xfId="3" applyNumberFormat="1" applyFont="1" applyBorder="1"/>
    <xf numFmtId="0" fontId="16" fillId="0" borderId="4" xfId="0" applyFont="1" applyBorder="1"/>
    <xf numFmtId="10" fontId="0" fillId="0" borderId="4" xfId="3" applyNumberFormat="1" applyFont="1" applyBorder="1"/>
    <xf numFmtId="10" fontId="14" fillId="0" borderId="0" xfId="3" applyNumberFormat="1" applyFont="1"/>
    <xf numFmtId="10" fontId="14" fillId="0" borderId="0" xfId="0" applyNumberFormat="1" applyFont="1" applyAlignment="1">
      <alignment horizontal="right"/>
    </xf>
    <xf numFmtId="10" fontId="0" fillId="0" borderId="0" xfId="0" applyNumberFormat="1" applyAlignment="1">
      <alignment horizontal="right"/>
    </xf>
    <xf numFmtId="10" fontId="0" fillId="11" borderId="9" xfId="3" applyNumberFormat="1" applyFont="1" applyFill="1" applyBorder="1"/>
    <xf numFmtId="2" fontId="0" fillId="11" borderId="0" xfId="0" applyNumberFormat="1" applyFill="1" applyAlignment="1">
      <alignment horizontal="right"/>
    </xf>
    <xf numFmtId="10" fontId="0" fillId="11" borderId="9" xfId="0" applyNumberFormat="1" applyFill="1" applyBorder="1"/>
    <xf numFmtId="0" fontId="16" fillId="0" borderId="4" xfId="0" applyFont="1" applyBorder="1" applyAlignment="1">
      <alignment horizontal="right"/>
    </xf>
    <xf numFmtId="10" fontId="0" fillId="0" borderId="0" xfId="3" applyNumberFormat="1" applyFont="1"/>
    <xf numFmtId="10" fontId="14" fillId="0" borderId="0" xfId="0" applyNumberFormat="1" applyFont="1"/>
    <xf numFmtId="10" fontId="0" fillId="0" borderId="0" xfId="3" applyNumberFormat="1" applyFont="1" applyBorder="1"/>
    <xf numFmtId="10" fontId="0" fillId="0" borderId="9" xfId="3" applyNumberFormat="1" applyFont="1" applyBorder="1"/>
    <xf numFmtId="2" fontId="0" fillId="0" borderId="9" xfId="0" applyNumberFormat="1" applyBorder="1"/>
    <xf numFmtId="10" fontId="0" fillId="11" borderId="0" xfId="0" applyNumberFormat="1" applyFill="1"/>
    <xf numFmtId="0" fontId="24" fillId="0" borderId="0" xfId="0" applyFont="1"/>
    <xf numFmtId="10" fontId="0" fillId="0" borderId="0" xfId="3" applyNumberFormat="1" applyFont="1" applyFill="1" applyBorder="1"/>
    <xf numFmtId="0" fontId="16" fillId="8" borderId="0" xfId="0" applyFont="1" applyFill="1"/>
    <xf numFmtId="10" fontId="16" fillId="8" borderId="0" xfId="0" applyNumberFormat="1" applyFont="1" applyFill="1"/>
    <xf numFmtId="10" fontId="12" fillId="0" borderId="0" xfId="1" applyNumberFormat="1" applyFont="1"/>
    <xf numFmtId="17" fontId="3" fillId="0" borderId="15" xfId="0" applyNumberFormat="1" applyFont="1" applyBorder="1"/>
    <xf numFmtId="0" fontId="0" fillId="3" borderId="0" xfId="0" applyFill="1"/>
    <xf numFmtId="0" fontId="15" fillId="3" borderId="0" xfId="2" applyFont="1" applyFill="1" applyAlignment="1">
      <alignment horizontal="center"/>
    </xf>
    <xf numFmtId="0" fontId="3" fillId="0" borderId="15" xfId="0" applyFont="1" applyBorder="1"/>
    <xf numFmtId="43" fontId="26" fillId="0" borderId="0" xfId="4" applyFont="1" applyBorder="1"/>
    <xf numFmtId="43" fontId="27" fillId="0" borderId="0" xfId="4" applyFont="1" applyBorder="1"/>
    <xf numFmtId="10" fontId="27" fillId="0" borderId="0" xfId="1" applyNumberFormat="1" applyFont="1"/>
    <xf numFmtId="43" fontId="0" fillId="0" borderId="0" xfId="0" applyNumberFormat="1"/>
    <xf numFmtId="17" fontId="3" fillId="0" borderId="0" xfId="0" applyNumberFormat="1" applyFont="1"/>
    <xf numFmtId="43" fontId="3" fillId="0" borderId="0" xfId="0" applyNumberFormat="1" applyFont="1"/>
    <xf numFmtId="10" fontId="3" fillId="0" borderId="0" xfId="1" applyNumberFormat="1" applyFont="1" applyBorder="1"/>
    <xf numFmtId="10" fontId="3" fillId="0" borderId="0" xfId="1" applyNumberFormat="1" applyFont="1"/>
    <xf numFmtId="10" fontId="26" fillId="0" borderId="0" xfId="1" applyNumberFormat="1" applyFont="1"/>
    <xf numFmtId="0" fontId="15" fillId="10" borderId="0" xfId="0" applyFont="1" applyFill="1"/>
    <xf numFmtId="17" fontId="15" fillId="10" borderId="0" xfId="0" applyNumberFormat="1" applyFont="1" applyFill="1"/>
    <xf numFmtId="0" fontId="15" fillId="0" borderId="0" xfId="0" applyFont="1"/>
    <xf numFmtId="17" fontId="15" fillId="0" borderId="0" xfId="0" applyNumberFormat="1" applyFont="1"/>
    <xf numFmtId="172" fontId="0" fillId="0" borderId="16" xfId="0" applyNumberFormat="1" applyBorder="1"/>
    <xf numFmtId="172" fontId="0" fillId="0" borderId="0" xfId="0" applyNumberFormat="1"/>
    <xf numFmtId="0" fontId="16" fillId="0" borderId="17" xfId="0" applyFont="1" applyBorder="1"/>
    <xf numFmtId="172" fontId="16" fillId="0" borderId="0" xfId="0" applyNumberFormat="1" applyFont="1"/>
    <xf numFmtId="0" fontId="16" fillId="0" borderId="13" xfId="0" applyFont="1" applyBorder="1"/>
    <xf numFmtId="172" fontId="0" fillId="0" borderId="13" xfId="0" applyNumberFormat="1" applyBorder="1"/>
    <xf numFmtId="172" fontId="0" fillId="0" borderId="18" xfId="0" applyNumberFormat="1" applyBorder="1"/>
    <xf numFmtId="172" fontId="16" fillId="0" borderId="17" xfId="0" applyNumberFormat="1" applyFont="1" applyBorder="1"/>
    <xf numFmtId="17" fontId="29" fillId="13" borderId="0" xfId="0" applyNumberFormat="1" applyFont="1" applyFill="1" applyAlignment="1">
      <alignment horizontal="right" vertical="center" wrapText="1" indent="1"/>
    </xf>
    <xf numFmtId="0" fontId="0" fillId="13" borderId="0" xfId="0" applyFill="1"/>
    <xf numFmtId="0" fontId="30" fillId="13" borderId="0" xfId="0" applyFont="1" applyFill="1" applyAlignment="1">
      <alignment vertical="center"/>
    </xf>
    <xf numFmtId="0" fontId="30" fillId="13" borderId="0" xfId="0" applyFont="1" applyFill="1" applyAlignment="1">
      <alignment horizontal="right" vertical="center" wrapText="1" indent="1"/>
    </xf>
    <xf numFmtId="3" fontId="30" fillId="13" borderId="0" xfId="0" applyNumberFormat="1" applyFont="1" applyFill="1" applyAlignment="1">
      <alignment horizontal="right" vertical="center" wrapText="1" indent="1"/>
    </xf>
    <xf numFmtId="0" fontId="30" fillId="13" borderId="0" xfId="0" applyFont="1" applyFill="1" applyAlignment="1">
      <alignment horizontal="left" vertical="center"/>
    </xf>
    <xf numFmtId="0" fontId="30" fillId="13" borderId="0" xfId="0" applyFont="1" applyFill="1" applyAlignment="1">
      <alignment horizontal="left" vertical="center" indent="1"/>
    </xf>
    <xf numFmtId="0" fontId="19" fillId="10" borderId="0" xfId="0" applyFont="1" applyFill="1"/>
    <xf numFmtId="0" fontId="16" fillId="0" borderId="3" xfId="0" applyFont="1" applyBorder="1"/>
    <xf numFmtId="0" fontId="0" fillId="0" borderId="3" xfId="0" applyBorder="1"/>
    <xf numFmtId="0" fontId="0" fillId="0" borderId="20" xfId="0" applyBorder="1"/>
    <xf numFmtId="0" fontId="0" fillId="0" borderId="19" xfId="0" applyBorder="1"/>
    <xf numFmtId="2" fontId="16" fillId="0" borderId="3" xfId="0" applyNumberFormat="1" applyFont="1" applyBorder="1"/>
    <xf numFmtId="2" fontId="0" fillId="0" borderId="20" xfId="0" applyNumberFormat="1" applyBorder="1"/>
    <xf numFmtId="0" fontId="16" fillId="0" borderId="21" xfId="0" applyFont="1" applyBorder="1"/>
    <xf numFmtId="0" fontId="0" fillId="0" borderId="21" xfId="0" applyBorder="1"/>
    <xf numFmtId="2" fontId="0" fillId="0" borderId="21" xfId="0" applyNumberFormat="1" applyBorder="1"/>
    <xf numFmtId="0" fontId="16" fillId="0" borderId="22" xfId="0" applyFont="1" applyBorder="1"/>
    <xf numFmtId="0" fontId="0" fillId="0" borderId="22" xfId="0" applyBorder="1"/>
    <xf numFmtId="2" fontId="0" fillId="0" borderId="22" xfId="0" applyNumberFormat="1" applyBorder="1"/>
    <xf numFmtId="2" fontId="16" fillId="0" borderId="21" xfId="0" applyNumberFormat="1" applyFont="1" applyBorder="1"/>
    <xf numFmtId="10" fontId="0" fillId="0" borderId="3" xfId="1" applyNumberFormat="1" applyFont="1" applyBorder="1"/>
    <xf numFmtId="0" fontId="16" fillId="0" borderId="20" xfId="0" applyFont="1" applyBorder="1"/>
    <xf numFmtId="9" fontId="0" fillId="0" borderId="20" xfId="0" applyNumberFormat="1" applyBorder="1"/>
    <xf numFmtId="10" fontId="3" fillId="0" borderId="20" xfId="1" applyNumberFormat="1" applyFont="1" applyBorder="1"/>
    <xf numFmtId="10" fontId="0" fillId="0" borderId="20" xfId="0" applyNumberFormat="1" applyBorder="1"/>
    <xf numFmtId="10" fontId="0" fillId="0" borderId="22" xfId="0" applyNumberFormat="1" applyBorder="1"/>
    <xf numFmtId="2" fontId="0" fillId="0" borderId="19" xfId="0" applyNumberFormat="1" applyBorder="1"/>
    <xf numFmtId="0" fontId="15" fillId="10" borderId="0" xfId="2" applyFont="1" applyFill="1" applyAlignment="1">
      <alignment horizontal="center"/>
    </xf>
    <xf numFmtId="0" fontId="27" fillId="0" borderId="0" xfId="7" applyFont="1"/>
    <xf numFmtId="175" fontId="32" fillId="14" borderId="0" xfId="4" applyNumberFormat="1" applyFont="1" applyFill="1" applyBorder="1"/>
    <xf numFmtId="175" fontId="32" fillId="14" borderId="0" xfId="7" applyNumberFormat="1" applyFont="1" applyFill="1" applyAlignment="1">
      <alignment horizontal="center"/>
    </xf>
    <xf numFmtId="175" fontId="33" fillId="0" borderId="0" xfId="4" applyNumberFormat="1" applyFont="1" applyFill="1" applyBorder="1"/>
    <xf numFmtId="0" fontId="1" fillId="0" borderId="0" xfId="7"/>
    <xf numFmtId="9" fontId="27" fillId="0" borderId="0" xfId="8" applyFont="1" applyBorder="1"/>
    <xf numFmtId="0" fontId="28" fillId="0" borderId="0" xfId="9"/>
    <xf numFmtId="176" fontId="27" fillId="0" borderId="0" xfId="4" applyNumberFormat="1" applyFont="1" applyBorder="1"/>
    <xf numFmtId="43" fontId="0" fillId="0" borderId="21" xfId="0" applyNumberFormat="1" applyBorder="1"/>
    <xf numFmtId="10" fontId="0" fillId="8" borderId="0" xfId="0" applyNumberFormat="1" applyFill="1"/>
    <xf numFmtId="177" fontId="0" fillId="0" borderId="0" xfId="0" applyNumberFormat="1"/>
    <xf numFmtId="0" fontId="0" fillId="11" borderId="0" xfId="0" applyFill="1"/>
    <xf numFmtId="43" fontId="0" fillId="11" borderId="0" xfId="0" applyNumberFormat="1" applyFill="1"/>
    <xf numFmtId="43" fontId="0" fillId="11" borderId="21" xfId="0" applyNumberFormat="1" applyFill="1" applyBorder="1"/>
    <xf numFmtId="0" fontId="3" fillId="0" borderId="21" xfId="0" applyFont="1" applyBorder="1"/>
    <xf numFmtId="0" fontId="3" fillId="11" borderId="21" xfId="0" applyFont="1" applyFill="1" applyBorder="1"/>
    <xf numFmtId="43" fontId="3" fillId="0" borderId="21" xfId="0" applyNumberFormat="1" applyFont="1" applyBorder="1"/>
    <xf numFmtId="0" fontId="15" fillId="10" borderId="23" xfId="0" applyFont="1" applyFill="1" applyBorder="1"/>
    <xf numFmtId="0" fontId="19" fillId="10" borderId="23" xfId="0" applyFont="1" applyFill="1" applyBorder="1"/>
    <xf numFmtId="173" fontId="15" fillId="10" borderId="23" xfId="0" applyNumberFormat="1" applyFont="1" applyFill="1" applyBorder="1"/>
    <xf numFmtId="174" fontId="15" fillId="10" borderId="23" xfId="0" applyNumberFormat="1" applyFont="1" applyFill="1" applyBorder="1"/>
    <xf numFmtId="179" fontId="0" fillId="8" borderId="0" xfId="1" applyNumberFormat="1" applyFont="1" applyFill="1"/>
    <xf numFmtId="0" fontId="3" fillId="0" borderId="20" xfId="0" applyFont="1" applyBorder="1"/>
    <xf numFmtId="0" fontId="34" fillId="0" borderId="0" xfId="0" applyFont="1"/>
    <xf numFmtId="0" fontId="35" fillId="0" borderId="14" xfId="0" applyFont="1" applyBorder="1"/>
    <xf numFmtId="0" fontId="0" fillId="0" borderId="14" xfId="0" applyBorder="1"/>
    <xf numFmtId="0" fontId="34" fillId="0" borderId="14" xfId="0" applyFont="1" applyBorder="1"/>
    <xf numFmtId="0" fontId="15" fillId="10" borderId="0" xfId="0" applyFont="1" applyFill="1" applyAlignment="1">
      <alignment horizontal="left"/>
    </xf>
    <xf numFmtId="0" fontId="15" fillId="10" borderId="0" xfId="0" applyFont="1" applyFill="1" applyAlignment="1">
      <alignment horizontal="right" wrapText="1"/>
    </xf>
    <xf numFmtId="0" fontId="15" fillId="10" borderId="0" xfId="0" applyFont="1" applyFill="1" applyAlignment="1">
      <alignment horizontal="right"/>
    </xf>
    <xf numFmtId="2" fontId="0" fillId="0" borderId="0" xfId="3" applyNumberFormat="1" applyFont="1"/>
    <xf numFmtId="0" fontId="0" fillId="8" borderId="20" xfId="0" applyFill="1" applyBorder="1"/>
    <xf numFmtId="2" fontId="0" fillId="8" borderId="20" xfId="0" applyNumberFormat="1" applyFill="1" applyBorder="1"/>
    <xf numFmtId="180" fontId="0" fillId="0" borderId="20" xfId="0" applyNumberFormat="1" applyBorder="1"/>
    <xf numFmtId="0" fontId="16" fillId="8" borderId="20" xfId="0" applyFont="1" applyFill="1" applyBorder="1"/>
    <xf numFmtId="0" fontId="15" fillId="10" borderId="14" xfId="0" applyFont="1" applyFill="1" applyBorder="1"/>
    <xf numFmtId="0" fontId="15" fillId="10" borderId="0" xfId="0" applyFont="1" applyFill="1" applyAlignment="1">
      <alignment horizontal="center"/>
    </xf>
    <xf numFmtId="0" fontId="16" fillId="8" borderId="17" xfId="0" applyFont="1" applyFill="1" applyBorder="1"/>
    <xf numFmtId="2" fontId="16" fillId="8" borderId="17" xfId="0" applyNumberFormat="1" applyFont="1" applyFill="1" applyBorder="1"/>
    <xf numFmtId="178" fontId="0" fillId="8" borderId="20" xfId="0" applyNumberFormat="1" applyFill="1" applyBorder="1"/>
    <xf numFmtId="178" fontId="16" fillId="8" borderId="20" xfId="0" applyNumberFormat="1" applyFont="1" applyFill="1" applyBorder="1"/>
    <xf numFmtId="180" fontId="0" fillId="8" borderId="20" xfId="0" applyNumberFormat="1" applyFill="1" applyBorder="1"/>
    <xf numFmtId="0" fontId="0" fillId="0" borderId="16" xfId="0" applyBorder="1"/>
    <xf numFmtId="10" fontId="0" fillId="0" borderId="16" xfId="3" applyNumberFormat="1" applyFont="1" applyBorder="1"/>
    <xf numFmtId="0" fontId="16" fillId="0" borderId="0" xfId="2" applyFont="1"/>
    <xf numFmtId="0" fontId="15" fillId="10" borderId="0" xfId="2" applyFont="1" applyFill="1" applyAlignment="1">
      <alignment horizontal="right"/>
    </xf>
    <xf numFmtId="168" fontId="0" fillId="0" borderId="16" xfId="3" applyNumberFormat="1" applyFont="1" applyBorder="1"/>
    <xf numFmtId="0" fontId="16" fillId="0" borderId="17" xfId="0" applyFont="1" applyBorder="1" applyAlignment="1">
      <alignment horizontal="left"/>
    </xf>
    <xf numFmtId="0" fontId="16" fillId="0" borderId="17" xfId="0" applyFont="1" applyBorder="1" applyAlignment="1">
      <alignment horizontal="right"/>
    </xf>
    <xf numFmtId="169" fontId="0" fillId="0" borderId="25" xfId="0" applyNumberFormat="1" applyBorder="1" applyAlignment="1">
      <alignment horizontal="left"/>
    </xf>
    <xf numFmtId="169" fontId="0" fillId="0" borderId="25" xfId="0" applyNumberFormat="1" applyBorder="1"/>
    <xf numFmtId="10" fontId="0" fillId="0" borderId="25" xfId="3" applyNumberFormat="1" applyFont="1" applyBorder="1"/>
    <xf numFmtId="168" fontId="0" fillId="0" borderId="25" xfId="0" applyNumberFormat="1" applyBorder="1"/>
    <xf numFmtId="169" fontId="0" fillId="0" borderId="16" xfId="0" applyNumberFormat="1" applyBorder="1" applyAlignment="1">
      <alignment horizontal="left"/>
    </xf>
    <xf numFmtId="169" fontId="0" fillId="0" borderId="16" xfId="0" applyNumberFormat="1" applyBorder="1"/>
    <xf numFmtId="168" fontId="0" fillId="0" borderId="16" xfId="0" applyNumberFormat="1" applyBorder="1"/>
    <xf numFmtId="9" fontId="0" fillId="0" borderId="16" xfId="0" applyNumberFormat="1" applyBorder="1" applyAlignment="1">
      <alignment horizontal="left"/>
    </xf>
    <xf numFmtId="177" fontId="12" fillId="0" borderId="0" xfId="2" applyNumberFormat="1"/>
    <xf numFmtId="0" fontId="0" fillId="0" borderId="16" xfId="1" applyNumberFormat="1" applyFont="1" applyBorder="1"/>
    <xf numFmtId="10" fontId="0" fillId="0" borderId="16" xfId="0" applyNumberFormat="1" applyBorder="1" applyAlignment="1">
      <alignment horizontal="left"/>
    </xf>
    <xf numFmtId="0" fontId="0" fillId="0" borderId="17" xfId="0" applyBorder="1"/>
    <xf numFmtId="0" fontId="0" fillId="0" borderId="25" xfId="0" applyBorder="1"/>
    <xf numFmtId="168" fontId="0" fillId="0" borderId="0" xfId="3" applyNumberFormat="1" applyFont="1" applyBorder="1"/>
    <xf numFmtId="181" fontId="0" fillId="0" borderId="25" xfId="3" applyNumberFormat="1" applyFont="1" applyBorder="1"/>
    <xf numFmtId="181" fontId="0" fillId="0" borderId="16" xfId="3" applyNumberFormat="1" applyFont="1" applyBorder="1"/>
    <xf numFmtId="0" fontId="3" fillId="0" borderId="0" xfId="7" applyFont="1"/>
    <xf numFmtId="0" fontId="0" fillId="0" borderId="0" xfId="0" applyAlignment="1">
      <alignment wrapText="1"/>
    </xf>
    <xf numFmtId="0" fontId="36" fillId="0" borderId="0" xfId="0" applyFont="1"/>
    <xf numFmtId="0" fontId="37" fillId="0" borderId="0" xfId="0" applyFont="1"/>
    <xf numFmtId="0" fontId="38" fillId="0" borderId="0" xfId="0" applyFont="1" applyAlignment="1">
      <alignment horizontal="left"/>
    </xf>
    <xf numFmtId="0" fontId="0" fillId="0" borderId="26" xfId="0" applyBorder="1"/>
    <xf numFmtId="0" fontId="38" fillId="0" borderId="0" xfId="0" applyFont="1"/>
    <xf numFmtId="17" fontId="15" fillId="10" borderId="0" xfId="0" applyNumberFormat="1" applyFont="1" applyFill="1" applyAlignment="1">
      <alignment horizontal="right"/>
    </xf>
    <xf numFmtId="17" fontId="15" fillId="0" borderId="0" xfId="0" applyNumberFormat="1" applyFont="1" applyAlignment="1">
      <alignment horizontal="right"/>
    </xf>
    <xf numFmtId="182" fontId="0" fillId="0" borderId="0" xfId="0" applyNumberFormat="1"/>
    <xf numFmtId="0" fontId="40" fillId="0" borderId="0" xfId="0" applyFont="1"/>
    <xf numFmtId="0" fontId="40" fillId="0" borderId="0" xfId="0" applyFont="1" applyAlignment="1">
      <alignment horizontal="right"/>
    </xf>
    <xf numFmtId="10" fontId="40" fillId="0" borderId="0" xfId="3" applyNumberFormat="1" applyFont="1"/>
    <xf numFmtId="0" fontId="16" fillId="0" borderId="16" xfId="0" applyFont="1" applyBorder="1"/>
    <xf numFmtId="171" fontId="16" fillId="0" borderId="16" xfId="0" applyNumberFormat="1" applyFont="1" applyBorder="1"/>
    <xf numFmtId="182" fontId="16" fillId="0" borderId="16" xfId="0" applyNumberFormat="1" applyFont="1" applyBorder="1"/>
    <xf numFmtId="183" fontId="0" fillId="0" borderId="0" xfId="0" applyNumberFormat="1"/>
    <xf numFmtId="182" fontId="16" fillId="0" borderId="0" xfId="0" applyNumberFormat="1" applyFont="1"/>
    <xf numFmtId="0" fontId="3" fillId="16" borderId="0" xfId="0" applyFont="1" applyFill="1"/>
    <xf numFmtId="10" fontId="3" fillId="16" borderId="0" xfId="1" applyNumberFormat="1" applyFont="1" applyFill="1"/>
    <xf numFmtId="179" fontId="3" fillId="16" borderId="0" xfId="1" applyNumberFormat="1" applyFont="1" applyFill="1"/>
    <xf numFmtId="0" fontId="0" fillId="15" borderId="0" xfId="0" applyFill="1"/>
    <xf numFmtId="0" fontId="0" fillId="3" borderId="0" xfId="0" applyFill="1" applyAlignment="1">
      <alignment wrapText="1"/>
    </xf>
    <xf numFmtId="0" fontId="39" fillId="0" borderId="0" xfId="0" applyFont="1" applyAlignment="1">
      <alignment horizontal="left" vertical="top" wrapText="1"/>
    </xf>
    <xf numFmtId="0" fontId="2" fillId="3" borderId="0" xfId="0" applyFont="1" applyFill="1" applyAlignment="1">
      <alignment horizontal="center"/>
    </xf>
    <xf numFmtId="2" fontId="3" fillId="16" borderId="0" xfId="1" applyNumberFormat="1" applyFont="1" applyFill="1"/>
    <xf numFmtId="0" fontId="42" fillId="0" borderId="0" xfId="0" applyFont="1" applyAlignment="1">
      <alignment horizontal="right"/>
    </xf>
    <xf numFmtId="10" fontId="6" fillId="0" borderId="30" xfId="0" applyNumberFormat="1" applyFont="1" applyBorder="1"/>
    <xf numFmtId="10" fontId="6" fillId="0" borderId="31" xfId="0" applyNumberFormat="1" applyFont="1" applyBorder="1"/>
    <xf numFmtId="167" fontId="0" fillId="0" borderId="1" xfId="0" applyNumberFormat="1" applyBorder="1"/>
    <xf numFmtId="167" fontId="9" fillId="0" borderId="29" xfId="0" applyNumberFormat="1" applyFont="1" applyBorder="1"/>
    <xf numFmtId="4" fontId="0" fillId="0" borderId="5" xfId="0" applyNumberFormat="1" applyBorder="1"/>
    <xf numFmtId="4" fontId="8" fillId="0" borderId="5" xfId="0" applyNumberFormat="1" applyFont="1" applyBorder="1"/>
    <xf numFmtId="4" fontId="6" fillId="0" borderId="5" xfId="0" applyNumberFormat="1" applyFont="1" applyBorder="1"/>
    <xf numFmtId="4" fontId="2" fillId="6" borderId="5" xfId="0" applyNumberFormat="1" applyFont="1" applyFill="1" applyBorder="1"/>
    <xf numFmtId="0" fontId="0" fillId="0" borderId="0" xfId="0" applyAlignment="1">
      <alignment textRotation="90"/>
    </xf>
    <xf numFmtId="10" fontId="2" fillId="6" borderId="1" xfId="0" applyNumberFormat="1" applyFont="1" applyFill="1" applyBorder="1" applyAlignment="1">
      <alignment horizontal="center"/>
    </xf>
    <xf numFmtId="10" fontId="2" fillId="6" borderId="7" xfId="0" applyNumberFormat="1" applyFont="1" applyFill="1" applyBorder="1" applyAlignment="1">
      <alignment horizontal="center"/>
    </xf>
    <xf numFmtId="0" fontId="15" fillId="6" borderId="0" xfId="0" applyFont="1" applyFill="1" applyAlignment="1">
      <alignment horizontal="center"/>
    </xf>
    <xf numFmtId="0" fontId="15" fillId="10" borderId="0" xfId="2" applyFont="1" applyFill="1" applyAlignment="1">
      <alignment horizontal="center"/>
    </xf>
    <xf numFmtId="0" fontId="15" fillId="10" borderId="24" xfId="0" applyFont="1" applyFill="1" applyBorder="1" applyAlignment="1">
      <alignment horizontal="center"/>
    </xf>
    <xf numFmtId="0" fontId="39" fillId="0" borderId="0" xfId="0" applyFont="1" applyAlignment="1">
      <alignment horizontal="left" vertical="top" wrapText="1"/>
    </xf>
    <xf numFmtId="0" fontId="2" fillId="15" borderId="0" xfId="0" applyFont="1" applyFill="1" applyAlignment="1">
      <alignment horizontal="center"/>
    </xf>
    <xf numFmtId="0" fontId="41" fillId="0" borderId="27" xfId="0" applyFont="1" applyBorder="1" applyAlignment="1">
      <alignment horizontal="center"/>
    </xf>
    <xf numFmtId="0" fontId="2" fillId="15" borderId="28" xfId="0" applyFont="1" applyFill="1" applyBorder="1" applyAlignment="1">
      <alignment horizontal="center"/>
    </xf>
    <xf numFmtId="0" fontId="15" fillId="10" borderId="0" xfId="0" applyFont="1" applyFill="1" applyAlignment="1">
      <alignment horizontal="center"/>
    </xf>
    <xf numFmtId="43" fontId="31" fillId="0" borderId="0" xfId="5" applyNumberFormat="1" applyFont="1" applyBorder="1" applyAlignment="1" applyProtection="1">
      <alignment horizontal="center"/>
    </xf>
    <xf numFmtId="43" fontId="32" fillId="12" borderId="0" xfId="6" applyNumberFormat="1" applyFont="1" applyBorder="1" applyAlignment="1">
      <alignment horizontal="center"/>
    </xf>
  </cellXfs>
  <cellStyles count="10">
    <cellStyle name="Accent6 2" xfId="6" xr:uid="{15AE563C-4848-4EC4-BE5D-96424F40119E}"/>
    <cellStyle name="Comma 2" xfId="4" xr:uid="{C8A24E9C-641A-4512-B343-A660F0F9EF07}"/>
    <cellStyle name="Hyperlink 2" xfId="5" xr:uid="{26C791C5-3507-45C8-8A71-EC54136AFBE2}"/>
    <cellStyle name="Normal" xfId="0" builtinId="0"/>
    <cellStyle name="Normal 2" xfId="2" xr:uid="{DCD7E832-3C4A-4774-B284-66A22A66F5FB}"/>
    <cellStyle name="Normal 2 2" xfId="9" xr:uid="{5178C1D4-75E1-4C6D-BC82-409C870C86C7}"/>
    <cellStyle name="Normal 3" xfId="7" xr:uid="{E99B344B-0711-45AE-84B8-69CA7FF417BD}"/>
    <cellStyle name="Percent" xfId="1" builtinId="5"/>
    <cellStyle name="Percent 2" xfId="3" xr:uid="{6EA11001-9BF8-4F4D-B343-55AE411D1336}"/>
    <cellStyle name="Percent 3" xfId="8" xr:uid="{5ADCAC74-89B5-4A72-8749-EFFD82265C19}"/>
  </cellStyles>
  <dxfs count="4">
    <dxf>
      <font>
        <b/>
        <i val="0"/>
        <color theme="0"/>
      </font>
      <fill>
        <patternFill>
          <bgColor theme="5"/>
        </patternFill>
      </fill>
    </dxf>
    <dxf>
      <font>
        <b/>
        <i val="0"/>
        <color theme="0"/>
      </font>
      <fill>
        <patternFill>
          <bgColor theme="5"/>
        </patternFill>
      </fill>
    </dxf>
    <dxf>
      <fill>
        <patternFill>
          <bgColor theme="9" tint="0.39994506668294322"/>
        </patternFill>
      </fill>
    </dxf>
    <dxf>
      <font>
        <b val="0"/>
        <i/>
        <color theme="1" tint="0.34998626667073579"/>
      </font>
    </dxf>
  </dxfs>
  <tableStyles count="0" defaultTableStyle="TableStyleMedium2" defaultPivotStyle="PivotStyleLight16"/>
  <colors>
    <mruColors>
      <color rgb="FF028655"/>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D357-4803-A5C1-56BB9E789365}"/>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D357-4803-A5C1-56BB9E78936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D357-4803-A5C1-56BB9E78936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Analysis'!$F$76:$I$76</c:f>
              <c:numCache>
                <c:formatCode>General</c:formatCode>
                <c:ptCount val="4"/>
                <c:pt idx="0">
                  <c:v>24870.2</c:v>
                </c:pt>
                <c:pt idx="1">
                  <c:v>24143.06</c:v>
                </c:pt>
                <c:pt idx="2">
                  <c:v>30976.27</c:v>
                </c:pt>
                <c:pt idx="3">
                  <c:v>42839.56</c:v>
                </c:pt>
              </c:numCache>
            </c:numRef>
          </c:val>
          <c:extLst>
            <c:ext xmlns:c16="http://schemas.microsoft.com/office/drawing/2014/chart" uri="{C3380CC4-5D6E-409C-BE32-E72D297353CC}">
              <c16:uniqueId val="{00000000-D357-4803-A5C1-56BB9E789365}"/>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General"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AD56-4B63-8568-9941CEFBCB05}"/>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AD56-4B63-8568-9941CEFBCB0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AD56-4B63-8568-9941CEFBCB05}"/>
              </c:ext>
            </c:extLst>
          </c:dPt>
          <c:dPt>
            <c:idx val="3"/>
            <c:invertIfNegative val="0"/>
            <c:bubble3D val="0"/>
            <c:spPr>
              <a:solidFill>
                <a:srgbClr val="028655"/>
              </a:solidFill>
              <a:ln>
                <a:noFill/>
              </a:ln>
              <a:effectLst/>
            </c:spPr>
            <c:extLst>
              <c:ext xmlns:c16="http://schemas.microsoft.com/office/drawing/2014/chart" uri="{C3380CC4-5D6E-409C-BE32-E72D297353CC}">
                <c16:uniqueId val="{00000007-AD56-4B63-8568-9941CEFBCB0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Analysis'!$F$75:$I$75</c:f>
              <c:numCache>
                <c:formatCode>General</c:formatCode>
                <c:ptCount val="4"/>
                <c:pt idx="0">
                  <c:v>1240.9900000000005</c:v>
                </c:pt>
                <c:pt idx="1">
                  <c:v>904.99999999999841</c:v>
                </c:pt>
                <c:pt idx="2">
                  <c:v>1378.7600000000014</c:v>
                </c:pt>
                <c:pt idx="3">
                  <c:v>2248.9999999999973</c:v>
                </c:pt>
              </c:numCache>
            </c:numRef>
          </c:val>
          <c:extLst>
            <c:ext xmlns:c16="http://schemas.microsoft.com/office/drawing/2014/chart" uri="{C3380CC4-5D6E-409C-BE32-E72D297353CC}">
              <c16:uniqueId val="{00000006-AD56-4B63-8568-9941CEFBCB05}"/>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General"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25B0-44FF-B82B-CD5E575E4C00}"/>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25B0-44FF-B82B-CD5E575E4C00}"/>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25B0-44FF-B82B-CD5E575E4C00}"/>
              </c:ext>
            </c:extLst>
          </c:dPt>
          <c:dPt>
            <c:idx val="3"/>
            <c:invertIfNegative val="0"/>
            <c:bubble3D val="0"/>
            <c:spPr>
              <a:solidFill>
                <a:srgbClr val="028655"/>
              </a:solidFill>
              <a:ln>
                <a:noFill/>
              </a:ln>
              <a:effectLst/>
            </c:spPr>
            <c:extLst>
              <c:ext xmlns:c16="http://schemas.microsoft.com/office/drawing/2014/chart" uri="{C3380CC4-5D6E-409C-BE32-E72D297353CC}">
                <c16:uniqueId val="{00000007-25B0-44FF-B82B-CD5E575E4C0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Analysis'!$F$80:$I$80</c:f>
              <c:numCache>
                <c:formatCode>General</c:formatCode>
                <c:ptCount val="4"/>
                <c:pt idx="0">
                  <c:v>9540.83</c:v>
                </c:pt>
                <c:pt idx="1">
                  <c:v>12865.605</c:v>
                </c:pt>
                <c:pt idx="2">
                  <c:v>14563.014999999999</c:v>
                </c:pt>
                <c:pt idx="3">
                  <c:v>16788.635000000002</c:v>
                </c:pt>
              </c:numCache>
            </c:numRef>
          </c:val>
          <c:extLst>
            <c:ext xmlns:c16="http://schemas.microsoft.com/office/drawing/2014/chart" uri="{C3380CC4-5D6E-409C-BE32-E72D297353CC}">
              <c16:uniqueId val="{00000006-25B0-44FF-B82B-CD5E575E4C00}"/>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General"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C011-49E2-8243-F1E16A5563D4}"/>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C011-49E2-8243-F1E16A5563D4}"/>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C011-49E2-8243-F1E16A5563D4}"/>
              </c:ext>
            </c:extLst>
          </c:dPt>
          <c:dPt>
            <c:idx val="3"/>
            <c:invertIfNegative val="0"/>
            <c:bubble3D val="0"/>
            <c:spPr>
              <a:solidFill>
                <a:srgbClr val="028655"/>
              </a:solidFill>
              <a:ln>
                <a:noFill/>
              </a:ln>
              <a:effectLst/>
            </c:spPr>
            <c:extLst>
              <c:ext xmlns:c16="http://schemas.microsoft.com/office/drawing/2014/chart" uri="{C3380CC4-5D6E-409C-BE32-E72D297353CC}">
                <c16:uniqueId val="{00000007-C011-49E2-8243-F1E16A5563D4}"/>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Analysis'!$F$87:$I$87</c:f>
              <c:numCache>
                <c:formatCode>0.00%</c:formatCode>
                <c:ptCount val="4"/>
                <c:pt idx="0">
                  <c:v>0.14891412409650345</c:v>
                </c:pt>
                <c:pt idx="1">
                  <c:v>7.7804452907887567E-2</c:v>
                </c:pt>
                <c:pt idx="2">
                  <c:v>0.10662707089923774</c:v>
                </c:pt>
                <c:pt idx="3">
                  <c:v>0.15116106349100708</c:v>
                </c:pt>
              </c:numCache>
            </c:numRef>
          </c:val>
          <c:extLst>
            <c:ext xmlns:c16="http://schemas.microsoft.com/office/drawing/2014/chart" uri="{C3380CC4-5D6E-409C-BE32-E72D297353CC}">
              <c16:uniqueId val="{00000006-C011-49E2-8243-F1E16A5563D4}"/>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0F9E-4A49-B7A6-75BC09B2211E}"/>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0F9E-4A49-B7A6-75BC09B2211E}"/>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0F9E-4A49-B7A6-75BC09B2211E}"/>
              </c:ext>
            </c:extLst>
          </c:dPt>
          <c:dPt>
            <c:idx val="3"/>
            <c:invertIfNegative val="0"/>
            <c:bubble3D val="0"/>
            <c:spPr>
              <a:solidFill>
                <a:srgbClr val="028655"/>
              </a:solidFill>
              <a:ln>
                <a:noFill/>
              </a:ln>
              <a:effectLst/>
            </c:spPr>
            <c:extLst>
              <c:ext xmlns:c16="http://schemas.microsoft.com/office/drawing/2014/chart" uri="{C3380CC4-5D6E-409C-BE32-E72D297353CC}">
                <c16:uniqueId val="{00000007-0F9E-4A49-B7A6-75BC09B2211E}"/>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1601340033500835"/>
                      <c:h val="0.17952191235059758"/>
                    </c:manualLayout>
                  </c15:layout>
                </c:ext>
                <c:ext xmlns:c16="http://schemas.microsoft.com/office/drawing/2014/chart" uri="{C3380CC4-5D6E-409C-BE32-E72D297353CC}">
                  <c16:uniqueId val="{00000001-0F9E-4A49-B7A6-75BC09B2211E}"/>
                </c:ext>
              </c:extLst>
            </c:dLbl>
            <c:dLbl>
              <c:idx val="3"/>
              <c:showLegendKey val="0"/>
              <c:showVal val="1"/>
              <c:showCatName val="0"/>
              <c:showSerName val="0"/>
              <c:showPercent val="0"/>
              <c:showBubbleSize val="0"/>
              <c:extLst>
                <c:ext xmlns:c15="http://schemas.microsoft.com/office/drawing/2012/chart" uri="{CE6537A1-D6FC-4f65-9D91-7224C49458BB}">
                  <c15:layout>
                    <c:manualLayout>
                      <c:w val="0.21601340033500835"/>
                      <c:h val="0.17952191235059758"/>
                    </c:manualLayout>
                  </c15:layout>
                </c:ext>
                <c:ext xmlns:c16="http://schemas.microsoft.com/office/drawing/2014/chart" uri="{C3380CC4-5D6E-409C-BE32-E72D297353CC}">
                  <c16:uniqueId val="{00000007-0F9E-4A49-B7A6-75BC09B2211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Analysis'!$F$93:$I$93</c:f>
              <c:numCache>
                <c:formatCode>0.00%</c:formatCode>
                <c:ptCount val="4"/>
                <c:pt idx="0">
                  <c:v>0.13007149273176447</c:v>
                </c:pt>
                <c:pt idx="1">
                  <c:v>7.0342591739758722E-2</c:v>
                </c:pt>
                <c:pt idx="2">
                  <c:v>9.4675450104253919E-2</c:v>
                </c:pt>
                <c:pt idx="3">
                  <c:v>0.13395966974086918</c:v>
                </c:pt>
              </c:numCache>
            </c:numRef>
          </c:val>
          <c:extLst>
            <c:ext xmlns:c16="http://schemas.microsoft.com/office/drawing/2014/chart" uri="{C3380CC4-5D6E-409C-BE32-E72D297353CC}">
              <c16:uniqueId val="{00000008-0F9E-4A49-B7A6-75BC09B2211E}"/>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AE57-42D9-94DC-CAC8939B9972}"/>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AE57-42D9-94DC-CAC8939B9972}"/>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AE57-42D9-94DC-CAC8939B9972}"/>
              </c:ext>
            </c:extLst>
          </c:dPt>
          <c:dPt>
            <c:idx val="3"/>
            <c:invertIfNegative val="0"/>
            <c:bubble3D val="0"/>
            <c:spPr>
              <a:solidFill>
                <a:srgbClr val="028655"/>
              </a:solidFill>
              <a:ln>
                <a:noFill/>
              </a:ln>
              <a:effectLst/>
            </c:spPr>
            <c:extLst>
              <c:ext xmlns:c16="http://schemas.microsoft.com/office/drawing/2014/chart" uri="{C3380CC4-5D6E-409C-BE32-E72D297353CC}">
                <c16:uniqueId val="{00000007-AE57-42D9-94DC-CAC8939B9972}"/>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Analysis'!$F$74:$I$74</c:f>
              <c:numCache>
                <c:formatCode>mmm\-yy</c:formatCode>
                <c:ptCount val="4"/>
                <c:pt idx="0">
                  <c:v>43921</c:v>
                </c:pt>
                <c:pt idx="1">
                  <c:v>44286</c:v>
                </c:pt>
                <c:pt idx="2">
                  <c:v>44651</c:v>
                </c:pt>
                <c:pt idx="3">
                  <c:v>45016</c:v>
                </c:pt>
              </c:numCache>
            </c:numRef>
          </c:cat>
          <c:val>
            <c:numRef>
              <c:f>'Dupont Analysis'!$F$85:$I$85</c:f>
              <c:numCache>
                <c:formatCode>0.00\x</c:formatCode>
                <c:ptCount val="4"/>
                <c:pt idx="0">
                  <c:v>1.1448636512813499</c:v>
                </c:pt>
                <c:pt idx="1">
                  <c:v>1.1060788490099276</c:v>
                </c:pt>
                <c:pt idx="2">
                  <c:v>1.1262378027442494</c:v>
                </c:pt>
                <c:pt idx="3">
                  <c:v>1.128407257075299</c:v>
                </c:pt>
              </c:numCache>
            </c:numRef>
          </c:val>
          <c:extLst>
            <c:ext xmlns:c16="http://schemas.microsoft.com/office/drawing/2014/chart" uri="{C3380CC4-5D6E-409C-BE32-E72D297353CC}">
              <c16:uniqueId val="{00000008-AE57-42D9-94DC-CAC8939B9972}"/>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x"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scores'!$C$71:$I$71</c:f>
              <c:numCache>
                <c:formatCode>mmm\-yy</c:formatCode>
                <c:ptCount val="7"/>
                <c:pt idx="0">
                  <c:v>42825</c:v>
                </c:pt>
                <c:pt idx="1">
                  <c:v>43190</c:v>
                </c:pt>
                <c:pt idx="2">
                  <c:v>43555</c:v>
                </c:pt>
                <c:pt idx="3">
                  <c:v>43921</c:v>
                </c:pt>
                <c:pt idx="4">
                  <c:v>44286</c:v>
                </c:pt>
                <c:pt idx="5">
                  <c:v>44651</c:v>
                </c:pt>
                <c:pt idx="6">
                  <c:v>45016</c:v>
                </c:pt>
              </c:numCache>
            </c:numRef>
          </c:cat>
          <c:val>
            <c:numRef>
              <c:f>'Altzman Z scores'!$C$74:$I$74</c:f>
              <c:numCache>
                <c:formatCode>0.00%</c:formatCode>
                <c:ptCount val="7"/>
                <c:pt idx="0">
                  <c:v>0.44382982087131057</c:v>
                </c:pt>
                <c:pt idx="1">
                  <c:v>0.26434522734596028</c:v>
                </c:pt>
                <c:pt idx="2">
                  <c:v>0.2132410249090001</c:v>
                </c:pt>
                <c:pt idx="3">
                  <c:v>0.42114546345858284</c:v>
                </c:pt>
                <c:pt idx="4">
                  <c:v>0.33284975155711627</c:v>
                </c:pt>
                <c:pt idx="5">
                  <c:v>0.25397744680686035</c:v>
                </c:pt>
                <c:pt idx="6">
                  <c:v>0.24023916550546798</c:v>
                </c:pt>
              </c:numCache>
            </c:numRef>
          </c:val>
          <c:extLst>
            <c:ext xmlns:c16="http://schemas.microsoft.com/office/drawing/2014/chart" uri="{C3380CC4-5D6E-409C-BE32-E72D297353CC}">
              <c16:uniqueId val="{00000006-7AAC-40D0-8E72-DBC0BDA0AAAC}"/>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scores'!$C$77:$I$77</c:f>
              <c:numCache>
                <c:formatCode>mmm\-yy</c:formatCode>
                <c:ptCount val="7"/>
                <c:pt idx="0">
                  <c:v>42825</c:v>
                </c:pt>
                <c:pt idx="1">
                  <c:v>43190</c:v>
                </c:pt>
                <c:pt idx="2">
                  <c:v>43555</c:v>
                </c:pt>
                <c:pt idx="3">
                  <c:v>43921</c:v>
                </c:pt>
                <c:pt idx="4">
                  <c:v>44286</c:v>
                </c:pt>
                <c:pt idx="5">
                  <c:v>44651</c:v>
                </c:pt>
                <c:pt idx="6">
                  <c:v>45016</c:v>
                </c:pt>
              </c:numCache>
            </c:numRef>
          </c:cat>
          <c:val>
            <c:numRef>
              <c:f>'Altzman Z scores'!$C$80:$I$80</c:f>
              <c:numCache>
                <c:formatCode>0.00%</c:formatCode>
                <c:ptCount val="7"/>
                <c:pt idx="0">
                  <c:v>7.7518180943347045E-2</c:v>
                </c:pt>
                <c:pt idx="1">
                  <c:v>0.12721352921805465</c:v>
                </c:pt>
                <c:pt idx="2">
                  <c:v>0.12192277496252965</c:v>
                </c:pt>
                <c:pt idx="3">
                  <c:v>0.10276362684826969</c:v>
                </c:pt>
                <c:pt idx="4">
                  <c:v>6.6275846664786905E-2</c:v>
                </c:pt>
                <c:pt idx="5">
                  <c:v>8.9119112040737011E-2</c:v>
                </c:pt>
                <c:pt idx="6">
                  <c:v>0.12421097861571848</c:v>
                </c:pt>
              </c:numCache>
            </c:numRef>
          </c:val>
          <c:extLst>
            <c:ext xmlns:c16="http://schemas.microsoft.com/office/drawing/2014/chart" uri="{C3380CC4-5D6E-409C-BE32-E72D297353CC}">
              <c16:uniqueId val="{00000008-11DB-4C59-B83B-A4E4DCCEF5CC}"/>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scores'!$C$83:$I$83</c:f>
              <c:numCache>
                <c:formatCode>mmm\-yy</c:formatCode>
                <c:ptCount val="7"/>
                <c:pt idx="0">
                  <c:v>42825</c:v>
                </c:pt>
                <c:pt idx="1">
                  <c:v>43190</c:v>
                </c:pt>
                <c:pt idx="2">
                  <c:v>43555</c:v>
                </c:pt>
                <c:pt idx="3">
                  <c:v>43921</c:v>
                </c:pt>
                <c:pt idx="4">
                  <c:v>44286</c:v>
                </c:pt>
                <c:pt idx="5">
                  <c:v>44651</c:v>
                </c:pt>
                <c:pt idx="6">
                  <c:v>45016</c:v>
                </c:pt>
              </c:numCache>
            </c:numRef>
          </c:cat>
          <c:val>
            <c:numRef>
              <c:f>'Altzman Z scores'!$C$86:$I$86</c:f>
              <c:numCache>
                <c:formatCode>0.00%</c:formatCode>
                <c:ptCount val="7"/>
                <c:pt idx="0">
                  <c:v>0.14458146024937804</c:v>
                </c:pt>
                <c:pt idx="1">
                  <c:v>0.21136924553222086</c:v>
                </c:pt>
                <c:pt idx="2">
                  <c:v>0.20281493112554444</c:v>
                </c:pt>
                <c:pt idx="3">
                  <c:v>0.14523656526577988</c:v>
                </c:pt>
                <c:pt idx="4">
                  <c:v>9.7448929150753621E-2</c:v>
                </c:pt>
                <c:pt idx="5">
                  <c:v>0.12955029351728212</c:v>
                </c:pt>
                <c:pt idx="6">
                  <c:v>0.16558665524522123</c:v>
                </c:pt>
              </c:numCache>
            </c:numRef>
          </c:val>
          <c:extLst>
            <c:ext xmlns:c16="http://schemas.microsoft.com/office/drawing/2014/chart" uri="{C3380CC4-5D6E-409C-BE32-E72D297353CC}">
              <c16:uniqueId val="{00000008-A5E7-40D6-892A-0BE925B45E46}"/>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scores'!$C$89:$I$89</c:f>
              <c:numCache>
                <c:formatCode>mmm\-yy</c:formatCode>
                <c:ptCount val="7"/>
                <c:pt idx="0">
                  <c:v>42825</c:v>
                </c:pt>
                <c:pt idx="1">
                  <c:v>43190</c:v>
                </c:pt>
                <c:pt idx="2">
                  <c:v>43555</c:v>
                </c:pt>
                <c:pt idx="3">
                  <c:v>43921</c:v>
                </c:pt>
                <c:pt idx="4">
                  <c:v>44286</c:v>
                </c:pt>
                <c:pt idx="5">
                  <c:v>44651</c:v>
                </c:pt>
                <c:pt idx="6">
                  <c:v>45016</c:v>
                </c:pt>
              </c:numCache>
            </c:numRef>
          </c:cat>
          <c:val>
            <c:numRef>
              <c:f>'Altzman Z scores'!$C$92:$I$92</c:f>
              <c:numCache>
                <c:formatCode>0.00%</c:formatCode>
                <c:ptCount val="7"/>
                <c:pt idx="0">
                  <c:v>26.585652325160957</c:v>
                </c:pt>
                <c:pt idx="1">
                  <c:v>188.22700672801363</c:v>
                </c:pt>
                <c:pt idx="2">
                  <c:v>131.12771368343925</c:v>
                </c:pt>
                <c:pt idx="3">
                  <c:v>425.28501352456561</c:v>
                </c:pt>
                <c:pt idx="4">
                  <c:v>471.59996697398844</c:v>
                </c:pt>
                <c:pt idx="5">
                  <c:v>400.85151779374439</c:v>
                </c:pt>
                <c:pt idx="6">
                  <c:v>342.6411572405907</c:v>
                </c:pt>
              </c:numCache>
            </c:numRef>
          </c:val>
          <c:extLst>
            <c:ext xmlns:c16="http://schemas.microsoft.com/office/drawing/2014/chart" uri="{C3380CC4-5D6E-409C-BE32-E72D297353CC}">
              <c16:uniqueId val="{00000008-79FA-4946-A923-1E827DB13859}"/>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scores'!$C$95:$I$95</c:f>
              <c:numCache>
                <c:formatCode>mmm\-yy</c:formatCode>
                <c:ptCount val="7"/>
                <c:pt idx="0">
                  <c:v>42825</c:v>
                </c:pt>
                <c:pt idx="1">
                  <c:v>43190</c:v>
                </c:pt>
                <c:pt idx="2">
                  <c:v>43555</c:v>
                </c:pt>
                <c:pt idx="3">
                  <c:v>43921</c:v>
                </c:pt>
                <c:pt idx="4">
                  <c:v>44286</c:v>
                </c:pt>
                <c:pt idx="5">
                  <c:v>44651</c:v>
                </c:pt>
                <c:pt idx="6">
                  <c:v>45016</c:v>
                </c:pt>
              </c:numCache>
            </c:numRef>
          </c:cat>
          <c:val>
            <c:numRef>
              <c:f>'Altzman Z scores'!$C$98:$I$98</c:f>
              <c:numCache>
                <c:formatCode>0.00%</c:formatCode>
                <c:ptCount val="7"/>
                <c:pt idx="0">
                  <c:v>2.0445312822204813</c:v>
                </c:pt>
                <c:pt idx="1">
                  <c:v>2.6615818788928194</c:v>
                </c:pt>
                <c:pt idx="2">
                  <c:v>2.8555449289843695</c:v>
                </c:pt>
                <c:pt idx="3">
                  <c:v>2.0594460490752029</c:v>
                </c:pt>
                <c:pt idx="4">
                  <c:v>1.768068223843926</c:v>
                </c:pt>
                <c:pt idx="5">
                  <c:v>2.0022177004947328</c:v>
                </c:pt>
                <c:pt idx="6">
                  <c:v>2.3660043001630924</c:v>
                </c:pt>
              </c:numCache>
            </c:numRef>
          </c:val>
          <c:extLst>
            <c:ext xmlns:c16="http://schemas.microsoft.com/office/drawing/2014/chart" uri="{C3380CC4-5D6E-409C-BE32-E72D297353CC}">
              <c16:uniqueId val="{00000008-11EC-432C-9C6B-35BA85C2AA96}"/>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cat>
            <c:numRef>
              <c:f>'Altzman Z scores'!$C$101:$I$101</c:f>
              <c:numCache>
                <c:formatCode>mmm\-yy</c:formatCode>
                <c:ptCount val="7"/>
                <c:pt idx="0">
                  <c:v>42825</c:v>
                </c:pt>
                <c:pt idx="1">
                  <c:v>43190</c:v>
                </c:pt>
                <c:pt idx="2">
                  <c:v>43555</c:v>
                </c:pt>
                <c:pt idx="3">
                  <c:v>43921</c:v>
                </c:pt>
                <c:pt idx="4">
                  <c:v>44286</c:v>
                </c:pt>
                <c:pt idx="5">
                  <c:v>44651</c:v>
                </c:pt>
                <c:pt idx="6">
                  <c:v>45016</c:v>
                </c:pt>
              </c:numCache>
            </c:numRef>
          </c:cat>
          <c:val>
            <c:numRef>
              <c:f>'Altzman Z scores'!$C$102:$I$102</c:f>
              <c:numCache>
                <c:formatCode>0.00</c:formatCode>
                <c:ptCount val="7"/>
                <c:pt idx="0">
                  <c:v>19.114162734506262</c:v>
                </c:pt>
                <c:pt idx="1">
                  <c:v>116.79061763967775</c:v>
                </c:pt>
                <c:pt idx="2">
                  <c:v>82.628043526600564</c:v>
                </c:pt>
                <c:pt idx="3">
                  <c:v>258.35897846292949</c:v>
                </c:pt>
                <c:pt idx="4">
                  <c:v>285.54183576163371</c:v>
                </c:pt>
                <c:pt idx="5">
                  <c:v>243.37018403837365</c:v>
                </c:pt>
                <c:pt idx="6">
                  <c:v>208.95931697549531</c:v>
                </c:pt>
              </c:numCache>
            </c:numRef>
          </c:val>
          <c:extLst>
            <c:ext xmlns:c16="http://schemas.microsoft.com/office/drawing/2014/chart" uri="{C3380CC4-5D6E-409C-BE32-E72D297353CC}">
              <c16:uniqueId val="{00000000-3F44-413F-9AD5-8135882BA491}"/>
            </c:ext>
          </c:extLst>
        </c:ser>
        <c:dLbls>
          <c:showLegendKey val="0"/>
          <c:showVal val="0"/>
          <c:showCatName val="0"/>
          <c:showSerName val="0"/>
          <c:showPercent val="0"/>
          <c:showBubbleSize val="0"/>
        </c:dLbls>
        <c:gapWidth val="219"/>
        <c:overlap val="-27"/>
        <c:axId val="1577680704"/>
        <c:axId val="1577684064"/>
      </c:barChart>
      <c:catAx>
        <c:axId val="157768070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84064"/>
        <c:crosses val="autoZero"/>
        <c:auto val="0"/>
        <c:lblAlgn val="ctr"/>
        <c:lblOffset val="100"/>
        <c:noMultiLvlLbl val="0"/>
      </c:catAx>
      <c:valAx>
        <c:axId val="1577684064"/>
        <c:scaling>
          <c:orientation val="minMax"/>
        </c:scaling>
        <c:delete val="1"/>
        <c:axPos val="l"/>
        <c:numFmt formatCode="0.00" sourceLinked="1"/>
        <c:majorTickMark val="none"/>
        <c:minorTickMark val="none"/>
        <c:tickLblPos val="nextTo"/>
        <c:crossAx val="15776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04230268-D37C-4331-8BE9-6D032331F442}">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409575</xdr:colOff>
      <xdr:row>27</xdr:row>
      <xdr:rowOff>63500</xdr:rowOff>
    </xdr:from>
    <xdr:to>
      <xdr:col>14</xdr:col>
      <xdr:colOff>12700</xdr:colOff>
      <xdr:row>42</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DA36D93-06A0-883D-2AED-2AE74CB17D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875" y="5035550"/>
              <a:ext cx="4441825" cy="2698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247650</xdr:colOff>
      <xdr:row>1</xdr:row>
      <xdr:rowOff>82550</xdr:rowOff>
    </xdr:from>
    <xdr:to>
      <xdr:col>8</xdr:col>
      <xdr:colOff>28576</xdr:colOff>
      <xdr:row>2</xdr:row>
      <xdr:rowOff>84980</xdr:rowOff>
    </xdr:to>
    <xdr:pic>
      <xdr:nvPicPr>
        <xdr:cNvPr id="2" name="Picture 1">
          <a:extLst>
            <a:ext uri="{FF2B5EF4-FFF2-40B4-BE49-F238E27FC236}">
              <a16:creationId xmlns:a16="http://schemas.microsoft.com/office/drawing/2014/main" id="{CB737536-E20A-470E-A2B2-71BB92A1A88C}"/>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315" b="23116"/>
        <a:stretch/>
      </xdr:blipFill>
      <xdr:spPr bwMode="auto">
        <a:xfrm>
          <a:off x="4692650" y="184150"/>
          <a:ext cx="1609726" cy="45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117475</xdr:colOff>
      <xdr:row>13</xdr:row>
      <xdr:rowOff>88900</xdr:rowOff>
    </xdr:from>
    <xdr:to>
      <xdr:col>1</xdr:col>
      <xdr:colOff>1885950</xdr:colOff>
      <xdr:row>22</xdr:row>
      <xdr:rowOff>139700</xdr:rowOff>
    </xdr:to>
    <xdr:grpSp>
      <xdr:nvGrpSpPr>
        <xdr:cNvPr id="8" name="Group 7">
          <a:extLst>
            <a:ext uri="{FF2B5EF4-FFF2-40B4-BE49-F238E27FC236}">
              <a16:creationId xmlns:a16="http://schemas.microsoft.com/office/drawing/2014/main" id="{A1658F7F-79DF-5C29-D0A2-817DC5C453EC}"/>
            </a:ext>
          </a:extLst>
        </xdr:cNvPr>
        <xdr:cNvGrpSpPr/>
      </xdr:nvGrpSpPr>
      <xdr:grpSpPr>
        <a:xfrm>
          <a:off x="117475" y="2912782"/>
          <a:ext cx="1895475" cy="1731683"/>
          <a:chOff x="117475" y="2743200"/>
          <a:chExt cx="1895475" cy="1708150"/>
        </a:xfrm>
      </xdr:grpSpPr>
      <xdr:graphicFrame macro="">
        <xdr:nvGraphicFramePr>
          <xdr:cNvPr id="3" name="Chart 2">
            <a:extLst>
              <a:ext uri="{FF2B5EF4-FFF2-40B4-BE49-F238E27FC236}">
                <a16:creationId xmlns:a16="http://schemas.microsoft.com/office/drawing/2014/main" id="{B3C8D173-7E48-B121-9D50-39B4B5D6D710}"/>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TextBox 5">
            <a:extLst>
              <a:ext uri="{FF2B5EF4-FFF2-40B4-BE49-F238E27FC236}">
                <a16:creationId xmlns:a16="http://schemas.microsoft.com/office/drawing/2014/main" id="{1D49C908-48CD-DAD3-8E08-1DFB0B7318C1}"/>
              </a:ext>
            </a:extLst>
          </xdr:cNvPr>
          <xdr:cNvSpPr txBox="1"/>
        </xdr:nvSpPr>
        <xdr:spPr>
          <a:xfrm>
            <a:off x="450850" y="2762250"/>
            <a:ext cx="1295400" cy="405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Revenues (INR Crs.)</a:t>
            </a:r>
          </a:p>
          <a:p>
            <a:endParaRPr lang="en-IN" sz="1000" b="1">
              <a:solidFill>
                <a:srgbClr val="028655"/>
              </a:solidFill>
            </a:endParaRPr>
          </a:p>
        </xdr:txBody>
      </xdr:sp>
      <xdr:cxnSp macro="">
        <xdr:nvCxnSpPr>
          <xdr:cNvPr id="5" name="Straight Connector 4">
            <a:extLst>
              <a:ext uri="{FF2B5EF4-FFF2-40B4-BE49-F238E27FC236}">
                <a16:creationId xmlns:a16="http://schemas.microsoft.com/office/drawing/2014/main" id="{ECCFF6BF-71C4-3008-8A27-3C2CD6689410}"/>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2203450</xdr:colOff>
      <xdr:row>13</xdr:row>
      <xdr:rowOff>76200</xdr:rowOff>
    </xdr:from>
    <xdr:to>
      <xdr:col>4</xdr:col>
      <xdr:colOff>390525</xdr:colOff>
      <xdr:row>22</xdr:row>
      <xdr:rowOff>139700</xdr:rowOff>
    </xdr:to>
    <xdr:grpSp>
      <xdr:nvGrpSpPr>
        <xdr:cNvPr id="9" name="Group 8">
          <a:extLst>
            <a:ext uri="{FF2B5EF4-FFF2-40B4-BE49-F238E27FC236}">
              <a16:creationId xmlns:a16="http://schemas.microsoft.com/office/drawing/2014/main" id="{304D7B6A-8EFD-4108-BF1B-216F9120B980}"/>
            </a:ext>
          </a:extLst>
        </xdr:cNvPr>
        <xdr:cNvGrpSpPr/>
      </xdr:nvGrpSpPr>
      <xdr:grpSpPr>
        <a:xfrm>
          <a:off x="2330450" y="2900082"/>
          <a:ext cx="1899957" cy="1744383"/>
          <a:chOff x="117475" y="2730500"/>
          <a:chExt cx="1895475" cy="1720850"/>
        </a:xfrm>
      </xdr:grpSpPr>
      <xdr:graphicFrame macro="">
        <xdr:nvGraphicFramePr>
          <xdr:cNvPr id="10" name="Chart 9">
            <a:extLst>
              <a:ext uri="{FF2B5EF4-FFF2-40B4-BE49-F238E27FC236}">
                <a16:creationId xmlns:a16="http://schemas.microsoft.com/office/drawing/2014/main" id="{35FCF868-1DE2-27E4-4DC8-5B3D8602A835}"/>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1" name="TextBox 10">
            <a:extLst>
              <a:ext uri="{FF2B5EF4-FFF2-40B4-BE49-F238E27FC236}">
                <a16:creationId xmlns:a16="http://schemas.microsoft.com/office/drawing/2014/main" id="{11165E70-D2CA-921B-2E68-78BC6AF703DE}"/>
              </a:ext>
            </a:extLst>
          </xdr:cNvPr>
          <xdr:cNvSpPr txBox="1"/>
        </xdr:nvSpPr>
        <xdr:spPr>
          <a:xfrm>
            <a:off x="434975" y="2749550"/>
            <a:ext cx="13366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Net</a:t>
            </a:r>
            <a:r>
              <a:rPr lang="en-IN" sz="1000" b="1" baseline="0">
                <a:solidFill>
                  <a:srgbClr val="028655"/>
                </a:solidFill>
              </a:rPr>
              <a:t> Profit (INR Crs.)</a:t>
            </a:r>
            <a:endParaRPr lang="en-IN" sz="1000" b="1">
              <a:solidFill>
                <a:srgbClr val="028655"/>
              </a:solidFill>
            </a:endParaRPr>
          </a:p>
        </xdr:txBody>
      </xdr:sp>
      <xdr:cxnSp macro="">
        <xdr:nvCxnSpPr>
          <xdr:cNvPr id="12" name="Straight Connector 11">
            <a:extLst>
              <a:ext uri="{FF2B5EF4-FFF2-40B4-BE49-F238E27FC236}">
                <a16:creationId xmlns:a16="http://schemas.microsoft.com/office/drawing/2014/main" id="{DB662B9D-0DC3-81B6-BC3C-85A53577784A}"/>
              </a:ext>
            </a:extLst>
          </xdr:cNvPr>
          <xdr:cNvCxnSpPr/>
        </xdr:nvCxnSpPr>
        <xdr:spPr>
          <a:xfrm>
            <a:off x="330200" y="27305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603250</xdr:colOff>
      <xdr:row>13</xdr:row>
      <xdr:rowOff>63500</xdr:rowOff>
    </xdr:from>
    <xdr:to>
      <xdr:col>8</xdr:col>
      <xdr:colOff>60325</xdr:colOff>
      <xdr:row>22</xdr:row>
      <xdr:rowOff>127000</xdr:rowOff>
    </xdr:to>
    <xdr:grpSp>
      <xdr:nvGrpSpPr>
        <xdr:cNvPr id="13" name="Group 12">
          <a:extLst>
            <a:ext uri="{FF2B5EF4-FFF2-40B4-BE49-F238E27FC236}">
              <a16:creationId xmlns:a16="http://schemas.microsoft.com/office/drawing/2014/main" id="{D3203F82-7240-4ADB-9246-46DA3407C92E}"/>
            </a:ext>
          </a:extLst>
        </xdr:cNvPr>
        <xdr:cNvGrpSpPr/>
      </xdr:nvGrpSpPr>
      <xdr:grpSpPr>
        <a:xfrm>
          <a:off x="4443132" y="2887382"/>
          <a:ext cx="1907428" cy="1744383"/>
          <a:chOff x="117475" y="2730500"/>
          <a:chExt cx="1895475" cy="1720850"/>
        </a:xfrm>
      </xdr:grpSpPr>
      <xdr:graphicFrame macro="">
        <xdr:nvGraphicFramePr>
          <xdr:cNvPr id="14" name="Chart 13">
            <a:extLst>
              <a:ext uri="{FF2B5EF4-FFF2-40B4-BE49-F238E27FC236}">
                <a16:creationId xmlns:a16="http://schemas.microsoft.com/office/drawing/2014/main" id="{9F398E22-8730-0153-99B5-DAD1608CC35D}"/>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45A74153-BF17-16A5-42DC-AC97134441BA}"/>
              </a:ext>
            </a:extLst>
          </xdr:cNvPr>
          <xdr:cNvSpPr txBox="1"/>
        </xdr:nvSpPr>
        <xdr:spPr>
          <a:xfrm>
            <a:off x="358775" y="2749550"/>
            <a:ext cx="14128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Total</a:t>
            </a:r>
            <a:r>
              <a:rPr lang="en-IN" sz="1000" b="1" baseline="0">
                <a:solidFill>
                  <a:srgbClr val="028655"/>
                </a:solidFill>
              </a:rPr>
              <a:t> Assets (INR Crs.)</a:t>
            </a:r>
            <a:endParaRPr lang="en-IN" sz="1000" b="1">
              <a:solidFill>
                <a:srgbClr val="028655"/>
              </a:solidFill>
            </a:endParaRPr>
          </a:p>
        </xdr:txBody>
      </xdr:sp>
      <xdr:cxnSp macro="">
        <xdr:nvCxnSpPr>
          <xdr:cNvPr id="16" name="Straight Connector 15">
            <a:extLst>
              <a:ext uri="{FF2B5EF4-FFF2-40B4-BE49-F238E27FC236}">
                <a16:creationId xmlns:a16="http://schemas.microsoft.com/office/drawing/2014/main" id="{A4227290-9F40-18FA-E0B3-7D2C367C8A4B}"/>
              </a:ext>
            </a:extLst>
          </xdr:cNvPr>
          <xdr:cNvCxnSpPr/>
        </xdr:nvCxnSpPr>
        <xdr:spPr>
          <a:xfrm>
            <a:off x="330200" y="27305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23</xdr:row>
      <xdr:rowOff>165101</xdr:rowOff>
    </xdr:from>
    <xdr:to>
      <xdr:col>1</xdr:col>
      <xdr:colOff>1895475</xdr:colOff>
      <xdr:row>33</xdr:row>
      <xdr:rowOff>50800</xdr:rowOff>
    </xdr:to>
    <xdr:grpSp>
      <xdr:nvGrpSpPr>
        <xdr:cNvPr id="17" name="Group 16">
          <a:extLst>
            <a:ext uri="{FF2B5EF4-FFF2-40B4-BE49-F238E27FC236}">
              <a16:creationId xmlns:a16="http://schemas.microsoft.com/office/drawing/2014/main" id="{14E9B493-D573-4571-93D6-4F322CB30B54}"/>
            </a:ext>
          </a:extLst>
        </xdr:cNvPr>
        <xdr:cNvGrpSpPr/>
      </xdr:nvGrpSpPr>
      <xdr:grpSpPr>
        <a:xfrm>
          <a:off x="127000" y="4856630"/>
          <a:ext cx="1895475" cy="1753346"/>
          <a:chOff x="117475" y="2724151"/>
          <a:chExt cx="1895475" cy="1727199"/>
        </a:xfrm>
      </xdr:grpSpPr>
      <xdr:graphicFrame macro="">
        <xdr:nvGraphicFramePr>
          <xdr:cNvPr id="18" name="Chart 17">
            <a:extLst>
              <a:ext uri="{FF2B5EF4-FFF2-40B4-BE49-F238E27FC236}">
                <a16:creationId xmlns:a16="http://schemas.microsoft.com/office/drawing/2014/main" id="{6444CBC7-9CC1-836F-743D-6049CFC677D1}"/>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9" name="TextBox 18">
            <a:extLst>
              <a:ext uri="{FF2B5EF4-FFF2-40B4-BE49-F238E27FC236}">
                <a16:creationId xmlns:a16="http://schemas.microsoft.com/office/drawing/2014/main" id="{AAE14179-E399-A80B-E937-5D574246A266}"/>
              </a:ext>
            </a:extLst>
          </xdr:cNvPr>
          <xdr:cNvSpPr txBox="1"/>
        </xdr:nvSpPr>
        <xdr:spPr>
          <a:xfrm>
            <a:off x="384175" y="2724151"/>
            <a:ext cx="1406525"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a:solidFill>
                  <a:srgbClr val="028655"/>
                </a:solidFill>
              </a:rPr>
              <a:t>Return</a:t>
            </a:r>
            <a:r>
              <a:rPr lang="en-IN" sz="1000" b="1" baseline="0">
                <a:solidFill>
                  <a:srgbClr val="028655"/>
                </a:solidFill>
              </a:rPr>
              <a:t> on Equity (%)</a:t>
            </a:r>
          </a:p>
          <a:p>
            <a:endParaRPr lang="en-IN" sz="1000" b="1">
              <a:solidFill>
                <a:srgbClr val="028655"/>
              </a:solidFill>
            </a:endParaRPr>
          </a:p>
          <a:p>
            <a:endParaRPr lang="en-IN" sz="1000" b="1">
              <a:solidFill>
                <a:srgbClr val="028655"/>
              </a:solidFill>
            </a:endParaRPr>
          </a:p>
        </xdr:txBody>
      </xdr:sp>
      <xdr:cxnSp macro="">
        <xdr:nvCxnSpPr>
          <xdr:cNvPr id="20" name="Straight Connector 19">
            <a:extLst>
              <a:ext uri="{FF2B5EF4-FFF2-40B4-BE49-F238E27FC236}">
                <a16:creationId xmlns:a16="http://schemas.microsoft.com/office/drawing/2014/main" id="{9ABE5A12-EA8E-9697-B9A9-2476E64838E1}"/>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2228850</xdr:colOff>
      <xdr:row>23</xdr:row>
      <xdr:rowOff>165100</xdr:rowOff>
    </xdr:from>
    <xdr:to>
      <xdr:col>4</xdr:col>
      <xdr:colOff>415925</xdr:colOff>
      <xdr:row>33</xdr:row>
      <xdr:rowOff>50799</xdr:rowOff>
    </xdr:to>
    <xdr:grpSp>
      <xdr:nvGrpSpPr>
        <xdr:cNvPr id="21" name="Group 20">
          <a:extLst>
            <a:ext uri="{FF2B5EF4-FFF2-40B4-BE49-F238E27FC236}">
              <a16:creationId xmlns:a16="http://schemas.microsoft.com/office/drawing/2014/main" id="{4718574F-A4D3-450E-AB28-9B9C5F51EA54}"/>
            </a:ext>
          </a:extLst>
        </xdr:cNvPr>
        <xdr:cNvGrpSpPr/>
      </xdr:nvGrpSpPr>
      <xdr:grpSpPr>
        <a:xfrm>
          <a:off x="2355850" y="4856629"/>
          <a:ext cx="1899957" cy="1753346"/>
          <a:chOff x="117475" y="2724151"/>
          <a:chExt cx="1895475" cy="1727199"/>
        </a:xfrm>
      </xdr:grpSpPr>
      <xdr:graphicFrame macro="">
        <xdr:nvGraphicFramePr>
          <xdr:cNvPr id="22" name="Chart 21">
            <a:extLst>
              <a:ext uri="{FF2B5EF4-FFF2-40B4-BE49-F238E27FC236}">
                <a16:creationId xmlns:a16="http://schemas.microsoft.com/office/drawing/2014/main" id="{76387708-9880-FAC7-E931-39E82B5C41B9}"/>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3" name="TextBox 22">
            <a:extLst>
              <a:ext uri="{FF2B5EF4-FFF2-40B4-BE49-F238E27FC236}">
                <a16:creationId xmlns:a16="http://schemas.microsoft.com/office/drawing/2014/main" id="{D96EBD94-697E-7890-1D1C-7228981DF7EF}"/>
              </a:ext>
            </a:extLst>
          </xdr:cNvPr>
          <xdr:cNvSpPr txBox="1"/>
        </xdr:nvSpPr>
        <xdr:spPr>
          <a:xfrm>
            <a:off x="384175" y="2724151"/>
            <a:ext cx="136524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a:solidFill>
                  <a:srgbClr val="028655"/>
                </a:solidFill>
              </a:rPr>
              <a:t>Return</a:t>
            </a:r>
            <a:r>
              <a:rPr lang="en-IN" sz="1000" b="1" baseline="0">
                <a:solidFill>
                  <a:srgbClr val="028655"/>
                </a:solidFill>
              </a:rPr>
              <a:t> on Assets (%)</a:t>
            </a:r>
          </a:p>
          <a:p>
            <a:endParaRPr lang="en-IN" sz="1000" b="1">
              <a:solidFill>
                <a:srgbClr val="028655"/>
              </a:solidFill>
            </a:endParaRPr>
          </a:p>
          <a:p>
            <a:endParaRPr lang="en-IN" sz="1000" b="1">
              <a:solidFill>
                <a:srgbClr val="028655"/>
              </a:solidFill>
            </a:endParaRPr>
          </a:p>
        </xdr:txBody>
      </xdr:sp>
      <xdr:cxnSp macro="">
        <xdr:nvCxnSpPr>
          <xdr:cNvPr id="24" name="Straight Connector 23">
            <a:extLst>
              <a:ext uri="{FF2B5EF4-FFF2-40B4-BE49-F238E27FC236}">
                <a16:creationId xmlns:a16="http://schemas.microsoft.com/office/drawing/2014/main" id="{E408306C-4311-EE58-0ED0-EBA3951C64AF}"/>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38100</xdr:colOff>
      <xdr:row>23</xdr:row>
      <xdr:rowOff>152400</xdr:rowOff>
    </xdr:from>
    <xdr:to>
      <xdr:col>8</xdr:col>
      <xdr:colOff>104775</xdr:colOff>
      <xdr:row>33</xdr:row>
      <xdr:rowOff>44449</xdr:rowOff>
    </xdr:to>
    <xdr:grpSp>
      <xdr:nvGrpSpPr>
        <xdr:cNvPr id="25" name="Group 24">
          <a:extLst>
            <a:ext uri="{FF2B5EF4-FFF2-40B4-BE49-F238E27FC236}">
              <a16:creationId xmlns:a16="http://schemas.microsoft.com/office/drawing/2014/main" id="{A89B9C39-F2DC-4F38-9CF7-2DC76D32F6E1}"/>
            </a:ext>
          </a:extLst>
        </xdr:cNvPr>
        <xdr:cNvGrpSpPr/>
      </xdr:nvGrpSpPr>
      <xdr:grpSpPr>
        <a:xfrm>
          <a:off x="4490571" y="4843929"/>
          <a:ext cx="1904439" cy="1759696"/>
          <a:chOff x="117475" y="2717801"/>
          <a:chExt cx="1895475" cy="1733549"/>
        </a:xfrm>
      </xdr:grpSpPr>
      <xdr:graphicFrame macro="">
        <xdr:nvGraphicFramePr>
          <xdr:cNvPr id="26" name="Chart 25">
            <a:extLst>
              <a:ext uri="{FF2B5EF4-FFF2-40B4-BE49-F238E27FC236}">
                <a16:creationId xmlns:a16="http://schemas.microsoft.com/office/drawing/2014/main" id="{A1037C3A-31ED-BE3E-1122-46DD0E74432E}"/>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7" name="TextBox 26">
            <a:extLst>
              <a:ext uri="{FF2B5EF4-FFF2-40B4-BE49-F238E27FC236}">
                <a16:creationId xmlns:a16="http://schemas.microsoft.com/office/drawing/2014/main" id="{158A157C-9732-2E6D-04D4-286F86FDAD6A}"/>
              </a:ext>
            </a:extLst>
          </xdr:cNvPr>
          <xdr:cNvSpPr txBox="1"/>
        </xdr:nvSpPr>
        <xdr:spPr>
          <a:xfrm>
            <a:off x="447675" y="2717801"/>
            <a:ext cx="1406525"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baseline="0">
                <a:solidFill>
                  <a:srgbClr val="028655"/>
                </a:solidFill>
              </a:rPr>
              <a:t>Financial Leverage</a:t>
            </a:r>
          </a:p>
          <a:p>
            <a:endParaRPr lang="en-IN" sz="1000" b="1" baseline="0">
              <a:solidFill>
                <a:srgbClr val="028655"/>
              </a:solidFill>
            </a:endParaRPr>
          </a:p>
          <a:p>
            <a:endParaRPr lang="en-IN" sz="1000" b="1">
              <a:solidFill>
                <a:srgbClr val="028655"/>
              </a:solidFill>
            </a:endParaRPr>
          </a:p>
          <a:p>
            <a:endParaRPr lang="en-IN" sz="1000" b="1">
              <a:solidFill>
                <a:srgbClr val="028655"/>
              </a:solidFill>
            </a:endParaRPr>
          </a:p>
        </xdr:txBody>
      </xdr:sp>
      <xdr:cxnSp macro="">
        <xdr:nvCxnSpPr>
          <xdr:cNvPr id="28" name="Straight Connector 27">
            <a:extLst>
              <a:ext uri="{FF2B5EF4-FFF2-40B4-BE49-F238E27FC236}">
                <a16:creationId xmlns:a16="http://schemas.microsoft.com/office/drawing/2014/main" id="{345697F5-9619-C26F-E5A5-5CF92B790687}"/>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19049</xdr:colOff>
      <xdr:row>33</xdr:row>
      <xdr:rowOff>63500</xdr:rowOff>
    </xdr:from>
    <xdr:ext cx="6719421" cy="3716618"/>
    <xdr:sp macro="" textlink="">
      <xdr:nvSpPr>
        <xdr:cNvPr id="29" name="TextBox 28">
          <a:extLst>
            <a:ext uri="{FF2B5EF4-FFF2-40B4-BE49-F238E27FC236}">
              <a16:creationId xmlns:a16="http://schemas.microsoft.com/office/drawing/2014/main" id="{E64B1502-C49F-BF54-B6F8-55E476061802}"/>
            </a:ext>
          </a:extLst>
        </xdr:cNvPr>
        <xdr:cNvSpPr txBox="1"/>
      </xdr:nvSpPr>
      <xdr:spPr>
        <a:xfrm>
          <a:off x="146049" y="6622676"/>
          <a:ext cx="6719421" cy="3716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rPr>
            <a:t>DMart Q4 result: Net profit sees 22% jump to Rs 563 crore, revenue up 20%. </a:t>
          </a:r>
        </a:p>
        <a:p>
          <a:pPr marL="0" indent="0">
            <a:buFont typeface="Arial" panose="020B0604020202020204" pitchFamily="34" charset="0"/>
            <a:buNone/>
          </a:pPr>
          <a:r>
            <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rPr>
            <a:t>Recent Updates:</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Its e-commerce vertical — DMart Ready — has started functioning in Gurugram. DMart Ready is available in 23 cities across the country.</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Avenue Supermarts, which runs </a:t>
          </a:r>
          <a:r>
            <a:rPr lang="en-IN" sz="1150" b="0" i="0" u="none" strike="noStrike">
              <a:solidFill>
                <a:schemeClr val="tx1"/>
              </a:solidFill>
              <a:effectLst/>
              <a:latin typeface="Calibri" panose="020F0502020204030204" pitchFamily="34" charset="0"/>
              <a:ea typeface="Calibri" panose="020F0502020204030204" pitchFamily="34" charset="0"/>
              <a:cs typeface="Calibri" panose="020F0502020204030204" pitchFamily="34" charset="0"/>
            </a:rPr>
            <a:t>DMart</a:t>
          </a: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 hypermarket chain, reported a 22.5 per cent rise in net profit to Rs 563 crore in the March quarter compared to Rs 460 crore in the same quarter of the previous financial year. The bump was driven by food, while, general merchandise and apparel saw a marginal uptick.</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retailer reported total revenue at Rs 12,726.6 crore, up 20 percent from Rs 10,594 crore in the year-ago quarter. For the full year, net profit rose 6.6 per cent to ₹2,536 crore and revenue was up 18.6 per cent at ₹42,840 crore.The firm's EBITDA rose to a healthy ₹944 crore, compared to ₹772 crore a year ago, while, the EBITDA margin was almost flat at 7.4 per cent. The food and grocery retailer opened 41 stores in the year, ending with a total store count of 365. Stores that were two years and older grew by 9.9 percent during FY 2024 as compared to FY 2023.</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company has 284 stores that are two years or older.</a:t>
          </a:r>
        </a:p>
        <a:p>
          <a:pPr marL="171450" indent="-171450">
            <a:buFont typeface="Arial" panose="020B0604020202020204" pitchFamily="34" charset="0"/>
            <a:buChar char="•"/>
          </a:pPr>
          <a:r>
            <a:rPr lang="en-IN" sz="1200"/>
            <a:t>The purchased plot currently hosts a ground-plus-one industrial structure within the industrial zone. Avenue Supermarts intends to transform this property into either a retail shopping center or a commercial building, leveraging its prime location and potential for development. Additionally, the company has secured permission to develop an additional 26,000 sq ft, augmenting its expansion plans. </a:t>
          </a:r>
          <a:endPar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a:p>
          <a:endParaRPr lang="en-IN" sz="1100"/>
        </a:p>
      </xdr:txBody>
    </xdr:sp>
    <xdr:clientData/>
  </xdr:oneCellAnchor>
  <xdr:oneCellAnchor>
    <xdr:from>
      <xdr:col>0</xdr:col>
      <xdr:colOff>50800</xdr:colOff>
      <xdr:row>105</xdr:row>
      <xdr:rowOff>25401</xdr:rowOff>
    </xdr:from>
    <xdr:ext cx="6832600" cy="1752600"/>
    <xdr:sp macro="" textlink="">
      <xdr:nvSpPr>
        <xdr:cNvPr id="30" name="TextBox 29">
          <a:extLst>
            <a:ext uri="{FF2B5EF4-FFF2-40B4-BE49-F238E27FC236}">
              <a16:creationId xmlns:a16="http://schemas.microsoft.com/office/drawing/2014/main" id="{67A208F8-0CE6-49EC-A8F7-7970615E5266}"/>
            </a:ext>
          </a:extLst>
        </xdr:cNvPr>
        <xdr:cNvSpPr txBox="1"/>
      </xdr:nvSpPr>
      <xdr:spPr>
        <a:xfrm>
          <a:off x="50800" y="19038048"/>
          <a:ext cx="6832600" cy="175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rPr>
            <a:t>Dupont</a:t>
          </a:r>
          <a:r>
            <a:rPr lang="en-IN" sz="1200" b="1" i="0" baseline="0">
              <a:solidFill>
                <a:srgbClr val="028655"/>
              </a:solidFill>
              <a:effectLst/>
              <a:latin typeface="Calibri" panose="020F0502020204030204" pitchFamily="34" charset="0"/>
              <a:ea typeface="Calibri" panose="020F0502020204030204" pitchFamily="34" charset="0"/>
              <a:cs typeface="Calibri" panose="020F0502020204030204" pitchFamily="34" charset="0"/>
            </a:rPr>
            <a:t> Summary:</a:t>
          </a:r>
          <a:endPar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lgn="l">
            <a:buFont typeface="Arial" panose="020B0604020202020204" pitchFamily="34" charset="0"/>
            <a:buChar char="•"/>
          </a:pPr>
          <a:r>
            <a:rPr lang="en-IN" sz="1100"/>
            <a:t>ROE of Avenue Supermart has been decreased to 14.89</a:t>
          </a:r>
          <a:r>
            <a:rPr lang="en-IN" sz="1100" baseline="0"/>
            <a:t> </a:t>
          </a:r>
          <a:r>
            <a:rPr lang="en-IN" sz="1100"/>
            <a:t>%</a:t>
          </a:r>
          <a:r>
            <a:rPr lang="en-IN" sz="1100" baseline="0"/>
            <a:t> during Covid and made a low of 7.78% in FY2021, which has now rose above pre Covid levels and is currently at 15.12% as of 31 March 2023.</a:t>
          </a:r>
        </a:p>
        <a:p>
          <a:pPr marL="171450" indent="-171450" algn="l">
            <a:buFont typeface="Arial" panose="020B0604020202020204" pitchFamily="34" charset="0"/>
            <a:buChar char="•"/>
          </a:pPr>
          <a:r>
            <a:rPr lang="en-IN" sz="1100"/>
            <a:t>ROE</a:t>
          </a:r>
          <a:r>
            <a:rPr lang="en-IN" sz="1100" baseline="0"/>
            <a:t> has decreased significantly in past 7 years from 16.83% to 15.12%. While the company was able to increase net margins from 3.79% in FY2017 to 5.25% in FY2023. Asset efficiency of the company is constantly maintained throughout the period. The reason for fall in ROE of Financial Leverage of the company from 1.66x in FY2017 to 1.13x in FY2023.</a:t>
          </a:r>
        </a:p>
        <a:p>
          <a:pPr marL="171450" indent="-171450" algn="l">
            <a:buFont typeface="Arial" panose="020B0604020202020204" pitchFamily="34" charset="0"/>
            <a:buChar char="•"/>
          </a:pPr>
          <a:r>
            <a:rPr lang="en-IN" sz="1100" baseline="0"/>
            <a:t>ROA of Avenue Supermart has increased from 10.11% in FY2017 to 13.40% in FY23. While the asset efficiency remained constant, the reason for increase in ROA is increased net margins of company.</a:t>
          </a:r>
          <a:endParaRPr lang="en-IN" sz="1100"/>
        </a:p>
      </xdr:txBody>
    </xdr:sp>
    <xdr:clientData/>
  </xdr:oneCellAnchor>
  <xdr:twoCellAnchor>
    <xdr:from>
      <xdr:col>1</xdr:col>
      <xdr:colOff>52295</xdr:colOff>
      <xdr:row>113</xdr:row>
      <xdr:rowOff>134472</xdr:rowOff>
    </xdr:from>
    <xdr:to>
      <xdr:col>9</xdr:col>
      <xdr:colOff>22411</xdr:colOff>
      <xdr:row>118</xdr:row>
      <xdr:rowOff>24695</xdr:rowOff>
    </xdr:to>
    <xdr:sp macro="" textlink="">
      <xdr:nvSpPr>
        <xdr:cNvPr id="31" name="TextBox 30">
          <a:extLst>
            <a:ext uri="{FF2B5EF4-FFF2-40B4-BE49-F238E27FC236}">
              <a16:creationId xmlns:a16="http://schemas.microsoft.com/office/drawing/2014/main" id="{633892D6-4785-4E4F-A723-B0ABD7381658}"/>
            </a:ext>
          </a:extLst>
        </xdr:cNvPr>
        <xdr:cNvSpPr txBox="1"/>
      </xdr:nvSpPr>
      <xdr:spPr>
        <a:xfrm>
          <a:off x="179295" y="20230354"/>
          <a:ext cx="6745940" cy="9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28655"/>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247650</xdr:colOff>
      <xdr:row>1</xdr:row>
      <xdr:rowOff>82550</xdr:rowOff>
    </xdr:from>
    <xdr:to>
      <xdr:col>7</xdr:col>
      <xdr:colOff>163046</xdr:colOff>
      <xdr:row>2</xdr:row>
      <xdr:rowOff>84980</xdr:rowOff>
    </xdr:to>
    <xdr:pic>
      <xdr:nvPicPr>
        <xdr:cNvPr id="2" name="Picture 1">
          <a:extLst>
            <a:ext uri="{FF2B5EF4-FFF2-40B4-BE49-F238E27FC236}">
              <a16:creationId xmlns:a16="http://schemas.microsoft.com/office/drawing/2014/main" id="{BAD3A73F-6ACB-4F64-80BD-2C6D7FF3A1A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315" b="23116"/>
        <a:stretch/>
      </xdr:blipFill>
      <xdr:spPr bwMode="auto">
        <a:xfrm>
          <a:off x="4692650" y="177800"/>
          <a:ext cx="1609726" cy="45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117475</xdr:colOff>
      <xdr:row>10</xdr:row>
      <xdr:rowOff>366058</xdr:rowOff>
    </xdr:from>
    <xdr:to>
      <xdr:col>1</xdr:col>
      <xdr:colOff>2144059</xdr:colOff>
      <xdr:row>20</xdr:row>
      <xdr:rowOff>231589</xdr:rowOff>
    </xdr:to>
    <xdr:grpSp>
      <xdr:nvGrpSpPr>
        <xdr:cNvPr id="3" name="Group 2">
          <a:extLst>
            <a:ext uri="{FF2B5EF4-FFF2-40B4-BE49-F238E27FC236}">
              <a16:creationId xmlns:a16="http://schemas.microsoft.com/office/drawing/2014/main" id="{1839C36B-F04E-4D33-904F-BEB59574B639}"/>
            </a:ext>
          </a:extLst>
        </xdr:cNvPr>
        <xdr:cNvGrpSpPr/>
      </xdr:nvGrpSpPr>
      <xdr:grpSpPr>
        <a:xfrm>
          <a:off x="117475" y="2532529"/>
          <a:ext cx="2153584" cy="1591236"/>
          <a:chOff x="117475" y="2743200"/>
          <a:chExt cx="1895475" cy="1708150"/>
        </a:xfrm>
      </xdr:grpSpPr>
      <xdr:graphicFrame macro="">
        <xdr:nvGraphicFramePr>
          <xdr:cNvPr id="4" name="Chart 3">
            <a:extLst>
              <a:ext uri="{FF2B5EF4-FFF2-40B4-BE49-F238E27FC236}">
                <a16:creationId xmlns:a16="http://schemas.microsoft.com/office/drawing/2014/main" id="{D829BFCF-B5FB-40DB-6F4B-6371CA50A84D}"/>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C5065142-7299-FF59-6262-9774B5C6C6C1}"/>
              </a:ext>
            </a:extLst>
          </xdr:cNvPr>
          <xdr:cNvSpPr txBox="1"/>
        </xdr:nvSpPr>
        <xdr:spPr>
          <a:xfrm>
            <a:off x="257362" y="2754231"/>
            <a:ext cx="1591207" cy="26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Working Capital/Total Assets</a:t>
            </a:r>
          </a:p>
        </xdr:txBody>
      </xdr:sp>
      <xdr:cxnSp macro="">
        <xdr:nvCxnSpPr>
          <xdr:cNvPr id="6" name="Straight Connector 5">
            <a:extLst>
              <a:ext uri="{FF2B5EF4-FFF2-40B4-BE49-F238E27FC236}">
                <a16:creationId xmlns:a16="http://schemas.microsoft.com/office/drawing/2014/main" id="{1DA02B84-94C7-C4CB-5D43-EE05C5E3A4D3}"/>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2203450</xdr:colOff>
      <xdr:row>10</xdr:row>
      <xdr:rowOff>358588</xdr:rowOff>
    </xdr:from>
    <xdr:to>
      <xdr:col>4</xdr:col>
      <xdr:colOff>560294</xdr:colOff>
      <xdr:row>20</xdr:row>
      <xdr:rowOff>224119</xdr:rowOff>
    </xdr:to>
    <xdr:grpSp>
      <xdr:nvGrpSpPr>
        <xdr:cNvPr id="7" name="Group 6">
          <a:extLst>
            <a:ext uri="{FF2B5EF4-FFF2-40B4-BE49-F238E27FC236}">
              <a16:creationId xmlns:a16="http://schemas.microsoft.com/office/drawing/2014/main" id="{71FCA3D7-46BC-4416-AB0A-62D8327F5BE1}"/>
            </a:ext>
          </a:extLst>
        </xdr:cNvPr>
        <xdr:cNvGrpSpPr/>
      </xdr:nvGrpSpPr>
      <xdr:grpSpPr>
        <a:xfrm>
          <a:off x="2330450" y="2525059"/>
          <a:ext cx="2622550" cy="1591236"/>
          <a:chOff x="117475" y="2730500"/>
          <a:chExt cx="1895475" cy="1720850"/>
        </a:xfrm>
      </xdr:grpSpPr>
      <xdr:graphicFrame macro="">
        <xdr:nvGraphicFramePr>
          <xdr:cNvPr id="8" name="Chart 7">
            <a:extLst>
              <a:ext uri="{FF2B5EF4-FFF2-40B4-BE49-F238E27FC236}">
                <a16:creationId xmlns:a16="http://schemas.microsoft.com/office/drawing/2014/main" id="{415F463A-F5F0-0848-E526-A5F6377768E3}"/>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TextBox 8">
            <a:extLst>
              <a:ext uri="{FF2B5EF4-FFF2-40B4-BE49-F238E27FC236}">
                <a16:creationId xmlns:a16="http://schemas.microsoft.com/office/drawing/2014/main" id="{F90D635A-7F53-D781-CB9F-70477B7BFC47}"/>
              </a:ext>
            </a:extLst>
          </xdr:cNvPr>
          <xdr:cNvSpPr txBox="1"/>
        </xdr:nvSpPr>
        <xdr:spPr>
          <a:xfrm>
            <a:off x="434975" y="2749550"/>
            <a:ext cx="1336675" cy="2691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Retained Earnings/Total Assets</a:t>
            </a:r>
          </a:p>
        </xdr:txBody>
      </xdr:sp>
      <xdr:cxnSp macro="">
        <xdr:nvCxnSpPr>
          <xdr:cNvPr id="10" name="Straight Connector 9">
            <a:extLst>
              <a:ext uri="{FF2B5EF4-FFF2-40B4-BE49-F238E27FC236}">
                <a16:creationId xmlns:a16="http://schemas.microsoft.com/office/drawing/2014/main" id="{2D366148-247F-6CF5-7738-AA49A5EA0C34}"/>
              </a:ext>
            </a:extLst>
          </xdr:cNvPr>
          <xdr:cNvCxnSpPr/>
        </xdr:nvCxnSpPr>
        <xdr:spPr>
          <a:xfrm>
            <a:off x="330200" y="27305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655544</xdr:colOff>
      <xdr:row>10</xdr:row>
      <xdr:rowOff>366058</xdr:rowOff>
    </xdr:from>
    <xdr:to>
      <xdr:col>7</xdr:col>
      <xdr:colOff>552824</xdr:colOff>
      <xdr:row>20</xdr:row>
      <xdr:rowOff>224118</xdr:rowOff>
    </xdr:to>
    <xdr:grpSp>
      <xdr:nvGrpSpPr>
        <xdr:cNvPr id="11" name="Group 10">
          <a:extLst>
            <a:ext uri="{FF2B5EF4-FFF2-40B4-BE49-F238E27FC236}">
              <a16:creationId xmlns:a16="http://schemas.microsoft.com/office/drawing/2014/main" id="{48DFFF7E-5436-4D0F-B239-01E557B72D9B}"/>
            </a:ext>
          </a:extLst>
        </xdr:cNvPr>
        <xdr:cNvGrpSpPr/>
      </xdr:nvGrpSpPr>
      <xdr:grpSpPr>
        <a:xfrm>
          <a:off x="5048250" y="2532529"/>
          <a:ext cx="2489574" cy="1583765"/>
          <a:chOff x="117475" y="2730500"/>
          <a:chExt cx="1895475" cy="1720850"/>
        </a:xfrm>
      </xdr:grpSpPr>
      <xdr:graphicFrame macro="">
        <xdr:nvGraphicFramePr>
          <xdr:cNvPr id="12" name="Chart 11">
            <a:extLst>
              <a:ext uri="{FF2B5EF4-FFF2-40B4-BE49-F238E27FC236}">
                <a16:creationId xmlns:a16="http://schemas.microsoft.com/office/drawing/2014/main" id="{CC8AF6E4-5310-352E-3FCA-6C42AA684B74}"/>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28AEB7C6-1087-D59E-F525-CD39C0BDB683}"/>
              </a:ext>
            </a:extLst>
          </xdr:cNvPr>
          <xdr:cNvSpPr txBox="1"/>
        </xdr:nvSpPr>
        <xdr:spPr>
          <a:xfrm>
            <a:off x="358775" y="2749550"/>
            <a:ext cx="1412875" cy="265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b="1">
                <a:solidFill>
                  <a:srgbClr val="028655"/>
                </a:solidFill>
              </a:rPr>
              <a:t>            EBIT/Total Assets</a:t>
            </a:r>
          </a:p>
        </xdr:txBody>
      </xdr:sp>
      <xdr:cxnSp macro="">
        <xdr:nvCxnSpPr>
          <xdr:cNvPr id="14" name="Straight Connector 13">
            <a:extLst>
              <a:ext uri="{FF2B5EF4-FFF2-40B4-BE49-F238E27FC236}">
                <a16:creationId xmlns:a16="http://schemas.microsoft.com/office/drawing/2014/main" id="{C1EF260D-56ED-76F6-0010-4EC2F3DFC099}"/>
              </a:ext>
            </a:extLst>
          </xdr:cNvPr>
          <xdr:cNvCxnSpPr/>
        </xdr:nvCxnSpPr>
        <xdr:spPr>
          <a:xfrm>
            <a:off x="330200" y="27305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89647</xdr:colOff>
      <xdr:row>21</xdr:row>
      <xdr:rowOff>105336</xdr:rowOff>
    </xdr:from>
    <xdr:to>
      <xdr:col>1</xdr:col>
      <xdr:colOff>2241176</xdr:colOff>
      <xdr:row>30</xdr:row>
      <xdr:rowOff>141941</xdr:rowOff>
    </xdr:to>
    <xdr:grpSp>
      <xdr:nvGrpSpPr>
        <xdr:cNvPr id="19" name="Group 18">
          <a:extLst>
            <a:ext uri="{FF2B5EF4-FFF2-40B4-BE49-F238E27FC236}">
              <a16:creationId xmlns:a16="http://schemas.microsoft.com/office/drawing/2014/main" id="{D9DB3353-6F51-4C44-A18F-03BBC7E82950}"/>
            </a:ext>
          </a:extLst>
        </xdr:cNvPr>
        <xdr:cNvGrpSpPr/>
      </xdr:nvGrpSpPr>
      <xdr:grpSpPr>
        <a:xfrm>
          <a:off x="89647" y="4281395"/>
          <a:ext cx="2278529" cy="1717487"/>
          <a:chOff x="117475" y="2724151"/>
          <a:chExt cx="1895475" cy="1727199"/>
        </a:xfrm>
      </xdr:grpSpPr>
      <xdr:graphicFrame macro="">
        <xdr:nvGraphicFramePr>
          <xdr:cNvPr id="20" name="Chart 19">
            <a:extLst>
              <a:ext uri="{FF2B5EF4-FFF2-40B4-BE49-F238E27FC236}">
                <a16:creationId xmlns:a16="http://schemas.microsoft.com/office/drawing/2014/main" id="{08033267-DA3F-E74D-AD35-1F6FF2F1DB52}"/>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1" name="TextBox 20">
            <a:extLst>
              <a:ext uri="{FF2B5EF4-FFF2-40B4-BE49-F238E27FC236}">
                <a16:creationId xmlns:a16="http://schemas.microsoft.com/office/drawing/2014/main" id="{7B8220B3-0B6E-11CA-9F99-8F282CD46E06}"/>
              </a:ext>
            </a:extLst>
          </xdr:cNvPr>
          <xdr:cNvSpPr txBox="1"/>
        </xdr:nvSpPr>
        <xdr:spPr>
          <a:xfrm>
            <a:off x="329062" y="2724151"/>
            <a:ext cx="1524115"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a:solidFill>
                  <a:srgbClr val="028655"/>
                </a:solidFill>
              </a:rPr>
              <a:t>Market Cap/Long Term Liability</a:t>
            </a:r>
          </a:p>
          <a:p>
            <a:endParaRPr lang="en-IN" sz="1000" b="1">
              <a:solidFill>
                <a:srgbClr val="028655"/>
              </a:solidFill>
            </a:endParaRPr>
          </a:p>
        </xdr:txBody>
      </xdr:sp>
      <xdr:cxnSp macro="">
        <xdr:nvCxnSpPr>
          <xdr:cNvPr id="22" name="Straight Connector 21">
            <a:extLst>
              <a:ext uri="{FF2B5EF4-FFF2-40B4-BE49-F238E27FC236}">
                <a16:creationId xmlns:a16="http://schemas.microsoft.com/office/drawing/2014/main" id="{2AFB8420-F92D-51E0-6723-0359AC9F02D5}"/>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60514</xdr:colOff>
      <xdr:row>21</xdr:row>
      <xdr:rowOff>100107</xdr:rowOff>
    </xdr:from>
    <xdr:to>
      <xdr:col>4</xdr:col>
      <xdr:colOff>478119</xdr:colOff>
      <xdr:row>30</xdr:row>
      <xdr:rowOff>149412</xdr:rowOff>
    </xdr:to>
    <xdr:grpSp>
      <xdr:nvGrpSpPr>
        <xdr:cNvPr id="23" name="Group 22">
          <a:extLst>
            <a:ext uri="{FF2B5EF4-FFF2-40B4-BE49-F238E27FC236}">
              <a16:creationId xmlns:a16="http://schemas.microsoft.com/office/drawing/2014/main" id="{AE114BFC-0212-4C07-B76A-F4B4CDC845BA}"/>
            </a:ext>
          </a:extLst>
        </xdr:cNvPr>
        <xdr:cNvGrpSpPr/>
      </xdr:nvGrpSpPr>
      <xdr:grpSpPr>
        <a:xfrm>
          <a:off x="2675220" y="4276166"/>
          <a:ext cx="2195605" cy="1730187"/>
          <a:chOff x="117475" y="2717801"/>
          <a:chExt cx="1895475" cy="1733549"/>
        </a:xfrm>
      </xdr:grpSpPr>
      <xdr:graphicFrame macro="">
        <xdr:nvGraphicFramePr>
          <xdr:cNvPr id="24" name="Chart 23">
            <a:extLst>
              <a:ext uri="{FF2B5EF4-FFF2-40B4-BE49-F238E27FC236}">
                <a16:creationId xmlns:a16="http://schemas.microsoft.com/office/drawing/2014/main" id="{D8929CD8-66DB-C728-2E94-A6DFD10DD4D9}"/>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5" name="TextBox 24">
            <a:extLst>
              <a:ext uri="{FF2B5EF4-FFF2-40B4-BE49-F238E27FC236}">
                <a16:creationId xmlns:a16="http://schemas.microsoft.com/office/drawing/2014/main" id="{BE5FF66B-80FB-8419-8564-084EA8BFEBF8}"/>
              </a:ext>
            </a:extLst>
          </xdr:cNvPr>
          <xdr:cNvSpPr txBox="1"/>
        </xdr:nvSpPr>
        <xdr:spPr>
          <a:xfrm>
            <a:off x="447675" y="2717801"/>
            <a:ext cx="1406525"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baseline="0">
                <a:solidFill>
                  <a:srgbClr val="028655"/>
                </a:solidFill>
              </a:rPr>
              <a:t>          Sales/Total Assets</a:t>
            </a:r>
          </a:p>
          <a:p>
            <a:endParaRPr lang="en-IN" sz="1000" b="1">
              <a:solidFill>
                <a:srgbClr val="028655"/>
              </a:solidFill>
            </a:endParaRPr>
          </a:p>
          <a:p>
            <a:endParaRPr lang="en-IN" sz="1000" b="1">
              <a:solidFill>
                <a:srgbClr val="028655"/>
              </a:solidFill>
            </a:endParaRPr>
          </a:p>
        </xdr:txBody>
      </xdr:sp>
      <xdr:cxnSp macro="">
        <xdr:nvCxnSpPr>
          <xdr:cNvPr id="26" name="Straight Connector 25">
            <a:extLst>
              <a:ext uri="{FF2B5EF4-FFF2-40B4-BE49-F238E27FC236}">
                <a16:creationId xmlns:a16="http://schemas.microsoft.com/office/drawing/2014/main" id="{658A802F-A42F-0FD7-D3AD-C533C8ACE344}"/>
              </a:ext>
            </a:extLst>
          </xdr:cNvPr>
          <xdr:cNvCxnSpPr/>
        </xdr:nvCxnSpPr>
        <xdr:spPr>
          <a:xfrm>
            <a:off x="292100" y="2743200"/>
            <a:ext cx="1454150"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19049</xdr:colOff>
      <xdr:row>31</xdr:row>
      <xdr:rowOff>63500</xdr:rowOff>
    </xdr:from>
    <xdr:ext cx="8437657" cy="3716618"/>
    <xdr:sp macro="" textlink="">
      <xdr:nvSpPr>
        <xdr:cNvPr id="27" name="TextBox 26">
          <a:extLst>
            <a:ext uri="{FF2B5EF4-FFF2-40B4-BE49-F238E27FC236}">
              <a16:creationId xmlns:a16="http://schemas.microsoft.com/office/drawing/2014/main" id="{EBC88F1B-63CB-4CA6-8AEA-95D18FEDBB45}"/>
            </a:ext>
          </a:extLst>
        </xdr:cNvPr>
        <xdr:cNvSpPr txBox="1"/>
      </xdr:nvSpPr>
      <xdr:spPr>
        <a:xfrm>
          <a:off x="146049" y="6107206"/>
          <a:ext cx="8437657" cy="3716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rPr>
            <a:t>DMart Q4 result: Net profit sees 22% jump to Rs 563 crore, revenue up 20%. </a:t>
          </a:r>
        </a:p>
        <a:p>
          <a:pPr marL="0" indent="0">
            <a:buFont typeface="Arial" panose="020B0604020202020204" pitchFamily="34" charset="0"/>
            <a:buNone/>
          </a:pPr>
          <a:r>
            <a:rPr lang="en-IN" sz="1200" b="1" i="0">
              <a:solidFill>
                <a:srgbClr val="028655"/>
              </a:solidFill>
              <a:effectLst/>
              <a:latin typeface="Calibri" panose="020F0502020204030204" pitchFamily="34" charset="0"/>
              <a:ea typeface="Calibri" panose="020F0502020204030204" pitchFamily="34" charset="0"/>
              <a:cs typeface="Calibri" panose="020F0502020204030204" pitchFamily="34" charset="0"/>
            </a:rPr>
            <a:t>Recent Updates:</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Its e-commerce vertical — DMart Ready — has started functioning in Gurugram. DMart Ready is available in 23 cities across the country.</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Avenue Supermarts, which runs </a:t>
          </a:r>
          <a:r>
            <a:rPr lang="en-IN" sz="1150" b="0" i="0" u="none" strike="noStrike">
              <a:solidFill>
                <a:schemeClr val="tx1"/>
              </a:solidFill>
              <a:effectLst/>
              <a:latin typeface="Calibri" panose="020F0502020204030204" pitchFamily="34" charset="0"/>
              <a:ea typeface="Calibri" panose="020F0502020204030204" pitchFamily="34" charset="0"/>
              <a:cs typeface="Calibri" panose="020F0502020204030204" pitchFamily="34" charset="0"/>
            </a:rPr>
            <a:t>DMart</a:t>
          </a: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 hypermarket chain, reported a 22.5 per cent rise in net profit to Rs 563 crore in the March quarter compared to Rs 460 crore in the same quarter of the previous financial year. The bump was driven by food, while, general merchandise and apparel saw a marginal uptick.</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retailer reported total revenue at Rs 12,726.6 crore, up 20 percent from Rs 10,594 crore in the year-ago quarter. For the full year, net profit rose 6.6 per cent to ₹2,536 crore and revenue was up 18.6 per cent at ₹42,840 crore.The firm's EBITDA rose to a healthy ₹944 crore, compared to ₹772 crore a year ago, while, the EBITDA margin was almost flat at 7.4 per cent. The food and grocery retailer opened 41 stores in the year, ending with a total store count of 365. Stores that were two years and older grew by 9.9 percent during FY 2024 as compared to FY 2023.</a:t>
          </a:r>
        </a:p>
        <a:p>
          <a:pPr marL="171450" indent="-171450">
            <a:buFont typeface="Arial" panose="020B0604020202020204" pitchFamily="34" charset="0"/>
            <a:buChar char="•"/>
          </a:pPr>
          <a:r>
            <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rPr>
            <a:t>The company has 284 stores that are two years or older.</a:t>
          </a:r>
        </a:p>
        <a:p>
          <a:pPr marL="171450" indent="-171450">
            <a:buFont typeface="Arial" panose="020B0604020202020204" pitchFamily="34" charset="0"/>
            <a:buChar char="•"/>
          </a:pPr>
          <a:r>
            <a:rPr lang="en-IN" sz="1200"/>
            <a:t>The purchased plot currently hosts a ground-plus-one industrial structure within the industrial zone. Avenue Supermarts intends to transform this property into either a retail shopping center or a commercial building, leveraging its prime location and potential for development. Additionally, the company has secured permission to develop an additional 26,000 sq ft, augmenting its expansion plans. </a:t>
          </a:r>
          <a:endPar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endParaRPr lang="en-IN" sz="1150" b="0" i="0">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a:p>
          <a:endParaRPr lang="en-IN" sz="1100"/>
        </a:p>
      </xdr:txBody>
    </xdr:sp>
    <xdr:clientData/>
  </xdr:oneCellAnchor>
  <xdr:twoCellAnchor>
    <xdr:from>
      <xdr:col>1</xdr:col>
      <xdr:colOff>52295</xdr:colOff>
      <xdr:row>104</xdr:row>
      <xdr:rowOff>134472</xdr:rowOff>
    </xdr:from>
    <xdr:to>
      <xdr:col>9</xdr:col>
      <xdr:colOff>22411</xdr:colOff>
      <xdr:row>109</xdr:row>
      <xdr:rowOff>24695</xdr:rowOff>
    </xdr:to>
    <xdr:sp macro="" textlink="">
      <xdr:nvSpPr>
        <xdr:cNvPr id="29" name="TextBox 28">
          <a:extLst>
            <a:ext uri="{FF2B5EF4-FFF2-40B4-BE49-F238E27FC236}">
              <a16:creationId xmlns:a16="http://schemas.microsoft.com/office/drawing/2014/main" id="{1C7A02FA-D48B-403B-A1DB-9A35C23D9CA8}"/>
            </a:ext>
          </a:extLst>
        </xdr:cNvPr>
        <xdr:cNvSpPr txBox="1"/>
      </xdr:nvSpPr>
      <xdr:spPr>
        <a:xfrm>
          <a:off x="179295" y="19965522"/>
          <a:ext cx="6726516" cy="79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28655"/>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twoCellAnchor>
    <xdr:from>
      <xdr:col>4</xdr:col>
      <xdr:colOff>795619</xdr:colOff>
      <xdr:row>21</xdr:row>
      <xdr:rowOff>88154</xdr:rowOff>
    </xdr:from>
    <xdr:to>
      <xdr:col>7</xdr:col>
      <xdr:colOff>515471</xdr:colOff>
      <xdr:row>30</xdr:row>
      <xdr:rowOff>137459</xdr:rowOff>
    </xdr:to>
    <xdr:grpSp>
      <xdr:nvGrpSpPr>
        <xdr:cNvPr id="30" name="Group 29">
          <a:extLst>
            <a:ext uri="{FF2B5EF4-FFF2-40B4-BE49-F238E27FC236}">
              <a16:creationId xmlns:a16="http://schemas.microsoft.com/office/drawing/2014/main" id="{4D807DE1-AF1E-4F4F-86E9-1503110213E8}"/>
            </a:ext>
          </a:extLst>
        </xdr:cNvPr>
        <xdr:cNvGrpSpPr/>
      </xdr:nvGrpSpPr>
      <xdr:grpSpPr>
        <a:xfrm>
          <a:off x="5188325" y="4264213"/>
          <a:ext cx="2312146" cy="1730187"/>
          <a:chOff x="117475" y="2717801"/>
          <a:chExt cx="1895475" cy="1733549"/>
        </a:xfrm>
      </xdr:grpSpPr>
      <xdr:graphicFrame macro="">
        <xdr:nvGraphicFramePr>
          <xdr:cNvPr id="31" name="Chart 30">
            <a:extLst>
              <a:ext uri="{FF2B5EF4-FFF2-40B4-BE49-F238E27FC236}">
                <a16:creationId xmlns:a16="http://schemas.microsoft.com/office/drawing/2014/main" id="{B3224A48-124F-F4EF-8A8D-C0956F1BFD49}"/>
              </a:ext>
            </a:extLst>
          </xdr:cNvPr>
          <xdr:cNvGraphicFramePr/>
        </xdr:nvGraphicFramePr>
        <xdr:xfrm>
          <a:off x="117475" y="2857500"/>
          <a:ext cx="1895475" cy="15938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2" name="TextBox 31">
            <a:extLst>
              <a:ext uri="{FF2B5EF4-FFF2-40B4-BE49-F238E27FC236}">
                <a16:creationId xmlns:a16="http://schemas.microsoft.com/office/drawing/2014/main" id="{487F8A8F-F774-A4EA-EF7B-0A458EB0F73C}"/>
              </a:ext>
            </a:extLst>
          </xdr:cNvPr>
          <xdr:cNvSpPr txBox="1"/>
        </xdr:nvSpPr>
        <xdr:spPr>
          <a:xfrm>
            <a:off x="447675" y="2717801"/>
            <a:ext cx="1406525"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b="1" baseline="0">
                <a:solidFill>
                  <a:srgbClr val="028655"/>
                </a:solidFill>
              </a:rPr>
              <a:t>          Sales/Total Assets</a:t>
            </a:r>
          </a:p>
          <a:p>
            <a:endParaRPr lang="en-IN" sz="1000" b="1">
              <a:solidFill>
                <a:srgbClr val="028655"/>
              </a:solidFill>
            </a:endParaRPr>
          </a:p>
          <a:p>
            <a:endParaRPr lang="en-IN" sz="1000" b="1">
              <a:solidFill>
                <a:srgbClr val="028655"/>
              </a:solidFill>
            </a:endParaRPr>
          </a:p>
        </xdr:txBody>
      </xdr:sp>
      <xdr:cxnSp macro="">
        <xdr:nvCxnSpPr>
          <xdr:cNvPr id="33" name="Straight Connector 32">
            <a:extLst>
              <a:ext uri="{FF2B5EF4-FFF2-40B4-BE49-F238E27FC236}">
                <a16:creationId xmlns:a16="http://schemas.microsoft.com/office/drawing/2014/main" id="{BEA43324-E75A-1B54-5B99-6F56DEA1EA92}"/>
              </a:ext>
            </a:extLst>
          </xdr:cNvPr>
          <xdr:cNvCxnSpPr/>
        </xdr:nvCxnSpPr>
        <xdr:spPr>
          <a:xfrm>
            <a:off x="292100" y="2743200"/>
            <a:ext cx="1518747" cy="0"/>
          </a:xfrm>
          <a:prstGeom prst="line">
            <a:avLst/>
          </a:prstGeom>
          <a:ln w="127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ukumar\Downloads\TAMO-%20FS%20Analysis.xlsx" TargetMode="External"/><Relationship Id="rId1" Type="http://schemas.openxmlformats.org/officeDocument/2006/relationships/externalLinkPath" Target="/Users/Sukumar/Downloads/TAMO-%20FS%20Analysi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ukumar\Downloads\DCF%20Modelling%20-%20WACC%20-%20Completed-10.xlsx" TargetMode="External"/><Relationship Id="rId1" Type="http://schemas.openxmlformats.org/officeDocument/2006/relationships/externalLinkPath" Target="/Users/Sukumar/Downloads/DCF%20Modelling%20-%20WACC%20-%20Completed-10.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ukumar\Downloads\Exercise%20Sheet%20-%20Common%20Size%20Analysis.xlsx" TargetMode="External"/><Relationship Id="rId1" Type="http://schemas.openxmlformats.org/officeDocument/2006/relationships/externalLinkPath" Target="/Users/Sukumar/Downloads/Exercise%20Sheet%20-%20Common%20Size%20Analysi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Sukumar\Downloads\DCF%20Modelling-%2012.xlsx" TargetMode="External"/><Relationship Id="rId1" Type="http://schemas.openxmlformats.org/officeDocument/2006/relationships/externalLinkPath" Target="/Users/Sukumar/Downloads/DCF%20Modelling-%2012.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Sukumar\Downloads\DCF%20modelling%20-%2013%20-%20Completed%20(1).xlsx" TargetMode="External"/><Relationship Id="rId1" Type="http://schemas.openxmlformats.org/officeDocument/2006/relationships/externalLinkPath" Target="/Users/Sukumar/Downloads/DCF%20modelling%20-%2013%20-%20Completed%20(1).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Sukumar\Downloads\Dupont%20Analysis%20Model.xlsx" TargetMode="External"/><Relationship Id="rId1" Type="http://schemas.openxmlformats.org/officeDocument/2006/relationships/externalLinkPath" Target="/Users/Sukumar/Downloads/Dupont%20Analysis%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inancials&gt;"/>
      <sheetName val="HistoricalFS"/>
      <sheetName val="Data&gt;"/>
      <sheetName val="Data Sheet"/>
      <sheetName val="Cash Flow Data"/>
    </sheetNames>
    <sheetDataSet>
      <sheetData sheetId="0"/>
      <sheetData sheetId="1"/>
      <sheetData sheetId="2"/>
      <sheetData sheetId="3">
        <row r="1">
          <cell r="B1" t="str">
            <v>TATA MOTORS LTD</v>
          </cell>
        </row>
        <row r="16">
          <cell r="B16">
            <v>41364</v>
          </cell>
          <cell r="C16">
            <v>41729</v>
          </cell>
          <cell r="D16">
            <v>42094</v>
          </cell>
          <cell r="E16">
            <v>42460</v>
          </cell>
          <cell r="F16">
            <v>42825</v>
          </cell>
          <cell r="G16">
            <v>43190</v>
          </cell>
          <cell r="H16">
            <v>43555</v>
          </cell>
          <cell r="I16">
            <v>43921</v>
          </cell>
          <cell r="J16">
            <v>44286</v>
          </cell>
          <cell r="K16">
            <v>44651</v>
          </cell>
        </row>
        <row r="17">
          <cell r="B17">
            <v>188792.69</v>
          </cell>
          <cell r="C17">
            <v>232833.66</v>
          </cell>
          <cell r="D17">
            <v>263158.98</v>
          </cell>
          <cell r="E17">
            <v>273045.59999999998</v>
          </cell>
          <cell r="F17">
            <v>269692.51</v>
          </cell>
          <cell r="G17">
            <v>291550.48</v>
          </cell>
          <cell r="H17">
            <v>301938.40000000002</v>
          </cell>
          <cell r="I17">
            <v>261067.97</v>
          </cell>
          <cell r="J17">
            <v>249794.75</v>
          </cell>
          <cell r="K17">
            <v>278453.62</v>
          </cell>
        </row>
        <row r="18">
          <cell r="B18">
            <v>123117.34</v>
          </cell>
          <cell r="C18">
            <v>146426.99</v>
          </cell>
          <cell r="D18">
            <v>163250.35999999999</v>
          </cell>
          <cell r="E18">
            <v>166134.01</v>
          </cell>
          <cell r="F18">
            <v>173294.07999999999</v>
          </cell>
          <cell r="G18">
            <v>187896.58</v>
          </cell>
          <cell r="H18">
            <v>194267.91</v>
          </cell>
          <cell r="I18">
            <v>164899.82</v>
          </cell>
          <cell r="J18">
            <v>153607.35999999999</v>
          </cell>
          <cell r="K18">
            <v>179295.33</v>
          </cell>
        </row>
        <row r="19">
          <cell r="B19">
            <v>3029.29</v>
          </cell>
          <cell r="C19">
            <v>2840.58</v>
          </cell>
          <cell r="D19">
            <v>3330.35</v>
          </cell>
          <cell r="E19">
            <v>2750.99</v>
          </cell>
          <cell r="F19">
            <v>7399.92</v>
          </cell>
          <cell r="G19">
            <v>2046.58</v>
          </cell>
          <cell r="H19">
            <v>-2053.2800000000002</v>
          </cell>
          <cell r="I19">
            <v>-2231.19</v>
          </cell>
          <cell r="J19">
            <v>-4684.16</v>
          </cell>
          <cell r="K19">
            <v>-1590.49</v>
          </cell>
        </row>
        <row r="20">
          <cell r="B20">
            <v>1077.77</v>
          </cell>
          <cell r="C20">
            <v>1128.69</v>
          </cell>
          <cell r="D20">
            <v>1121.75</v>
          </cell>
          <cell r="E20">
            <v>1143.6300000000001</v>
          </cell>
          <cell r="F20">
            <v>1159.82</v>
          </cell>
          <cell r="G20">
            <v>1308.08</v>
          </cell>
          <cell r="H20">
            <v>1585.93</v>
          </cell>
          <cell r="I20">
            <v>1264.95</v>
          </cell>
          <cell r="J20">
            <v>1112.8699999999999</v>
          </cell>
          <cell r="K20">
            <v>2178.29</v>
          </cell>
        </row>
        <row r="21">
          <cell r="B21">
            <v>4440.7299999999996</v>
          </cell>
          <cell r="C21">
            <v>13806.04</v>
          </cell>
          <cell r="D21">
            <v>16173.17</v>
          </cell>
          <cell r="E21">
            <v>12101.53</v>
          </cell>
          <cell r="F21">
            <v>10067.370000000001</v>
          </cell>
          <cell r="G21">
            <v>10971.66</v>
          </cell>
          <cell r="H21">
            <v>11694.54</v>
          </cell>
          <cell r="I21">
            <v>11541.51</v>
          </cell>
          <cell r="J21">
            <v>8273.17</v>
          </cell>
          <cell r="K21">
            <v>9427.3799999999992</v>
          </cell>
        </row>
        <row r="22">
          <cell r="B22">
            <v>16632.189999999999</v>
          </cell>
          <cell r="C22">
            <v>21609.919999999998</v>
          </cell>
          <cell r="D22">
            <v>25641.95</v>
          </cell>
          <cell r="E22">
            <v>28880.89</v>
          </cell>
          <cell r="F22">
            <v>28332.89</v>
          </cell>
          <cell r="G22">
            <v>30300.09</v>
          </cell>
          <cell r="H22">
            <v>33243.870000000003</v>
          </cell>
          <cell r="I22">
            <v>30438.6</v>
          </cell>
          <cell r="J22">
            <v>27648.48</v>
          </cell>
          <cell r="K22">
            <v>30808.52</v>
          </cell>
        </row>
        <row r="23">
          <cell r="B23">
            <v>16632.91</v>
          </cell>
          <cell r="C23">
            <v>22357.79</v>
          </cell>
          <cell r="D23">
            <v>23603.01</v>
          </cell>
          <cell r="E23">
            <v>21991.9</v>
          </cell>
          <cell r="F23">
            <v>30039.38</v>
          </cell>
          <cell r="G23">
            <v>31004.58</v>
          </cell>
          <cell r="H23">
            <v>32719.8</v>
          </cell>
          <cell r="I23">
            <v>29248.32</v>
          </cell>
          <cell r="J23">
            <v>23015.79</v>
          </cell>
          <cell r="K23">
            <v>29205.4</v>
          </cell>
        </row>
        <row r="24">
          <cell r="B24">
            <v>5325.06</v>
          </cell>
          <cell r="C24">
            <v>-4508.55</v>
          </cell>
          <cell r="D24">
            <v>-2539.56</v>
          </cell>
          <cell r="E24">
            <v>7149.38</v>
          </cell>
          <cell r="F24">
            <v>4610.2</v>
          </cell>
          <cell r="G24">
            <v>658.39</v>
          </cell>
          <cell r="H24">
            <v>1708.74</v>
          </cell>
          <cell r="I24">
            <v>3456.51</v>
          </cell>
          <cell r="J24">
            <v>-834.51</v>
          </cell>
          <cell r="K24">
            <v>1228.1199999999999</v>
          </cell>
        </row>
        <row r="26">
          <cell r="B26">
            <v>7601.28</v>
          </cell>
          <cell r="C26">
            <v>11078.16</v>
          </cell>
          <cell r="D26">
            <v>13388.63</v>
          </cell>
          <cell r="E26">
            <v>16710.78</v>
          </cell>
          <cell r="F26">
            <v>17904.990000000002</v>
          </cell>
          <cell r="G26">
            <v>21553.59</v>
          </cell>
          <cell r="H26">
            <v>23590.63</v>
          </cell>
          <cell r="I26">
            <v>21425.43</v>
          </cell>
          <cell r="J26">
            <v>23546.71</v>
          </cell>
          <cell r="K26">
            <v>24835.69</v>
          </cell>
        </row>
        <row r="27">
          <cell r="B27">
            <v>3560.25</v>
          </cell>
          <cell r="C27">
            <v>4749.4399999999996</v>
          </cell>
          <cell r="D27">
            <v>4861.49</v>
          </cell>
          <cell r="E27">
            <v>4889.08</v>
          </cell>
          <cell r="F27">
            <v>4238.01</v>
          </cell>
          <cell r="G27">
            <v>4681.79</v>
          </cell>
          <cell r="H27">
            <v>5758.6</v>
          </cell>
          <cell r="I27">
            <v>7243.33</v>
          </cell>
          <cell r="J27">
            <v>8097.17</v>
          </cell>
          <cell r="K27">
            <v>9311.86</v>
          </cell>
        </row>
        <row r="29">
          <cell r="B29">
            <v>3776.66</v>
          </cell>
          <cell r="C29">
            <v>4764.79</v>
          </cell>
          <cell r="D29">
            <v>7642.91</v>
          </cell>
          <cell r="E29">
            <v>3025.05</v>
          </cell>
          <cell r="F29">
            <v>3251.23</v>
          </cell>
          <cell r="G29">
            <v>4341.93</v>
          </cell>
          <cell r="H29">
            <v>-2437.4499999999998</v>
          </cell>
          <cell r="I29">
            <v>395.25</v>
          </cell>
          <cell r="J29">
            <v>2541.86</v>
          </cell>
          <cell r="K29">
            <v>4231.29</v>
          </cell>
        </row>
        <row r="31">
          <cell r="B31">
            <v>638.07000000000005</v>
          </cell>
          <cell r="C31">
            <v>643.78</v>
          </cell>
          <cell r="D31"/>
          <cell r="E31">
            <v>67.92</v>
          </cell>
          <cell r="F31"/>
          <cell r="G31"/>
          <cell r="H31"/>
          <cell r="I31"/>
          <cell r="J31"/>
          <cell r="K31"/>
        </row>
        <row r="42">
          <cell r="H42">
            <v>72229.289999999994</v>
          </cell>
          <cell r="I42">
            <v>78439.06</v>
          </cell>
          <cell r="J42">
            <v>71934.66</v>
          </cell>
          <cell r="K42">
            <v>79611.37</v>
          </cell>
        </row>
        <row r="43">
          <cell r="H43">
            <v>65151.27</v>
          </cell>
          <cell r="I43">
            <v>70156.27</v>
          </cell>
          <cell r="J43">
            <v>69521.929999999993</v>
          </cell>
          <cell r="K43">
            <v>74039.06</v>
          </cell>
        </row>
        <row r="45">
          <cell r="H45">
            <v>6078.13</v>
          </cell>
          <cell r="I45">
            <v>6432.11</v>
          </cell>
          <cell r="J45">
            <v>5841.04</v>
          </cell>
          <cell r="K45">
            <v>5897.34</v>
          </cell>
        </row>
        <row r="46">
          <cell r="H46">
            <v>2400.7399999999998</v>
          </cell>
          <cell r="I46">
            <v>2380.52</v>
          </cell>
          <cell r="J46">
            <v>2420.7199999999998</v>
          </cell>
          <cell r="K46">
            <v>2487.2600000000002</v>
          </cell>
        </row>
        <row r="48">
          <cell r="H48">
            <v>726.05</v>
          </cell>
          <cell r="I48">
            <v>758.22</v>
          </cell>
          <cell r="J48">
            <v>1518.96</v>
          </cell>
          <cell r="K48">
            <v>-457.08</v>
          </cell>
        </row>
        <row r="51">
          <cell r="H51">
            <v>7688.78</v>
          </cell>
          <cell r="I51">
            <v>8538.01</v>
          </cell>
          <cell r="J51">
            <v>4774.119999999999</v>
          </cell>
          <cell r="K51">
            <v>6982.91</v>
          </cell>
        </row>
        <row r="57">
          <cell r="B57">
            <v>638.07000000000005</v>
          </cell>
          <cell r="C57">
            <v>643.78</v>
          </cell>
          <cell r="D57">
            <v>643.78</v>
          </cell>
          <cell r="E57">
            <v>679.18</v>
          </cell>
          <cell r="F57">
            <v>679.22</v>
          </cell>
          <cell r="G57">
            <v>679.22</v>
          </cell>
          <cell r="H57">
            <v>679.22</v>
          </cell>
          <cell r="I57">
            <v>719.54</v>
          </cell>
          <cell r="J57">
            <v>765.81</v>
          </cell>
          <cell r="K57">
            <v>765.88</v>
          </cell>
        </row>
        <row r="58">
          <cell r="B58">
            <v>36999.230000000003</v>
          </cell>
          <cell r="C58">
            <v>64959.67</v>
          </cell>
          <cell r="D58">
            <v>55618.14</v>
          </cell>
          <cell r="E58">
            <v>78273.23</v>
          </cell>
          <cell r="F58">
            <v>57382.67</v>
          </cell>
          <cell r="G58">
            <v>94748.69</v>
          </cell>
          <cell r="H58">
            <v>59500.34</v>
          </cell>
          <cell r="I58">
            <v>61491.49</v>
          </cell>
          <cell r="J58">
            <v>54480.91</v>
          </cell>
          <cell r="K58">
            <v>43795.360000000001</v>
          </cell>
        </row>
        <row r="59">
          <cell r="B59">
            <v>53715.71</v>
          </cell>
          <cell r="C59">
            <v>60642.28</v>
          </cell>
          <cell r="D59">
            <v>73610.39</v>
          </cell>
          <cell r="E59">
            <v>69359.960000000006</v>
          </cell>
          <cell r="F59">
            <v>78603.98</v>
          </cell>
          <cell r="G59">
            <v>88950.47</v>
          </cell>
          <cell r="H59">
            <v>106175.34</v>
          </cell>
          <cell r="I59">
            <v>124787.64</v>
          </cell>
          <cell r="J59">
            <v>142130.57</v>
          </cell>
          <cell r="K59">
            <v>146449.03</v>
          </cell>
        </row>
        <row r="60">
          <cell r="B60">
            <v>76977.02</v>
          </cell>
          <cell r="C60">
            <v>92180.26</v>
          </cell>
          <cell r="D60">
            <v>107442.48</v>
          </cell>
          <cell r="E60">
            <v>114871.75</v>
          </cell>
          <cell r="F60">
            <v>135914.49</v>
          </cell>
          <cell r="G60">
            <v>142813.43</v>
          </cell>
          <cell r="H60">
            <v>139348.59</v>
          </cell>
          <cell r="I60">
            <v>133180.72</v>
          </cell>
          <cell r="J60">
            <v>144192.62</v>
          </cell>
          <cell r="K60">
            <v>138051.22</v>
          </cell>
        </row>
        <row r="61">
          <cell r="B61">
            <v>168330.03</v>
          </cell>
          <cell r="C61">
            <v>218425.99</v>
          </cell>
          <cell r="D61">
            <v>237314.79</v>
          </cell>
          <cell r="E61">
            <v>263184.12</v>
          </cell>
          <cell r="F61">
            <v>272580.36</v>
          </cell>
          <cell r="G61">
            <v>327191.81</v>
          </cell>
          <cell r="H61">
            <v>305703.49</v>
          </cell>
          <cell r="I61">
            <v>320179.39</v>
          </cell>
          <cell r="J61">
            <v>341569.91</v>
          </cell>
          <cell r="K61">
            <v>329061.49</v>
          </cell>
        </row>
        <row r="62">
          <cell r="B62">
            <v>55511.73</v>
          </cell>
          <cell r="C62">
            <v>69091.67</v>
          </cell>
          <cell r="D62">
            <v>88479.49</v>
          </cell>
          <cell r="E62">
            <v>107231.76</v>
          </cell>
          <cell r="F62">
            <v>95944.08</v>
          </cell>
          <cell r="G62">
            <v>121413.86</v>
          </cell>
          <cell r="H62">
            <v>111234.47</v>
          </cell>
          <cell r="I62">
            <v>127107.14</v>
          </cell>
          <cell r="J62">
            <v>138707.60999999999</v>
          </cell>
          <cell r="K62">
            <v>138855.45000000001</v>
          </cell>
        </row>
        <row r="63">
          <cell r="B63">
            <v>18453.55</v>
          </cell>
          <cell r="C63">
            <v>33262.559999999998</v>
          </cell>
          <cell r="D63">
            <v>28640.09</v>
          </cell>
          <cell r="E63">
            <v>25918.94</v>
          </cell>
          <cell r="F63">
            <v>33698.839999999997</v>
          </cell>
          <cell r="G63">
            <v>40033.5</v>
          </cell>
          <cell r="H63">
            <v>31883.84</v>
          </cell>
          <cell r="I63">
            <v>35622.29</v>
          </cell>
          <cell r="J63">
            <v>20963.93</v>
          </cell>
          <cell r="K63">
            <v>10251.09</v>
          </cell>
        </row>
        <row r="64">
          <cell r="B64">
            <v>8764.73</v>
          </cell>
          <cell r="C64">
            <v>10686.67</v>
          </cell>
          <cell r="D64">
            <v>15336.74</v>
          </cell>
          <cell r="E64">
            <v>23767.02</v>
          </cell>
          <cell r="F64">
            <v>20337.919999999998</v>
          </cell>
          <cell r="G64">
            <v>20812.75</v>
          </cell>
          <cell r="H64">
            <v>15770.72</v>
          </cell>
          <cell r="I64">
            <v>16308.48</v>
          </cell>
          <cell r="J64">
            <v>24620.28</v>
          </cell>
          <cell r="K64">
            <v>29379.53</v>
          </cell>
        </row>
        <row r="65">
          <cell r="B65">
            <v>85600.02</v>
          </cell>
          <cell r="C65">
            <v>105385.09</v>
          </cell>
          <cell r="D65">
            <v>104858.47</v>
          </cell>
          <cell r="E65">
            <v>106266.4</v>
          </cell>
          <cell r="F65">
            <v>122599.52</v>
          </cell>
          <cell r="G65">
            <v>144931.70000000001</v>
          </cell>
          <cell r="H65">
            <v>146814.46</v>
          </cell>
          <cell r="I65">
            <v>141141.48000000001</v>
          </cell>
          <cell r="J65">
            <v>157278.09</v>
          </cell>
          <cell r="K65">
            <v>150575.42000000001</v>
          </cell>
        </row>
        <row r="67">
          <cell r="B67">
            <v>10959.6</v>
          </cell>
          <cell r="C67">
            <v>10574.23</v>
          </cell>
          <cell r="D67">
            <v>12579.2</v>
          </cell>
          <cell r="E67">
            <v>13570.91</v>
          </cell>
          <cell r="F67">
            <v>14075.55</v>
          </cell>
          <cell r="G67">
            <v>19893.3</v>
          </cell>
          <cell r="H67">
            <v>18996.169999999998</v>
          </cell>
          <cell r="I67">
            <v>11172.69</v>
          </cell>
          <cell r="J67">
            <v>12679.08</v>
          </cell>
          <cell r="K67">
            <v>12442.12</v>
          </cell>
        </row>
        <row r="68">
          <cell r="B68">
            <v>21036.82</v>
          </cell>
          <cell r="C68">
            <v>27270.89</v>
          </cell>
          <cell r="D68">
            <v>29272.34</v>
          </cell>
          <cell r="E68">
            <v>32655.73</v>
          </cell>
          <cell r="F68">
            <v>35085.31</v>
          </cell>
          <cell r="G68">
            <v>42137.63</v>
          </cell>
          <cell r="H68">
            <v>39013.730000000003</v>
          </cell>
          <cell r="I68">
            <v>37456.879999999997</v>
          </cell>
          <cell r="J68">
            <v>36088.589999999997</v>
          </cell>
          <cell r="K68">
            <v>35240.339999999997</v>
          </cell>
        </row>
        <row r="69">
          <cell r="B69">
            <v>21114.82</v>
          </cell>
          <cell r="C69">
            <v>29711.79</v>
          </cell>
          <cell r="D69">
            <v>32115.759999999998</v>
          </cell>
          <cell r="E69">
            <v>30460.400000000001</v>
          </cell>
          <cell r="F69">
            <v>36077.879999999997</v>
          </cell>
          <cell r="G69">
            <v>34613.910000000003</v>
          </cell>
          <cell r="H69">
            <v>32648.82</v>
          </cell>
          <cell r="I69">
            <v>33726.97</v>
          </cell>
          <cell r="J69">
            <v>46792.46</v>
          </cell>
          <cell r="K69">
            <v>40669.19</v>
          </cell>
        </row>
        <row r="93">
          <cell r="B93">
            <v>285.72000000000003</v>
          </cell>
          <cell r="C93">
            <v>288.74</v>
          </cell>
          <cell r="D93">
            <v>288.74</v>
          </cell>
          <cell r="E93">
            <v>288.72000000000003</v>
          </cell>
          <cell r="F93">
            <v>288.73</v>
          </cell>
          <cell r="G93">
            <v>288.73</v>
          </cell>
          <cell r="H93">
            <v>288.73</v>
          </cell>
          <cell r="I93">
            <v>308.89999999999998</v>
          </cell>
          <cell r="J93">
            <v>332.03</v>
          </cell>
          <cell r="K93">
            <v>332.07</v>
          </cell>
        </row>
      </sheetData>
      <sheetData sheetId="4">
        <row r="4">
          <cell r="E4">
            <v>24406</v>
          </cell>
          <cell r="F4">
            <v>36303</v>
          </cell>
          <cell r="G4">
            <v>43397</v>
          </cell>
          <cell r="H4">
            <v>38626</v>
          </cell>
          <cell r="I4">
            <v>28840</v>
          </cell>
          <cell r="J4">
            <v>33312</v>
          </cell>
          <cell r="K4">
            <v>28771</v>
          </cell>
          <cell r="L4">
            <v>23352</v>
          </cell>
          <cell r="M4">
            <v>31198</v>
          </cell>
          <cell r="N4">
            <v>26666</v>
          </cell>
        </row>
        <row r="5">
          <cell r="E5">
            <v>-5177</v>
          </cell>
          <cell r="F5">
            <v>445</v>
          </cell>
          <cell r="G5">
            <v>-3179</v>
          </cell>
          <cell r="H5">
            <v>-2223</v>
          </cell>
          <cell r="I5">
            <v>-4152</v>
          </cell>
          <cell r="J5">
            <v>-10688</v>
          </cell>
          <cell r="K5">
            <v>-9109</v>
          </cell>
          <cell r="L5">
            <v>9950</v>
          </cell>
          <cell r="M5">
            <v>-5505</v>
          </cell>
          <cell r="N5">
            <v>337</v>
          </cell>
        </row>
        <row r="6">
          <cell r="E6">
            <v>-2656</v>
          </cell>
          <cell r="F6">
            <v>-2853</v>
          </cell>
          <cell r="G6">
            <v>-3692</v>
          </cell>
          <cell r="H6">
            <v>-5743</v>
          </cell>
          <cell r="I6">
            <v>-6621</v>
          </cell>
          <cell r="J6">
            <v>-3560</v>
          </cell>
          <cell r="K6">
            <v>2069</v>
          </cell>
          <cell r="L6">
            <v>2326</v>
          </cell>
          <cell r="M6">
            <v>3814</v>
          </cell>
          <cell r="N6">
            <v>597</v>
          </cell>
        </row>
        <row r="7">
          <cell r="E7">
            <v>8132</v>
          </cell>
          <cell r="F7">
            <v>4694</v>
          </cell>
          <cell r="G7">
            <v>3598</v>
          </cell>
          <cell r="H7">
            <v>3947</v>
          </cell>
          <cell r="I7">
            <v>9301</v>
          </cell>
          <cell r="J7">
            <v>7320</v>
          </cell>
          <cell r="K7">
            <v>-4692</v>
          </cell>
          <cell r="L7">
            <v>-8085</v>
          </cell>
          <cell r="M7">
            <v>5748</v>
          </cell>
          <cell r="N7">
            <v>-7012</v>
          </cell>
        </row>
        <row r="8">
          <cell r="E8">
            <v>0</v>
          </cell>
          <cell r="F8">
            <v>0</v>
          </cell>
          <cell r="G8">
            <v>0</v>
          </cell>
          <cell r="H8">
            <v>-520</v>
          </cell>
          <cell r="I8">
            <v>0</v>
          </cell>
          <cell r="J8">
            <v>0</v>
          </cell>
          <cell r="K8">
            <v>0</v>
          </cell>
          <cell r="L8">
            <v>0</v>
          </cell>
          <cell r="M8">
            <v>0</v>
          </cell>
          <cell r="N8">
            <v>0</v>
          </cell>
        </row>
        <row r="9">
          <cell r="E9">
            <v>-303</v>
          </cell>
          <cell r="F9">
            <v>1870</v>
          </cell>
          <cell r="G9">
            <v>-398</v>
          </cell>
          <cell r="H9">
            <v>5852</v>
          </cell>
          <cell r="I9">
            <v>4727</v>
          </cell>
          <cell r="J9">
            <v>494</v>
          </cell>
          <cell r="K9">
            <v>4512</v>
          </cell>
          <cell r="L9">
            <v>875</v>
          </cell>
          <cell r="M9">
            <v>-4150</v>
          </cell>
          <cell r="N9">
            <v>-4396</v>
          </cell>
        </row>
        <row r="10">
          <cell r="E10">
            <v>-3</v>
          </cell>
          <cell r="F10">
            <v>4157</v>
          </cell>
          <cell r="G10">
            <v>-3672</v>
          </cell>
          <cell r="H10">
            <v>1313</v>
          </cell>
          <cell r="I10">
            <v>3254</v>
          </cell>
          <cell r="J10">
            <v>-6434</v>
          </cell>
          <cell r="K10">
            <v>-7221</v>
          </cell>
          <cell r="L10">
            <v>5065</v>
          </cell>
          <cell r="M10">
            <v>-93</v>
          </cell>
          <cell r="N10">
            <v>-10474</v>
          </cell>
        </row>
        <row r="11">
          <cell r="E11">
            <v>-2240</v>
          </cell>
          <cell r="F11">
            <v>-4308</v>
          </cell>
          <cell r="G11">
            <v>-4194</v>
          </cell>
          <cell r="H11">
            <v>-2040</v>
          </cell>
          <cell r="I11">
            <v>-1895</v>
          </cell>
          <cell r="J11">
            <v>-3021</v>
          </cell>
          <cell r="K11">
            <v>-2659</v>
          </cell>
          <cell r="L11">
            <v>-1785</v>
          </cell>
          <cell r="M11">
            <v>-2105</v>
          </cell>
          <cell r="N11">
            <v>-1910</v>
          </cell>
        </row>
        <row r="13">
          <cell r="E13">
            <v>-18863</v>
          </cell>
          <cell r="F13">
            <v>-26975</v>
          </cell>
          <cell r="G13">
            <v>-31962</v>
          </cell>
          <cell r="H13">
            <v>-31503</v>
          </cell>
          <cell r="I13">
            <v>-16072</v>
          </cell>
          <cell r="J13">
            <v>-35079</v>
          </cell>
          <cell r="K13">
            <v>-35304</v>
          </cell>
          <cell r="L13">
            <v>-29702</v>
          </cell>
          <cell r="M13">
            <v>-20205</v>
          </cell>
          <cell r="N13">
            <v>-15168</v>
          </cell>
        </row>
        <row r="14">
          <cell r="E14">
            <v>37</v>
          </cell>
          <cell r="F14">
            <v>50</v>
          </cell>
          <cell r="G14">
            <v>74</v>
          </cell>
          <cell r="H14">
            <v>59</v>
          </cell>
          <cell r="I14">
            <v>53</v>
          </cell>
          <cell r="J14">
            <v>30</v>
          </cell>
          <cell r="K14">
            <v>67</v>
          </cell>
          <cell r="L14">
            <v>171</v>
          </cell>
          <cell r="M14">
            <v>351</v>
          </cell>
          <cell r="N14">
            <v>230</v>
          </cell>
        </row>
        <row r="15">
          <cell r="E15">
            <v>73</v>
          </cell>
          <cell r="F15">
            <v>-429</v>
          </cell>
          <cell r="G15">
            <v>-5461</v>
          </cell>
          <cell r="H15">
            <v>-4728</v>
          </cell>
          <cell r="I15">
            <v>-6</v>
          </cell>
          <cell r="J15">
            <v>-329</v>
          </cell>
          <cell r="K15">
            <v>-130</v>
          </cell>
          <cell r="L15">
            <v>-1439</v>
          </cell>
          <cell r="M15">
            <v>-7530</v>
          </cell>
          <cell r="N15">
            <v>-3008</v>
          </cell>
        </row>
        <row r="16">
          <cell r="E16">
            <v>34</v>
          </cell>
          <cell r="F16">
            <v>4</v>
          </cell>
          <cell r="G16">
            <v>42</v>
          </cell>
          <cell r="H16">
            <v>89</v>
          </cell>
          <cell r="I16">
            <v>1965</v>
          </cell>
          <cell r="J16">
            <v>2381</v>
          </cell>
          <cell r="K16">
            <v>5644</v>
          </cell>
          <cell r="L16">
            <v>21</v>
          </cell>
          <cell r="M16">
            <v>226</v>
          </cell>
          <cell r="N16">
            <v>104</v>
          </cell>
        </row>
        <row r="17">
          <cell r="E17">
            <v>713</v>
          </cell>
          <cell r="F17">
            <v>653</v>
          </cell>
          <cell r="G17">
            <v>698</v>
          </cell>
          <cell r="H17">
            <v>731</v>
          </cell>
          <cell r="I17">
            <v>638</v>
          </cell>
          <cell r="J17">
            <v>690</v>
          </cell>
          <cell r="K17">
            <v>761</v>
          </cell>
          <cell r="L17">
            <v>1104</v>
          </cell>
          <cell r="M17">
            <v>428</v>
          </cell>
          <cell r="N17">
            <v>653</v>
          </cell>
        </row>
        <row r="18">
          <cell r="E18">
            <v>95</v>
          </cell>
          <cell r="F18">
            <v>40</v>
          </cell>
          <cell r="G18">
            <v>80</v>
          </cell>
          <cell r="H18">
            <v>58</v>
          </cell>
          <cell r="I18">
            <v>620</v>
          </cell>
          <cell r="J18">
            <v>1797</v>
          </cell>
          <cell r="K18">
            <v>232</v>
          </cell>
          <cell r="L18">
            <v>21</v>
          </cell>
          <cell r="M18">
            <v>18</v>
          </cell>
          <cell r="N18">
            <v>32</v>
          </cell>
        </row>
        <row r="19">
          <cell r="E19">
            <v>0</v>
          </cell>
          <cell r="F19">
            <v>0</v>
          </cell>
          <cell r="G19">
            <v>0</v>
          </cell>
          <cell r="H19">
            <v>0</v>
          </cell>
          <cell r="I19">
            <v>0</v>
          </cell>
          <cell r="J19">
            <v>0</v>
          </cell>
          <cell r="K19">
            <v>0</v>
          </cell>
          <cell r="L19">
            <v>0</v>
          </cell>
          <cell r="M19">
            <v>0</v>
          </cell>
          <cell r="N19">
            <v>0</v>
          </cell>
        </row>
        <row r="20">
          <cell r="E20">
            <v>0</v>
          </cell>
          <cell r="F20">
            <v>0</v>
          </cell>
          <cell r="G20">
            <v>-160</v>
          </cell>
          <cell r="H20">
            <v>0</v>
          </cell>
          <cell r="I20">
            <v>-107</v>
          </cell>
          <cell r="J20">
            <v>-4</v>
          </cell>
          <cell r="K20">
            <v>-9</v>
          </cell>
          <cell r="L20">
            <v>-606</v>
          </cell>
          <cell r="M20">
            <v>-10</v>
          </cell>
          <cell r="N20">
            <v>0</v>
          </cell>
        </row>
        <row r="21">
          <cell r="E21">
            <v>0</v>
          </cell>
          <cell r="F21">
            <v>0</v>
          </cell>
          <cell r="G21">
            <v>0</v>
          </cell>
          <cell r="H21">
            <v>0</v>
          </cell>
          <cell r="I21">
            <v>0</v>
          </cell>
          <cell r="J21">
            <v>14</v>
          </cell>
          <cell r="K21">
            <v>533</v>
          </cell>
          <cell r="L21">
            <v>0</v>
          </cell>
          <cell r="M21">
            <v>0</v>
          </cell>
          <cell r="N21">
            <v>0</v>
          </cell>
        </row>
        <row r="22">
          <cell r="E22">
            <v>0</v>
          </cell>
          <cell r="F22">
            <v>-185</v>
          </cell>
          <cell r="G22">
            <v>0</v>
          </cell>
          <cell r="H22">
            <v>-111</v>
          </cell>
          <cell r="I22">
            <v>0</v>
          </cell>
          <cell r="J22">
            <v>0</v>
          </cell>
          <cell r="K22">
            <v>-8</v>
          </cell>
          <cell r="L22">
            <v>-27</v>
          </cell>
          <cell r="M22">
            <v>0</v>
          </cell>
          <cell r="N22">
            <v>-98</v>
          </cell>
        </row>
        <row r="23">
          <cell r="E23">
            <v>45</v>
          </cell>
          <cell r="F23">
            <v>0</v>
          </cell>
          <cell r="G23">
            <v>0</v>
          </cell>
          <cell r="H23">
            <v>0</v>
          </cell>
          <cell r="I23">
            <v>0</v>
          </cell>
          <cell r="J23">
            <v>0</v>
          </cell>
          <cell r="K23">
            <v>0</v>
          </cell>
          <cell r="L23">
            <v>0</v>
          </cell>
          <cell r="M23">
            <v>0</v>
          </cell>
          <cell r="N23">
            <v>0</v>
          </cell>
        </row>
        <row r="24">
          <cell r="E24">
            <v>-5103</v>
          </cell>
          <cell r="F24">
            <v>-1149</v>
          </cell>
          <cell r="G24">
            <v>456</v>
          </cell>
          <cell r="H24">
            <v>-1289</v>
          </cell>
          <cell r="I24">
            <v>-26663</v>
          </cell>
          <cell r="J24">
            <v>5360</v>
          </cell>
          <cell r="K24">
            <v>7335</v>
          </cell>
          <cell r="L24">
            <v>-2659</v>
          </cell>
          <cell r="M24">
            <v>1051</v>
          </cell>
          <cell r="N24">
            <v>12813</v>
          </cell>
        </row>
        <row r="26">
          <cell r="E26">
            <v>1</v>
          </cell>
          <cell r="F26">
            <v>0</v>
          </cell>
          <cell r="G26">
            <v>0</v>
          </cell>
          <cell r="H26">
            <v>7433</v>
          </cell>
          <cell r="I26">
            <v>5</v>
          </cell>
          <cell r="J26">
            <v>0</v>
          </cell>
          <cell r="K26">
            <v>0</v>
          </cell>
          <cell r="L26">
            <v>3889</v>
          </cell>
          <cell r="M26">
            <v>2603</v>
          </cell>
          <cell r="N26">
            <v>19</v>
          </cell>
        </row>
        <row r="27">
          <cell r="E27">
            <v>-97</v>
          </cell>
          <cell r="F27">
            <v>-658</v>
          </cell>
          <cell r="G27">
            <v>-744</v>
          </cell>
          <cell r="H27">
            <v>0</v>
          </cell>
          <cell r="I27">
            <v>0</v>
          </cell>
          <cell r="J27">
            <v>0</v>
          </cell>
          <cell r="K27">
            <v>0</v>
          </cell>
          <cell r="L27">
            <v>0</v>
          </cell>
          <cell r="M27">
            <v>0</v>
          </cell>
          <cell r="N27">
            <v>0</v>
          </cell>
        </row>
        <row r="28">
          <cell r="E28">
            <v>27863</v>
          </cell>
          <cell r="F28">
            <v>33258</v>
          </cell>
          <cell r="G28">
            <v>36363</v>
          </cell>
          <cell r="H28">
            <v>19519</v>
          </cell>
          <cell r="I28">
            <v>33390</v>
          </cell>
          <cell r="J28">
            <v>37482</v>
          </cell>
          <cell r="K28">
            <v>51128</v>
          </cell>
          <cell r="L28">
            <v>38297</v>
          </cell>
          <cell r="M28">
            <v>46641</v>
          </cell>
          <cell r="N28">
            <v>46578</v>
          </cell>
        </row>
        <row r="29">
          <cell r="E29">
            <v>-20395</v>
          </cell>
          <cell r="F29">
            <v>-29141</v>
          </cell>
          <cell r="G29">
            <v>-23332</v>
          </cell>
          <cell r="H29">
            <v>-24924</v>
          </cell>
          <cell r="I29">
            <v>-21732</v>
          </cell>
          <cell r="J29">
            <v>-29964</v>
          </cell>
          <cell r="K29">
            <v>-35198</v>
          </cell>
          <cell r="L29">
            <v>-29847</v>
          </cell>
          <cell r="M29">
            <v>-29709</v>
          </cell>
          <cell r="N29">
            <v>-42816</v>
          </cell>
        </row>
        <row r="30">
          <cell r="E30">
            <v>0</v>
          </cell>
          <cell r="F30">
            <v>0</v>
          </cell>
          <cell r="G30">
            <v>0</v>
          </cell>
          <cell r="H30">
            <v>0</v>
          </cell>
          <cell r="I30">
            <v>0</v>
          </cell>
          <cell r="J30">
            <v>0</v>
          </cell>
          <cell r="K30">
            <v>0</v>
          </cell>
          <cell r="L30">
            <v>0</v>
          </cell>
          <cell r="M30">
            <v>0</v>
          </cell>
          <cell r="N30">
            <v>0</v>
          </cell>
        </row>
        <row r="31">
          <cell r="E31">
            <v>-4666</v>
          </cell>
          <cell r="F31">
            <v>-6171</v>
          </cell>
          <cell r="G31">
            <v>-6307</v>
          </cell>
          <cell r="H31">
            <v>-5716</v>
          </cell>
          <cell r="I31">
            <v>-5336</v>
          </cell>
          <cell r="J31">
            <v>-5411</v>
          </cell>
          <cell r="K31">
            <v>-7005</v>
          </cell>
          <cell r="L31">
            <v>-7518</v>
          </cell>
          <cell r="M31">
            <v>-8123</v>
          </cell>
          <cell r="N31">
            <v>-9251</v>
          </cell>
        </row>
        <row r="32">
          <cell r="E32">
            <v>-1551</v>
          </cell>
          <cell r="F32">
            <v>-722</v>
          </cell>
          <cell r="G32">
            <v>-720</v>
          </cell>
          <cell r="H32">
            <v>-108</v>
          </cell>
          <cell r="I32">
            <v>-121</v>
          </cell>
          <cell r="J32">
            <v>-96</v>
          </cell>
          <cell r="K32">
            <v>-95</v>
          </cell>
          <cell r="L32">
            <v>-57</v>
          </cell>
          <cell r="M32">
            <v>-30</v>
          </cell>
          <cell r="N32">
            <v>-100</v>
          </cell>
        </row>
        <row r="33">
          <cell r="E33">
            <v>0</v>
          </cell>
          <cell r="F33">
            <v>0</v>
          </cell>
          <cell r="G33">
            <v>0</v>
          </cell>
          <cell r="H33">
            <v>0</v>
          </cell>
          <cell r="I33">
            <v>0</v>
          </cell>
          <cell r="J33">
            <v>0</v>
          </cell>
          <cell r="K33">
            <v>0</v>
          </cell>
          <cell r="L33">
            <v>-1346</v>
          </cell>
          <cell r="M33">
            <v>-1477</v>
          </cell>
          <cell r="N33">
            <v>-1559</v>
          </cell>
        </row>
        <row r="34">
          <cell r="E34">
            <v>-2849</v>
          </cell>
          <cell r="F34">
            <v>-450</v>
          </cell>
          <cell r="G34">
            <v>-57</v>
          </cell>
          <cell r="H34">
            <v>0</v>
          </cell>
          <cell r="I34">
            <v>0</v>
          </cell>
          <cell r="J34">
            <v>0</v>
          </cell>
          <cell r="K34">
            <v>0</v>
          </cell>
          <cell r="L34">
            <v>-29</v>
          </cell>
          <cell r="M34">
            <v>0</v>
          </cell>
          <cell r="N34">
            <v>3750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s>
    <sheetDataSet>
      <sheetData sheetId="0"/>
      <sheetData sheetId="1"/>
      <sheetData sheetId="2"/>
      <sheetData sheetId="3">
        <row r="11">
          <cell r="M11">
            <v>1.2421196304007405</v>
          </cell>
        </row>
      </sheetData>
      <sheetData sheetId="4">
        <row r="7">
          <cell r="E7">
            <v>228379.45</v>
          </cell>
          <cell r="F7">
            <v>710.83</v>
          </cell>
        </row>
        <row r="8">
          <cell r="E8">
            <v>47567.78</v>
          </cell>
          <cell r="F8">
            <v>4525.96</v>
          </cell>
        </row>
        <row r="9">
          <cell r="E9">
            <v>28378.34</v>
          </cell>
          <cell r="F9">
            <v>248.92</v>
          </cell>
        </row>
        <row r="10">
          <cell r="E10">
            <v>23395.42</v>
          </cell>
          <cell r="F10">
            <v>4617.57</v>
          </cell>
        </row>
        <row r="11">
          <cell r="E11">
            <v>23076.59</v>
          </cell>
          <cell r="F11">
            <v>805.48</v>
          </cell>
        </row>
      </sheetData>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mon Size Statement"/>
      <sheetName val="Data Sheet"/>
    </sheetNames>
    <sheetDataSet>
      <sheetData sheetId="0"/>
      <sheetData sheetId="1">
        <row r="16">
          <cell r="B16">
            <v>41364</v>
          </cell>
          <cell r="C16">
            <v>41729</v>
          </cell>
          <cell r="D16">
            <v>42094</v>
          </cell>
          <cell r="E16">
            <v>42460</v>
          </cell>
          <cell r="F16">
            <v>42825</v>
          </cell>
          <cell r="G16">
            <v>43190</v>
          </cell>
          <cell r="H16">
            <v>43555</v>
          </cell>
          <cell r="I16">
            <v>43921</v>
          </cell>
          <cell r="J16">
            <v>44286</v>
          </cell>
          <cell r="K16">
            <v>44651</v>
          </cell>
        </row>
        <row r="17">
          <cell r="B17">
            <v>188792.69</v>
          </cell>
          <cell r="C17">
            <v>232833.66</v>
          </cell>
          <cell r="D17">
            <v>263158.98</v>
          </cell>
          <cell r="E17">
            <v>273045.59999999998</v>
          </cell>
          <cell r="F17">
            <v>269692.51</v>
          </cell>
          <cell r="G17">
            <v>291550.48</v>
          </cell>
          <cell r="H17">
            <v>301938.40000000002</v>
          </cell>
          <cell r="I17">
            <v>261067.97</v>
          </cell>
          <cell r="J17">
            <v>249794.75</v>
          </cell>
          <cell r="K17">
            <v>278453.62</v>
          </cell>
        </row>
        <row r="18">
          <cell r="B18">
            <v>123117.34</v>
          </cell>
          <cell r="C18">
            <v>146426.99</v>
          </cell>
          <cell r="D18">
            <v>163250.35999999999</v>
          </cell>
          <cell r="E18">
            <v>166134.01</v>
          </cell>
          <cell r="F18">
            <v>173294.07999999999</v>
          </cell>
          <cell r="G18">
            <v>187896.58</v>
          </cell>
          <cell r="H18">
            <v>194267.91</v>
          </cell>
          <cell r="I18">
            <v>164899.82</v>
          </cell>
          <cell r="J18">
            <v>153607.35999999999</v>
          </cell>
          <cell r="K18">
            <v>179295.33</v>
          </cell>
        </row>
        <row r="19">
          <cell r="B19">
            <v>3029.29</v>
          </cell>
          <cell r="C19">
            <v>2840.58</v>
          </cell>
          <cell r="D19">
            <v>3330.35</v>
          </cell>
          <cell r="E19">
            <v>2750.99</v>
          </cell>
          <cell r="F19">
            <v>7399.92</v>
          </cell>
          <cell r="G19">
            <v>2046.58</v>
          </cell>
          <cell r="H19">
            <v>-2053.2800000000002</v>
          </cell>
          <cell r="I19">
            <v>-2231.19</v>
          </cell>
          <cell r="J19">
            <v>-4684.16</v>
          </cell>
          <cell r="K19">
            <v>-1590.49</v>
          </cell>
        </row>
        <row r="20">
          <cell r="B20">
            <v>1077.77</v>
          </cell>
          <cell r="C20">
            <v>1128.69</v>
          </cell>
          <cell r="D20">
            <v>1121.75</v>
          </cell>
          <cell r="E20">
            <v>1143.6300000000001</v>
          </cell>
          <cell r="F20">
            <v>1159.82</v>
          </cell>
          <cell r="G20">
            <v>1308.08</v>
          </cell>
          <cell r="H20">
            <v>1585.93</v>
          </cell>
          <cell r="I20">
            <v>1264.95</v>
          </cell>
          <cell r="J20">
            <v>1112.8699999999999</v>
          </cell>
          <cell r="K20">
            <v>2178.29</v>
          </cell>
        </row>
        <row r="21">
          <cell r="B21">
            <v>4440.7299999999996</v>
          </cell>
          <cell r="C21">
            <v>13806.04</v>
          </cell>
          <cell r="D21">
            <v>16173.17</v>
          </cell>
          <cell r="E21">
            <v>12101.53</v>
          </cell>
          <cell r="F21">
            <v>10067.370000000001</v>
          </cell>
          <cell r="G21">
            <v>10971.66</v>
          </cell>
          <cell r="H21">
            <v>11694.54</v>
          </cell>
          <cell r="I21">
            <v>11541.51</v>
          </cell>
          <cell r="J21">
            <v>8273.17</v>
          </cell>
          <cell r="K21">
            <v>9427.3799999999992</v>
          </cell>
        </row>
        <row r="22">
          <cell r="B22">
            <v>16632.189999999999</v>
          </cell>
          <cell r="C22">
            <v>21609.919999999998</v>
          </cell>
          <cell r="D22">
            <v>25641.95</v>
          </cell>
          <cell r="E22">
            <v>28880.89</v>
          </cell>
          <cell r="F22">
            <v>28332.89</v>
          </cell>
          <cell r="G22">
            <v>30300.09</v>
          </cell>
          <cell r="H22">
            <v>33243.870000000003</v>
          </cell>
          <cell r="I22">
            <v>30438.6</v>
          </cell>
          <cell r="J22">
            <v>27648.48</v>
          </cell>
          <cell r="K22">
            <v>30808.52</v>
          </cell>
        </row>
        <row r="23">
          <cell r="B23">
            <v>16632.91</v>
          </cell>
          <cell r="C23">
            <v>22357.79</v>
          </cell>
          <cell r="D23">
            <v>23603.01</v>
          </cell>
          <cell r="E23">
            <v>21991.9</v>
          </cell>
          <cell r="F23">
            <v>30039.38</v>
          </cell>
          <cell r="G23">
            <v>31004.58</v>
          </cell>
          <cell r="H23">
            <v>32719.8</v>
          </cell>
          <cell r="I23">
            <v>29248.32</v>
          </cell>
          <cell r="J23">
            <v>23015.79</v>
          </cell>
          <cell r="K23">
            <v>29205.4</v>
          </cell>
        </row>
        <row r="24">
          <cell r="B24">
            <v>5325.06</v>
          </cell>
          <cell r="C24">
            <v>-4508.55</v>
          </cell>
          <cell r="D24">
            <v>-2539.56</v>
          </cell>
          <cell r="E24">
            <v>7149.38</v>
          </cell>
          <cell r="F24">
            <v>4610.2</v>
          </cell>
          <cell r="G24">
            <v>658.39</v>
          </cell>
          <cell r="H24">
            <v>1708.74</v>
          </cell>
          <cell r="I24">
            <v>3456.51</v>
          </cell>
          <cell r="J24">
            <v>-834.51</v>
          </cell>
          <cell r="K24">
            <v>1228.1199999999999</v>
          </cell>
        </row>
        <row r="25">
          <cell r="B25">
            <v>212.88</v>
          </cell>
          <cell r="C25">
            <v>-156.79</v>
          </cell>
          <cell r="D25">
            <v>714.03</v>
          </cell>
          <cell r="E25">
            <v>-2669.62</v>
          </cell>
          <cell r="F25">
            <v>1869.1</v>
          </cell>
          <cell r="G25">
            <v>5932.73</v>
          </cell>
          <cell r="H25">
            <v>-26686.25</v>
          </cell>
          <cell r="I25">
            <v>101.71</v>
          </cell>
          <cell r="J25">
            <v>-11117.83</v>
          </cell>
          <cell r="K25">
            <v>2424.0500000000002</v>
          </cell>
        </row>
        <row r="26">
          <cell r="B26">
            <v>7601.28</v>
          </cell>
          <cell r="C26">
            <v>11078.16</v>
          </cell>
          <cell r="D26">
            <v>13388.63</v>
          </cell>
          <cell r="E26">
            <v>16710.78</v>
          </cell>
          <cell r="F26">
            <v>17904.990000000002</v>
          </cell>
          <cell r="G26">
            <v>21553.59</v>
          </cell>
          <cell r="H26">
            <v>23590.63</v>
          </cell>
          <cell r="I26">
            <v>21425.43</v>
          </cell>
          <cell r="J26">
            <v>23546.71</v>
          </cell>
          <cell r="K26">
            <v>24835.69</v>
          </cell>
        </row>
        <row r="27">
          <cell r="B27">
            <v>3560.25</v>
          </cell>
          <cell r="C27">
            <v>4749.4399999999996</v>
          </cell>
          <cell r="D27">
            <v>4861.49</v>
          </cell>
          <cell r="E27">
            <v>4889.08</v>
          </cell>
          <cell r="F27">
            <v>4238.01</v>
          </cell>
          <cell r="G27">
            <v>4681.79</v>
          </cell>
          <cell r="H27">
            <v>5758.6</v>
          </cell>
          <cell r="I27">
            <v>7243.33</v>
          </cell>
          <cell r="J27">
            <v>8097.17</v>
          </cell>
          <cell r="K27">
            <v>9311.86</v>
          </cell>
        </row>
        <row r="28">
          <cell r="B28">
            <v>13647.33</v>
          </cell>
          <cell r="C28">
            <v>18868.97</v>
          </cell>
          <cell r="D28">
            <v>21702.560000000001</v>
          </cell>
          <cell r="E28">
            <v>14125.77</v>
          </cell>
          <cell r="F28">
            <v>9314.7900000000009</v>
          </cell>
          <cell r="G28">
            <v>11155.03</v>
          </cell>
          <cell r="H28">
            <v>-31371.15</v>
          </cell>
          <cell r="I28">
            <v>-10579.98</v>
          </cell>
          <cell r="J28">
            <v>-10474.280000000001</v>
          </cell>
          <cell r="K28">
            <v>-7003.41</v>
          </cell>
        </row>
        <row r="29">
          <cell r="B29">
            <v>3776.66</v>
          </cell>
          <cell r="C29">
            <v>4764.79</v>
          </cell>
          <cell r="D29">
            <v>7642.91</v>
          </cell>
          <cell r="E29">
            <v>3025.05</v>
          </cell>
          <cell r="F29">
            <v>3251.23</v>
          </cell>
          <cell r="G29">
            <v>4341.93</v>
          </cell>
          <cell r="H29">
            <v>-2437.4499999999998</v>
          </cell>
          <cell r="I29">
            <v>395.25</v>
          </cell>
          <cell r="J29">
            <v>2541.86</v>
          </cell>
          <cell r="K29">
            <v>4231.29</v>
          </cell>
        </row>
        <row r="30">
          <cell r="B30">
            <v>9892.61</v>
          </cell>
          <cell r="C30">
            <v>13991.02</v>
          </cell>
          <cell r="D30">
            <v>13986.29</v>
          </cell>
          <cell r="E30">
            <v>11579.31</v>
          </cell>
          <cell r="F30">
            <v>7454.36</v>
          </cell>
          <cell r="G30">
            <v>8988.91</v>
          </cell>
          <cell r="H30">
            <v>-28826.23</v>
          </cell>
          <cell r="I30">
            <v>-12070.85</v>
          </cell>
          <cell r="J30">
            <v>-13451.39</v>
          </cell>
          <cell r="K30">
            <v>-11441.47</v>
          </cell>
        </row>
        <row r="31">
          <cell r="B31">
            <v>638.07000000000005</v>
          </cell>
          <cell r="C31">
            <v>643.78</v>
          </cell>
          <cell r="D31"/>
          <cell r="E31">
            <v>67.92</v>
          </cell>
          <cell r="F31"/>
          <cell r="G31"/>
          <cell r="H31"/>
          <cell r="I31"/>
          <cell r="J31"/>
          <cell r="K31"/>
        </row>
        <row r="34">
          <cell r="B34">
            <v>24830.799999999999</v>
          </cell>
          <cell r="C34">
            <v>34583.410000000003</v>
          </cell>
          <cell r="D34">
            <v>39879.32</v>
          </cell>
          <cell r="E34">
            <v>36204.22</v>
          </cell>
          <cell r="F34">
            <v>32848.590000000004</v>
          </cell>
          <cell r="G34">
            <v>39566.22</v>
          </cell>
          <cell r="H34">
            <v>-1914.4500000000007</v>
          </cell>
          <cell r="I34">
            <v>16993.16</v>
          </cell>
          <cell r="J34">
            <v>20734.349999999999</v>
          </cell>
          <cell r="K34">
            <v>26937.37</v>
          </cell>
        </row>
        <row r="57">
          <cell r="A57" t="str">
            <v>Equity Share Capital</v>
          </cell>
          <cell r="B57">
            <v>638.07000000000005</v>
          </cell>
          <cell r="C57">
            <v>643.78</v>
          </cell>
          <cell r="D57">
            <v>643.78</v>
          </cell>
          <cell r="E57">
            <v>679.18</v>
          </cell>
          <cell r="F57">
            <v>679.22</v>
          </cell>
          <cell r="G57">
            <v>679.22</v>
          </cell>
          <cell r="H57">
            <v>679.22</v>
          </cell>
          <cell r="I57">
            <v>719.54</v>
          </cell>
          <cell r="J57">
            <v>765.81</v>
          </cell>
          <cell r="K57">
            <v>765.88</v>
          </cell>
        </row>
        <row r="58">
          <cell r="A58" t="str">
            <v>Reserves</v>
          </cell>
          <cell r="B58">
            <v>36999.230000000003</v>
          </cell>
          <cell r="C58">
            <v>64959.67</v>
          </cell>
          <cell r="D58">
            <v>55618.14</v>
          </cell>
          <cell r="E58">
            <v>78273.23</v>
          </cell>
          <cell r="F58">
            <v>57382.67</v>
          </cell>
          <cell r="G58">
            <v>94748.69</v>
          </cell>
          <cell r="H58">
            <v>59500.34</v>
          </cell>
          <cell r="I58">
            <v>61491.49</v>
          </cell>
          <cell r="J58">
            <v>54480.91</v>
          </cell>
          <cell r="K58">
            <v>43795.360000000001</v>
          </cell>
        </row>
        <row r="59">
          <cell r="A59" t="str">
            <v>Borrowings</v>
          </cell>
          <cell r="B59">
            <v>53715.71</v>
          </cell>
          <cell r="C59">
            <v>60642.28</v>
          </cell>
          <cell r="D59">
            <v>73610.39</v>
          </cell>
          <cell r="E59">
            <v>69359.960000000006</v>
          </cell>
          <cell r="F59">
            <v>78603.98</v>
          </cell>
          <cell r="G59">
            <v>88950.47</v>
          </cell>
          <cell r="H59">
            <v>106175.34</v>
          </cell>
          <cell r="I59">
            <v>124787.64</v>
          </cell>
          <cell r="J59">
            <v>142130.57</v>
          </cell>
          <cell r="K59">
            <v>146449.03</v>
          </cell>
        </row>
        <row r="60">
          <cell r="A60" t="str">
            <v>Other Liabilities</v>
          </cell>
          <cell r="B60">
            <v>76977.02</v>
          </cell>
          <cell r="C60">
            <v>92180.26</v>
          </cell>
          <cell r="D60">
            <v>107442.48</v>
          </cell>
          <cell r="E60">
            <v>114871.75</v>
          </cell>
          <cell r="F60">
            <v>135914.49</v>
          </cell>
          <cell r="G60">
            <v>142813.43</v>
          </cell>
          <cell r="H60">
            <v>139348.59</v>
          </cell>
          <cell r="I60">
            <v>133180.72</v>
          </cell>
          <cell r="J60">
            <v>144192.62</v>
          </cell>
          <cell r="K60">
            <v>138051.22</v>
          </cell>
        </row>
        <row r="61">
          <cell r="B61">
            <v>168330.03</v>
          </cell>
          <cell r="C61">
            <v>218425.99</v>
          </cell>
          <cell r="D61">
            <v>237314.79</v>
          </cell>
          <cell r="E61">
            <v>263184.12</v>
          </cell>
          <cell r="F61">
            <v>272580.36</v>
          </cell>
          <cell r="G61">
            <v>327191.81</v>
          </cell>
          <cell r="H61">
            <v>305703.49</v>
          </cell>
          <cell r="I61">
            <v>320179.39</v>
          </cell>
          <cell r="J61">
            <v>341569.91</v>
          </cell>
          <cell r="K61">
            <v>329061.49</v>
          </cell>
        </row>
        <row r="62">
          <cell r="A62" t="str">
            <v>Net Block</v>
          </cell>
          <cell r="B62">
            <v>55511.73</v>
          </cell>
          <cell r="C62">
            <v>69091.67</v>
          </cell>
          <cell r="D62">
            <v>88479.49</v>
          </cell>
          <cell r="E62">
            <v>107231.76</v>
          </cell>
          <cell r="F62">
            <v>95944.08</v>
          </cell>
          <cell r="G62">
            <v>121413.86</v>
          </cell>
          <cell r="H62">
            <v>111234.47</v>
          </cell>
          <cell r="I62">
            <v>127107.14</v>
          </cell>
          <cell r="J62">
            <v>138707.60999999999</v>
          </cell>
          <cell r="K62">
            <v>138855.45000000001</v>
          </cell>
        </row>
        <row r="63">
          <cell r="A63" t="str">
            <v>Capital Work in Progress</v>
          </cell>
          <cell r="B63">
            <v>18453.55</v>
          </cell>
          <cell r="C63">
            <v>33262.559999999998</v>
          </cell>
          <cell r="D63">
            <v>28640.09</v>
          </cell>
          <cell r="E63">
            <v>25918.94</v>
          </cell>
          <cell r="F63">
            <v>33698.839999999997</v>
          </cell>
          <cell r="G63">
            <v>40033.5</v>
          </cell>
          <cell r="H63">
            <v>31883.84</v>
          </cell>
          <cell r="I63">
            <v>35622.29</v>
          </cell>
          <cell r="J63">
            <v>20963.93</v>
          </cell>
          <cell r="K63">
            <v>10251.09</v>
          </cell>
        </row>
        <row r="64">
          <cell r="A64" t="str">
            <v>Investments</v>
          </cell>
          <cell r="B64">
            <v>8764.73</v>
          </cell>
          <cell r="C64">
            <v>10686.67</v>
          </cell>
          <cell r="D64">
            <v>15336.74</v>
          </cell>
          <cell r="E64">
            <v>23767.02</v>
          </cell>
          <cell r="F64">
            <v>20337.919999999998</v>
          </cell>
          <cell r="G64">
            <v>20812.75</v>
          </cell>
          <cell r="H64">
            <v>15770.72</v>
          </cell>
          <cell r="I64">
            <v>16308.48</v>
          </cell>
          <cell r="J64">
            <v>24620.28</v>
          </cell>
          <cell r="K64">
            <v>29379.53</v>
          </cell>
        </row>
        <row r="65">
          <cell r="A65" t="str">
            <v>Other Assets</v>
          </cell>
        </row>
        <row r="67">
          <cell r="A67" t="str">
            <v>Receivables</v>
          </cell>
          <cell r="B67">
            <v>10959.6</v>
          </cell>
          <cell r="C67">
            <v>10574.23</v>
          </cell>
          <cell r="D67">
            <v>12579.2</v>
          </cell>
          <cell r="E67">
            <v>13570.91</v>
          </cell>
          <cell r="F67">
            <v>14075.55</v>
          </cell>
          <cell r="G67">
            <v>19893.3</v>
          </cell>
          <cell r="H67">
            <v>18996.169999999998</v>
          </cell>
          <cell r="I67">
            <v>11172.69</v>
          </cell>
          <cell r="J67">
            <v>12679.08</v>
          </cell>
          <cell r="K67">
            <v>12442.12</v>
          </cell>
        </row>
        <row r="68">
          <cell r="A68" t="str">
            <v>Inventory</v>
          </cell>
          <cell r="B68">
            <v>21036.82</v>
          </cell>
          <cell r="C68">
            <v>27270.89</v>
          </cell>
          <cell r="D68">
            <v>29272.34</v>
          </cell>
          <cell r="E68">
            <v>32655.73</v>
          </cell>
          <cell r="F68">
            <v>35085.31</v>
          </cell>
          <cell r="G68">
            <v>42137.63</v>
          </cell>
          <cell r="H68">
            <v>39013.730000000003</v>
          </cell>
          <cell r="I68">
            <v>37456.879999999997</v>
          </cell>
          <cell r="J68">
            <v>36088.589999999997</v>
          </cell>
          <cell r="K68">
            <v>35240.339999999997</v>
          </cell>
        </row>
        <row r="69">
          <cell r="A69" t="str">
            <v>Cash &amp; Bank</v>
          </cell>
          <cell r="B69">
            <v>21114.82</v>
          </cell>
          <cell r="C69">
            <v>29711.79</v>
          </cell>
          <cell r="D69">
            <v>32115.759999999998</v>
          </cell>
          <cell r="E69">
            <v>30460.400000000001</v>
          </cell>
          <cell r="F69">
            <v>36077.879999999997</v>
          </cell>
          <cell r="G69">
            <v>34613.910000000003</v>
          </cell>
          <cell r="H69">
            <v>32648.82</v>
          </cell>
          <cell r="I69">
            <v>33726.97</v>
          </cell>
          <cell r="J69">
            <v>46792.46</v>
          </cell>
          <cell r="K69">
            <v>40669.19</v>
          </cell>
        </row>
        <row r="74">
          <cell r="B74">
            <v>32488.780000000006</v>
          </cell>
          <cell r="C74">
            <v>37828.179999999993</v>
          </cell>
          <cell r="D74">
            <v>30891.17</v>
          </cell>
          <cell r="E74">
            <v>29579.359999999986</v>
          </cell>
          <cell r="F74">
            <v>37360.780000000013</v>
          </cell>
          <cell r="G74">
            <v>48286.860000000015</v>
          </cell>
          <cell r="H74">
            <v>56155.739999999991</v>
          </cell>
          <cell r="I74">
            <v>58784.94</v>
          </cell>
          <cell r="J74">
            <v>61717.959999999992</v>
          </cell>
          <cell r="K74">
            <v>62223.770000000019</v>
          </cell>
        </row>
        <row r="76">
          <cell r="B76">
            <v>168330.03</v>
          </cell>
          <cell r="C76">
            <v>218425.99</v>
          </cell>
          <cell r="D76">
            <v>237314.79</v>
          </cell>
          <cell r="E76">
            <v>263184.12</v>
          </cell>
          <cell r="F76">
            <v>272580.36</v>
          </cell>
          <cell r="G76">
            <v>327191.81</v>
          </cell>
          <cell r="H76">
            <v>305703.49</v>
          </cell>
          <cell r="I76">
            <v>320179.39</v>
          </cell>
          <cell r="J76">
            <v>341569.91</v>
          </cell>
          <cell r="K76">
            <v>329061.49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Raw FS"/>
      <sheetName val="HistoricalFS"/>
      <sheetName val="Data Room&gt;"/>
      <sheetName val="Data Sheet"/>
    </sheetNames>
    <sheetDataSet>
      <sheetData sheetId="0"/>
      <sheetData sheetId="1"/>
      <sheetData sheetId="2"/>
      <sheetData sheetId="3"/>
      <sheetData sheetId="4"/>
      <sheetData sheetId="5"/>
      <sheetData sheetId="6">
        <row r="9">
          <cell r="G9">
            <v>2658</v>
          </cell>
          <cell r="H9">
            <v>3150</v>
          </cell>
          <cell r="I9">
            <v>3390</v>
          </cell>
          <cell r="J9">
            <v>3799</v>
          </cell>
          <cell r="K9">
            <v>6153</v>
          </cell>
        </row>
        <row r="10">
          <cell r="G10">
            <v>1731</v>
          </cell>
          <cell r="H10">
            <v>1907</v>
          </cell>
          <cell r="I10">
            <v>1795</v>
          </cell>
          <cell r="J10">
            <v>2602</v>
          </cell>
          <cell r="K10">
            <v>3871</v>
          </cell>
        </row>
        <row r="11">
          <cell r="G11">
            <v>1141</v>
          </cell>
          <cell r="H11">
            <v>1058</v>
          </cell>
          <cell r="I11">
            <v>1177</v>
          </cell>
          <cell r="J11">
            <v>1846</v>
          </cell>
          <cell r="K11">
            <v>2216</v>
          </cell>
        </row>
        <row r="12">
          <cell r="G12">
            <v>551</v>
          </cell>
          <cell r="H12">
            <v>414</v>
          </cell>
          <cell r="I12">
            <v>561</v>
          </cell>
          <cell r="J12">
            <v>720</v>
          </cell>
          <cell r="K12">
            <v>661</v>
          </cell>
        </row>
        <row r="16">
          <cell r="G16">
            <v>2160</v>
          </cell>
          <cell r="H16">
            <v>2394</v>
          </cell>
          <cell r="I16">
            <v>2137</v>
          </cell>
          <cell r="J16">
            <v>3379</v>
          </cell>
          <cell r="K16">
            <v>4164</v>
          </cell>
        </row>
        <row r="17">
          <cell r="G17">
            <v>16</v>
          </cell>
          <cell r="H17">
            <v>13</v>
          </cell>
          <cell r="I17">
            <v>29</v>
          </cell>
          <cell r="J17">
            <v>41</v>
          </cell>
          <cell r="K17">
            <v>76</v>
          </cell>
        </row>
        <row r="18">
          <cell r="G18">
            <v>2316</v>
          </cell>
          <cell r="H18">
            <v>2690</v>
          </cell>
          <cell r="I18">
            <v>2320</v>
          </cell>
          <cell r="J18">
            <v>2613</v>
          </cell>
          <cell r="K18">
            <v>2932</v>
          </cell>
        </row>
        <row r="24">
          <cell r="G24">
            <v>586</v>
          </cell>
          <cell r="H24">
            <v>605</v>
          </cell>
          <cell r="I24">
            <v>640</v>
          </cell>
          <cell r="J24">
            <v>644</v>
          </cell>
          <cell r="K24">
            <v>644</v>
          </cell>
        </row>
        <row r="25">
          <cell r="G25">
            <v>957</v>
          </cell>
          <cell r="H25">
            <v>2402</v>
          </cell>
          <cell r="I25">
            <v>2257</v>
          </cell>
          <cell r="J25">
            <v>2249</v>
          </cell>
          <cell r="K25">
            <v>2325</v>
          </cell>
        </row>
        <row r="26">
          <cell r="G26">
            <v>2157</v>
          </cell>
          <cell r="H26">
            <v>4006</v>
          </cell>
          <cell r="I26">
            <v>4208</v>
          </cell>
          <cell r="J26">
            <v>4340</v>
          </cell>
          <cell r="K26">
            <v>4531</v>
          </cell>
        </row>
        <row r="27">
          <cell r="G27">
            <v>200</v>
          </cell>
          <cell r="H27">
            <v>221</v>
          </cell>
          <cell r="I27">
            <v>241</v>
          </cell>
          <cell r="J27">
            <v>243</v>
          </cell>
          <cell r="K27">
            <v>253</v>
          </cell>
        </row>
        <row r="28">
          <cell r="G28">
            <v>72</v>
          </cell>
          <cell r="H28">
            <v>88</v>
          </cell>
          <cell r="I28">
            <v>94</v>
          </cell>
          <cell r="J28">
            <v>99</v>
          </cell>
          <cell r="K28">
            <v>113</v>
          </cell>
        </row>
        <row r="29">
          <cell r="G29">
            <v>27</v>
          </cell>
          <cell r="H29">
            <v>47</v>
          </cell>
          <cell r="I29">
            <v>43</v>
          </cell>
          <cell r="J29">
            <v>38</v>
          </cell>
          <cell r="K29">
            <v>32</v>
          </cell>
        </row>
        <row r="30">
          <cell r="G30">
            <v>468</v>
          </cell>
          <cell r="H30">
            <v>512</v>
          </cell>
          <cell r="I30">
            <v>505</v>
          </cell>
          <cell r="J30">
            <v>476</v>
          </cell>
          <cell r="K30">
            <v>411</v>
          </cell>
        </row>
        <row r="31">
          <cell r="G31">
            <v>238</v>
          </cell>
          <cell r="H31">
            <v>261</v>
          </cell>
          <cell r="I31">
            <v>293</v>
          </cell>
          <cell r="J31">
            <v>302</v>
          </cell>
          <cell r="K31">
            <v>294</v>
          </cell>
        </row>
        <row r="34">
          <cell r="G34">
            <v>-973</v>
          </cell>
          <cell r="H34">
            <v>-1592</v>
          </cell>
          <cell r="I34">
            <v>-2010</v>
          </cell>
          <cell r="J34">
            <v>-2533</v>
          </cell>
          <cell r="K34">
            <v>-3085</v>
          </cell>
        </row>
        <row r="38">
          <cell r="G38">
            <v>9904.0899999999929</v>
          </cell>
          <cell r="H38">
            <v>1073.7000000000207</v>
          </cell>
          <cell r="I38">
            <v>-3438.3600000000388</v>
          </cell>
          <cell r="J38">
            <v>8740.7199999999921</v>
          </cell>
          <cell r="K38">
            <v>-115.59999999998763</v>
          </cell>
        </row>
        <row r="45">
          <cell r="G45">
            <v>1409</v>
          </cell>
          <cell r="H45">
            <v>1134</v>
          </cell>
          <cell r="I45">
            <v>367</v>
          </cell>
          <cell r="J45">
            <v>254</v>
          </cell>
          <cell r="K45">
            <v>498</v>
          </cell>
        </row>
      </sheetData>
      <sheetData sheetId="7">
        <row r="2">
          <cell r="J2">
            <v>43160</v>
          </cell>
          <cell r="K2">
            <v>43525</v>
          </cell>
          <cell r="L2">
            <v>43891</v>
          </cell>
          <cell r="M2">
            <v>44256</v>
          </cell>
          <cell r="N2">
            <v>44621</v>
          </cell>
        </row>
        <row r="13">
          <cell r="B13" t="str">
            <v>Trade Payables</v>
          </cell>
        </row>
        <row r="14">
          <cell r="B14" t="str">
            <v>Advance from Customers</v>
          </cell>
        </row>
        <row r="15">
          <cell r="B15" t="str">
            <v>Other liability items</v>
          </cell>
        </row>
        <row r="19">
          <cell r="B19" t="str">
            <v>Land</v>
          </cell>
        </row>
        <row r="20">
          <cell r="B20" t="str">
            <v>Building</v>
          </cell>
        </row>
        <row r="21">
          <cell r="B21" t="str">
            <v>Plant Machinery</v>
          </cell>
        </row>
        <row r="22">
          <cell r="B22" t="str">
            <v>Equipments</v>
          </cell>
        </row>
        <row r="23">
          <cell r="B23" t="str">
            <v>Furniture n fittings</v>
          </cell>
        </row>
        <row r="24">
          <cell r="B24" t="str">
            <v>Vehicles</v>
          </cell>
        </row>
        <row r="25">
          <cell r="B25" t="str">
            <v>Intangible Assets</v>
          </cell>
        </row>
        <row r="26">
          <cell r="B26" t="str">
            <v>Other fixed assets</v>
          </cell>
        </row>
        <row r="35">
          <cell r="B35" t="str">
            <v>Inventories</v>
          </cell>
        </row>
        <row r="36">
          <cell r="B36" t="str">
            <v>Trade receivables</v>
          </cell>
        </row>
        <row r="38">
          <cell r="B38" t="str">
            <v>Loans n Advances</v>
          </cell>
        </row>
        <row r="39">
          <cell r="B39" t="str">
            <v>Other asset items</v>
          </cell>
        </row>
      </sheetData>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HistoricalFS"/>
      <sheetName val="Data Room&gt;"/>
      <sheetName val="Data Sheet"/>
      <sheetName val="Raw 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6">
          <cell r="K26">
            <v>816.36</v>
          </cell>
        </row>
        <row r="34">
          <cell r="K34">
            <v>5045.25</v>
          </cell>
        </row>
      </sheetData>
      <sheetData sheetId="11">
        <row r="2">
          <cell r="N2">
            <v>44621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Comps_Val"/>
      <sheetName val="Football Field"/>
      <sheetName val="Relative Data"/>
      <sheetName val="HistoricalFS"/>
      <sheetName val="Dupont Analysis"/>
      <sheetName val="Data Room&gt;"/>
      <sheetName val="List of Stocks"/>
      <sheetName val="Data Sheet"/>
      <sheetName val="Raw F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6">
          <cell r="C36">
            <v>54.68</v>
          </cell>
          <cell r="D36">
            <v>56.15</v>
          </cell>
          <cell r="E36">
            <v>56.15</v>
          </cell>
          <cell r="F36">
            <v>62.41</v>
          </cell>
          <cell r="G36">
            <v>62.41</v>
          </cell>
          <cell r="H36">
            <v>62.41</v>
          </cell>
          <cell r="I36">
            <v>64.78</v>
          </cell>
          <cell r="J36">
            <v>64.78</v>
          </cell>
          <cell r="K36">
            <v>64.78</v>
          </cell>
          <cell r="L36">
            <v>64.83</v>
          </cell>
          <cell r="M36">
            <v>64.83</v>
          </cell>
        </row>
      </sheetData>
      <sheetData sheetId="12" refreshError="1"/>
      <sheetData sheetId="13" refreshError="1"/>
      <sheetData sheetId="14">
        <row r="2">
          <cell r="A2" t="str">
            <v>COMPANY_NAME</v>
          </cell>
          <cell r="B2" t="str">
            <v>BSE</v>
          </cell>
          <cell r="C2" t="str">
            <v>NSE</v>
          </cell>
        </row>
        <row r="3">
          <cell r="A3" t="str">
            <v>20 MICRONS LTD</v>
          </cell>
          <cell r="B3">
            <v>533022</v>
          </cell>
          <cell r="C3" t="str">
            <v>20MICRONS</v>
          </cell>
        </row>
        <row r="4">
          <cell r="A4" t="str">
            <v>21ST CENTURY MANAGEMENT SERVICES LTD</v>
          </cell>
          <cell r="B4">
            <v>526921</v>
          </cell>
          <cell r="C4" t="str">
            <v>21STCENMGM</v>
          </cell>
        </row>
        <row r="5">
          <cell r="A5" t="str">
            <v>3I INFOTECH LTD</v>
          </cell>
          <cell r="B5">
            <v>532628</v>
          </cell>
          <cell r="C5" t="str">
            <v>3IINFOTECH</v>
          </cell>
        </row>
        <row r="6">
          <cell r="A6" t="str">
            <v>3M (INDIA) LTD</v>
          </cell>
          <cell r="B6">
            <v>523395</v>
          </cell>
          <cell r="C6" t="str">
            <v>3M(INDIA)</v>
          </cell>
        </row>
        <row r="7">
          <cell r="A7" t="str">
            <v>3M INDIA LTD</v>
          </cell>
          <cell r="B7">
            <v>523395</v>
          </cell>
          <cell r="C7" t="str">
            <v>3MINDIA</v>
          </cell>
        </row>
        <row r="8">
          <cell r="A8" t="str">
            <v>3P LAND HOLDINGS LTD</v>
          </cell>
          <cell r="B8">
            <v>516092</v>
          </cell>
          <cell r="C8" t="str">
            <v>3PLAND</v>
          </cell>
        </row>
        <row r="9">
          <cell r="A9" t="str">
            <v>5PAISA CAPITAL LTD</v>
          </cell>
          <cell r="B9">
            <v>540776</v>
          </cell>
          <cell r="C9" t="str">
            <v>5PAISA</v>
          </cell>
        </row>
        <row r="10">
          <cell r="A10" t="str">
            <v>63 MOONS TECHNOLOGIES LTD</v>
          </cell>
          <cell r="B10">
            <v>526881</v>
          </cell>
          <cell r="C10" t="str">
            <v>63MOONS</v>
          </cell>
        </row>
        <row r="11">
          <cell r="A11" t="str">
            <v>7NR RETAIL LTD</v>
          </cell>
          <cell r="B11">
            <v>540615</v>
          </cell>
          <cell r="C11" t="str">
            <v>Not Listed</v>
          </cell>
        </row>
        <row r="12">
          <cell r="A12" t="str">
            <v>7SEAS ENTERTAINMENT LTD</v>
          </cell>
          <cell r="B12">
            <v>540874</v>
          </cell>
          <cell r="C12" t="str">
            <v>Not Listed</v>
          </cell>
        </row>
        <row r="13">
          <cell r="A13" t="str">
            <v>8K MILES SOFTWARE SERVICES LTD</v>
          </cell>
          <cell r="B13">
            <v>512161</v>
          </cell>
          <cell r="C13" t="str">
            <v>8KMILES</v>
          </cell>
        </row>
        <row r="14">
          <cell r="A14" t="str">
            <v>A &amp; M FEBCON LTD</v>
          </cell>
          <cell r="B14">
            <v>540697</v>
          </cell>
          <cell r="C14" t="str">
            <v>Not Listed</v>
          </cell>
        </row>
        <row r="15">
          <cell r="A15" t="str">
            <v>A AND M JUMBO BAGS LTD</v>
          </cell>
          <cell r="B15" t="str">
            <v>Not Listed</v>
          </cell>
          <cell r="C15" t="str">
            <v>AMJUMBO</v>
          </cell>
        </row>
        <row r="16">
          <cell r="A16" t="str">
            <v>A INFRASTRUCTURE LTD</v>
          </cell>
          <cell r="B16">
            <v>539620</v>
          </cell>
          <cell r="C16" t="str">
            <v>Not Listed</v>
          </cell>
        </row>
        <row r="17">
          <cell r="A17" t="str">
            <v>A K  SPINTEX LTD</v>
          </cell>
          <cell r="B17">
            <v>539300</v>
          </cell>
          <cell r="C17" t="str">
            <v>Not Listed</v>
          </cell>
        </row>
        <row r="18">
          <cell r="A18" t="str">
            <v>A K CAPITAL SERVICES LTD</v>
          </cell>
          <cell r="B18">
            <v>530499</v>
          </cell>
          <cell r="C18" t="str">
            <v>Not Listed</v>
          </cell>
        </row>
        <row r="19">
          <cell r="A19" t="str">
            <v>A.F. Enterprises Ltd</v>
          </cell>
          <cell r="B19">
            <v>538351</v>
          </cell>
          <cell r="C19" t="str">
            <v>AFEL</v>
          </cell>
        </row>
        <row r="20">
          <cell r="A20" t="str">
            <v>A-1 ACID LTD</v>
          </cell>
          <cell r="B20">
            <v>542012</v>
          </cell>
          <cell r="C20" t="str">
            <v>Not Listed</v>
          </cell>
        </row>
        <row r="21">
          <cell r="A21" t="str">
            <v>A2Z INFRA ENGINEERING LTD</v>
          </cell>
          <cell r="B21">
            <v>533292</v>
          </cell>
          <cell r="C21" t="str">
            <v>A2ZINFRA</v>
          </cell>
        </row>
        <row r="22">
          <cell r="A22" t="str">
            <v>AADHAAR VENTURES (INDIA) LTD</v>
          </cell>
          <cell r="B22">
            <v>531611</v>
          </cell>
          <cell r="C22" t="str">
            <v>Not Listed</v>
          </cell>
        </row>
        <row r="23">
          <cell r="A23" t="str">
            <v>AADHAAR VENTURES INDIA LTD</v>
          </cell>
          <cell r="B23">
            <v>531611</v>
          </cell>
          <cell r="C23" t="str">
            <v>Not Listed</v>
          </cell>
        </row>
        <row r="24">
          <cell r="A24" t="str">
            <v>AAKASH EXPLORATION SERVICES LTD</v>
          </cell>
          <cell r="B24" t="str">
            <v>Not Listed</v>
          </cell>
          <cell r="C24" t="str">
            <v>AAKASH</v>
          </cell>
        </row>
        <row r="25">
          <cell r="A25" t="str">
            <v>AANANDA LAKSHMI SPINNING MILLS LTD</v>
          </cell>
          <cell r="B25">
            <v>539096</v>
          </cell>
          <cell r="C25" t="str">
            <v>Not Listed</v>
          </cell>
        </row>
        <row r="26">
          <cell r="A26" t="str">
            <v>AANCHAL ISPAT LTD</v>
          </cell>
          <cell r="B26">
            <v>538812</v>
          </cell>
          <cell r="C26" t="str">
            <v>Not Listed</v>
          </cell>
        </row>
        <row r="27">
          <cell r="A27" t="str">
            <v>AAR COMMERCIAL COMPANY LTD</v>
          </cell>
          <cell r="B27">
            <v>539632</v>
          </cell>
          <cell r="C27" t="str">
            <v>Not Listed</v>
          </cell>
        </row>
        <row r="28">
          <cell r="A28" t="str">
            <v>Aar Shyam India Investment Company Ltd</v>
          </cell>
          <cell r="B28">
            <v>542377</v>
          </cell>
          <cell r="C28" t="str">
            <v>AARSHYAM</v>
          </cell>
        </row>
        <row r="29">
          <cell r="A29" t="str">
            <v>AAREY DRUGS &amp; PHARMACEUTICALS LTD</v>
          </cell>
          <cell r="B29">
            <v>524412</v>
          </cell>
          <cell r="C29" t="str">
            <v>Not Listed</v>
          </cell>
        </row>
        <row r="30">
          <cell r="A30" t="str">
            <v>AARON INDUSTRIES LTD</v>
          </cell>
          <cell r="B30" t="str">
            <v>Not Listed</v>
          </cell>
          <cell r="C30" t="str">
            <v>AARON</v>
          </cell>
        </row>
        <row r="31">
          <cell r="A31" t="str">
            <v>Aartech Solonics Ltd</v>
          </cell>
          <cell r="B31">
            <v>542580</v>
          </cell>
          <cell r="C31" t="str">
            <v>AARTECH</v>
          </cell>
        </row>
        <row r="32">
          <cell r="A32" t="str">
            <v>AARTI DRUGS LTD</v>
          </cell>
          <cell r="B32">
            <v>524348</v>
          </cell>
          <cell r="C32" t="str">
            <v>AARTIDRUGS</v>
          </cell>
        </row>
        <row r="33">
          <cell r="A33" t="str">
            <v>AARTI INDUSTRIES LTD</v>
          </cell>
          <cell r="B33">
            <v>524208</v>
          </cell>
          <cell r="C33" t="str">
            <v>AARTIIND</v>
          </cell>
        </row>
        <row r="34">
          <cell r="A34" t="str">
            <v>AARV INFRATEL LTD</v>
          </cell>
          <cell r="B34">
            <v>526488</v>
          </cell>
          <cell r="C34" t="str">
            <v>Not Listed</v>
          </cell>
        </row>
        <row r="35">
          <cell r="A35" t="str">
            <v>AARVEE DENIMS &amp; EXPORTS LTD</v>
          </cell>
          <cell r="B35">
            <v>514274</v>
          </cell>
          <cell r="C35" t="str">
            <v>AARVEEDEN</v>
          </cell>
        </row>
        <row r="36">
          <cell r="A36" t="str">
            <v>AARVI ENCON LTD</v>
          </cell>
          <cell r="B36" t="str">
            <v>Not Listed</v>
          </cell>
          <cell r="C36" t="str">
            <v>AARVI</v>
          </cell>
        </row>
        <row r="37">
          <cell r="A37" t="str">
            <v>AASHEE INFOTECH LTD</v>
          </cell>
          <cell r="B37">
            <v>519319</v>
          </cell>
          <cell r="C37" t="str">
            <v>Not Listed</v>
          </cell>
        </row>
        <row r="38">
          <cell r="A38" t="str">
            <v>AASWA TRADING &amp; EXPORTS LTD</v>
          </cell>
          <cell r="B38">
            <v>512038</v>
          </cell>
          <cell r="C38" t="str">
            <v>Not Listed</v>
          </cell>
        </row>
        <row r="39">
          <cell r="A39" t="str">
            <v>AAVAS FINANCIERS LTD</v>
          </cell>
          <cell r="B39">
            <v>541988</v>
          </cell>
          <cell r="C39" t="str">
            <v>AAVAS</v>
          </cell>
        </row>
        <row r="40">
          <cell r="A40" t="str">
            <v>AAYUSH FOOD AND HERBS LTD</v>
          </cell>
          <cell r="B40">
            <v>539528</v>
          </cell>
          <cell r="C40" t="str">
            <v>Not Listed</v>
          </cell>
        </row>
        <row r="41">
          <cell r="A41" t="str">
            <v>ABAN OFFSHORE LTD</v>
          </cell>
          <cell r="B41">
            <v>523204</v>
          </cell>
          <cell r="C41" t="str">
            <v>ABAN</v>
          </cell>
        </row>
        <row r="42">
          <cell r="A42" t="str">
            <v>ABANS ENTERPRISES LTD</v>
          </cell>
          <cell r="B42">
            <v>512165</v>
          </cell>
          <cell r="C42" t="str">
            <v>Not Listed</v>
          </cell>
        </row>
        <row r="43">
          <cell r="A43" t="str">
            <v>ABB INDIA LTD</v>
          </cell>
          <cell r="B43">
            <v>500002</v>
          </cell>
          <cell r="C43" t="str">
            <v>ABB</v>
          </cell>
        </row>
        <row r="44">
          <cell r="A44" t="str">
            <v>ABBOTT (INDIA) LTD</v>
          </cell>
          <cell r="B44">
            <v>500488</v>
          </cell>
          <cell r="C44" t="str">
            <v>ABBOT(INDIA)</v>
          </cell>
        </row>
        <row r="45">
          <cell r="A45" t="str">
            <v>ABBOTT INDIA LTD</v>
          </cell>
          <cell r="B45">
            <v>500488</v>
          </cell>
          <cell r="C45" t="str">
            <v>ABBOTINDIA</v>
          </cell>
        </row>
        <row r="46">
          <cell r="A46" t="str">
            <v>ABC (INDIA) LTD</v>
          </cell>
          <cell r="B46">
            <v>520123</v>
          </cell>
          <cell r="C46" t="str">
            <v>Not Listed</v>
          </cell>
        </row>
        <row r="47">
          <cell r="A47" t="str">
            <v>ABC GAS INTERNATIONAL LTD</v>
          </cell>
          <cell r="B47">
            <v>513119</v>
          </cell>
          <cell r="C47" t="str">
            <v>Not Listed</v>
          </cell>
        </row>
        <row r="48">
          <cell r="A48" t="str">
            <v>ABC INDIA LTD</v>
          </cell>
          <cell r="B48">
            <v>520123</v>
          </cell>
          <cell r="C48" t="str">
            <v>Not Listed</v>
          </cell>
        </row>
        <row r="49">
          <cell r="A49" t="str">
            <v>ABG SHIPYARD LTD</v>
          </cell>
          <cell r="B49">
            <v>532682</v>
          </cell>
          <cell r="C49" t="str">
            <v>ABGSHIP</v>
          </cell>
        </row>
        <row r="50">
          <cell r="A50" t="str">
            <v>ABHIJIT TRADING COMPANY LTD</v>
          </cell>
          <cell r="B50">
            <v>539560</v>
          </cell>
          <cell r="C50" t="str">
            <v>Not Listed</v>
          </cell>
        </row>
        <row r="51">
          <cell r="A51" t="str">
            <v>ABHINAV CAPITAL SERVICES LTD</v>
          </cell>
          <cell r="B51">
            <v>532057</v>
          </cell>
          <cell r="C51" t="str">
            <v>Not Listed</v>
          </cell>
        </row>
        <row r="52">
          <cell r="A52" t="str">
            <v>ABHINAV LEASING &amp; FINANCE LTD</v>
          </cell>
          <cell r="B52">
            <v>538952</v>
          </cell>
          <cell r="C52" t="str">
            <v>Not Listed</v>
          </cell>
        </row>
        <row r="53">
          <cell r="A53" t="str">
            <v>ABHISHEK FINLEASE LTD</v>
          </cell>
          <cell r="B53">
            <v>538935</v>
          </cell>
          <cell r="C53" t="str">
            <v>Not Listed</v>
          </cell>
        </row>
        <row r="54">
          <cell r="A54" t="str">
            <v>ABHISHEK INFRAVENTURES LTD</v>
          </cell>
          <cell r="B54">
            <v>539544</v>
          </cell>
          <cell r="C54" t="str">
            <v>Not Listed</v>
          </cell>
        </row>
        <row r="55">
          <cell r="A55" t="str">
            <v>ABIRAMI FINANCIAL SERVICES (INDIA) LTD</v>
          </cell>
          <cell r="B55">
            <v>511756</v>
          </cell>
          <cell r="C55" t="str">
            <v>Not Listed</v>
          </cell>
        </row>
        <row r="56">
          <cell r="A56" t="str">
            <v>ABIRAMI FINANCIAL SERVICES INDIA LTD</v>
          </cell>
          <cell r="B56">
            <v>511756</v>
          </cell>
          <cell r="C56" t="str">
            <v>Not Listed</v>
          </cell>
        </row>
        <row r="57">
          <cell r="A57" t="str">
            <v>ABM INTERNATIONAL LTD</v>
          </cell>
          <cell r="B57" t="str">
            <v>Not Listed</v>
          </cell>
          <cell r="C57" t="str">
            <v>ABMINTLTD</v>
          </cell>
        </row>
        <row r="58">
          <cell r="A58" t="str">
            <v>ABM KNOWLEDGEWARE LTD</v>
          </cell>
          <cell r="B58">
            <v>531161</v>
          </cell>
          <cell r="C58" t="str">
            <v>Not Listed</v>
          </cell>
        </row>
        <row r="59">
          <cell r="A59" t="str">
            <v>ACC LTD</v>
          </cell>
          <cell r="B59">
            <v>500410</v>
          </cell>
          <cell r="C59" t="str">
            <v>ACC</v>
          </cell>
        </row>
        <row r="60">
          <cell r="A60" t="str">
            <v>ACCEL LTD</v>
          </cell>
          <cell r="B60">
            <v>517494</v>
          </cell>
          <cell r="C60" t="str">
            <v>Not Listed</v>
          </cell>
        </row>
        <row r="61">
          <cell r="A61" t="str">
            <v>ACCELYA KALE SOLUTIONS LTD</v>
          </cell>
          <cell r="B61">
            <v>532268</v>
          </cell>
          <cell r="C61" t="str">
            <v>ACCELYA</v>
          </cell>
        </row>
        <row r="62">
          <cell r="A62" t="str">
            <v>ACCORD SYNERGY LTD</v>
          </cell>
          <cell r="B62" t="str">
            <v>Not Listed</v>
          </cell>
          <cell r="C62" t="str">
            <v>ACCORD</v>
          </cell>
        </row>
        <row r="63">
          <cell r="A63" t="str">
            <v>ACCURACY SHIPPING LTD</v>
          </cell>
          <cell r="B63" t="str">
            <v>Not Listed</v>
          </cell>
          <cell r="C63" t="str">
            <v>ACCURACY</v>
          </cell>
        </row>
        <row r="64">
          <cell r="A64" t="str">
            <v>ACE EDUTREND LTD</v>
          </cell>
          <cell r="B64">
            <v>530093</v>
          </cell>
          <cell r="C64" t="str">
            <v>Not Listed</v>
          </cell>
        </row>
        <row r="65">
          <cell r="A65" t="str">
            <v>ACE INTEGRATED SOLUTIONS LTD</v>
          </cell>
          <cell r="B65" t="str">
            <v>Not Listed</v>
          </cell>
          <cell r="C65" t="str">
            <v>ACEINTEG</v>
          </cell>
        </row>
        <row r="66">
          <cell r="A66" t="str">
            <v>ACE MEN ENGG WORKS LTD</v>
          </cell>
          <cell r="B66">
            <v>539661</v>
          </cell>
          <cell r="C66" t="str">
            <v>Not Listed</v>
          </cell>
        </row>
        <row r="67">
          <cell r="A67" t="str">
            <v>ACE SOFTWARE EXPORTS LTD</v>
          </cell>
          <cell r="B67">
            <v>531525</v>
          </cell>
          <cell r="C67" t="str">
            <v>Not Listed</v>
          </cell>
        </row>
        <row r="68">
          <cell r="A68" t="str">
            <v>Achal Investments Ltd</v>
          </cell>
          <cell r="B68">
            <v>538570</v>
          </cell>
          <cell r="C68" t="str">
            <v>ACHAL</v>
          </cell>
        </row>
        <row r="69">
          <cell r="A69" t="str">
            <v>ACI INFOCOM LTD</v>
          </cell>
          <cell r="B69">
            <v>517356</v>
          </cell>
          <cell r="C69" t="str">
            <v>Not Listed</v>
          </cell>
        </row>
        <row r="70">
          <cell r="A70" t="str">
            <v>ACKNIT INDUSTRIES LTD</v>
          </cell>
          <cell r="B70">
            <v>530043</v>
          </cell>
          <cell r="C70" t="str">
            <v>Not Listed</v>
          </cell>
        </row>
        <row r="71">
          <cell r="A71" t="str">
            <v>ACME RESOURCES LTD</v>
          </cell>
          <cell r="B71">
            <v>539391</v>
          </cell>
          <cell r="C71" t="str">
            <v>Not Listed</v>
          </cell>
        </row>
        <row r="72">
          <cell r="A72" t="str">
            <v>ACROW INDIA LTD.</v>
          </cell>
          <cell r="B72">
            <v>513149</v>
          </cell>
          <cell r="C72" t="str">
            <v>ACROW</v>
          </cell>
        </row>
        <row r="73">
          <cell r="A73" t="str">
            <v>ACRYSIL LTD</v>
          </cell>
          <cell r="B73">
            <v>524091</v>
          </cell>
          <cell r="C73" t="str">
            <v>Not Listed</v>
          </cell>
        </row>
        <row r="74">
          <cell r="A74" t="str">
            <v>ACTION CONSTRUCTION EQUIPMENT LTD</v>
          </cell>
          <cell r="B74">
            <v>532762</v>
          </cell>
          <cell r="C74" t="str">
            <v>ACE</v>
          </cell>
        </row>
        <row r="75">
          <cell r="A75" t="str">
            <v>ACTION FINANCIAL SERVICES (INDIA) LTD</v>
          </cell>
          <cell r="B75">
            <v>511706</v>
          </cell>
          <cell r="C75" t="str">
            <v>Not Listed</v>
          </cell>
        </row>
        <row r="76">
          <cell r="A76" t="str">
            <v>ACTION FINANCIAL SERVICES INDIA LTD</v>
          </cell>
          <cell r="B76">
            <v>511706</v>
          </cell>
          <cell r="C76" t="str">
            <v>Not Listed</v>
          </cell>
        </row>
        <row r="77">
          <cell r="A77" t="str">
            <v>ACTIVE CLOTHING CO LTD</v>
          </cell>
          <cell r="B77">
            <v>541144</v>
          </cell>
          <cell r="C77" t="str">
            <v>Not Listed</v>
          </cell>
        </row>
        <row r="78">
          <cell r="A78" t="str">
            <v>ADANI ENTERPRISES LTD</v>
          </cell>
          <cell r="B78">
            <v>512599</v>
          </cell>
          <cell r="C78" t="str">
            <v>ADANIENT</v>
          </cell>
        </row>
        <row r="79">
          <cell r="A79" t="str">
            <v>ADANI GAS LTD</v>
          </cell>
          <cell r="B79">
            <v>542066</v>
          </cell>
          <cell r="C79" t="str">
            <v>ADANIGAS</v>
          </cell>
        </row>
        <row r="80">
          <cell r="A80" t="str">
            <v>ADANI GREEN ENERGY LTD</v>
          </cell>
          <cell r="B80">
            <v>541450</v>
          </cell>
          <cell r="C80" t="str">
            <v>ADANIGREEN</v>
          </cell>
        </row>
        <row r="81">
          <cell r="A81" t="str">
            <v>ADANI PORTS AND SPECIAL ECONOMIC ZONE LTD</v>
          </cell>
          <cell r="B81">
            <v>532921</v>
          </cell>
          <cell r="C81" t="str">
            <v>ADANIPORTS</v>
          </cell>
        </row>
        <row r="82">
          <cell r="A82" t="str">
            <v>ADANI POWER LTD</v>
          </cell>
          <cell r="B82">
            <v>533096</v>
          </cell>
          <cell r="C82" t="str">
            <v>ADANIPOWER</v>
          </cell>
        </row>
        <row r="83">
          <cell r="A83" t="str">
            <v>ADANI TRANSMISSION LTD</v>
          </cell>
          <cell r="B83">
            <v>539254</v>
          </cell>
          <cell r="C83" t="str">
            <v>ADANITRANS</v>
          </cell>
        </row>
        <row r="84">
          <cell r="A84" t="str">
            <v>ADARSH MERCANTILE LTD</v>
          </cell>
          <cell r="B84">
            <v>538563</v>
          </cell>
          <cell r="C84" t="str">
            <v>Not Listed</v>
          </cell>
        </row>
        <row r="85">
          <cell r="A85" t="str">
            <v>ADARSH PLANT PROTECT LTD</v>
          </cell>
          <cell r="B85">
            <v>526711</v>
          </cell>
          <cell r="C85" t="str">
            <v>Not Listed</v>
          </cell>
        </row>
        <row r="86">
          <cell r="A86" t="str">
            <v>ADC INDIA COMMUNICATIONS LTD</v>
          </cell>
          <cell r="B86">
            <v>523411</v>
          </cell>
          <cell r="C86" t="str">
            <v>Not Listed</v>
          </cell>
        </row>
        <row r="87">
          <cell r="A87" t="str">
            <v>ADCON CAPITAL SERVICES LTD</v>
          </cell>
          <cell r="B87">
            <v>539506</v>
          </cell>
          <cell r="C87" t="str">
            <v>Not Listed</v>
          </cell>
        </row>
        <row r="88">
          <cell r="A88" t="str">
            <v>ADDI INDUSTRIES LTD</v>
          </cell>
          <cell r="B88">
            <v>507852</v>
          </cell>
          <cell r="C88" t="str">
            <v>Not Listed</v>
          </cell>
        </row>
        <row r="89">
          <cell r="A89" t="str">
            <v>ADD-SHOP PROMOTIONS LTD</v>
          </cell>
          <cell r="B89">
            <v>541865</v>
          </cell>
          <cell r="C89" t="str">
            <v>Not Listed</v>
          </cell>
        </row>
        <row r="90">
          <cell r="A90" t="str">
            <v>ADF FOODS LTD</v>
          </cell>
          <cell r="B90">
            <v>519183</v>
          </cell>
          <cell r="C90" t="str">
            <v>ADFFOODS</v>
          </cell>
        </row>
        <row r="91">
          <cell r="A91" t="str">
            <v>ADHARSHILA CAPITAL SERVICES LTD</v>
          </cell>
          <cell r="B91">
            <v>539493</v>
          </cell>
          <cell r="C91" t="str">
            <v>Not Listed</v>
          </cell>
        </row>
        <row r="92">
          <cell r="A92" t="str">
            <v>ADHBHUT INFRASTRUCTURE LTD</v>
          </cell>
          <cell r="B92">
            <v>539189</v>
          </cell>
          <cell r="C92" t="str">
            <v>Not Listed</v>
          </cell>
        </row>
        <row r="93">
          <cell r="A93" t="str">
            <v>ADHIRAJ DISTRIBUTORS LTD</v>
          </cell>
          <cell r="B93">
            <v>780018</v>
          </cell>
          <cell r="C93" t="str">
            <v>Not Listed</v>
          </cell>
        </row>
        <row r="94">
          <cell r="A94" t="str">
            <v>ADHUNIK INDUSTRIES LTD</v>
          </cell>
          <cell r="B94">
            <v>538365</v>
          </cell>
          <cell r="C94" t="str">
            <v>ADHUNIKIND</v>
          </cell>
        </row>
        <row r="95">
          <cell r="A95" t="str">
            <v>ADHUNIK METALIKS LTD</v>
          </cell>
          <cell r="B95">
            <v>532727</v>
          </cell>
          <cell r="C95" t="str">
            <v>ADHUNIK</v>
          </cell>
        </row>
        <row r="96">
          <cell r="A96" t="str">
            <v>ADI RASAYAN LTD</v>
          </cell>
          <cell r="B96">
            <v>531592</v>
          </cell>
          <cell r="C96" t="str">
            <v>Not Listed</v>
          </cell>
        </row>
        <row r="97">
          <cell r="A97" t="str">
            <v>ADINATH EXIM RESOURCES LTD</v>
          </cell>
          <cell r="B97">
            <v>532056</v>
          </cell>
          <cell r="C97" t="str">
            <v>Not Listed</v>
          </cell>
        </row>
        <row r="98">
          <cell r="A98" t="str">
            <v>ADINATH TEXTILES LTD</v>
          </cell>
          <cell r="B98">
            <v>514113</v>
          </cell>
          <cell r="C98" t="str">
            <v>Not Listed</v>
          </cell>
        </row>
        <row r="99">
          <cell r="A99" t="str">
            <v>ADITRI INDUSTRIES LTD</v>
          </cell>
          <cell r="B99">
            <v>534707</v>
          </cell>
          <cell r="C99" t="str">
            <v>Not Listed</v>
          </cell>
        </row>
        <row r="100">
          <cell r="A100" t="str">
            <v>ADITYA BIRLA CAPITAL LTD</v>
          </cell>
          <cell r="B100">
            <v>540691</v>
          </cell>
          <cell r="C100" t="str">
            <v>ABCAPITAL</v>
          </cell>
        </row>
        <row r="101">
          <cell r="A101" t="str">
            <v>ADITYA BIRLA FASHION AND RETAIL LTD</v>
          </cell>
          <cell r="B101">
            <v>535755</v>
          </cell>
          <cell r="C101" t="str">
            <v>ABFRL</v>
          </cell>
        </row>
        <row r="102">
          <cell r="A102" t="str">
            <v>ADITYA BIRLA MONEY LTD</v>
          </cell>
          <cell r="B102">
            <v>532974</v>
          </cell>
          <cell r="C102" t="str">
            <v>BIRLAMONEY</v>
          </cell>
        </row>
        <row r="103">
          <cell r="A103" t="str">
            <v>ADITYA CONSUMER MARKETING LTD</v>
          </cell>
          <cell r="B103">
            <v>540146</v>
          </cell>
          <cell r="C103" t="str">
            <v>Not Listed</v>
          </cell>
        </row>
        <row r="104">
          <cell r="A104" t="str">
            <v>ADITYA ISPAT LTD</v>
          </cell>
          <cell r="B104">
            <v>513513</v>
          </cell>
          <cell r="C104" t="str">
            <v>Not Listed</v>
          </cell>
        </row>
        <row r="105">
          <cell r="A105" t="str">
            <v>ADITYA SPINNERS LTD</v>
          </cell>
          <cell r="B105">
            <v>521141</v>
          </cell>
          <cell r="C105" t="str">
            <v>Not Listed</v>
          </cell>
        </row>
        <row r="106">
          <cell r="A106" t="str">
            <v>ADITYA VISION LTD</v>
          </cell>
          <cell r="B106">
            <v>540205</v>
          </cell>
          <cell r="C106" t="str">
            <v>Not Listed</v>
          </cell>
        </row>
        <row r="107">
          <cell r="A107" t="str">
            <v>ADLABS ENTERTAINMENT LTD</v>
          </cell>
          <cell r="B107">
            <v>539056</v>
          </cell>
          <cell r="C107" t="str">
            <v>ADLABS</v>
          </cell>
        </row>
        <row r="108">
          <cell r="A108" t="str">
            <v>AD-MANUM FINANCE LTD</v>
          </cell>
          <cell r="B108">
            <v>511359</v>
          </cell>
          <cell r="C108" t="str">
            <v>Not Listed</v>
          </cell>
        </row>
        <row r="109">
          <cell r="A109" t="str">
            <v>ADOR FONTECH LTD</v>
          </cell>
          <cell r="B109">
            <v>530431</v>
          </cell>
          <cell r="C109" t="str">
            <v>Not Listed</v>
          </cell>
        </row>
        <row r="110">
          <cell r="A110" t="str">
            <v>ADOR MULTIPRODUCTS LTD</v>
          </cell>
          <cell r="B110">
            <v>523120</v>
          </cell>
          <cell r="C110" t="str">
            <v>Not Listed</v>
          </cell>
        </row>
        <row r="111">
          <cell r="A111" t="str">
            <v>ADOR WELDING LTD</v>
          </cell>
          <cell r="B111">
            <v>517041</v>
          </cell>
          <cell r="C111" t="str">
            <v>ADORWELD</v>
          </cell>
        </row>
        <row r="112">
          <cell r="A112" t="str">
            <v>ADROIT INFOTECH LTD</v>
          </cell>
          <cell r="B112">
            <v>532172</v>
          </cell>
          <cell r="C112" t="str">
            <v>ADROITINFO</v>
          </cell>
        </row>
        <row r="113">
          <cell r="A113" t="str">
            <v>ADS DIAGNOSTIC LTD</v>
          </cell>
          <cell r="B113">
            <v>523031</v>
          </cell>
          <cell r="C113" t="str">
            <v>Not Listed</v>
          </cell>
        </row>
        <row r="114">
          <cell r="A114" t="str">
            <v>ADVANCE LIFESTYLES LTD</v>
          </cell>
          <cell r="B114">
            <v>521048</v>
          </cell>
          <cell r="C114" t="str">
            <v>Not Listed</v>
          </cell>
        </row>
        <row r="115">
          <cell r="A115" t="str">
            <v>ADVANCE METERING TECHNOLOGY LTD</v>
          </cell>
          <cell r="B115">
            <v>534612</v>
          </cell>
          <cell r="C115" t="str">
            <v>Not Listed</v>
          </cell>
        </row>
        <row r="116">
          <cell r="A116" t="str">
            <v>ADVANCE PETROCHEMICALS LTD</v>
          </cell>
          <cell r="B116">
            <v>506947</v>
          </cell>
          <cell r="C116" t="str">
            <v>Not Listed</v>
          </cell>
        </row>
        <row r="117">
          <cell r="A117" t="str">
            <v>ADVANCE POWERINFRA TECH LTD</v>
          </cell>
          <cell r="B117">
            <v>531047</v>
          </cell>
          <cell r="C117" t="str">
            <v>Not Listed</v>
          </cell>
        </row>
        <row r="118">
          <cell r="A118" t="str">
            <v>ADVANCE SYNTEX LTD</v>
          </cell>
          <cell r="B118">
            <v>539982</v>
          </cell>
          <cell r="C118" t="str">
            <v>Not Listed</v>
          </cell>
        </row>
        <row r="119">
          <cell r="A119" t="str">
            <v>ADVANCED ENZYME TECHNOLOGIES LTD</v>
          </cell>
          <cell r="B119">
            <v>540025</v>
          </cell>
          <cell r="C119" t="str">
            <v>ADVENZYMES</v>
          </cell>
        </row>
        <row r="120">
          <cell r="A120" t="str">
            <v>ADVANI HOTELS &amp; RESORTS (INDIA) LTD</v>
          </cell>
          <cell r="B120">
            <v>523269</v>
          </cell>
          <cell r="C120" t="str">
            <v>ADVANIHOTR</v>
          </cell>
        </row>
        <row r="121">
          <cell r="A121" t="str">
            <v>ADVANI HOTELS &amp; RESORTS INDIA LTD</v>
          </cell>
          <cell r="B121">
            <v>523269</v>
          </cell>
          <cell r="C121" t="str">
            <v>ADVANIHOTR</v>
          </cell>
        </row>
        <row r="122">
          <cell r="A122" t="str">
            <v>ADVENT COMPUTER SERVICES LTD</v>
          </cell>
          <cell r="B122">
            <v>531429</v>
          </cell>
          <cell r="C122" t="str">
            <v>Not Listed</v>
          </cell>
        </row>
        <row r="123">
          <cell r="A123" t="str">
            <v>ADVIK CAPITAL LTD</v>
          </cell>
          <cell r="B123">
            <v>539773</v>
          </cell>
          <cell r="C123" t="str">
            <v>Not Listed</v>
          </cell>
        </row>
        <row r="124">
          <cell r="A124" t="str">
            <v>ADVIK LABORATORIES LTD</v>
          </cell>
          <cell r="B124">
            <v>531686</v>
          </cell>
          <cell r="C124" t="str">
            <v>Not Listed</v>
          </cell>
        </row>
        <row r="125">
          <cell r="A125" t="str">
            <v>ADVITIYA TRADE (INDIA) LTD</v>
          </cell>
          <cell r="B125">
            <v>541152</v>
          </cell>
          <cell r="C125" t="str">
            <v>Not Listed</v>
          </cell>
        </row>
        <row r="126">
          <cell r="A126" t="str">
            <v>ADVITIYA TRADE INDIA LTD</v>
          </cell>
          <cell r="B126">
            <v>541152</v>
          </cell>
          <cell r="C126" t="str">
            <v>Not Listed</v>
          </cell>
        </row>
        <row r="127">
          <cell r="A127" t="str">
            <v>AEGIS LOGISTICS LTD</v>
          </cell>
          <cell r="B127">
            <v>500003</v>
          </cell>
          <cell r="C127" t="str">
            <v>AEGISCHEM</v>
          </cell>
        </row>
        <row r="128">
          <cell r="A128" t="str">
            <v>AFFORDABLE ROBOTIC &amp; AUTOMATION LTD</v>
          </cell>
          <cell r="B128">
            <v>541402</v>
          </cell>
          <cell r="C128" t="str">
            <v>Not Listed</v>
          </cell>
        </row>
        <row r="129">
          <cell r="A129" t="str">
            <v>AGARWAL INDUSTRIAL CORPORATION LTD</v>
          </cell>
          <cell r="B129">
            <v>531921</v>
          </cell>
          <cell r="C129" t="str">
            <v>AGARIND</v>
          </cell>
        </row>
        <row r="130">
          <cell r="A130" t="str">
            <v>AGC NETWORKS LTD</v>
          </cell>
          <cell r="B130">
            <v>500463</v>
          </cell>
          <cell r="C130" t="str">
            <v>AGCNET</v>
          </cell>
        </row>
        <row r="131">
          <cell r="A131" t="str">
            <v>AGI INFRA LTD</v>
          </cell>
          <cell r="B131">
            <v>539042</v>
          </cell>
          <cell r="C131" t="str">
            <v>Not Listed</v>
          </cell>
        </row>
        <row r="132">
          <cell r="A132" t="str">
            <v>AGIO PAPER &amp; INDUSTRIES LTD</v>
          </cell>
          <cell r="B132">
            <v>516020</v>
          </cell>
          <cell r="C132" t="str">
            <v>Not Listed</v>
          </cell>
        </row>
        <row r="133">
          <cell r="A133" t="str">
            <v>AGRIMONY COMMODITIES LTD</v>
          </cell>
          <cell r="B133">
            <v>537492</v>
          </cell>
          <cell r="C133" t="str">
            <v>Not Listed</v>
          </cell>
        </row>
        <row r="134">
          <cell r="A134" t="str">
            <v>AGRI-TECH (INDIA) LTD</v>
          </cell>
          <cell r="B134">
            <v>537292</v>
          </cell>
          <cell r="C134" t="str">
            <v>AGRITECH</v>
          </cell>
        </row>
        <row r="135">
          <cell r="A135" t="str">
            <v>AGRI-TECH INDIA LTD</v>
          </cell>
          <cell r="B135">
            <v>537292</v>
          </cell>
          <cell r="C135" t="str">
            <v>AGRITECH</v>
          </cell>
        </row>
        <row r="136">
          <cell r="A136" t="str">
            <v>AGRO PHOS (INDIA) LTD</v>
          </cell>
          <cell r="B136" t="str">
            <v>Not Listed</v>
          </cell>
          <cell r="C136" t="str">
            <v>AGROPHOS</v>
          </cell>
        </row>
        <row r="137">
          <cell r="A137" t="str">
            <v>AGRO PHOS INDIA LTD</v>
          </cell>
          <cell r="B137" t="str">
            <v>Not Listed</v>
          </cell>
          <cell r="C137" t="str">
            <v>AGROPHOS</v>
          </cell>
        </row>
        <row r="138">
          <cell r="A138" t="str">
            <v>AGRO TECH FOODS LTD</v>
          </cell>
          <cell r="B138">
            <v>500215</v>
          </cell>
          <cell r="C138" t="str">
            <v>ATFL</v>
          </cell>
        </row>
        <row r="139">
          <cell r="A139" t="str">
            <v>AHIMSA INDUSTRIES LTD</v>
          </cell>
          <cell r="B139" t="str">
            <v>Not Listed</v>
          </cell>
          <cell r="C139" t="str">
            <v>AHIMSA</v>
          </cell>
        </row>
        <row r="140">
          <cell r="A140" t="str">
            <v>AHLADA ENGINEERS LTD</v>
          </cell>
          <cell r="B140" t="str">
            <v>Not Listed</v>
          </cell>
          <cell r="C140" t="str">
            <v>AHLADA</v>
          </cell>
        </row>
        <row r="141">
          <cell r="A141" t="str">
            <v>AHLUWALIA CONTRACTS (INDIA) LTD</v>
          </cell>
          <cell r="B141">
            <v>532811</v>
          </cell>
          <cell r="C141" t="str">
            <v>AHLUCONT</v>
          </cell>
        </row>
        <row r="142">
          <cell r="A142" t="str">
            <v>AHLUWALIA CONTRACTS INDIA LTD</v>
          </cell>
          <cell r="B142">
            <v>532811</v>
          </cell>
          <cell r="C142" t="str">
            <v>AHLUCONT</v>
          </cell>
        </row>
        <row r="143">
          <cell r="A143" t="str">
            <v>AHMEDABAD STEELCRAFT LTD</v>
          </cell>
          <cell r="B143">
            <v>522273</v>
          </cell>
          <cell r="C143" t="str">
            <v>Not Listed</v>
          </cell>
        </row>
        <row r="144">
          <cell r="A144" t="str">
            <v>AI CHAMPDANY INDUSTRIES LTD</v>
          </cell>
          <cell r="B144">
            <v>532806</v>
          </cell>
          <cell r="C144" t="str">
            <v>Not Listed</v>
          </cell>
        </row>
        <row r="145">
          <cell r="A145" t="str">
            <v>AIA ENGINEERING LTD</v>
          </cell>
          <cell r="B145">
            <v>532683</v>
          </cell>
          <cell r="C145" t="str">
            <v>AIAENG</v>
          </cell>
        </row>
        <row r="146">
          <cell r="A146" t="str">
            <v>AIMCO PESTICIDES LTD</v>
          </cell>
          <cell r="B146">
            <v>524288</v>
          </cell>
          <cell r="C146" t="str">
            <v>Not Listed</v>
          </cell>
        </row>
        <row r="147">
          <cell r="A147" t="str">
            <v>AIRAN LTD</v>
          </cell>
          <cell r="B147" t="str">
            <v>Not Listed</v>
          </cell>
          <cell r="C147" t="str">
            <v>AIRAN</v>
          </cell>
        </row>
        <row r="148">
          <cell r="A148" t="str">
            <v>AIRO LAM LTD</v>
          </cell>
          <cell r="B148" t="str">
            <v>Not Listed</v>
          </cell>
          <cell r="C148" t="str">
            <v>AIROLAM</v>
          </cell>
        </row>
        <row r="149">
          <cell r="A149" t="str">
            <v>AISHWARYA TELECOM LTD</v>
          </cell>
          <cell r="B149">
            <v>532975</v>
          </cell>
          <cell r="C149" t="str">
            <v>Not Listed</v>
          </cell>
        </row>
        <row r="150">
          <cell r="A150" t="str">
            <v>AJANTA PHARMA LTD</v>
          </cell>
          <cell r="B150">
            <v>532331</v>
          </cell>
          <cell r="C150" t="str">
            <v>AJANTPHARM</v>
          </cell>
        </row>
        <row r="151">
          <cell r="A151" t="str">
            <v>AJANTA SOYA LTD</v>
          </cell>
          <cell r="B151">
            <v>519216</v>
          </cell>
          <cell r="C151" t="str">
            <v>Not Listed</v>
          </cell>
        </row>
        <row r="152">
          <cell r="A152" t="str">
            <v>AJCON GLOBAL SERVICES LTD</v>
          </cell>
          <cell r="B152">
            <v>511692</v>
          </cell>
          <cell r="C152" t="str">
            <v>Not Listed</v>
          </cell>
        </row>
        <row r="153">
          <cell r="A153" t="str">
            <v>AJEL LTD</v>
          </cell>
          <cell r="B153">
            <v>530713</v>
          </cell>
          <cell r="C153" t="str">
            <v>Not Listed</v>
          </cell>
        </row>
        <row r="154">
          <cell r="A154" t="str">
            <v>AJMERA REALTY &amp; INFRA (INDIA) LTD</v>
          </cell>
          <cell r="B154">
            <v>513349</v>
          </cell>
          <cell r="C154" t="str">
            <v>AJMERA</v>
          </cell>
        </row>
        <row r="155">
          <cell r="A155" t="str">
            <v>AJMERA REALTY &amp; INFRA INDIA LTD</v>
          </cell>
          <cell r="B155">
            <v>513349</v>
          </cell>
          <cell r="C155" t="str">
            <v>AJMERA</v>
          </cell>
        </row>
        <row r="156">
          <cell r="A156" t="str">
            <v>AJOONI BIOTECH LTD</v>
          </cell>
          <cell r="B156" t="str">
            <v>Not Listed</v>
          </cell>
          <cell r="C156" t="str">
            <v>AJOONI</v>
          </cell>
        </row>
        <row r="157">
          <cell r="A157" t="str">
            <v>AJWA FUN WORLD &amp; RESORT LTD</v>
          </cell>
          <cell r="B157">
            <v>526628</v>
          </cell>
          <cell r="C157" t="str">
            <v>Not Listed</v>
          </cell>
        </row>
        <row r="158">
          <cell r="A158" t="str">
            <v>AKAR AUTO INDUSTRIES LTD</v>
          </cell>
          <cell r="B158">
            <v>530621</v>
          </cell>
          <cell r="C158" t="str">
            <v>Not Listed</v>
          </cell>
        </row>
        <row r="159">
          <cell r="A159" t="str">
            <v>AKASH INFRA PROJECTS LTD</v>
          </cell>
          <cell r="B159" t="str">
            <v>Not Listed</v>
          </cell>
          <cell r="C159" t="str">
            <v>AKASH</v>
          </cell>
        </row>
        <row r="160">
          <cell r="A160" t="str">
            <v>AKASHDEEP METAL INDUSTRIES LTD</v>
          </cell>
          <cell r="B160">
            <v>538778</v>
          </cell>
          <cell r="C160" t="str">
            <v>Not Listed</v>
          </cell>
        </row>
        <row r="161">
          <cell r="A161" t="str">
            <v>AKG EXIM LTD</v>
          </cell>
          <cell r="B161" t="str">
            <v>Not Listed</v>
          </cell>
          <cell r="C161" t="str">
            <v>AKG</v>
          </cell>
        </row>
        <row r="162">
          <cell r="A162" t="str">
            <v>AKI (INDIA) LTD</v>
          </cell>
          <cell r="B162">
            <v>542020</v>
          </cell>
          <cell r="C162" t="str">
            <v>Not Listed</v>
          </cell>
        </row>
        <row r="163">
          <cell r="A163" t="str">
            <v>AKI INDIA LTD</v>
          </cell>
          <cell r="B163">
            <v>542020</v>
          </cell>
          <cell r="C163" t="str">
            <v>Not Listed</v>
          </cell>
        </row>
        <row r="164">
          <cell r="A164" t="str">
            <v>AKM LACE AND EMBROTEX LTD</v>
          </cell>
          <cell r="B164">
            <v>540718</v>
          </cell>
          <cell r="C164" t="str">
            <v>Not Listed</v>
          </cell>
        </row>
        <row r="165">
          <cell r="A165" t="str">
            <v>AKME STAR HOUSING FINANCE LTD</v>
          </cell>
          <cell r="B165">
            <v>539017</v>
          </cell>
          <cell r="C165" t="str">
            <v>Not Listed</v>
          </cell>
        </row>
        <row r="166">
          <cell r="A166" t="str">
            <v>AKSH OPTIFIBRE LTD</v>
          </cell>
          <cell r="B166">
            <v>532351</v>
          </cell>
          <cell r="C166" t="str">
            <v>AKSHOPTFBR</v>
          </cell>
        </row>
        <row r="167">
          <cell r="A167" t="str">
            <v>AKSHAR SPINTEX LTD</v>
          </cell>
          <cell r="B167">
            <v>541303</v>
          </cell>
          <cell r="C167" t="str">
            <v>Not Listed</v>
          </cell>
        </row>
        <row r="168">
          <cell r="A168" t="str">
            <v>AKSHARCHEM (INDIA) LTD</v>
          </cell>
          <cell r="B168">
            <v>524598</v>
          </cell>
          <cell r="C168" t="str">
            <v>AKSHARCHEM</v>
          </cell>
        </row>
        <row r="169">
          <cell r="A169" t="str">
            <v>AKSHARCHEM INDIA LTD</v>
          </cell>
          <cell r="B169">
            <v>524598</v>
          </cell>
          <cell r="C169" t="str">
            <v>AKSHARCHEM</v>
          </cell>
        </row>
        <row r="170">
          <cell r="A170" t="str">
            <v>AKZO NOBEL (INDIA) LTD</v>
          </cell>
          <cell r="B170">
            <v>500710</v>
          </cell>
          <cell r="C170" t="str">
            <v>AKZO(INDIA)</v>
          </cell>
        </row>
        <row r="171">
          <cell r="A171" t="str">
            <v>AKZO NOBEL INDIA LTD</v>
          </cell>
          <cell r="B171">
            <v>500710</v>
          </cell>
          <cell r="C171" t="str">
            <v>AKZOINDIA</v>
          </cell>
        </row>
        <row r="172">
          <cell r="A172" t="str">
            <v>ALACRITY SECURITIES LTD</v>
          </cell>
          <cell r="B172">
            <v>535916</v>
          </cell>
          <cell r="C172" t="str">
            <v>Not Listed</v>
          </cell>
        </row>
        <row r="173">
          <cell r="A173" t="str">
            <v>ALAN SCOTT INDUSTRIES LTD</v>
          </cell>
          <cell r="B173">
            <v>539115</v>
          </cell>
          <cell r="C173" t="str">
            <v>Not Listed</v>
          </cell>
        </row>
        <row r="174">
          <cell r="A174" t="str">
            <v>ALANKIT LTD</v>
          </cell>
          <cell r="B174">
            <v>531082</v>
          </cell>
          <cell r="C174" t="str">
            <v>ALANKIT</v>
          </cell>
        </row>
        <row r="175">
          <cell r="A175" t="str">
            <v>ALBERT DAVID LTD</v>
          </cell>
          <cell r="B175">
            <v>524075</v>
          </cell>
          <cell r="C175" t="str">
            <v>ALBERTDAVD</v>
          </cell>
        </row>
        <row r="176">
          <cell r="A176" t="str">
            <v>ALCHEMIST CORPORATION LTD</v>
          </cell>
          <cell r="B176">
            <v>531409</v>
          </cell>
          <cell r="C176" t="str">
            <v>Not Listed</v>
          </cell>
        </row>
        <row r="177">
          <cell r="A177" t="str">
            <v>ALCHEMIST LTD</v>
          </cell>
          <cell r="B177">
            <v>526707</v>
          </cell>
          <cell r="C177" t="str">
            <v>ALCHEM</v>
          </cell>
        </row>
        <row r="178">
          <cell r="A178" t="str">
            <v>ALCHEMIST REALTY LTD</v>
          </cell>
          <cell r="B178">
            <v>532114</v>
          </cell>
          <cell r="C178" t="str">
            <v>Not Listed</v>
          </cell>
        </row>
        <row r="179">
          <cell r="A179" t="str">
            <v>ALEMBIC LTD</v>
          </cell>
          <cell r="B179">
            <v>506235</v>
          </cell>
          <cell r="C179" t="str">
            <v>ALEMBICLTD</v>
          </cell>
        </row>
        <row r="180">
          <cell r="A180" t="str">
            <v>ALEMBIC PHARMACEUTICALS LTD</v>
          </cell>
          <cell r="B180">
            <v>533573</v>
          </cell>
          <cell r="C180" t="str">
            <v>APLLTD</v>
          </cell>
        </row>
        <row r="181">
          <cell r="A181" t="str">
            <v>ALEXANDER STAMPS AND COIN LTD</v>
          </cell>
          <cell r="B181">
            <v>511463</v>
          </cell>
          <cell r="C181" t="str">
            <v>Not Listed</v>
          </cell>
        </row>
        <row r="182">
          <cell r="A182" t="str">
            <v>ALFA ICA (INDIA) LTD</v>
          </cell>
          <cell r="B182">
            <v>530973</v>
          </cell>
          <cell r="C182" t="str">
            <v>Not Listed</v>
          </cell>
        </row>
        <row r="183">
          <cell r="A183" t="str">
            <v>ALFA ICA INDIA LTD</v>
          </cell>
          <cell r="B183">
            <v>530973</v>
          </cell>
          <cell r="C183" t="str">
            <v>Not Listed</v>
          </cell>
        </row>
        <row r="184">
          <cell r="A184" t="str">
            <v>ALFA TRANSFORMERS LTD</v>
          </cell>
          <cell r="B184">
            <v>517546</v>
          </cell>
          <cell r="C184" t="str">
            <v>Not Listed</v>
          </cell>
        </row>
        <row r="185">
          <cell r="A185" t="str">
            <v>ALFAVISION OVERSEAS (INDIA) LTD</v>
          </cell>
          <cell r="B185">
            <v>531156</v>
          </cell>
          <cell r="C185" t="str">
            <v>Not Listed</v>
          </cell>
        </row>
        <row r="186">
          <cell r="A186" t="str">
            <v>ALFAVISION OVERSEAS INDIA LTD</v>
          </cell>
          <cell r="B186">
            <v>531156</v>
          </cell>
          <cell r="C186" t="str">
            <v>Not Listed</v>
          </cell>
        </row>
        <row r="187">
          <cell r="A187" t="str">
            <v>ALFRED HERBERT (INDIA) LTD</v>
          </cell>
          <cell r="B187">
            <v>505216</v>
          </cell>
          <cell r="C187" t="str">
            <v>Not Listed</v>
          </cell>
        </row>
        <row r="188">
          <cell r="A188" t="str">
            <v>ALFRED HERBERT INDIA LTD</v>
          </cell>
          <cell r="B188">
            <v>505216</v>
          </cell>
          <cell r="C188" t="str">
            <v>Not Listed</v>
          </cell>
        </row>
        <row r="189">
          <cell r="A189" t="str">
            <v>ALICON CASTALLOY LTD</v>
          </cell>
          <cell r="B189">
            <v>531147</v>
          </cell>
          <cell r="C189" t="str">
            <v>ALICON</v>
          </cell>
        </row>
        <row r="190">
          <cell r="A190" t="str">
            <v>ALKA (INDIA) LTD</v>
          </cell>
          <cell r="B190">
            <v>530889</v>
          </cell>
          <cell r="C190" t="str">
            <v>Not Listed</v>
          </cell>
        </row>
        <row r="191">
          <cell r="A191" t="str">
            <v>ALKA DIAMOND INDUSTRIES LTD</v>
          </cell>
          <cell r="B191">
            <v>531581</v>
          </cell>
          <cell r="C191" t="str">
            <v>Not Listed</v>
          </cell>
        </row>
        <row r="192">
          <cell r="A192" t="str">
            <v>ALKA INDIA LTD</v>
          </cell>
          <cell r="B192">
            <v>530889</v>
          </cell>
          <cell r="C192" t="str">
            <v>Not Listed</v>
          </cell>
        </row>
        <row r="193">
          <cell r="A193" t="str">
            <v>ALKA SECURITIES LTD</v>
          </cell>
          <cell r="B193">
            <v>532166</v>
          </cell>
          <cell r="C193" t="str">
            <v>Not Listed</v>
          </cell>
        </row>
        <row r="194">
          <cell r="A194" t="str">
            <v>ALKALI METALS LTD</v>
          </cell>
          <cell r="B194">
            <v>533029</v>
          </cell>
          <cell r="C194" t="str">
            <v>ALKALI</v>
          </cell>
        </row>
        <row r="195">
          <cell r="A195" t="str">
            <v>ALKEM LABORATORIES LTD</v>
          </cell>
          <cell r="B195">
            <v>539523</v>
          </cell>
          <cell r="C195" t="str">
            <v>ALKEM</v>
          </cell>
        </row>
        <row r="196">
          <cell r="A196" t="str">
            <v>ALKYL AMINES CHEMICALS LTD</v>
          </cell>
          <cell r="B196">
            <v>506767</v>
          </cell>
          <cell r="C196" t="str">
            <v>ALKYLAMINE</v>
          </cell>
        </row>
        <row r="197">
          <cell r="A197" t="str">
            <v>ALLAHABAD BANK</v>
          </cell>
          <cell r="B197">
            <v>532480</v>
          </cell>
          <cell r="C197" t="str">
            <v>ALBK</v>
          </cell>
        </row>
        <row r="198">
          <cell r="A198" t="str">
            <v>ALLCARGO LOGISTICS LTD</v>
          </cell>
          <cell r="B198">
            <v>532749</v>
          </cell>
          <cell r="C198" t="str">
            <v>ALLCARGO</v>
          </cell>
        </row>
        <row r="199">
          <cell r="A199" t="str">
            <v>ALLIANCE INTEGRATED METALIKS LTD</v>
          </cell>
          <cell r="B199">
            <v>534064</v>
          </cell>
          <cell r="C199" t="str">
            <v>Not Listed</v>
          </cell>
        </row>
        <row r="200">
          <cell r="A200" t="str">
            <v>ALLIED COMPUTERS INTERNATIONAL ASIA LTD</v>
          </cell>
          <cell r="B200">
            <v>532919</v>
          </cell>
          <cell r="C200" t="str">
            <v>Not Listed</v>
          </cell>
        </row>
        <row r="201">
          <cell r="A201" t="str">
            <v>ALLIED DIGITAL SERVICES LTD</v>
          </cell>
          <cell r="B201">
            <v>532875</v>
          </cell>
          <cell r="C201" t="str">
            <v>ADSL</v>
          </cell>
        </row>
        <row r="202">
          <cell r="A202" t="str">
            <v>ALLSEC TECHNOLOGIES LTD</v>
          </cell>
          <cell r="B202">
            <v>532633</v>
          </cell>
          <cell r="C202" t="str">
            <v>ALLSEC</v>
          </cell>
        </row>
        <row r="203">
          <cell r="A203" t="str">
            <v>ALMONDZ GLOBAL SECURITIES LTD</v>
          </cell>
          <cell r="B203">
            <v>531400</v>
          </cell>
          <cell r="C203" t="str">
            <v>ALMONDZ</v>
          </cell>
        </row>
        <row r="204">
          <cell r="A204" t="str">
            <v>ALNA TRADING &amp; EXPORTS LTD</v>
          </cell>
          <cell r="B204">
            <v>506120</v>
          </cell>
          <cell r="C204" t="str">
            <v>Not Listed</v>
          </cell>
        </row>
        <row r="205">
          <cell r="A205" t="str">
            <v>ALOK INDUSTRIES LTD</v>
          </cell>
          <cell r="B205">
            <v>521070</v>
          </cell>
          <cell r="C205" t="str">
            <v>ALOKTEXT</v>
          </cell>
        </row>
        <row r="206">
          <cell r="A206" t="str">
            <v>ALPA LABORATORIES LTD</v>
          </cell>
          <cell r="B206">
            <v>532878</v>
          </cell>
          <cell r="C206" t="str">
            <v>ALPA</v>
          </cell>
        </row>
        <row r="207">
          <cell r="A207" t="str">
            <v>ALPHAGEO (INDIA) LTD</v>
          </cell>
          <cell r="B207">
            <v>526397</v>
          </cell>
          <cell r="C207" t="str">
            <v>ALPHAGEO</v>
          </cell>
        </row>
        <row r="208">
          <cell r="A208" t="str">
            <v>ALPHAGEO INDIA LTD</v>
          </cell>
          <cell r="B208">
            <v>526397</v>
          </cell>
          <cell r="C208" t="str">
            <v>ALPHAGEO</v>
          </cell>
        </row>
        <row r="209">
          <cell r="A209" t="str">
            <v>ALPINE HOUSING DEVELOPMENT CORPORATION LTD</v>
          </cell>
          <cell r="B209">
            <v>526519</v>
          </cell>
          <cell r="C209" t="str">
            <v>Not Listed</v>
          </cell>
        </row>
        <row r="210">
          <cell r="A210" t="str">
            <v>ALPS INDUSTRIES LTD</v>
          </cell>
          <cell r="B210">
            <v>530715</v>
          </cell>
          <cell r="C210" t="str">
            <v>ALPSINDUS</v>
          </cell>
        </row>
        <row r="211">
          <cell r="A211" t="str">
            <v>Alps Motor Finance Ltd</v>
          </cell>
          <cell r="B211">
            <v>538423</v>
          </cell>
          <cell r="C211" t="str">
            <v>ALPSMOTOR</v>
          </cell>
        </row>
        <row r="212">
          <cell r="A212" t="str">
            <v>ALSTONE TEXTILES (INDIA) LTD</v>
          </cell>
          <cell r="B212">
            <v>539277</v>
          </cell>
          <cell r="C212" t="str">
            <v>Not Listed</v>
          </cell>
        </row>
        <row r="213">
          <cell r="A213" t="str">
            <v>ALSTONE TEXTILES INDIA LTD</v>
          </cell>
          <cell r="B213">
            <v>539277</v>
          </cell>
          <cell r="C213" t="str">
            <v>Not Listed</v>
          </cell>
        </row>
        <row r="214">
          <cell r="A214" t="str">
            <v>ALUFLUORIDE LTD</v>
          </cell>
          <cell r="B214">
            <v>524634</v>
          </cell>
          <cell r="C214" t="str">
            <v>Not Listed</v>
          </cell>
        </row>
        <row r="215">
          <cell r="A215" t="str">
            <v>AMAL LTD</v>
          </cell>
          <cell r="B215">
            <v>506597</v>
          </cell>
          <cell r="C215" t="str">
            <v>Not Listed</v>
          </cell>
        </row>
        <row r="216">
          <cell r="A216" t="str">
            <v>AMANI TRADING &amp; EXPORTS LTD</v>
          </cell>
          <cell r="B216">
            <v>512008</v>
          </cell>
          <cell r="C216" t="str">
            <v>Not Listed</v>
          </cell>
        </row>
        <row r="217">
          <cell r="A217" t="str">
            <v>AMARA RAJA BATTERIES LTD</v>
          </cell>
          <cell r="B217">
            <v>500008</v>
          </cell>
          <cell r="C217" t="str">
            <v>AMARAJABAT</v>
          </cell>
        </row>
        <row r="218">
          <cell r="A218" t="str">
            <v>AMARJOTHI SPINNING MILLS LTD</v>
          </cell>
          <cell r="B218">
            <v>521097</v>
          </cell>
          <cell r="C218" t="str">
            <v>Not Listed</v>
          </cell>
        </row>
        <row r="219">
          <cell r="A219" t="str">
            <v>AMARNATH SECURITIES LTD</v>
          </cell>
          <cell r="B219">
            <v>538465</v>
          </cell>
          <cell r="C219" t="str">
            <v>Not Listed</v>
          </cell>
        </row>
        <row r="220">
          <cell r="A220" t="str">
            <v>AMAZE ENTERTECH LTD</v>
          </cell>
          <cell r="B220">
            <v>531112</v>
          </cell>
          <cell r="C220" t="str">
            <v>Not Listed</v>
          </cell>
        </row>
        <row r="221">
          <cell r="A221" t="str">
            <v>AMBA ENTERPRISES LTD</v>
          </cell>
          <cell r="B221">
            <v>539196</v>
          </cell>
          <cell r="C221" t="str">
            <v>Not Listed</v>
          </cell>
        </row>
        <row r="222">
          <cell r="A222" t="str">
            <v>AMBALAL SARABHAI ENTERPRISES LTD</v>
          </cell>
          <cell r="B222">
            <v>500009</v>
          </cell>
          <cell r="C222" t="str">
            <v>Not Listed</v>
          </cell>
        </row>
        <row r="223">
          <cell r="A223" t="str">
            <v>AMBANI ORGANICS LTD</v>
          </cell>
          <cell r="B223" t="str">
            <v>Not Listed</v>
          </cell>
          <cell r="C223" t="str">
            <v>AMBANIORG</v>
          </cell>
        </row>
        <row r="224">
          <cell r="A224" t="str">
            <v>AMBAR PROTEIN INDUSTRIES LTD</v>
          </cell>
          <cell r="B224">
            <v>519471</v>
          </cell>
          <cell r="C224" t="str">
            <v>Not Listed</v>
          </cell>
        </row>
        <row r="225">
          <cell r="A225" t="str">
            <v>Ambassador Intra Holdings Ltd</v>
          </cell>
          <cell r="B225">
            <v>542524</v>
          </cell>
          <cell r="C225" t="str">
            <v>AIHL</v>
          </cell>
        </row>
        <row r="226">
          <cell r="A226" t="str">
            <v>AMBER ENTERPRISES (INDIA) LTD</v>
          </cell>
          <cell r="B226">
            <v>540902</v>
          </cell>
          <cell r="C226" t="str">
            <v>AMBER</v>
          </cell>
        </row>
        <row r="227">
          <cell r="A227" t="str">
            <v>AMBER ENTERPRISES INDIA LTD</v>
          </cell>
          <cell r="B227">
            <v>540902</v>
          </cell>
          <cell r="C227" t="str">
            <v>AMBER</v>
          </cell>
        </row>
        <row r="228">
          <cell r="A228" t="str">
            <v>AMBIKA COTTON MILLS LTD</v>
          </cell>
          <cell r="B228">
            <v>531978</v>
          </cell>
          <cell r="C228" t="str">
            <v>AMBIKCO</v>
          </cell>
        </row>
        <row r="229">
          <cell r="A229" t="str">
            <v>AMBITION MICA LTD</v>
          </cell>
          <cell r="B229">
            <v>539223</v>
          </cell>
          <cell r="C229" t="str">
            <v>Not Listed</v>
          </cell>
        </row>
        <row r="230">
          <cell r="A230" t="str">
            <v>AMBUJA CEMENTS LTD</v>
          </cell>
          <cell r="B230">
            <v>500425</v>
          </cell>
          <cell r="C230" t="str">
            <v>AMBUJACEM</v>
          </cell>
        </row>
        <row r="231">
          <cell r="A231" t="str">
            <v>AMCO (INDIA) LTD</v>
          </cell>
          <cell r="B231">
            <v>530133</v>
          </cell>
          <cell r="C231" t="str">
            <v>Not Listed</v>
          </cell>
        </row>
        <row r="232">
          <cell r="A232" t="str">
            <v>AMCO INDIA LTD</v>
          </cell>
          <cell r="B232">
            <v>530133</v>
          </cell>
          <cell r="C232" t="str">
            <v>Not Listed</v>
          </cell>
        </row>
        <row r="233">
          <cell r="A233" t="str">
            <v>AMD INDUSTRIES LTD</v>
          </cell>
          <cell r="B233">
            <v>532828</v>
          </cell>
          <cell r="C233" t="str">
            <v>AMDIND</v>
          </cell>
        </row>
        <row r="234">
          <cell r="A234" t="str">
            <v>AMFORGE INDUSTRIES LTD</v>
          </cell>
          <cell r="B234">
            <v>513117</v>
          </cell>
          <cell r="C234" t="str">
            <v>Not Listed</v>
          </cell>
        </row>
        <row r="235">
          <cell r="A235" t="str">
            <v>AMIN TANNERY LTD</v>
          </cell>
          <cell r="B235">
            <v>541771</v>
          </cell>
          <cell r="C235" t="str">
            <v>Not Listed</v>
          </cell>
        </row>
        <row r="236">
          <cell r="A236" t="str">
            <v>AMINES &amp; PLASTICIZERS LTD</v>
          </cell>
          <cell r="B236">
            <v>506248</v>
          </cell>
          <cell r="C236" t="str">
            <v>Not Listed</v>
          </cell>
        </row>
        <row r="237">
          <cell r="A237" t="str">
            <v>AMIT INTERNATIONAL LTD</v>
          </cell>
          <cell r="B237">
            <v>531300</v>
          </cell>
          <cell r="C237" t="str">
            <v>Not Listed</v>
          </cell>
        </row>
        <row r="238">
          <cell r="A238" t="str">
            <v>AMIT SECURITIES LTD</v>
          </cell>
          <cell r="B238">
            <v>531557</v>
          </cell>
          <cell r="C238" t="str">
            <v>Not Listed</v>
          </cell>
        </row>
        <row r="239">
          <cell r="A239" t="str">
            <v>AMJ LAND HOLDINGS LTD</v>
          </cell>
          <cell r="B239">
            <v>500343</v>
          </cell>
          <cell r="C239" t="str">
            <v>AMJLAND</v>
          </cell>
        </row>
        <row r="240">
          <cell r="A240" t="str">
            <v>AMRADEEP INDUSTRIES LTD</v>
          </cell>
          <cell r="B240">
            <v>531681</v>
          </cell>
          <cell r="C240" t="str">
            <v>Not Listed</v>
          </cell>
        </row>
        <row r="241">
          <cell r="A241" t="str">
            <v>AMRAPALI CAPITAL AND FINANCE SERVICES LTD</v>
          </cell>
          <cell r="B241">
            <v>536737</v>
          </cell>
          <cell r="C241" t="str">
            <v>Not Listed</v>
          </cell>
        </row>
        <row r="242">
          <cell r="A242" t="str">
            <v>AMRAPALI FINCAP LTD</v>
          </cell>
          <cell r="B242">
            <v>539265</v>
          </cell>
          <cell r="C242" t="str">
            <v>Not Listed</v>
          </cell>
        </row>
        <row r="243">
          <cell r="A243" t="str">
            <v>AMRAPALI INDUSTRIES LTD</v>
          </cell>
          <cell r="B243">
            <v>526241</v>
          </cell>
          <cell r="C243" t="str">
            <v>Not Listed</v>
          </cell>
        </row>
        <row r="244">
          <cell r="A244" t="str">
            <v>AMRAWORLD AGRICO LTD</v>
          </cell>
          <cell r="B244">
            <v>531991</v>
          </cell>
          <cell r="C244" t="str">
            <v>Not Listed</v>
          </cell>
        </row>
        <row r="245">
          <cell r="A245" t="str">
            <v>AMRIT CORP LTD</v>
          </cell>
          <cell r="B245">
            <v>507525</v>
          </cell>
          <cell r="C245" t="str">
            <v>Not Listed</v>
          </cell>
        </row>
        <row r="246">
          <cell r="A246" t="str">
            <v>AMRUTANJAN HEALTH CARE LTD</v>
          </cell>
          <cell r="B246">
            <v>590006</v>
          </cell>
          <cell r="C246" t="str">
            <v>AMRUTANJAN</v>
          </cell>
        </row>
        <row r="247">
          <cell r="A247" t="str">
            <v>AMSONS APPARELS LTD</v>
          </cell>
          <cell r="B247">
            <v>538861</v>
          </cell>
          <cell r="C247" t="str">
            <v>Not Listed</v>
          </cell>
        </row>
        <row r="248">
          <cell r="A248" t="str">
            <v>ANAND PROJECTS LTD</v>
          </cell>
          <cell r="B248">
            <v>501630</v>
          </cell>
          <cell r="C248" t="str">
            <v>Not Listed</v>
          </cell>
        </row>
        <row r="249">
          <cell r="A249" t="str">
            <v>ANANT RAJ LTD</v>
          </cell>
          <cell r="B249">
            <v>515055</v>
          </cell>
          <cell r="C249" t="str">
            <v>ANANTRAJ</v>
          </cell>
        </row>
        <row r="250">
          <cell r="A250" t="str">
            <v>ANDHRA BANK</v>
          </cell>
          <cell r="B250">
            <v>532418</v>
          </cell>
          <cell r="C250" t="str">
            <v>ANDHRABANK</v>
          </cell>
        </row>
        <row r="251">
          <cell r="A251" t="str">
            <v>ANDHRA CEMENTS LTD</v>
          </cell>
          <cell r="B251">
            <v>532141</v>
          </cell>
          <cell r="C251" t="str">
            <v>ANDHRACEMT</v>
          </cell>
        </row>
        <row r="252">
          <cell r="A252" t="str">
            <v>ANDHRA PETROCHEMICALS LTD</v>
          </cell>
          <cell r="B252">
            <v>500012</v>
          </cell>
          <cell r="C252" t="str">
            <v>Not Listed</v>
          </cell>
        </row>
        <row r="253">
          <cell r="A253" t="str">
            <v>ANDREW YULE &amp; COMPANY LTD</v>
          </cell>
          <cell r="B253">
            <v>526173</v>
          </cell>
          <cell r="C253" t="str">
            <v>Not Listed</v>
          </cell>
        </row>
        <row r="254">
          <cell r="A254" t="str">
            <v>ANERI FINCAP LTD</v>
          </cell>
          <cell r="B254">
            <v>531252</v>
          </cell>
          <cell r="C254" t="str">
            <v>Not Listed</v>
          </cell>
        </row>
        <row r="255">
          <cell r="A255" t="str">
            <v>ANG INDUSTRIES LTD</v>
          </cell>
          <cell r="B255">
            <v>530721</v>
          </cell>
          <cell r="C255" t="str">
            <v>ANGIND</v>
          </cell>
        </row>
        <row r="256">
          <cell r="A256" t="str">
            <v>ANG LIFESCIENCES (INDIA) LTD</v>
          </cell>
          <cell r="B256">
            <v>540694</v>
          </cell>
          <cell r="C256" t="str">
            <v>Not Listed</v>
          </cell>
        </row>
        <row r="257">
          <cell r="A257" t="str">
            <v>ANG LIFESCIENCES INDIA LTD</v>
          </cell>
          <cell r="B257">
            <v>540694</v>
          </cell>
          <cell r="C257" t="str">
            <v>Not Listed</v>
          </cell>
        </row>
        <row r="258">
          <cell r="A258" t="str">
            <v>ANGEL FIBERS LTD</v>
          </cell>
          <cell r="B258">
            <v>541006</v>
          </cell>
          <cell r="C258" t="str">
            <v>Not Listed</v>
          </cell>
        </row>
        <row r="259">
          <cell r="A259" t="str">
            <v>ANI INTEGRATED SERVICES LTD</v>
          </cell>
          <cell r="B259" t="str">
            <v>Not Listed</v>
          </cell>
          <cell r="C259" t="str">
            <v>AISL</v>
          </cell>
        </row>
        <row r="260">
          <cell r="A260" t="str">
            <v>ANIK INDUSTRIES LTD</v>
          </cell>
          <cell r="B260">
            <v>519383</v>
          </cell>
          <cell r="C260" t="str">
            <v>ANIKINDS</v>
          </cell>
        </row>
        <row r="261">
          <cell r="A261" t="str">
            <v>ANISHA IMPEX LTD</v>
          </cell>
          <cell r="B261">
            <v>537785</v>
          </cell>
          <cell r="C261" t="str">
            <v>Not Listed</v>
          </cell>
        </row>
        <row r="262">
          <cell r="A262" t="str">
            <v>ANJANI FINANCE LTD</v>
          </cell>
          <cell r="B262">
            <v>531878</v>
          </cell>
          <cell r="C262" t="str">
            <v>Not Listed</v>
          </cell>
        </row>
        <row r="263">
          <cell r="A263" t="str">
            <v>ANJANI FOODS LTD</v>
          </cell>
          <cell r="B263">
            <v>511153</v>
          </cell>
          <cell r="C263" t="str">
            <v>Not Listed</v>
          </cell>
        </row>
        <row r="264">
          <cell r="A264" t="str">
            <v>ANJANI PORTLAND CEMENT LTD</v>
          </cell>
          <cell r="B264">
            <v>518091</v>
          </cell>
          <cell r="C264" t="str">
            <v>APCL</v>
          </cell>
        </row>
        <row r="265">
          <cell r="A265" t="str">
            <v>ANJANI SYNTHETICS LTD</v>
          </cell>
          <cell r="B265">
            <v>531223</v>
          </cell>
          <cell r="C265" t="str">
            <v>Not Listed</v>
          </cell>
        </row>
        <row r="266">
          <cell r="A266" t="str">
            <v>ANKA (INDIA) LTD</v>
          </cell>
          <cell r="B266">
            <v>531673</v>
          </cell>
          <cell r="C266" t="str">
            <v>Not Listed</v>
          </cell>
        </row>
        <row r="267">
          <cell r="A267" t="str">
            <v>ANKA INDIA LTD</v>
          </cell>
          <cell r="B267">
            <v>531673</v>
          </cell>
          <cell r="C267" t="str">
            <v>Not Listed</v>
          </cell>
        </row>
        <row r="268">
          <cell r="A268" t="str">
            <v>ANKIT METAL &amp; POWER LTD</v>
          </cell>
          <cell r="B268">
            <v>532870</v>
          </cell>
          <cell r="C268" t="str">
            <v>ANKITMETAL</v>
          </cell>
        </row>
        <row r="269">
          <cell r="A269" t="str">
            <v>ANKUSH FINSTOCK LTD</v>
          </cell>
          <cell r="B269">
            <v>531519</v>
          </cell>
          <cell r="C269" t="str">
            <v>Not Listed</v>
          </cell>
        </row>
        <row r="270">
          <cell r="A270" t="str">
            <v>Anmol India Ltd</v>
          </cell>
          <cell r="B270">
            <v>542437</v>
          </cell>
          <cell r="C270" t="str">
            <v>ANMOL</v>
          </cell>
        </row>
        <row r="271">
          <cell r="A271" t="str">
            <v>ANNA INFRASTRUCTURES LTD</v>
          </cell>
          <cell r="B271">
            <v>530799</v>
          </cell>
          <cell r="C271" t="str">
            <v>Not Listed</v>
          </cell>
        </row>
        <row r="272">
          <cell r="A272" t="str">
            <v>ANS INDUSTRIES LTD</v>
          </cell>
          <cell r="B272">
            <v>531406</v>
          </cell>
          <cell r="C272" t="str">
            <v>Not Listed</v>
          </cell>
        </row>
        <row r="273">
          <cell r="A273" t="str">
            <v>ANSAL BUILDWELL LTD</v>
          </cell>
          <cell r="B273">
            <v>523007</v>
          </cell>
          <cell r="C273" t="str">
            <v>Not Listed</v>
          </cell>
        </row>
        <row r="274">
          <cell r="A274" t="str">
            <v>ANSAL HOUSING AND CONSTRUCTION LTD</v>
          </cell>
          <cell r="B274">
            <v>507828</v>
          </cell>
          <cell r="C274" t="str">
            <v>ANSALHSG</v>
          </cell>
        </row>
        <row r="275">
          <cell r="A275" t="str">
            <v>ANSAL PROPERTIES &amp; INFRASTRUCTURE LTD</v>
          </cell>
          <cell r="B275">
            <v>500013</v>
          </cell>
          <cell r="C275" t="str">
            <v>ANSALAPI</v>
          </cell>
        </row>
        <row r="276">
          <cell r="A276" t="str">
            <v>ANSHUNI COMMERCIALS LTD</v>
          </cell>
          <cell r="B276">
            <v>512091</v>
          </cell>
          <cell r="C276" t="str">
            <v>Not Listed</v>
          </cell>
        </row>
        <row r="277">
          <cell r="A277" t="str">
            <v>ANTARCTICA LTD</v>
          </cell>
          <cell r="B277" t="str">
            <v>Not Listed</v>
          </cell>
          <cell r="C277" t="str">
            <v>ANTGRAPHIC</v>
          </cell>
        </row>
        <row r="278">
          <cell r="A278" t="str">
            <v>ANTARIKSH INDUSTRIES LTD</v>
          </cell>
          <cell r="B278">
            <v>501270</v>
          </cell>
          <cell r="C278" t="str">
            <v>Not Listed</v>
          </cell>
        </row>
        <row r="279">
          <cell r="A279" t="str">
            <v>ANUBHAV INDUSTRIAL RESOURCES LTD</v>
          </cell>
          <cell r="B279">
            <v>539697</v>
          </cell>
          <cell r="C279" t="str">
            <v>Not Listed</v>
          </cell>
        </row>
        <row r="280">
          <cell r="A280" t="str">
            <v>ANUBHAV INFRASTRUCTURE LTD</v>
          </cell>
          <cell r="B280">
            <v>538833</v>
          </cell>
          <cell r="C280" t="str">
            <v>Not Listed</v>
          </cell>
        </row>
        <row r="281">
          <cell r="A281" t="str">
            <v>ANUH PHARMA LTD</v>
          </cell>
          <cell r="B281">
            <v>506260</v>
          </cell>
          <cell r="C281" t="str">
            <v>Not Listed</v>
          </cell>
        </row>
        <row r="282">
          <cell r="A282" t="str">
            <v>ANUP MALLEABLE LTD</v>
          </cell>
          <cell r="B282">
            <v>506087</v>
          </cell>
          <cell r="C282" t="str">
            <v>Not Listed</v>
          </cell>
        </row>
        <row r="283">
          <cell r="A283" t="str">
            <v>ANUPAM FINSERV LTD</v>
          </cell>
          <cell r="B283">
            <v>530109</v>
          </cell>
          <cell r="C283" t="str">
            <v>Not Listed</v>
          </cell>
        </row>
        <row r="284">
          <cell r="A284" t="str">
            <v>APAR INDUSTRIES LTD</v>
          </cell>
          <cell r="B284">
            <v>532259</v>
          </cell>
          <cell r="C284" t="str">
            <v>APARINDS</v>
          </cell>
        </row>
        <row r="285">
          <cell r="A285" t="str">
            <v>APCOTEX INDUSTRIES LTD</v>
          </cell>
          <cell r="B285">
            <v>523694</v>
          </cell>
          <cell r="C285" t="str">
            <v>APCOTEXIND</v>
          </cell>
        </row>
        <row r="286">
          <cell r="A286" t="str">
            <v>APEX FROZEN FOODS LTD</v>
          </cell>
          <cell r="B286">
            <v>540692</v>
          </cell>
          <cell r="C286" t="str">
            <v>APEX</v>
          </cell>
        </row>
        <row r="287">
          <cell r="A287" t="str">
            <v>APEX HOME FINANCE LTD</v>
          </cell>
          <cell r="B287">
            <v>541133</v>
          </cell>
          <cell r="C287" t="str">
            <v>Not Listed</v>
          </cell>
        </row>
        <row r="288">
          <cell r="A288" t="str">
            <v>APIS (INDIA) LTD</v>
          </cell>
          <cell r="B288">
            <v>506166</v>
          </cell>
          <cell r="C288" t="str">
            <v>Not Listed</v>
          </cell>
        </row>
        <row r="289">
          <cell r="A289" t="str">
            <v>APIS INDIA LTD</v>
          </cell>
          <cell r="B289">
            <v>506166</v>
          </cell>
          <cell r="C289" t="str">
            <v>Not Listed</v>
          </cell>
        </row>
        <row r="290">
          <cell r="A290" t="str">
            <v>APL APOLLO TUBES LTD</v>
          </cell>
          <cell r="B290">
            <v>533758</v>
          </cell>
          <cell r="C290" t="str">
            <v>APLAPOLLO</v>
          </cell>
        </row>
        <row r="291">
          <cell r="A291" t="str">
            <v>APLAB LTD</v>
          </cell>
          <cell r="B291">
            <v>517096</v>
          </cell>
          <cell r="C291" t="str">
            <v>Not Listed</v>
          </cell>
        </row>
        <row r="292">
          <cell r="A292" t="str">
            <v>Aplaya Creations Ltd</v>
          </cell>
          <cell r="B292">
            <v>511064</v>
          </cell>
          <cell r="C292" t="str">
            <v>APLAYA</v>
          </cell>
        </row>
        <row r="293">
          <cell r="A293" t="str">
            <v>APM INDUSTRIES LTD</v>
          </cell>
          <cell r="B293">
            <v>523537</v>
          </cell>
          <cell r="C293" t="str">
            <v>Not Listed</v>
          </cell>
        </row>
        <row r="294">
          <cell r="A294" t="str">
            <v>APOLLO FINVEST (INDIA) LTD</v>
          </cell>
          <cell r="B294">
            <v>512437</v>
          </cell>
          <cell r="C294" t="str">
            <v>Not Listed</v>
          </cell>
        </row>
        <row r="295">
          <cell r="A295" t="str">
            <v>APOLLO FINVEST INDIA LTD</v>
          </cell>
          <cell r="B295">
            <v>512437</v>
          </cell>
          <cell r="C295" t="str">
            <v>Not Listed</v>
          </cell>
        </row>
        <row r="296">
          <cell r="A296" t="str">
            <v>APOLLO HOSPITALS ENTERPRISE LTD</v>
          </cell>
          <cell r="B296">
            <v>508869</v>
          </cell>
          <cell r="C296" t="str">
            <v>APOLLOHOSP</v>
          </cell>
        </row>
        <row r="297">
          <cell r="A297" t="str">
            <v>APOLLO MICRO SYSTEMS LTD</v>
          </cell>
          <cell r="B297">
            <v>540879</v>
          </cell>
          <cell r="C297" t="str">
            <v>APOLLO</v>
          </cell>
        </row>
        <row r="298">
          <cell r="A298" t="str">
            <v>APOLLO PIPES LTD</v>
          </cell>
          <cell r="B298">
            <v>531761</v>
          </cell>
          <cell r="C298" t="str">
            <v>Not Listed</v>
          </cell>
        </row>
        <row r="299">
          <cell r="A299" t="str">
            <v>APOLLO SINDOORI HOTELS LTD</v>
          </cell>
          <cell r="B299" t="str">
            <v>Not Listed</v>
          </cell>
          <cell r="C299" t="str">
            <v>APOLSINHOT</v>
          </cell>
        </row>
        <row r="300">
          <cell r="A300" t="str">
            <v>APOLLO TRICOAT TUBES LTD</v>
          </cell>
          <cell r="B300">
            <v>538566</v>
          </cell>
          <cell r="C300" t="str">
            <v>Not Listed</v>
          </cell>
        </row>
        <row r="301">
          <cell r="A301" t="str">
            <v>APOLLO TYRES LTD</v>
          </cell>
          <cell r="B301">
            <v>500877</v>
          </cell>
          <cell r="C301" t="str">
            <v>APOLLOTYRE</v>
          </cell>
        </row>
        <row r="302">
          <cell r="A302" t="str">
            <v>APOORVA LEASING FINANCE AND INVESTMENT COMPANY LTD</v>
          </cell>
          <cell r="B302">
            <v>539545</v>
          </cell>
          <cell r="C302" t="str">
            <v>Not Listed</v>
          </cell>
        </row>
        <row r="303">
          <cell r="A303" t="str">
            <v>APPLE FINANCE LTD</v>
          </cell>
          <cell r="B303">
            <v>500014</v>
          </cell>
          <cell r="C303" t="str">
            <v>Not Listed</v>
          </cell>
        </row>
        <row r="304">
          <cell r="A304" t="str">
            <v>APTECH LTD</v>
          </cell>
          <cell r="B304">
            <v>532475</v>
          </cell>
          <cell r="C304" t="str">
            <v>APTECHT</v>
          </cell>
        </row>
        <row r="305">
          <cell r="A305" t="str">
            <v>APUNKA INVEST COMMERCIAL LTD</v>
          </cell>
          <cell r="B305">
            <v>539469</v>
          </cell>
          <cell r="C305" t="str">
            <v>Not Listed</v>
          </cell>
        </row>
        <row r="306">
          <cell r="A306" t="str">
            <v>AQUA PUMPS INFRA VENTURES LTD</v>
          </cell>
          <cell r="B306">
            <v>531364</v>
          </cell>
          <cell r="C306" t="str">
            <v>Not Listed</v>
          </cell>
        </row>
        <row r="307">
          <cell r="A307" t="str">
            <v>ARAMBHAN HOSPITALITY SERVICES LTD</v>
          </cell>
          <cell r="B307">
            <v>539403</v>
          </cell>
          <cell r="C307" t="str">
            <v>Not Listed</v>
          </cell>
        </row>
        <row r="308">
          <cell r="A308" t="str">
            <v>ARC FINANCE LTD</v>
          </cell>
          <cell r="B308">
            <v>540135</v>
          </cell>
          <cell r="C308" t="str">
            <v>Not Listed</v>
          </cell>
        </row>
        <row r="309">
          <cell r="A309" t="str">
            <v>ARCEE INDUSTRIES LTD</v>
          </cell>
          <cell r="B309">
            <v>520121</v>
          </cell>
          <cell r="C309" t="str">
            <v>Not Listed</v>
          </cell>
        </row>
        <row r="310">
          <cell r="A310" t="str">
            <v>ARCHANA SOFTWARE LTD</v>
          </cell>
          <cell r="B310">
            <v>530565</v>
          </cell>
          <cell r="C310" t="str">
            <v>Not Listed</v>
          </cell>
        </row>
        <row r="311">
          <cell r="A311" t="str">
            <v>ARCHIDPLY INDUSTRIES LTD</v>
          </cell>
          <cell r="B311">
            <v>532994</v>
          </cell>
          <cell r="C311" t="str">
            <v>ARCHIDPLY</v>
          </cell>
        </row>
        <row r="312">
          <cell r="A312" t="str">
            <v>ARCHIES LTD</v>
          </cell>
          <cell r="B312">
            <v>532212</v>
          </cell>
          <cell r="C312" t="str">
            <v>ARCHIES</v>
          </cell>
        </row>
        <row r="313">
          <cell r="A313" t="str">
            <v>ARCHIT ORGANOSYS LTD</v>
          </cell>
          <cell r="B313">
            <v>524640</v>
          </cell>
          <cell r="C313" t="str">
            <v>Not Listed</v>
          </cell>
        </row>
        <row r="314">
          <cell r="A314" t="str">
            <v>ARCOTECH LTD</v>
          </cell>
          <cell r="B314">
            <v>532914</v>
          </cell>
          <cell r="C314" t="str">
            <v>ARCOTECH</v>
          </cell>
        </row>
        <row r="315">
          <cell r="A315" t="str">
            <v>ARDI INVESTMENT &amp; TRADING LTD</v>
          </cell>
          <cell r="B315">
            <v>504370</v>
          </cell>
          <cell r="C315" t="str">
            <v>Not Listed</v>
          </cell>
        </row>
        <row r="316">
          <cell r="A316" t="str">
            <v>AREX INDUSTRIES LTD</v>
          </cell>
          <cell r="B316">
            <v>526851</v>
          </cell>
          <cell r="C316" t="str">
            <v>Not Listed</v>
          </cell>
        </row>
        <row r="317">
          <cell r="A317" t="str">
            <v>ARFIN (INDIA) LTD</v>
          </cell>
          <cell r="B317">
            <v>539151</v>
          </cell>
          <cell r="C317" t="str">
            <v>Not Listed</v>
          </cell>
        </row>
        <row r="318">
          <cell r="A318" t="str">
            <v>ARFIN INDIA LTD</v>
          </cell>
          <cell r="B318">
            <v>539151</v>
          </cell>
          <cell r="C318" t="str">
            <v>Not Listed</v>
          </cell>
        </row>
        <row r="319">
          <cell r="A319" t="str">
            <v>ARIES AGRO LTD</v>
          </cell>
          <cell r="B319">
            <v>532935</v>
          </cell>
          <cell r="C319" t="str">
            <v>ARIES</v>
          </cell>
        </row>
        <row r="320">
          <cell r="A320" t="str">
            <v>ARIHANT CAPITAL MARKETS LTD</v>
          </cell>
          <cell r="B320">
            <v>511605</v>
          </cell>
          <cell r="C320" t="str">
            <v>Not Listed</v>
          </cell>
        </row>
        <row r="321">
          <cell r="A321" t="str">
            <v>ARIHANT FOUNDATIONS &amp; HOUSING LTD</v>
          </cell>
          <cell r="B321">
            <v>531381</v>
          </cell>
          <cell r="C321" t="str">
            <v>ARIHANT</v>
          </cell>
        </row>
        <row r="322">
          <cell r="A322" t="str">
            <v>ARIHANT INSTITUTE LTD</v>
          </cell>
          <cell r="B322">
            <v>541401</v>
          </cell>
          <cell r="C322" t="str">
            <v>Not Listed</v>
          </cell>
        </row>
        <row r="323">
          <cell r="A323" t="str">
            <v>ARIHANT SUPERSTRUCTURES LTD</v>
          </cell>
          <cell r="B323">
            <v>506194</v>
          </cell>
          <cell r="C323" t="str">
            <v>ARIHANTSUP</v>
          </cell>
        </row>
        <row r="324">
          <cell r="A324" t="str">
            <v>ARIHANT TOURNESOL LTD</v>
          </cell>
          <cell r="B324">
            <v>526125</v>
          </cell>
          <cell r="C324" t="str">
            <v>Not Listed</v>
          </cell>
        </row>
        <row r="325">
          <cell r="A325" t="str">
            <v>ARIHANT'S SECURITIES LTD</v>
          </cell>
          <cell r="B325">
            <v>531017</v>
          </cell>
          <cell r="C325" t="str">
            <v>Not Listed</v>
          </cell>
        </row>
        <row r="326">
          <cell r="A326" t="str">
            <v>ARIS INTERNATIONAL LTD</v>
          </cell>
          <cell r="B326">
            <v>531677</v>
          </cell>
          <cell r="C326" t="str">
            <v>Not Listed</v>
          </cell>
        </row>
        <row r="327">
          <cell r="A327" t="str">
            <v>ARMAN FINANCIAL SERVICES LTD</v>
          </cell>
          <cell r="B327">
            <v>531179</v>
          </cell>
          <cell r="C327" t="str">
            <v>ARMANFIN</v>
          </cell>
        </row>
        <row r="328">
          <cell r="A328" t="str">
            <v>Arman Holdings Ltd</v>
          </cell>
          <cell r="B328">
            <v>538556</v>
          </cell>
          <cell r="C328" t="str">
            <v>ARMAN</v>
          </cell>
        </row>
        <row r="329">
          <cell r="A329" t="str">
            <v>ARMS PAPER LTD</v>
          </cell>
          <cell r="B329">
            <v>532397</v>
          </cell>
          <cell r="C329" t="str">
            <v>Not Listed</v>
          </cell>
        </row>
        <row r="330">
          <cell r="A330" t="str">
            <v>ARNAV CORPORATION LTD</v>
          </cell>
          <cell r="B330">
            <v>531467</v>
          </cell>
          <cell r="C330" t="str">
            <v>Not Listed</v>
          </cell>
        </row>
        <row r="331">
          <cell r="A331" t="str">
            <v>ARNOLD HOLDINGS LTD</v>
          </cell>
          <cell r="B331">
            <v>537069</v>
          </cell>
          <cell r="C331" t="str">
            <v>Not Listed</v>
          </cell>
        </row>
        <row r="332">
          <cell r="A332" t="str">
            <v>ARO GRANITE INDUSTRIES LTD</v>
          </cell>
          <cell r="B332">
            <v>513729</v>
          </cell>
          <cell r="C332" t="str">
            <v>AROGRANITE</v>
          </cell>
        </row>
        <row r="333">
          <cell r="A333" t="str">
            <v>AROMA ENTERPRISES (INDIA) LTD</v>
          </cell>
          <cell r="B333">
            <v>531560</v>
          </cell>
          <cell r="C333" t="str">
            <v>Not Listed</v>
          </cell>
        </row>
        <row r="334">
          <cell r="A334" t="str">
            <v>AROMA ENTERPRISES INDIA LTD</v>
          </cell>
          <cell r="B334">
            <v>531560</v>
          </cell>
          <cell r="C334" t="str">
            <v>Not Listed</v>
          </cell>
        </row>
        <row r="335">
          <cell r="A335" t="str">
            <v>ARROW GREENTECH LTD</v>
          </cell>
          <cell r="B335">
            <v>516064</v>
          </cell>
          <cell r="C335" t="str">
            <v>ARROWGREEN</v>
          </cell>
        </row>
        <row r="336">
          <cell r="A336" t="str">
            <v>ARROW TEXTILES LTD</v>
          </cell>
          <cell r="B336">
            <v>533068</v>
          </cell>
          <cell r="C336" t="str">
            <v>ARROWTEX</v>
          </cell>
        </row>
        <row r="337">
          <cell r="A337" t="str">
            <v>ARSHIYA LTD</v>
          </cell>
          <cell r="B337">
            <v>506074</v>
          </cell>
          <cell r="C337" t="str">
            <v>ARSHIYA</v>
          </cell>
        </row>
        <row r="338">
          <cell r="A338" t="str">
            <v>ARSS INFRASTRUCTURE PROJECTS LTD</v>
          </cell>
          <cell r="B338">
            <v>533163</v>
          </cell>
          <cell r="C338" t="str">
            <v>ARSSINFRA</v>
          </cell>
        </row>
        <row r="339">
          <cell r="A339" t="str">
            <v>ART NIRMAN LTD</v>
          </cell>
          <cell r="B339" t="str">
            <v>Not Listed</v>
          </cell>
          <cell r="C339" t="str">
            <v>ARTNIRMAN</v>
          </cell>
        </row>
        <row r="340">
          <cell r="A340" t="str">
            <v>ARTECH POWER &amp; TRADING LTD</v>
          </cell>
          <cell r="B340">
            <v>517481</v>
          </cell>
          <cell r="C340" t="str">
            <v>Not Listed</v>
          </cell>
        </row>
        <row r="341">
          <cell r="A341" t="str">
            <v>ARTEFACT PROJECTS LTD</v>
          </cell>
          <cell r="B341">
            <v>531297</v>
          </cell>
          <cell r="C341" t="str">
            <v>Not Listed</v>
          </cell>
        </row>
        <row r="342">
          <cell r="A342" t="str">
            <v>Artemis Electricals Ltd</v>
          </cell>
          <cell r="B342">
            <v>542670</v>
          </cell>
          <cell r="C342" t="str">
            <v>ARTEMISELC</v>
          </cell>
        </row>
        <row r="343">
          <cell r="A343" t="str">
            <v>ARTEMIS GLOBAL LIFE SCIENCES LTD</v>
          </cell>
          <cell r="B343">
            <v>540616</v>
          </cell>
          <cell r="C343" t="str">
            <v>AGLSL</v>
          </cell>
        </row>
        <row r="344">
          <cell r="A344" t="str">
            <v>ARTSON ENGINEERING LTD</v>
          </cell>
          <cell r="B344">
            <v>522134</v>
          </cell>
          <cell r="C344" t="str">
            <v>Not Listed</v>
          </cell>
        </row>
        <row r="345">
          <cell r="A345" t="str">
            <v>ARUNA HOTELS LTD</v>
          </cell>
          <cell r="B345">
            <v>500016</v>
          </cell>
          <cell r="C345" t="str">
            <v>Not Listed</v>
          </cell>
        </row>
        <row r="346">
          <cell r="A346" t="str">
            <v>ARVEE LABORATORIES (INDIA) LTD</v>
          </cell>
          <cell r="B346" t="str">
            <v>Not Listed</v>
          </cell>
          <cell r="C346" t="str">
            <v>ARVEE</v>
          </cell>
        </row>
        <row r="347">
          <cell r="A347" t="str">
            <v>ARVEE LABORATORIES INDIA LTD</v>
          </cell>
          <cell r="B347" t="str">
            <v>Not Listed</v>
          </cell>
          <cell r="C347" t="str">
            <v>ARVEE</v>
          </cell>
        </row>
        <row r="348">
          <cell r="A348" t="str">
            <v>Arvind Fashions Ltd</v>
          </cell>
          <cell r="B348">
            <v>542484</v>
          </cell>
          <cell r="C348" t="str">
            <v>ARVINDFASN</v>
          </cell>
        </row>
        <row r="349">
          <cell r="A349" t="str">
            <v>ARVIND LTD</v>
          </cell>
          <cell r="B349">
            <v>500101</v>
          </cell>
          <cell r="C349" t="str">
            <v>ARVIND</v>
          </cell>
        </row>
        <row r="350">
          <cell r="A350" t="str">
            <v>ARVIND SMARTSPACES LTD</v>
          </cell>
          <cell r="B350">
            <v>539301</v>
          </cell>
          <cell r="C350" t="str">
            <v>ARVSMART</v>
          </cell>
        </row>
        <row r="351">
          <cell r="A351" t="str">
            <v>ARYAMAN CAPITAL MARKETS LTD</v>
          </cell>
          <cell r="B351">
            <v>538716</v>
          </cell>
          <cell r="C351" t="str">
            <v>Not Listed</v>
          </cell>
        </row>
        <row r="352">
          <cell r="A352" t="str">
            <v>ARYAMAN FINANCIAL SERVICES LTD</v>
          </cell>
          <cell r="B352">
            <v>530245</v>
          </cell>
          <cell r="C352" t="str">
            <v>Not Listed</v>
          </cell>
        </row>
        <row r="353">
          <cell r="A353" t="str">
            <v>Aryan Share and Stock Brokers Ltd</v>
          </cell>
          <cell r="B353">
            <v>542176</v>
          </cell>
          <cell r="C353" t="str">
            <v>ARYAN</v>
          </cell>
        </row>
        <row r="354">
          <cell r="A354" t="str">
            <v>ASAHI INDIA GLASS LTD</v>
          </cell>
          <cell r="B354">
            <v>515030</v>
          </cell>
          <cell r="C354" t="str">
            <v>ASAHIINDIA</v>
          </cell>
        </row>
        <row r="355">
          <cell r="A355" t="str">
            <v>ASAHI INDUSTRIES LTD</v>
          </cell>
          <cell r="B355">
            <v>514482</v>
          </cell>
          <cell r="C355" t="str">
            <v>Not Listed</v>
          </cell>
        </row>
        <row r="356">
          <cell r="A356" t="str">
            <v>ASAHI SONGWON COLORS LTD</v>
          </cell>
          <cell r="B356">
            <v>532853</v>
          </cell>
          <cell r="C356" t="str">
            <v>ASAHISONG</v>
          </cell>
        </row>
        <row r="357">
          <cell r="A357" t="str">
            <v>ASHAPURA INTIMATES FASHION LTD</v>
          </cell>
          <cell r="B357">
            <v>535467</v>
          </cell>
          <cell r="C357" t="str">
            <v>AIFL</v>
          </cell>
        </row>
        <row r="358">
          <cell r="A358" t="str">
            <v>ASHAPURA MINECHEM LTD</v>
          </cell>
          <cell r="B358">
            <v>527001</v>
          </cell>
          <cell r="C358" t="str">
            <v>ASHAPURMIN</v>
          </cell>
        </row>
        <row r="359">
          <cell r="A359" t="str">
            <v>Ashapuri Gold Ornament Ltd</v>
          </cell>
          <cell r="B359">
            <v>542579</v>
          </cell>
          <cell r="C359" t="str">
            <v>AGOL</v>
          </cell>
        </row>
        <row r="360">
          <cell r="A360" t="str">
            <v>ASHARI AGENCIES LTD</v>
          </cell>
          <cell r="B360">
            <v>540024</v>
          </cell>
          <cell r="C360" t="str">
            <v>Not Listed</v>
          </cell>
        </row>
        <row r="361">
          <cell r="A361" t="str">
            <v>ASHIANA AGRO INDUSTRIES LTD</v>
          </cell>
          <cell r="B361">
            <v>519174</v>
          </cell>
          <cell r="C361" t="str">
            <v>Not Listed</v>
          </cell>
        </row>
        <row r="362">
          <cell r="A362" t="str">
            <v>ASHIANA HOUSING LTD</v>
          </cell>
          <cell r="B362">
            <v>523716</v>
          </cell>
          <cell r="C362" t="str">
            <v>ASHIANA</v>
          </cell>
        </row>
        <row r="363">
          <cell r="A363" t="str">
            <v>ASHIANA ISPAT LTD</v>
          </cell>
          <cell r="B363">
            <v>513401</v>
          </cell>
          <cell r="C363" t="str">
            <v>Not Listed</v>
          </cell>
        </row>
        <row r="364">
          <cell r="A364" t="str">
            <v>ASHIKA CREDIT CAPITAL LTD.</v>
          </cell>
          <cell r="B364">
            <v>590122</v>
          </cell>
          <cell r="C364" t="str">
            <v>ASHIKACR</v>
          </cell>
        </row>
        <row r="365">
          <cell r="A365" t="str">
            <v>ASHIMA LTD</v>
          </cell>
          <cell r="B365">
            <v>514286</v>
          </cell>
          <cell r="C365" t="str">
            <v>ASHIMASYN</v>
          </cell>
        </row>
        <row r="366">
          <cell r="A366" t="str">
            <v>ASHIRWAD CAPITAL LTD</v>
          </cell>
          <cell r="B366">
            <v>512247</v>
          </cell>
          <cell r="C366" t="str">
            <v>Not Listed</v>
          </cell>
        </row>
        <row r="367">
          <cell r="A367" t="str">
            <v>ASHIRWAD STEELS &amp; INDUSTRIES LTD</v>
          </cell>
          <cell r="B367">
            <v>526847</v>
          </cell>
          <cell r="C367" t="str">
            <v>Not Listed</v>
          </cell>
        </row>
        <row r="368">
          <cell r="A368" t="str">
            <v>ASHISH POLYPLAST LTD</v>
          </cell>
          <cell r="B368">
            <v>530429</v>
          </cell>
          <cell r="C368" t="str">
            <v>Not Listed</v>
          </cell>
        </row>
        <row r="369">
          <cell r="A369" t="str">
            <v>ASHNISHA INDUSTRIES LTD</v>
          </cell>
          <cell r="B369">
            <v>541702</v>
          </cell>
          <cell r="C369" t="str">
            <v>Not Listed</v>
          </cell>
        </row>
        <row r="370">
          <cell r="A370" t="str">
            <v>ASHNOOR TEXTILE MILLS LTD</v>
          </cell>
          <cell r="B370">
            <v>507872</v>
          </cell>
          <cell r="C370" t="str">
            <v>Not Listed</v>
          </cell>
        </row>
        <row r="371">
          <cell r="A371" t="str">
            <v>ASHOK ALCO-CHEM LTD</v>
          </cell>
          <cell r="B371">
            <v>524594</v>
          </cell>
          <cell r="C371" t="str">
            <v>Not Listed</v>
          </cell>
        </row>
        <row r="372">
          <cell r="A372" t="str">
            <v>ASHOK LEYLAND LTD</v>
          </cell>
          <cell r="B372">
            <v>500477</v>
          </cell>
          <cell r="C372" t="str">
            <v>ASHOKLEY</v>
          </cell>
        </row>
        <row r="373">
          <cell r="A373" t="str">
            <v>ASHOKA BUILDCON LTD</v>
          </cell>
          <cell r="B373">
            <v>533271</v>
          </cell>
          <cell r="C373" t="str">
            <v>ASHOKA</v>
          </cell>
        </row>
        <row r="374">
          <cell r="A374" t="str">
            <v>ASHOKA METCAST LTD</v>
          </cell>
          <cell r="B374">
            <v>540923</v>
          </cell>
          <cell r="C374" t="str">
            <v>Not Listed</v>
          </cell>
        </row>
        <row r="375">
          <cell r="A375" t="str">
            <v>ASHOKA REFINERIES LTD</v>
          </cell>
          <cell r="B375">
            <v>526983</v>
          </cell>
          <cell r="C375" t="str">
            <v>Not Listed</v>
          </cell>
        </row>
        <row r="376">
          <cell r="A376" t="str">
            <v>ASHRAM ONLINE COM LTD</v>
          </cell>
          <cell r="B376">
            <v>526187</v>
          </cell>
          <cell r="C376" t="str">
            <v>Not Listed</v>
          </cell>
        </row>
        <row r="377">
          <cell r="A377" t="str">
            <v>ASHUTOSH PAPER MILLS LTD</v>
          </cell>
          <cell r="B377">
            <v>531568</v>
          </cell>
          <cell r="C377" t="str">
            <v>Not Listed</v>
          </cell>
        </row>
        <row r="378">
          <cell r="A378" t="str">
            <v>ASI INDUSTRIES LTD</v>
          </cell>
          <cell r="B378">
            <v>502015</v>
          </cell>
          <cell r="C378" t="str">
            <v>Not Listed</v>
          </cell>
        </row>
        <row r="379">
          <cell r="A379" t="str">
            <v>ASIA CAPITAL LTD</v>
          </cell>
          <cell r="B379">
            <v>538777</v>
          </cell>
          <cell r="C379" t="str">
            <v>Not Listed</v>
          </cell>
        </row>
        <row r="380">
          <cell r="A380" t="str">
            <v>ASIA PACK LTD</v>
          </cell>
          <cell r="B380">
            <v>530899</v>
          </cell>
          <cell r="C380" t="str">
            <v>Not Listed</v>
          </cell>
        </row>
        <row r="381">
          <cell r="A381" t="str">
            <v>ASIAN FLORA LTD</v>
          </cell>
          <cell r="B381">
            <v>531392</v>
          </cell>
          <cell r="C381" t="str">
            <v>Not Listed</v>
          </cell>
        </row>
        <row r="382">
          <cell r="A382" t="str">
            <v>ASIAN GRANITO (INDIA) LTD</v>
          </cell>
          <cell r="B382">
            <v>532888</v>
          </cell>
          <cell r="C382" t="str">
            <v>ASIANTILES</v>
          </cell>
        </row>
        <row r="383">
          <cell r="A383" t="str">
            <v>ASIAN GRANITO INDIA LTD</v>
          </cell>
          <cell r="B383">
            <v>532888</v>
          </cell>
          <cell r="C383" t="str">
            <v>ASIANTILES</v>
          </cell>
        </row>
        <row r="384">
          <cell r="A384" t="str">
            <v>ASIAN HOTELS EAST LTD</v>
          </cell>
          <cell r="B384">
            <v>533227</v>
          </cell>
          <cell r="C384" t="str">
            <v>AHLEAST</v>
          </cell>
        </row>
        <row r="385">
          <cell r="A385" t="str">
            <v>ASIAN HOTELS NORTH LTD</v>
          </cell>
          <cell r="B385">
            <v>500023</v>
          </cell>
          <cell r="C385" t="str">
            <v>ASIANHOTNR</v>
          </cell>
        </row>
        <row r="386">
          <cell r="A386" t="str">
            <v>ASIAN HOTELS WEST LTD</v>
          </cell>
          <cell r="B386">
            <v>533221</v>
          </cell>
          <cell r="C386" t="str">
            <v>AHLWEST</v>
          </cell>
        </row>
        <row r="387">
          <cell r="A387" t="str">
            <v>ASIAN OILFIELD SERVICES LTD</v>
          </cell>
          <cell r="B387">
            <v>530355</v>
          </cell>
          <cell r="C387" t="str">
            <v>Not Listed</v>
          </cell>
        </row>
        <row r="388">
          <cell r="A388" t="str">
            <v>ASIAN PAINTS LTD</v>
          </cell>
          <cell r="B388">
            <v>500820</v>
          </cell>
          <cell r="C388" t="str">
            <v>ASIANPAINT</v>
          </cell>
        </row>
        <row r="389">
          <cell r="A389" t="str">
            <v>ASIAN PETROPRODUCTS &amp; EXPORTS LTD</v>
          </cell>
          <cell r="B389">
            <v>524434</v>
          </cell>
          <cell r="C389" t="str">
            <v>Not Listed</v>
          </cell>
        </row>
        <row r="390">
          <cell r="A390" t="str">
            <v>ASIAN STAR CO LTD</v>
          </cell>
          <cell r="B390">
            <v>531847</v>
          </cell>
          <cell r="C390" t="str">
            <v>Not Listed</v>
          </cell>
        </row>
        <row r="391">
          <cell r="A391" t="str">
            <v>ASIAN TEA &amp; EXPORTS LTD</v>
          </cell>
          <cell r="B391">
            <v>519532</v>
          </cell>
          <cell r="C391" t="str">
            <v>Not Listed</v>
          </cell>
        </row>
        <row r="392">
          <cell r="A392" t="str">
            <v>ASIS LOGISTICS LTD</v>
          </cell>
          <cell r="B392">
            <v>506159</v>
          </cell>
          <cell r="C392" t="str">
            <v>ASISL</v>
          </cell>
        </row>
        <row r="393">
          <cell r="A393" t="str">
            <v>ASIT C MEHTA FINANCIAL SERVICES LTD</v>
          </cell>
          <cell r="B393">
            <v>530723</v>
          </cell>
          <cell r="C393" t="str">
            <v>Not Listed</v>
          </cell>
        </row>
        <row r="394">
          <cell r="A394" t="str">
            <v>ASL INDUSTRIES LTD</v>
          </cell>
          <cell r="B394" t="str">
            <v>Not Listed</v>
          </cell>
          <cell r="C394" t="str">
            <v>ASLIND</v>
          </cell>
        </row>
        <row r="395">
          <cell r="A395" t="str">
            <v>ASM TECHNOLOGIES LTD</v>
          </cell>
          <cell r="B395">
            <v>526433</v>
          </cell>
          <cell r="C395" t="str">
            <v>Not Listed</v>
          </cell>
        </row>
        <row r="396">
          <cell r="A396" t="str">
            <v>ASPINWALL AND COMPANY LTD</v>
          </cell>
          <cell r="B396" t="str">
            <v>Not Listed</v>
          </cell>
          <cell r="C396" t="str">
            <v>ASPINWALL</v>
          </cell>
        </row>
        <row r="397">
          <cell r="A397" t="str">
            <v>ASPIRA PATHLAB &amp; DIAGNOSTICS LTD</v>
          </cell>
          <cell r="B397">
            <v>540788</v>
          </cell>
          <cell r="C397" t="str">
            <v>Not Listed</v>
          </cell>
        </row>
        <row r="398">
          <cell r="A398" t="str">
            <v>ASSAM COMPANY (INDIA) LTD</v>
          </cell>
          <cell r="B398">
            <v>500024</v>
          </cell>
          <cell r="C398" t="str">
            <v>ASSAMCO</v>
          </cell>
        </row>
        <row r="399">
          <cell r="A399" t="str">
            <v>ASSAM COMPANY INDIA LTD</v>
          </cell>
          <cell r="B399">
            <v>500024</v>
          </cell>
          <cell r="C399" t="str">
            <v>ASSAMCO</v>
          </cell>
        </row>
        <row r="400">
          <cell r="A400" t="str">
            <v>ASSOCIATED ALCOHOLS &amp; BREWERIES LTD</v>
          </cell>
          <cell r="B400">
            <v>507526</v>
          </cell>
          <cell r="C400" t="str">
            <v>Not Listed</v>
          </cell>
        </row>
        <row r="401">
          <cell r="A401" t="str">
            <v>ASTEC LIFESCIENCES LTD</v>
          </cell>
          <cell r="B401">
            <v>533138</v>
          </cell>
          <cell r="C401" t="str">
            <v>ASTEC</v>
          </cell>
        </row>
        <row r="402">
          <cell r="A402" t="str">
            <v>ASTER DM HEALTHCARE LTD</v>
          </cell>
          <cell r="B402">
            <v>540975</v>
          </cell>
          <cell r="C402" t="str">
            <v>ASTERDM</v>
          </cell>
        </row>
        <row r="403">
          <cell r="A403" t="str">
            <v>ASTRA MICROWAVE PRODUCTS LTD</v>
          </cell>
          <cell r="B403">
            <v>532493</v>
          </cell>
          <cell r="C403" t="str">
            <v>ASTRAMICRO</v>
          </cell>
        </row>
        <row r="404">
          <cell r="A404" t="str">
            <v>ASTRAL POLY TECHNIK LTD</v>
          </cell>
          <cell r="B404">
            <v>532830</v>
          </cell>
          <cell r="C404" t="str">
            <v>ASTRAL</v>
          </cell>
        </row>
        <row r="405">
          <cell r="A405" t="str">
            <v>ASTRAZENECA PHARMA (INDIA) LTD</v>
          </cell>
          <cell r="B405">
            <v>506820</v>
          </cell>
          <cell r="C405" t="str">
            <v>ASTRAZEN</v>
          </cell>
        </row>
        <row r="406">
          <cell r="A406" t="str">
            <v>ASTRAZENECA PHARMA INDIA LTD</v>
          </cell>
          <cell r="B406">
            <v>506820</v>
          </cell>
          <cell r="C406" t="str">
            <v>ASTRAZEN</v>
          </cell>
        </row>
        <row r="407">
          <cell r="A407" t="str">
            <v>ASTRON PAPER &amp; BOARD MILL LTD</v>
          </cell>
          <cell r="B407">
            <v>540824</v>
          </cell>
          <cell r="C407" t="str">
            <v>ASTRON</v>
          </cell>
        </row>
        <row r="408">
          <cell r="A408" t="str">
            <v>ASUTOSH ENTERPRISES LTD</v>
          </cell>
          <cell r="B408">
            <v>512433</v>
          </cell>
          <cell r="C408" t="str">
            <v>Not Listed</v>
          </cell>
        </row>
        <row r="409">
          <cell r="A409" t="str">
            <v>ASYA INFOSOFT LTD</v>
          </cell>
          <cell r="B409">
            <v>511144</v>
          </cell>
          <cell r="C409" t="str">
            <v>Not Listed</v>
          </cell>
        </row>
        <row r="410">
          <cell r="A410" t="str">
            <v>ATHARV ENTERPRISES LTD</v>
          </cell>
          <cell r="B410">
            <v>530187</v>
          </cell>
          <cell r="C410" t="str">
            <v>Not Listed</v>
          </cell>
        </row>
        <row r="411">
          <cell r="A411" t="str">
            <v>ATHENA CONSTRUCTIONS LTD</v>
          </cell>
          <cell r="B411">
            <v>539099</v>
          </cell>
          <cell r="C411" t="str">
            <v>Not Listed</v>
          </cell>
        </row>
        <row r="412">
          <cell r="A412" t="str">
            <v>Athena Global Technologies Ltd-$</v>
          </cell>
          <cell r="B412">
            <v>517429</v>
          </cell>
          <cell r="C412" t="str">
            <v>ATHENAGLO</v>
          </cell>
        </row>
        <row r="413">
          <cell r="A413" t="str">
            <v>ATISHAY LTD</v>
          </cell>
          <cell r="B413">
            <v>538713</v>
          </cell>
          <cell r="C413" t="str">
            <v>Not Listed</v>
          </cell>
        </row>
        <row r="414">
          <cell r="A414" t="str">
            <v>ATLANTA DEVCON LTD</v>
          </cell>
          <cell r="B414">
            <v>526843</v>
          </cell>
          <cell r="C414" t="str">
            <v>Not Listed</v>
          </cell>
        </row>
        <row r="415">
          <cell r="A415" t="str">
            <v>ATLANTA LTD</v>
          </cell>
          <cell r="B415">
            <v>532759</v>
          </cell>
          <cell r="C415" t="str">
            <v>ATLANTA</v>
          </cell>
        </row>
        <row r="416">
          <cell r="A416" t="str">
            <v>ATLAS CYCLES HARYANA LTD</v>
          </cell>
          <cell r="B416">
            <v>505029</v>
          </cell>
          <cell r="C416" t="str">
            <v>ATLASCYCLE</v>
          </cell>
        </row>
        <row r="417">
          <cell r="A417" t="str">
            <v>ATLAS JEWELLERY (INDIA) LTD</v>
          </cell>
          <cell r="B417">
            <v>514394</v>
          </cell>
          <cell r="C417" t="str">
            <v>Not Listed</v>
          </cell>
        </row>
        <row r="418">
          <cell r="A418" t="str">
            <v>ATLAS JEWELLERY INDIA LTD</v>
          </cell>
          <cell r="B418">
            <v>514394</v>
          </cell>
          <cell r="C418" t="str">
            <v>Not Listed</v>
          </cell>
        </row>
        <row r="419">
          <cell r="A419" t="str">
            <v>ATUL AUTO LTD</v>
          </cell>
          <cell r="B419">
            <v>531795</v>
          </cell>
          <cell r="C419" t="str">
            <v>ATULAUTO</v>
          </cell>
        </row>
        <row r="420">
          <cell r="A420" t="str">
            <v>ATUL LTD</v>
          </cell>
          <cell r="B420">
            <v>500027</v>
          </cell>
          <cell r="C420" t="str">
            <v>ATUL</v>
          </cell>
        </row>
        <row r="421">
          <cell r="A421" t="str">
            <v>ATV PROJECTS (INDIA) LTD</v>
          </cell>
          <cell r="B421">
            <v>500028</v>
          </cell>
          <cell r="C421" t="str">
            <v>Not Listed</v>
          </cell>
        </row>
        <row r="422">
          <cell r="A422" t="str">
            <v>ATV PROJECTS INDIA LTD</v>
          </cell>
          <cell r="B422">
            <v>500028</v>
          </cell>
          <cell r="C422" t="str">
            <v>Not Listed</v>
          </cell>
        </row>
        <row r="423">
          <cell r="A423" t="str">
            <v>AU SMALL FINANCE BANK LTD</v>
          </cell>
          <cell r="B423">
            <v>540611</v>
          </cell>
          <cell r="C423" t="str">
            <v>AUBANK</v>
          </cell>
        </row>
        <row r="424">
          <cell r="A424" t="str">
            <v>AUNDE FAZE THREE AUTOFAB LTD</v>
          </cell>
          <cell r="B424">
            <v>532459</v>
          </cell>
          <cell r="C424" t="str">
            <v>Not Listed</v>
          </cell>
        </row>
        <row r="425">
          <cell r="A425" t="str">
            <v>AURANGABAD DISTILLERY LTD</v>
          </cell>
          <cell r="B425" t="str">
            <v>Not Listed</v>
          </cell>
          <cell r="C425" t="str">
            <v>AURDIS</v>
          </cell>
        </row>
        <row r="426">
          <cell r="A426" t="str">
            <v>AURIONPRO SOLUTIONS LTD</v>
          </cell>
          <cell r="B426">
            <v>532668</v>
          </cell>
          <cell r="C426" t="str">
            <v>AURIONPRO</v>
          </cell>
        </row>
        <row r="427">
          <cell r="A427" t="str">
            <v>AURO LABORATORIES LTD</v>
          </cell>
          <cell r="B427">
            <v>530233</v>
          </cell>
          <cell r="C427" t="str">
            <v>Not Listed</v>
          </cell>
        </row>
        <row r="428">
          <cell r="A428" t="str">
            <v>AUROBINDO PHARMA LTD</v>
          </cell>
          <cell r="B428">
            <v>524804</v>
          </cell>
          <cell r="C428" t="str">
            <v>AUROPHARMA</v>
          </cell>
        </row>
        <row r="429">
          <cell r="A429" t="str">
            <v>AUROMA COKE LTD</v>
          </cell>
          <cell r="B429">
            <v>531336</v>
          </cell>
          <cell r="C429" t="str">
            <v>Not Listed</v>
          </cell>
        </row>
        <row r="430">
          <cell r="A430" t="str">
            <v>AUSOM ENTERPRISE LTD</v>
          </cell>
          <cell r="B430">
            <v>509009</v>
          </cell>
          <cell r="C430" t="str">
            <v>AUSOMENT</v>
          </cell>
        </row>
        <row r="431">
          <cell r="A431" t="str">
            <v>AUSTIN ENGINEERING CO LTD</v>
          </cell>
          <cell r="B431">
            <v>522005</v>
          </cell>
          <cell r="C431" t="str">
            <v>Not Listed</v>
          </cell>
        </row>
        <row r="432">
          <cell r="A432" t="str">
            <v>AUTHUM INVESTMENT &amp; INFRASTRUCTURE LTD</v>
          </cell>
          <cell r="B432">
            <v>539177</v>
          </cell>
          <cell r="C432" t="str">
            <v>Not Listed</v>
          </cell>
        </row>
        <row r="433">
          <cell r="A433" t="str">
            <v>AUTO PINS (INDIA) LTD</v>
          </cell>
          <cell r="B433">
            <v>531994</v>
          </cell>
          <cell r="C433" t="str">
            <v>Not Listed</v>
          </cell>
        </row>
        <row r="434">
          <cell r="A434" t="str">
            <v>AUTO PINS INDIA LTD</v>
          </cell>
          <cell r="B434">
            <v>531994</v>
          </cell>
          <cell r="C434" t="str">
            <v>Not Listed</v>
          </cell>
        </row>
        <row r="435">
          <cell r="A435" t="str">
            <v>AUTOLINE INDUSTRIES LTD</v>
          </cell>
          <cell r="B435">
            <v>532797</v>
          </cell>
          <cell r="C435" t="str">
            <v>AUTOIND</v>
          </cell>
        </row>
        <row r="436">
          <cell r="A436" t="str">
            <v>AUTOLITE (INDIA) LTD</v>
          </cell>
          <cell r="B436">
            <v>500029</v>
          </cell>
          <cell r="C436" t="str">
            <v>AUTOLITIND</v>
          </cell>
        </row>
        <row r="437">
          <cell r="A437" t="str">
            <v>AUTOLITE INDIA LTD</v>
          </cell>
          <cell r="B437">
            <v>500029</v>
          </cell>
          <cell r="C437" t="str">
            <v>AUTOLITIND</v>
          </cell>
        </row>
        <row r="438">
          <cell r="A438" t="str">
            <v>AUTOMOBILE CORPORATION OF GOA LTD</v>
          </cell>
          <cell r="B438">
            <v>505036</v>
          </cell>
          <cell r="C438" t="str">
            <v>Not Listed</v>
          </cell>
        </row>
        <row r="439">
          <cell r="A439" t="str">
            <v>AUTOMOTIVE AXLES LTD</v>
          </cell>
          <cell r="B439">
            <v>505010</v>
          </cell>
          <cell r="C439" t="str">
            <v>AUTOAXLES</v>
          </cell>
        </row>
        <row r="440">
          <cell r="A440" t="str">
            <v>AUTOMOTIVE STAMPINGS AND ASSEMBLIES LTD</v>
          </cell>
          <cell r="B440">
            <v>520119</v>
          </cell>
          <cell r="C440" t="str">
            <v>ASAL</v>
          </cell>
        </row>
        <row r="441">
          <cell r="A441" t="str">
            <v>AUTORIDERS INTERNATIONAL LTD</v>
          </cell>
          <cell r="B441">
            <v>512277</v>
          </cell>
          <cell r="C441" t="str">
            <v>Not Listed</v>
          </cell>
        </row>
        <row r="442">
          <cell r="A442" t="str">
            <v>AUTUMN BUILDERS LTD</v>
          </cell>
          <cell r="B442">
            <v>780004</v>
          </cell>
          <cell r="C442" t="str">
            <v>Not Listed</v>
          </cell>
        </row>
        <row r="443">
          <cell r="A443" t="str">
            <v>AVADH SUGAR &amp; ENERGY LTD</v>
          </cell>
          <cell r="B443">
            <v>540649</v>
          </cell>
          <cell r="C443" t="str">
            <v>AVADHSUGAR</v>
          </cell>
        </row>
        <row r="444">
          <cell r="A444" t="str">
            <v>AVAILABLE FINANCE LTD</v>
          </cell>
          <cell r="B444">
            <v>531310</v>
          </cell>
          <cell r="C444" t="str">
            <v>Not Listed</v>
          </cell>
        </row>
        <row r="445">
          <cell r="A445" t="str">
            <v>AVANCE TECHNOLOGIES LTD</v>
          </cell>
          <cell r="B445">
            <v>512149</v>
          </cell>
          <cell r="C445" t="str">
            <v>Not Listed</v>
          </cell>
        </row>
        <row r="446">
          <cell r="A446" t="str">
            <v>AVANTEL LTD</v>
          </cell>
          <cell r="B446">
            <v>532406</v>
          </cell>
          <cell r="C446" t="str">
            <v>Not Listed</v>
          </cell>
        </row>
        <row r="447">
          <cell r="A447" t="str">
            <v>AVANTI FEEDS LTD</v>
          </cell>
          <cell r="B447">
            <v>512573</v>
          </cell>
          <cell r="C447" t="str">
            <v>AVANTIFEED</v>
          </cell>
        </row>
        <row r="448">
          <cell r="A448" t="str">
            <v>ITC LTD</v>
          </cell>
          <cell r="B448">
            <v>540376</v>
          </cell>
          <cell r="C448" t="str">
            <v>ITC</v>
          </cell>
        </row>
        <row r="449">
          <cell r="A449" t="str">
            <v>AVG LOGISTICS LTD</v>
          </cell>
          <cell r="B449" t="str">
            <v>Not Listed</v>
          </cell>
          <cell r="C449" t="str">
            <v>AVG</v>
          </cell>
        </row>
        <row r="450">
          <cell r="A450" t="str">
            <v>AVI POLYMERS LTD</v>
          </cell>
          <cell r="B450">
            <v>539288</v>
          </cell>
          <cell r="C450" t="str">
            <v>Not Listed</v>
          </cell>
        </row>
        <row r="451">
          <cell r="A451" t="str">
            <v>AVI PRODUCTS (INDIA) LTD</v>
          </cell>
          <cell r="B451">
            <v>523896</v>
          </cell>
          <cell r="C451" t="str">
            <v>Not Listed</v>
          </cell>
        </row>
        <row r="452">
          <cell r="A452" t="str">
            <v>AVI PRODUCTS INDIA LTD</v>
          </cell>
          <cell r="B452">
            <v>523896</v>
          </cell>
          <cell r="C452" t="str">
            <v>Not Listed</v>
          </cell>
        </row>
        <row r="453">
          <cell r="A453" t="str">
            <v>AVIVA INDUSTRIES LTD</v>
          </cell>
          <cell r="B453">
            <v>512109</v>
          </cell>
          <cell r="C453" t="str">
            <v>Not Listed</v>
          </cell>
        </row>
        <row r="454">
          <cell r="A454" t="str">
            <v>AVON LIFESCIENCES LTD</v>
          </cell>
          <cell r="B454">
            <v>531541</v>
          </cell>
          <cell r="C454" t="str">
            <v>Not Listed</v>
          </cell>
        </row>
        <row r="455">
          <cell r="A455" t="str">
            <v>AVON MOLDPLAST LTD</v>
          </cell>
          <cell r="B455" t="str">
            <v>Not Listed</v>
          </cell>
          <cell r="C455" t="str">
            <v>AVONMPL</v>
          </cell>
        </row>
        <row r="456">
          <cell r="A456" t="str">
            <v>AVONMORE CAPITAL &amp; MANAGEMENT SERVICES LTD</v>
          </cell>
          <cell r="B456">
            <v>511589</v>
          </cell>
          <cell r="C456" t="str">
            <v>Not Listed</v>
          </cell>
        </row>
        <row r="457">
          <cell r="A457" t="str">
            <v>AVSL INDUSTRIES LTD</v>
          </cell>
          <cell r="B457" t="str">
            <v>Not Listed</v>
          </cell>
          <cell r="C457" t="str">
            <v>AVSL</v>
          </cell>
        </row>
        <row r="458">
          <cell r="A458" t="str">
            <v>AVT NATURAL PRODUCTS LTD</v>
          </cell>
          <cell r="B458">
            <v>519105</v>
          </cell>
          <cell r="C458" t="str">
            <v>AVTNPL</v>
          </cell>
        </row>
        <row r="459">
          <cell r="A459" t="str">
            <v>AVTIL ENTERPRISE LTD</v>
          </cell>
          <cell r="B459">
            <v>504390</v>
          </cell>
          <cell r="C459" t="str">
            <v>Not Listed</v>
          </cell>
        </row>
        <row r="460">
          <cell r="A460" t="str">
            <v>AXEL POLYMERS LTD</v>
          </cell>
          <cell r="B460">
            <v>513642</v>
          </cell>
          <cell r="C460" t="str">
            <v>Not Listed</v>
          </cell>
        </row>
        <row r="461">
          <cell r="A461" t="str">
            <v>AXIS BANK LTD</v>
          </cell>
          <cell r="B461">
            <v>532215</v>
          </cell>
          <cell r="C461" t="str">
            <v>AXISBANK</v>
          </cell>
        </row>
        <row r="462">
          <cell r="A462" t="str">
            <v>AXISCADES ENGINEERING TECHNOLOGIES LTD</v>
          </cell>
          <cell r="B462">
            <v>532395</v>
          </cell>
          <cell r="C462" t="str">
            <v>AXISCADES</v>
          </cell>
        </row>
        <row r="463">
          <cell r="A463" t="str">
            <v>Axita Cotton Ltd</v>
          </cell>
          <cell r="B463">
            <v>542285</v>
          </cell>
          <cell r="C463" t="str">
            <v>AXITA</v>
          </cell>
        </row>
        <row r="464">
          <cell r="A464" t="str">
            <v>AXON VENTURES LTD</v>
          </cell>
          <cell r="B464">
            <v>505506</v>
          </cell>
          <cell r="C464" t="str">
            <v>Not Listed</v>
          </cell>
        </row>
        <row r="465">
          <cell r="A465" t="str">
            <v>AXTEL INDUSTRIES LTD</v>
          </cell>
          <cell r="B465">
            <v>523850</v>
          </cell>
          <cell r="C465" t="str">
            <v>Not Listed</v>
          </cell>
        </row>
        <row r="466">
          <cell r="A466" t="str">
            <v>AYEPEE LAMITUBES LTD</v>
          </cell>
          <cell r="B466">
            <v>523168</v>
          </cell>
          <cell r="C466" t="str">
            <v>Not Listed</v>
          </cell>
        </row>
        <row r="467">
          <cell r="A467" t="str">
            <v>AYM SYNTEX LTD</v>
          </cell>
          <cell r="B467">
            <v>508933</v>
          </cell>
          <cell r="C467" t="str">
            <v>AYMSYNTEX</v>
          </cell>
        </row>
        <row r="468">
          <cell r="A468" t="str">
            <v>AYOKI MERCANTILE LTD</v>
          </cell>
          <cell r="B468">
            <v>512063</v>
          </cell>
          <cell r="C468" t="str">
            <v>Not Listed</v>
          </cell>
        </row>
        <row r="469">
          <cell r="A469" t="str">
            <v>B  P  CAPITAL LTD</v>
          </cell>
          <cell r="B469">
            <v>536965</v>
          </cell>
          <cell r="C469" t="str">
            <v>Not Listed</v>
          </cell>
        </row>
        <row r="470">
          <cell r="A470" t="str">
            <v>B &amp; A LTD</v>
          </cell>
          <cell r="B470">
            <v>508136</v>
          </cell>
          <cell r="C470" t="str">
            <v>Not Listed</v>
          </cell>
        </row>
        <row r="471">
          <cell r="A471" t="str">
            <v>B A G FILMS AND MEDIA LTD</v>
          </cell>
          <cell r="B471">
            <v>532507</v>
          </cell>
          <cell r="C471" t="str">
            <v>BAGFILMS</v>
          </cell>
        </row>
        <row r="472">
          <cell r="A472" t="str">
            <v>B C  POWER CONTROLS LTD</v>
          </cell>
          <cell r="B472">
            <v>537766</v>
          </cell>
          <cell r="C472" t="str">
            <v>Not Listed</v>
          </cell>
        </row>
        <row r="473">
          <cell r="A473" t="str">
            <v>B L KASHYAP AND SONS LTD</v>
          </cell>
          <cell r="B473">
            <v>532719</v>
          </cell>
          <cell r="C473" t="str">
            <v>BLKASHYAP</v>
          </cell>
        </row>
        <row r="474">
          <cell r="A474" t="str">
            <v>B N RATHI SECURITIES LTD</v>
          </cell>
          <cell r="B474">
            <v>523019</v>
          </cell>
          <cell r="C474" t="str">
            <v>Not Listed</v>
          </cell>
        </row>
        <row r="475">
          <cell r="A475" t="str">
            <v>B&amp;A PACKAGING (INDIA) LTD</v>
          </cell>
          <cell r="B475">
            <v>523186</v>
          </cell>
          <cell r="C475" t="str">
            <v>Not Listed</v>
          </cell>
        </row>
        <row r="476">
          <cell r="A476" t="str">
            <v>B&amp;A PACKAGING INDIA LTD</v>
          </cell>
          <cell r="B476">
            <v>523186</v>
          </cell>
          <cell r="C476" t="str">
            <v>Not Listed</v>
          </cell>
        </row>
        <row r="477">
          <cell r="A477" t="str">
            <v>B&amp;B TRIPLEWALL CONTAINERS LTD</v>
          </cell>
          <cell r="B477" t="str">
            <v>Not Listed</v>
          </cell>
          <cell r="C477" t="str">
            <v>BBTCL</v>
          </cell>
        </row>
        <row r="478">
          <cell r="A478" t="str">
            <v>B.T. Syndicate Ltd</v>
          </cell>
          <cell r="B478">
            <v>542206</v>
          </cell>
          <cell r="C478" t="str">
            <v>BTSYN</v>
          </cell>
        </row>
        <row r="479">
          <cell r="A479" t="str">
            <v>B2B SOFTWARE TECHNOLOGIES LTD</v>
          </cell>
          <cell r="B479">
            <v>531268</v>
          </cell>
          <cell r="C479" t="str">
            <v>Not Listed</v>
          </cell>
        </row>
        <row r="480">
          <cell r="A480" t="str">
            <v>BABA ARTS LTD</v>
          </cell>
          <cell r="B480">
            <v>532380</v>
          </cell>
          <cell r="C480" t="str">
            <v>Not Listed</v>
          </cell>
        </row>
        <row r="481">
          <cell r="A481" t="str">
            <v>BACIL PHARMA LTD</v>
          </cell>
          <cell r="B481">
            <v>524516</v>
          </cell>
          <cell r="C481" t="str">
            <v>Not Listed</v>
          </cell>
        </row>
        <row r="482">
          <cell r="A482" t="str">
            <v>BAFNA PHARMACEUTICALS LTD</v>
          </cell>
          <cell r="B482">
            <v>532989</v>
          </cell>
          <cell r="C482" t="str">
            <v>BAFNAPHARM</v>
          </cell>
        </row>
        <row r="483">
          <cell r="A483" t="str">
            <v>BAGADIA COLOURCHEM LTD</v>
          </cell>
          <cell r="B483">
            <v>530197</v>
          </cell>
          <cell r="C483" t="str">
            <v>Not Listed</v>
          </cell>
        </row>
        <row r="484">
          <cell r="A484" t="str">
            <v>BAID LEASING AND FINANCE CO LTD</v>
          </cell>
          <cell r="B484">
            <v>511724</v>
          </cell>
          <cell r="C484" t="str">
            <v>Not Listed</v>
          </cell>
        </row>
        <row r="485">
          <cell r="A485" t="str">
            <v>BAJAJ AUTO LTD</v>
          </cell>
          <cell r="B485">
            <v>532977</v>
          </cell>
          <cell r="C485" t="str">
            <v>BAJAJ-AUTO</v>
          </cell>
        </row>
        <row r="486">
          <cell r="A486" t="str">
            <v>Bajaj Consumer Care LTD</v>
          </cell>
          <cell r="B486" t="str">
            <v>Not Listed</v>
          </cell>
          <cell r="C486" t="str">
            <v>BAJAJCON</v>
          </cell>
        </row>
        <row r="487">
          <cell r="A487" t="str">
            <v>BAJAJ CORP LTD</v>
          </cell>
          <cell r="B487">
            <v>533229</v>
          </cell>
          <cell r="C487" t="str">
            <v>BAJAJCORP</v>
          </cell>
        </row>
        <row r="488">
          <cell r="A488" t="str">
            <v>BAJAJ ELECTRICALS LTD</v>
          </cell>
          <cell r="B488">
            <v>500031</v>
          </cell>
          <cell r="C488" t="str">
            <v>BAJAJELEC</v>
          </cell>
        </row>
        <row r="489">
          <cell r="A489" t="str">
            <v>BAJAJ FINANCE LTD</v>
          </cell>
          <cell r="B489">
            <v>500034</v>
          </cell>
          <cell r="C489" t="str">
            <v>BAJFINANCE</v>
          </cell>
        </row>
        <row r="490">
          <cell r="A490" t="str">
            <v>BAJAJ FINSERV LTD</v>
          </cell>
          <cell r="B490">
            <v>532978</v>
          </cell>
          <cell r="C490" t="str">
            <v>BAJAJFINSV</v>
          </cell>
        </row>
        <row r="491">
          <cell r="A491" t="str">
            <v>BAJAJ GLOBAL LTD</v>
          </cell>
          <cell r="B491">
            <v>512261</v>
          </cell>
          <cell r="C491" t="str">
            <v>Not Listed</v>
          </cell>
        </row>
        <row r="492">
          <cell r="A492" t="str">
            <v>BAJAJ HEALTHCARE LTD</v>
          </cell>
          <cell r="B492">
            <v>539872</v>
          </cell>
          <cell r="C492" t="str">
            <v>Not Listed</v>
          </cell>
        </row>
        <row r="493">
          <cell r="A493" t="str">
            <v>BAJAJ HINDUSTHAN SUGAR LTD</v>
          </cell>
          <cell r="B493">
            <v>500032</v>
          </cell>
          <cell r="C493" t="str">
            <v>BAJAJHIND</v>
          </cell>
        </row>
        <row r="494">
          <cell r="A494" t="str">
            <v>BAJAJ HOLDINGS &amp; INVESTMENT LTD</v>
          </cell>
          <cell r="B494">
            <v>500490</v>
          </cell>
          <cell r="C494" t="str">
            <v>BAJAJHLDNG</v>
          </cell>
        </row>
        <row r="495">
          <cell r="A495" t="str">
            <v>BAJAJ STEEL INDUSTRIES LTD</v>
          </cell>
          <cell r="B495">
            <v>507944</v>
          </cell>
          <cell r="C495" t="str">
            <v>Not Listed</v>
          </cell>
        </row>
        <row r="496">
          <cell r="A496" t="str">
            <v>BAJRANG FINANCE LTD</v>
          </cell>
          <cell r="B496">
            <v>511139</v>
          </cell>
          <cell r="C496" t="str">
            <v>Not Listed</v>
          </cell>
        </row>
        <row r="497">
          <cell r="A497" t="str">
            <v>BAL PHARMA LTD</v>
          </cell>
          <cell r="B497">
            <v>524824</v>
          </cell>
          <cell r="C497" t="str">
            <v>BALPHARMA</v>
          </cell>
        </row>
        <row r="498">
          <cell r="A498" t="str">
            <v>BALAJI AMINES LTD</v>
          </cell>
          <cell r="B498">
            <v>530999</v>
          </cell>
          <cell r="C498" t="str">
            <v>BALAMINES</v>
          </cell>
        </row>
        <row r="499">
          <cell r="A499" t="str">
            <v>BALAJI TELEFILMS LTD</v>
          </cell>
          <cell r="B499">
            <v>532382</v>
          </cell>
          <cell r="C499" t="str">
            <v>BALAJITELE</v>
          </cell>
        </row>
        <row r="500">
          <cell r="A500" t="str">
            <v>BALASORE ALLOYS LTD</v>
          </cell>
          <cell r="B500">
            <v>513142</v>
          </cell>
          <cell r="C500" t="str">
            <v>Not Listed</v>
          </cell>
        </row>
        <row r="501">
          <cell r="A501" t="str">
            <v>Balaxi Ventures LTD</v>
          </cell>
          <cell r="B501" t="str">
            <v>Not Listed</v>
          </cell>
          <cell r="C501" t="str">
            <v>BALAXI</v>
          </cell>
        </row>
        <row r="502">
          <cell r="A502" t="str">
            <v>BALGOPAL COMMERCIAL LTD</v>
          </cell>
          <cell r="B502">
            <v>539834</v>
          </cell>
          <cell r="C502" t="str">
            <v>Not Listed</v>
          </cell>
        </row>
        <row r="503">
          <cell r="A503" t="str">
            <v>BALKRISHNA INDUSTRIES LTD</v>
          </cell>
          <cell r="B503">
            <v>502355</v>
          </cell>
          <cell r="C503" t="str">
            <v>BALKRISIND</v>
          </cell>
        </row>
        <row r="504">
          <cell r="A504" t="str">
            <v>BALKRISHNA PAPER MILLS LTD</v>
          </cell>
          <cell r="B504">
            <v>539251</v>
          </cell>
          <cell r="C504" t="str">
            <v>BALKRISHNA</v>
          </cell>
        </row>
        <row r="505">
          <cell r="A505" t="str">
            <v>BALLARPUR INDUSTRIES LTD</v>
          </cell>
          <cell r="B505">
            <v>500102</v>
          </cell>
          <cell r="C505" t="str">
            <v>BALLARPUR</v>
          </cell>
        </row>
        <row r="506">
          <cell r="A506" t="str">
            <v>BALMER LAWRIE &amp; COMPANY LTD</v>
          </cell>
          <cell r="B506">
            <v>523319</v>
          </cell>
          <cell r="C506" t="str">
            <v>BALMLAWRIE</v>
          </cell>
        </row>
        <row r="507">
          <cell r="A507" t="str">
            <v>BALMER LAWRIE INVESTMENTS LTD</v>
          </cell>
          <cell r="B507">
            <v>532485</v>
          </cell>
          <cell r="C507" t="str">
            <v>Not Listed</v>
          </cell>
        </row>
        <row r="508">
          <cell r="A508" t="str">
            <v>BALRAMPUR CHINI MILLS LTD</v>
          </cell>
          <cell r="B508">
            <v>500038</v>
          </cell>
          <cell r="C508" t="str">
            <v>BALRAMCHIN</v>
          </cell>
        </row>
        <row r="509">
          <cell r="A509" t="str">
            <v>BALURGHAT TECHNOLOGIES LTD</v>
          </cell>
          <cell r="B509">
            <v>520127</v>
          </cell>
          <cell r="C509" t="str">
            <v>Not Listed</v>
          </cell>
        </row>
        <row r="510">
          <cell r="A510" t="str">
            <v>BAMBINO AGRO INDUSTRIES LTD</v>
          </cell>
          <cell r="B510">
            <v>519295</v>
          </cell>
          <cell r="C510" t="str">
            <v>Not Listed</v>
          </cell>
        </row>
        <row r="511">
          <cell r="A511" t="str">
            <v>BAMPSL SECURITIES LTD</v>
          </cell>
          <cell r="B511">
            <v>531591</v>
          </cell>
          <cell r="C511" t="str">
            <v>Not Listed</v>
          </cell>
        </row>
        <row r="512">
          <cell r="A512" t="str">
            <v>BANARAS BEADS LTD</v>
          </cell>
          <cell r="B512">
            <v>526849</v>
          </cell>
          <cell r="C512" t="str">
            <v>BANARBEADS</v>
          </cell>
        </row>
        <row r="513">
          <cell r="A513" t="str">
            <v>BANAS FINANCE LTD</v>
          </cell>
          <cell r="B513">
            <v>509053</v>
          </cell>
          <cell r="C513" t="str">
            <v>Not Listed</v>
          </cell>
        </row>
        <row r="514">
          <cell r="A514" t="str">
            <v>BANCO PRODUCTS I LTD</v>
          </cell>
          <cell r="B514">
            <v>500039</v>
          </cell>
          <cell r="C514" t="str">
            <v>BANCOINDIA</v>
          </cell>
        </row>
        <row r="515">
          <cell r="A515" t="str">
            <v>BANDHAN BANK LTD</v>
          </cell>
          <cell r="B515">
            <v>541153</v>
          </cell>
          <cell r="C515" t="str">
            <v>BANDHANBNK</v>
          </cell>
        </row>
        <row r="516">
          <cell r="A516" t="str">
            <v>BANG OVERSEAS LTD</v>
          </cell>
          <cell r="B516">
            <v>532946</v>
          </cell>
          <cell r="C516" t="str">
            <v>BANG</v>
          </cell>
        </row>
        <row r="517">
          <cell r="A517" t="str">
            <v>BANGALORE FORT FARMS LTD</v>
          </cell>
          <cell r="B517">
            <v>539120</v>
          </cell>
          <cell r="C517" t="str">
            <v>Not Listed</v>
          </cell>
        </row>
        <row r="518">
          <cell r="A518" t="str">
            <v>BANK OF BARODA</v>
          </cell>
          <cell r="B518">
            <v>532134</v>
          </cell>
          <cell r="C518" t="str">
            <v>BANKBARODA</v>
          </cell>
        </row>
        <row r="519">
          <cell r="A519" t="str">
            <v>BANK OF INDIA</v>
          </cell>
          <cell r="B519">
            <v>532149</v>
          </cell>
          <cell r="C519" t="str">
            <v>BANKINDIA</v>
          </cell>
        </row>
        <row r="520">
          <cell r="A520" t="str">
            <v>BANK OF MAHARASHTRA</v>
          </cell>
          <cell r="B520">
            <v>532525</v>
          </cell>
          <cell r="C520" t="str">
            <v>MAHABANK</v>
          </cell>
        </row>
        <row r="521">
          <cell r="A521" t="str">
            <v>BANKA BIOLOO LTD</v>
          </cell>
          <cell r="B521" t="str">
            <v>Not Listed</v>
          </cell>
          <cell r="C521" t="str">
            <v>BANKA</v>
          </cell>
        </row>
        <row r="522">
          <cell r="A522" t="str">
            <v>BANNARI AMMAN SPINNING MILLS LTD</v>
          </cell>
          <cell r="B522">
            <v>532674</v>
          </cell>
          <cell r="C522" t="str">
            <v>BASML</v>
          </cell>
        </row>
        <row r="523">
          <cell r="A523" t="str">
            <v>BANNARI AMMAN SUGARS LTD</v>
          </cell>
          <cell r="B523">
            <v>500041</v>
          </cell>
          <cell r="C523" t="str">
            <v>BANARISUG</v>
          </cell>
        </row>
        <row r="524">
          <cell r="A524" t="str">
            <v>BANSAL MULTIFLEX LTD</v>
          </cell>
          <cell r="B524" t="str">
            <v>Not Listed</v>
          </cell>
          <cell r="C524" t="str">
            <v>BANSAL</v>
          </cell>
        </row>
        <row r="525">
          <cell r="A525" t="str">
            <v>BANSAL ROOFING PRODUCTS LTD</v>
          </cell>
          <cell r="B525">
            <v>538546</v>
          </cell>
          <cell r="C525" t="str">
            <v>Not Listed</v>
          </cell>
        </row>
        <row r="526">
          <cell r="A526" t="str">
            <v>BANSISONS TEA INDUSTRIES LTD</v>
          </cell>
          <cell r="B526">
            <v>519353</v>
          </cell>
          <cell r="C526" t="str">
            <v>Not Listed</v>
          </cell>
        </row>
        <row r="527">
          <cell r="A527" t="str">
            <v>BANSWARA SYNTEX LTD</v>
          </cell>
          <cell r="B527">
            <v>503722</v>
          </cell>
          <cell r="C527" t="str">
            <v>BANSWRAS</v>
          </cell>
        </row>
        <row r="528">
          <cell r="A528" t="str">
            <v>BARAK VALLEY CEMENTS LTD</v>
          </cell>
          <cell r="B528">
            <v>532916</v>
          </cell>
          <cell r="C528" t="str">
            <v>BVCL</v>
          </cell>
        </row>
        <row r="529">
          <cell r="A529" t="str">
            <v>BARODA EXTRUSION LTD</v>
          </cell>
          <cell r="B529">
            <v>513502</v>
          </cell>
          <cell r="C529" t="str">
            <v>Not Listed</v>
          </cell>
        </row>
        <row r="530">
          <cell r="A530" t="str">
            <v>BARON INFOTECH LTD</v>
          </cell>
          <cell r="B530">
            <v>532336</v>
          </cell>
          <cell r="C530" t="str">
            <v>Not Listed</v>
          </cell>
        </row>
        <row r="531">
          <cell r="A531" t="str">
            <v>BARTRONICS (INDIA) LTD</v>
          </cell>
          <cell r="B531">
            <v>532694</v>
          </cell>
          <cell r="C531" t="str">
            <v>BARTRONICS</v>
          </cell>
        </row>
        <row r="532">
          <cell r="A532" t="str">
            <v>BARTRONICS INDIA LTD</v>
          </cell>
          <cell r="B532">
            <v>532694</v>
          </cell>
          <cell r="C532" t="str">
            <v>BARTRONICS</v>
          </cell>
        </row>
        <row r="533">
          <cell r="A533" t="str">
            <v>BASANT AGRO TECH (INDIA) LTD</v>
          </cell>
          <cell r="B533">
            <v>524687</v>
          </cell>
          <cell r="C533" t="str">
            <v>Not Listed</v>
          </cell>
        </row>
        <row r="534">
          <cell r="A534" t="str">
            <v>BASANT AGRO TECH INDIA LTD</v>
          </cell>
          <cell r="B534">
            <v>524687</v>
          </cell>
          <cell r="C534" t="str">
            <v>Not Listed</v>
          </cell>
        </row>
        <row r="535">
          <cell r="A535" t="str">
            <v>BASF (INDIA) LTD</v>
          </cell>
          <cell r="B535">
            <v>500042</v>
          </cell>
          <cell r="C535" t="str">
            <v>BASF</v>
          </cell>
        </row>
        <row r="536">
          <cell r="A536" t="str">
            <v>BASF INDIA LTD</v>
          </cell>
          <cell r="B536">
            <v>500042</v>
          </cell>
          <cell r="C536" t="str">
            <v>BASF</v>
          </cell>
        </row>
        <row r="537">
          <cell r="A537" t="str">
            <v>BATA (INDIA) LTD</v>
          </cell>
          <cell r="B537">
            <v>500043</v>
          </cell>
          <cell r="C537" t="str">
            <v>BATA(INDIA)</v>
          </cell>
        </row>
        <row r="538">
          <cell r="A538" t="str">
            <v>BATA INDIA LTD</v>
          </cell>
          <cell r="B538">
            <v>500043</v>
          </cell>
          <cell r="C538" t="str">
            <v>BATAINDIA</v>
          </cell>
        </row>
        <row r="539">
          <cell r="A539" t="str">
            <v>BATLIBOI LTD</v>
          </cell>
          <cell r="B539">
            <v>522004</v>
          </cell>
          <cell r="C539" t="str">
            <v>Not Listed</v>
          </cell>
        </row>
        <row r="540">
          <cell r="A540" t="str">
            <v>BAYER CROPSCIENCE LTD</v>
          </cell>
          <cell r="B540">
            <v>506285</v>
          </cell>
          <cell r="C540" t="str">
            <v>BAYERCROP</v>
          </cell>
        </row>
        <row r="541">
          <cell r="A541" t="str">
            <v>BAZEL INTERNATIONAL LTD</v>
          </cell>
          <cell r="B541">
            <v>539946</v>
          </cell>
          <cell r="C541" t="str">
            <v>Not Listed</v>
          </cell>
        </row>
        <row r="542">
          <cell r="A542" t="str">
            <v>BCC FUBA (INDIA) LTD</v>
          </cell>
          <cell r="B542">
            <v>517246</v>
          </cell>
          <cell r="C542" t="str">
            <v>Not Listed</v>
          </cell>
        </row>
        <row r="543">
          <cell r="A543" t="str">
            <v>BCC FUBA INDIA LTD</v>
          </cell>
          <cell r="B543">
            <v>517246</v>
          </cell>
          <cell r="C543" t="str">
            <v>Not Listed</v>
          </cell>
        </row>
        <row r="544">
          <cell r="A544" t="str">
            <v>BCL ENTERPRISES LTD</v>
          </cell>
          <cell r="B544">
            <v>539621</v>
          </cell>
          <cell r="C544" t="str">
            <v>Not Listed</v>
          </cell>
        </row>
        <row r="545">
          <cell r="A545" t="str">
            <v>BCL INDUSTRIES LTD</v>
          </cell>
          <cell r="B545">
            <v>524332</v>
          </cell>
          <cell r="C545" t="str">
            <v>Not Listed</v>
          </cell>
        </row>
        <row r="546">
          <cell r="A546" t="str">
            <v>BCPL RAILWAY INFRASTRUCTURE LTD</v>
          </cell>
          <cell r="B546">
            <v>542057</v>
          </cell>
          <cell r="C546" t="str">
            <v>Not Listed</v>
          </cell>
        </row>
        <row r="547">
          <cell r="A547" t="str">
            <v>BDH INDUSTRIES LTD</v>
          </cell>
          <cell r="B547">
            <v>524828</v>
          </cell>
          <cell r="C547" t="str">
            <v>Not Listed</v>
          </cell>
        </row>
        <row r="548">
          <cell r="A548" t="str">
            <v>BEARDSELL LTD</v>
          </cell>
          <cell r="B548">
            <v>539447</v>
          </cell>
          <cell r="C548" t="str">
            <v>BEARDSELL</v>
          </cell>
        </row>
        <row r="549">
          <cell r="A549" t="str">
            <v>BEDMUTHA INDUSTRIES LTD</v>
          </cell>
          <cell r="B549">
            <v>533270</v>
          </cell>
          <cell r="C549" t="str">
            <v>BEDMUTHA</v>
          </cell>
        </row>
        <row r="550">
          <cell r="A550" t="str">
            <v>BEEKAY NIRYAT LTD</v>
          </cell>
          <cell r="B550">
            <v>539546</v>
          </cell>
          <cell r="C550" t="str">
            <v>Not Listed</v>
          </cell>
        </row>
        <row r="551">
          <cell r="A551" t="str">
            <v>BEEKAY STEEL INDUSTRIES LTD</v>
          </cell>
          <cell r="B551">
            <v>539018</v>
          </cell>
          <cell r="C551" t="str">
            <v>Not Listed</v>
          </cell>
        </row>
        <row r="552">
          <cell r="A552" t="str">
            <v>BEEYU OVERSEAS LTD</v>
          </cell>
          <cell r="B552">
            <v>532645</v>
          </cell>
          <cell r="C552" t="str">
            <v>Not Listed</v>
          </cell>
        </row>
        <row r="553">
          <cell r="A553" t="str">
            <v>BELLA CASA FASHION &amp; RETAIL LTD</v>
          </cell>
          <cell r="B553">
            <v>539399</v>
          </cell>
          <cell r="C553" t="str">
            <v>Not Listed</v>
          </cell>
        </row>
        <row r="554">
          <cell r="A554" t="str">
            <v>BEMCO HYDRAULICS LTD</v>
          </cell>
          <cell r="B554">
            <v>522650</v>
          </cell>
          <cell r="C554" t="str">
            <v>Not Listed</v>
          </cell>
        </row>
        <row r="555">
          <cell r="A555" t="str">
            <v>BEML LTD</v>
          </cell>
          <cell r="B555">
            <v>500048</v>
          </cell>
          <cell r="C555" t="str">
            <v>BEML</v>
          </cell>
        </row>
        <row r="556">
          <cell r="A556" t="str">
            <v>BENARA BEARINGS AND PISTONS LTD</v>
          </cell>
          <cell r="B556">
            <v>541178</v>
          </cell>
          <cell r="C556" t="str">
            <v>Not Listed</v>
          </cell>
        </row>
        <row r="557">
          <cell r="A557" t="str">
            <v>BENARES HOTELS LTD</v>
          </cell>
          <cell r="B557">
            <v>509438</v>
          </cell>
          <cell r="C557" t="str">
            <v>Not Listed</v>
          </cell>
        </row>
        <row r="558">
          <cell r="A558" t="str">
            <v>BENGAL &amp; ASSAM COMPANY LTD</v>
          </cell>
          <cell r="B558">
            <v>533095</v>
          </cell>
          <cell r="C558" t="str">
            <v>Not Listed</v>
          </cell>
        </row>
        <row r="559">
          <cell r="A559" t="str">
            <v>BENGAL STEEL INDUSTRIES LTD</v>
          </cell>
          <cell r="B559">
            <v>512404</v>
          </cell>
          <cell r="C559" t="str">
            <v>Not Listed</v>
          </cell>
        </row>
        <row r="560">
          <cell r="A560" t="str">
            <v>BENGAL TEA &amp; FABRICS LTD</v>
          </cell>
          <cell r="B560">
            <v>532230</v>
          </cell>
          <cell r="C560" t="str">
            <v>Not Listed</v>
          </cell>
        </row>
        <row r="561">
          <cell r="A561" t="str">
            <v>BENTLEY COMMERCIAL ENTERPRISES LTD</v>
          </cell>
          <cell r="B561">
            <v>512195</v>
          </cell>
          <cell r="C561" t="str">
            <v>Not Listed</v>
          </cell>
        </row>
        <row r="562">
          <cell r="A562" t="str">
            <v>BERGER PAINTS I LTD</v>
          </cell>
          <cell r="B562">
            <v>509480</v>
          </cell>
          <cell r="C562" t="str">
            <v>BERGEPAINT</v>
          </cell>
        </row>
        <row r="563">
          <cell r="A563" t="str">
            <v>BERVIN INVESTMENT &amp; LEASING LTD</v>
          </cell>
          <cell r="B563">
            <v>531340</v>
          </cell>
          <cell r="C563" t="str">
            <v>Not Listed</v>
          </cell>
        </row>
        <row r="564">
          <cell r="A564" t="str">
            <v>BERYL DRUGS LTD</v>
          </cell>
          <cell r="B564">
            <v>524606</v>
          </cell>
          <cell r="C564" t="str">
            <v>Not Listed</v>
          </cell>
        </row>
        <row r="565">
          <cell r="A565" t="str">
            <v>BERYL SECURITIES LTD</v>
          </cell>
          <cell r="B565">
            <v>531582</v>
          </cell>
          <cell r="C565" t="str">
            <v>Not Listed</v>
          </cell>
        </row>
        <row r="566">
          <cell r="A566" t="str">
            <v>BEST EASTERN HOTELS LTD</v>
          </cell>
          <cell r="B566">
            <v>508664</v>
          </cell>
          <cell r="C566" t="str">
            <v>Not Listed</v>
          </cell>
        </row>
        <row r="567">
          <cell r="A567" t="str">
            <v>BETA DRUGS LTD</v>
          </cell>
          <cell r="B567" t="str">
            <v>Not Listed</v>
          </cell>
          <cell r="C567" t="str">
            <v>BETA</v>
          </cell>
        </row>
        <row r="568">
          <cell r="A568" t="str">
            <v>BETEX (INDIA) LTD</v>
          </cell>
          <cell r="B568">
            <v>512477</v>
          </cell>
          <cell r="C568" t="str">
            <v>Not Listed</v>
          </cell>
        </row>
        <row r="569">
          <cell r="A569" t="str">
            <v>BETEX INDIA LTD</v>
          </cell>
          <cell r="B569">
            <v>512477</v>
          </cell>
          <cell r="C569" t="str">
            <v>Not Listed</v>
          </cell>
        </row>
        <row r="570">
          <cell r="A570" t="str">
            <v>BF INVESTMENT LTD</v>
          </cell>
          <cell r="B570">
            <v>533303</v>
          </cell>
          <cell r="C570" t="str">
            <v>BFINVEST</v>
          </cell>
        </row>
        <row r="571">
          <cell r="A571" t="str">
            <v>BF UTILITIES LTD</v>
          </cell>
          <cell r="B571">
            <v>532430</v>
          </cell>
          <cell r="C571" t="str">
            <v>BFUTILITIE</v>
          </cell>
        </row>
        <row r="572">
          <cell r="A572" t="str">
            <v>BFL ASSET FINVEST LTD</v>
          </cell>
          <cell r="B572">
            <v>539662</v>
          </cell>
          <cell r="C572" t="str">
            <v>Not Listed</v>
          </cell>
        </row>
        <row r="573">
          <cell r="A573" t="str">
            <v>BGIL FILMS &amp; TECHNOLOGIES LTD</v>
          </cell>
          <cell r="B573">
            <v>511664</v>
          </cell>
          <cell r="C573" t="str">
            <v>Not Listed</v>
          </cell>
        </row>
        <row r="574">
          <cell r="A574" t="str">
            <v>BGR ENERGY SYSTEMS LTD</v>
          </cell>
          <cell r="B574">
            <v>532930</v>
          </cell>
          <cell r="C574" t="str">
            <v>BGRENERGY</v>
          </cell>
        </row>
        <row r="575">
          <cell r="A575" t="str">
            <v>BHAGERIA INDUSTRIES LTD</v>
          </cell>
          <cell r="B575">
            <v>530803</v>
          </cell>
          <cell r="C575" t="str">
            <v>BHAGERIA</v>
          </cell>
        </row>
        <row r="576">
          <cell r="A576" t="str">
            <v>BHAGIRADHA CHEMICALS &amp; INDUSTRIES LTD</v>
          </cell>
          <cell r="B576">
            <v>531719</v>
          </cell>
          <cell r="C576" t="str">
            <v>Not Listed</v>
          </cell>
        </row>
        <row r="577">
          <cell r="A577" t="str">
            <v>BHAGWATI AUTOCAST LTD</v>
          </cell>
          <cell r="B577">
            <v>504646</v>
          </cell>
          <cell r="C577" t="str">
            <v>Not Listed</v>
          </cell>
        </row>
        <row r="578">
          <cell r="A578" t="str">
            <v>BHAGWATI OXYGEN LTD</v>
          </cell>
          <cell r="B578">
            <v>509449</v>
          </cell>
          <cell r="C578" t="str">
            <v>Not Listed</v>
          </cell>
        </row>
        <row r="579">
          <cell r="A579" t="str">
            <v>BHAGYANAGAR (INDIA) LTD</v>
          </cell>
          <cell r="B579">
            <v>512296</v>
          </cell>
          <cell r="C579" t="str">
            <v>BHAGYANGR</v>
          </cell>
        </row>
        <row r="580">
          <cell r="A580" t="str">
            <v>BHAGYANAGAR INDIA LTD</v>
          </cell>
          <cell r="B580">
            <v>512296</v>
          </cell>
          <cell r="C580" t="str">
            <v>BHAGYANGR</v>
          </cell>
        </row>
        <row r="581">
          <cell r="A581" t="str">
            <v>BHAGYANAGAR PROPERTIES LTD</v>
          </cell>
          <cell r="B581">
            <v>540621</v>
          </cell>
          <cell r="C581" t="str">
            <v>BHAGYAPROP</v>
          </cell>
        </row>
        <row r="582">
          <cell r="A582" t="str">
            <v>BHAKTI GEMS AND JEWELLERY LTD</v>
          </cell>
          <cell r="B582">
            <v>540545</v>
          </cell>
          <cell r="C582" t="str">
            <v>Not Listed</v>
          </cell>
        </row>
        <row r="583">
          <cell r="A583" t="str">
            <v>BHANDARI HOSIERY EXPORTS LTD</v>
          </cell>
          <cell r="B583">
            <v>512608</v>
          </cell>
          <cell r="C583" t="str">
            <v>BHANDARI</v>
          </cell>
        </row>
        <row r="584">
          <cell r="A584" t="str">
            <v>BHANDERI INFRACON LTD</v>
          </cell>
          <cell r="B584">
            <v>538576</v>
          </cell>
          <cell r="C584" t="str">
            <v>Not Listed</v>
          </cell>
        </row>
        <row r="585">
          <cell r="A585" t="str">
            <v>BHANSALI ENGINEERING POLYMERS LTD</v>
          </cell>
          <cell r="B585">
            <v>500052</v>
          </cell>
          <cell r="C585" t="str">
            <v>BEPL</v>
          </cell>
        </row>
        <row r="586">
          <cell r="A586" t="str">
            <v>BHARAT AGRI FERT &amp; REALTY LTD</v>
          </cell>
          <cell r="B586">
            <v>531862</v>
          </cell>
          <cell r="C586" t="str">
            <v>Not Listed</v>
          </cell>
        </row>
        <row r="587">
          <cell r="A587" t="str">
            <v>BHARAT BHUSHAN SHARE &amp; COMMODITY BROKERS LTD</v>
          </cell>
          <cell r="B587">
            <v>511501</v>
          </cell>
          <cell r="C587" t="str">
            <v>Not Listed</v>
          </cell>
        </row>
        <row r="588">
          <cell r="A588" t="str">
            <v>BHARAT BIJLEE LTD</v>
          </cell>
          <cell r="B588">
            <v>503960</v>
          </cell>
          <cell r="C588" t="str">
            <v>BBL</v>
          </cell>
        </row>
        <row r="589">
          <cell r="A589" t="str">
            <v>BHARAT DYNAMICS LTD</v>
          </cell>
          <cell r="B589">
            <v>541143</v>
          </cell>
          <cell r="C589" t="str">
            <v>BDL</v>
          </cell>
        </row>
        <row r="590">
          <cell r="A590" t="str">
            <v>BHARAT ELECTRONICS LTD</v>
          </cell>
          <cell r="B590">
            <v>500049</v>
          </cell>
          <cell r="C590" t="str">
            <v>BEL</v>
          </cell>
        </row>
        <row r="591">
          <cell r="A591" t="str">
            <v>BHARAT FINANCIAL INCLUSION LTD</v>
          </cell>
          <cell r="B591">
            <v>533228</v>
          </cell>
          <cell r="C591" t="str">
            <v>BHARATFIN</v>
          </cell>
        </row>
        <row r="592">
          <cell r="A592" t="str">
            <v>BHARAT FORGE LTD</v>
          </cell>
          <cell r="B592">
            <v>500493</v>
          </cell>
          <cell r="C592" t="str">
            <v>BHARATFORG</v>
          </cell>
        </row>
        <row r="593">
          <cell r="A593" t="str">
            <v>BHARAT GEARS LTD</v>
          </cell>
          <cell r="B593">
            <v>505688</v>
          </cell>
          <cell r="C593" t="str">
            <v>BHARATGEAR</v>
          </cell>
        </row>
        <row r="594">
          <cell r="A594" t="str">
            <v>BHARAT HEAVY ELECTRICALS LTD</v>
          </cell>
          <cell r="B594">
            <v>500103</v>
          </cell>
          <cell r="C594" t="str">
            <v>BHEL</v>
          </cell>
        </row>
        <row r="595">
          <cell r="A595" t="str">
            <v>BHARAT IMMUNOLOGICALS &amp; BIOLOGICALS CORPORATION LTD</v>
          </cell>
          <cell r="B595">
            <v>524663</v>
          </cell>
          <cell r="C595" t="str">
            <v>Not Listed</v>
          </cell>
        </row>
        <row r="596">
          <cell r="A596" t="str">
            <v>BHARAT PARENTERALS LTD</v>
          </cell>
          <cell r="B596">
            <v>541096</v>
          </cell>
          <cell r="C596" t="str">
            <v>Not Listed</v>
          </cell>
        </row>
        <row r="597">
          <cell r="A597" t="str">
            <v>BHARAT PETROLEUM CORPORATION LTD</v>
          </cell>
          <cell r="B597">
            <v>500547</v>
          </cell>
          <cell r="C597" t="str">
            <v>BPCL</v>
          </cell>
        </row>
        <row r="598">
          <cell r="A598" t="str">
            <v>BHARAT RASAYAN LTD</v>
          </cell>
          <cell r="B598">
            <v>590021</v>
          </cell>
          <cell r="C598" t="str">
            <v>BHARATRAS</v>
          </cell>
        </row>
        <row r="599">
          <cell r="A599" t="str">
            <v>BHARAT ROAD NETWORK LTD</v>
          </cell>
          <cell r="B599">
            <v>540700</v>
          </cell>
          <cell r="C599" t="str">
            <v>BRNL</v>
          </cell>
        </row>
        <row r="600">
          <cell r="A600" t="str">
            <v>BHARAT SEATS LTD</v>
          </cell>
          <cell r="B600">
            <v>523229</v>
          </cell>
          <cell r="C600" t="str">
            <v>Not Listed</v>
          </cell>
        </row>
        <row r="601">
          <cell r="A601" t="str">
            <v>BHARAT TEXTILES &amp; PROOFING INDUSTRIES LTD</v>
          </cell>
          <cell r="B601">
            <v>531029</v>
          </cell>
          <cell r="C601" t="str">
            <v>Not Listed</v>
          </cell>
        </row>
        <row r="602">
          <cell r="A602" t="str">
            <v>BHARAT WIRE ROPES LTD</v>
          </cell>
          <cell r="B602">
            <v>539799</v>
          </cell>
          <cell r="C602" t="str">
            <v>BHARATWIRE</v>
          </cell>
        </row>
        <row r="603">
          <cell r="A603" t="str">
            <v>BHARATI DEFENCE AND INFRASTRUCTURE LTD</v>
          </cell>
          <cell r="B603">
            <v>532609</v>
          </cell>
          <cell r="C603" t="str">
            <v>BHARATIDIL</v>
          </cell>
        </row>
        <row r="604">
          <cell r="A604" t="str">
            <v>BHARATIYA GLOBAL INFOMEDIA LTD</v>
          </cell>
          <cell r="B604">
            <v>533499</v>
          </cell>
          <cell r="C604" t="str">
            <v>BGLOBAL</v>
          </cell>
        </row>
        <row r="605">
          <cell r="A605" t="str">
            <v>BHARTI AIRTEL LTD</v>
          </cell>
          <cell r="B605">
            <v>532454</v>
          </cell>
          <cell r="C605" t="str">
            <v>BHARTIARTL</v>
          </cell>
        </row>
        <row r="606">
          <cell r="A606" t="str">
            <v>BHARTI INFRATEL LTD</v>
          </cell>
          <cell r="B606">
            <v>534816</v>
          </cell>
          <cell r="C606" t="str">
            <v>INFRATEL</v>
          </cell>
        </row>
        <row r="607">
          <cell r="A607" t="str">
            <v>BHARTIYA INTERNATIONAL LTD</v>
          </cell>
          <cell r="B607">
            <v>526666</v>
          </cell>
          <cell r="C607" t="str">
            <v>BIL</v>
          </cell>
        </row>
        <row r="608">
          <cell r="A608" t="str">
            <v>BHASKAR AGROCHEMICALS LTD</v>
          </cell>
          <cell r="B608">
            <v>524534</v>
          </cell>
          <cell r="C608" t="str">
            <v>Not Listed</v>
          </cell>
        </row>
        <row r="609">
          <cell r="A609" t="str">
            <v>BHATIA COMMUNICATIONS &amp; RETAIL (INDIA) LTD</v>
          </cell>
          <cell r="B609">
            <v>540956</v>
          </cell>
          <cell r="C609" t="str">
            <v>Not Listed</v>
          </cell>
        </row>
        <row r="610">
          <cell r="A610" t="str">
            <v>BHATIA COMMUNICATIONS &amp; RETAIL INDIA LTD</v>
          </cell>
          <cell r="B610">
            <v>540956</v>
          </cell>
          <cell r="C610" t="str">
            <v>Not Listed</v>
          </cell>
        </row>
        <row r="611">
          <cell r="A611" t="str">
            <v>BHILWARA SPINNERS LTD</v>
          </cell>
          <cell r="B611">
            <v>514272</v>
          </cell>
          <cell r="C611" t="str">
            <v>Not Listed</v>
          </cell>
        </row>
        <row r="612">
          <cell r="A612" t="str">
            <v>BHILWARA TECHNICAL TEXTILES LTD</v>
          </cell>
          <cell r="B612">
            <v>533108</v>
          </cell>
          <cell r="C612" t="str">
            <v>Not Listed</v>
          </cell>
        </row>
        <row r="613">
          <cell r="A613" t="str">
            <v>BHORUKA ALUMINIUM LTD</v>
          </cell>
          <cell r="B613">
            <v>506027</v>
          </cell>
          <cell r="C613" t="str">
            <v>Not Listed</v>
          </cell>
        </row>
        <row r="614">
          <cell r="A614" t="str">
            <v>BHUSHAN STEEL LTD</v>
          </cell>
          <cell r="B614">
            <v>500055</v>
          </cell>
          <cell r="C614" t="str">
            <v>BHUSANSTL</v>
          </cell>
        </row>
        <row r="615">
          <cell r="A615" t="str">
            <v>BIGBLOC CONSTRUCTION LTD</v>
          </cell>
          <cell r="B615">
            <v>540061</v>
          </cell>
          <cell r="C615" t="str">
            <v>BIGBLOC</v>
          </cell>
        </row>
        <row r="616">
          <cell r="A616" t="str">
            <v>BIHAR SPONGE IRON LTD</v>
          </cell>
          <cell r="B616">
            <v>500058</v>
          </cell>
          <cell r="C616" t="str">
            <v>Not Listed</v>
          </cell>
        </row>
        <row r="617">
          <cell r="A617" t="str">
            <v>BIJOY HANS LTD</v>
          </cell>
          <cell r="B617">
            <v>524723</v>
          </cell>
          <cell r="C617" t="str">
            <v>Not Listed</v>
          </cell>
        </row>
        <row r="618">
          <cell r="A618" t="str">
            <v>BIL ENERGY SYSTEMS LTD</v>
          </cell>
          <cell r="B618">
            <v>533321</v>
          </cell>
          <cell r="C618" t="str">
            <v>BILENERGY</v>
          </cell>
        </row>
        <row r="619">
          <cell r="A619" t="str">
            <v>BILCARE LTD</v>
          </cell>
          <cell r="B619">
            <v>526853</v>
          </cell>
          <cell r="C619" t="str">
            <v>Not Listed</v>
          </cell>
        </row>
        <row r="620">
          <cell r="A620" t="str">
            <v>BIMETAL BEARINGS LTD</v>
          </cell>
          <cell r="B620">
            <v>505681</v>
          </cell>
          <cell r="C620" t="str">
            <v>Not Listed</v>
          </cell>
        </row>
        <row r="621">
          <cell r="A621" t="str">
            <v>BINANI INDUSTRIES LTD</v>
          </cell>
          <cell r="B621">
            <v>500059</v>
          </cell>
          <cell r="C621" t="str">
            <v>BINANIIND</v>
          </cell>
        </row>
        <row r="622">
          <cell r="A622" t="str">
            <v>BINAYAK TEX PROCESSORS LTD</v>
          </cell>
          <cell r="B622">
            <v>523054</v>
          </cell>
          <cell r="C622" t="str">
            <v>Not Listed</v>
          </cell>
        </row>
        <row r="623">
          <cell r="A623" t="str">
            <v>BINDAL EXPORTS LTD</v>
          </cell>
          <cell r="B623">
            <v>540148</v>
          </cell>
          <cell r="C623" t="str">
            <v>Not Listed</v>
          </cell>
        </row>
        <row r="624">
          <cell r="A624" t="str">
            <v>BINNY LTD</v>
          </cell>
          <cell r="B624">
            <v>514215</v>
          </cell>
          <cell r="C624" t="str">
            <v>Not Listed</v>
          </cell>
        </row>
        <row r="625">
          <cell r="A625" t="str">
            <v>BINNY MILLS LTD</v>
          </cell>
          <cell r="B625">
            <v>535620</v>
          </cell>
          <cell r="C625" t="str">
            <v>Not Listed</v>
          </cell>
        </row>
        <row r="626">
          <cell r="A626" t="str">
            <v>BIO GREEN PAPERS LTD</v>
          </cell>
          <cell r="B626">
            <v>534535</v>
          </cell>
          <cell r="C626" t="str">
            <v>Not Listed</v>
          </cell>
        </row>
        <row r="627">
          <cell r="A627" t="str">
            <v>BIOCON LTD</v>
          </cell>
          <cell r="B627">
            <v>532523</v>
          </cell>
          <cell r="C627" t="str">
            <v>BIOCON</v>
          </cell>
        </row>
        <row r="628">
          <cell r="A628" t="str">
            <v>BIOFIL CHEMICALS &amp; PHARMACEUTICALS LTD</v>
          </cell>
          <cell r="B628">
            <v>524396</v>
          </cell>
          <cell r="C628" t="str">
            <v>BIOFILCHEM</v>
          </cell>
        </row>
        <row r="629">
          <cell r="A629" t="str">
            <v>BIOPAC INDIA CORPORATION LTD</v>
          </cell>
          <cell r="B629">
            <v>532330</v>
          </cell>
          <cell r="C629" t="str">
            <v>Not Listed</v>
          </cell>
        </row>
        <row r="630">
          <cell r="A630" t="str">
            <v>BIRDHI CHAND PANNALAL AGENCIES LTD</v>
          </cell>
          <cell r="B630">
            <v>538364</v>
          </cell>
          <cell r="C630" t="str">
            <v>Not Listed</v>
          </cell>
        </row>
        <row r="631">
          <cell r="A631" t="str">
            <v>BIRLA CABLE LTD</v>
          </cell>
          <cell r="B631">
            <v>500060</v>
          </cell>
          <cell r="C631" t="str">
            <v>BIRLACABLE</v>
          </cell>
        </row>
        <row r="632">
          <cell r="A632" t="str">
            <v>BIRLA CORPORATION LTD</v>
          </cell>
          <cell r="B632">
            <v>500335</v>
          </cell>
          <cell r="C632" t="str">
            <v>BIRLACORPN</v>
          </cell>
        </row>
        <row r="633">
          <cell r="A633" t="str">
            <v>BIRLA COTSYN (INDIA) LTD</v>
          </cell>
          <cell r="B633">
            <v>533006</v>
          </cell>
          <cell r="C633" t="str">
            <v>Not Listed</v>
          </cell>
        </row>
        <row r="634">
          <cell r="A634" t="str">
            <v>BIRLA COTSYN INDIA LTD</v>
          </cell>
          <cell r="B634">
            <v>533006</v>
          </cell>
          <cell r="C634" t="str">
            <v>Not Listed</v>
          </cell>
        </row>
        <row r="635">
          <cell r="A635" t="str">
            <v>BIRLA PRECISION TECHNOLOGIES LTD</v>
          </cell>
          <cell r="B635">
            <v>522105</v>
          </cell>
          <cell r="C635" t="str">
            <v>Not Listed</v>
          </cell>
        </row>
        <row r="636">
          <cell r="A636" t="str">
            <v>Birla Sun Life Mutual Fund - Birla Sun Life Gold ETF</v>
          </cell>
          <cell r="B636">
            <v>533408</v>
          </cell>
          <cell r="C636" t="str">
            <v>BSLGOLDETF</v>
          </cell>
        </row>
        <row r="637">
          <cell r="A637" t="str">
            <v>BIRLASOFT LTD</v>
          </cell>
          <cell r="B637" t="str">
            <v>Not Listed</v>
          </cell>
          <cell r="C637" t="str">
            <v>BSOFT</v>
          </cell>
        </row>
        <row r="638">
          <cell r="A638" t="str">
            <v>BKM INDUSTRIES LTD</v>
          </cell>
          <cell r="B638">
            <v>539043</v>
          </cell>
          <cell r="C638" t="str">
            <v>BKMINDST</v>
          </cell>
        </row>
        <row r="639">
          <cell r="A639" t="str">
            <v>BLACK ROSE INDUSTRIES LTD</v>
          </cell>
          <cell r="B639">
            <v>514183</v>
          </cell>
          <cell r="C639" t="str">
            <v>Not Listed</v>
          </cell>
        </row>
        <row r="640">
          <cell r="A640" t="str">
            <v>BLB LTD</v>
          </cell>
          <cell r="B640">
            <v>532290</v>
          </cell>
          <cell r="C640" t="str">
            <v>BLBLIMITED</v>
          </cell>
        </row>
        <row r="641">
          <cell r="A641" t="str">
            <v>BLISS GVS PHARMA LTD</v>
          </cell>
          <cell r="B641">
            <v>506197</v>
          </cell>
          <cell r="C641" t="str">
            <v>BLISSGVS</v>
          </cell>
        </row>
        <row r="642">
          <cell r="A642" t="str">
            <v>BLOOM DEKOR LTD</v>
          </cell>
          <cell r="B642">
            <v>526225</v>
          </cell>
          <cell r="C642" t="str">
            <v>Not Listed</v>
          </cell>
        </row>
        <row r="643">
          <cell r="A643" t="str">
            <v>BLOOM INDUSTRIES LTD</v>
          </cell>
          <cell r="B643">
            <v>513422</v>
          </cell>
          <cell r="C643" t="str">
            <v>Not Listed</v>
          </cell>
        </row>
        <row r="644">
          <cell r="A644" t="str">
            <v>BLS INFOTECH LTD</v>
          </cell>
          <cell r="B644">
            <v>531175</v>
          </cell>
          <cell r="C644" t="str">
            <v>Not Listed</v>
          </cell>
        </row>
        <row r="645">
          <cell r="A645" t="str">
            <v>BLS INTERNATIONAL SERVICES LTD</v>
          </cell>
          <cell r="B645">
            <v>540073</v>
          </cell>
          <cell r="C645" t="str">
            <v>BLS</v>
          </cell>
        </row>
        <row r="646">
          <cell r="A646" t="str">
            <v>BLUE BLENDS (INDIA) LTD</v>
          </cell>
          <cell r="B646">
            <v>502761</v>
          </cell>
          <cell r="C646" t="str">
            <v>Not Listed</v>
          </cell>
        </row>
        <row r="647">
          <cell r="A647" t="str">
            <v>BLUE BLENDS I LTD</v>
          </cell>
          <cell r="B647" t="str">
            <v>Not Listed</v>
          </cell>
          <cell r="C647" t="str">
            <v>BLUEBLENDS</v>
          </cell>
        </row>
        <row r="648">
          <cell r="A648" t="str">
            <v>BLUE BLENDS INDIA LTD</v>
          </cell>
          <cell r="B648">
            <v>502761</v>
          </cell>
          <cell r="C648" t="str">
            <v>Not Listed</v>
          </cell>
        </row>
        <row r="649">
          <cell r="A649" t="str">
            <v>BLUE CHIP TEX INDUSTRIES LTD</v>
          </cell>
          <cell r="B649">
            <v>506981</v>
          </cell>
          <cell r="C649" t="str">
            <v>Not Listed</v>
          </cell>
        </row>
        <row r="650">
          <cell r="A650" t="str">
            <v>BLUE CIRCLE SERVICES LTD</v>
          </cell>
          <cell r="B650">
            <v>508939</v>
          </cell>
          <cell r="C650" t="str">
            <v>Not Listed</v>
          </cell>
        </row>
        <row r="651">
          <cell r="A651" t="str">
            <v>BLUE CLOUD SOFTECH SOLUTIONS LTD</v>
          </cell>
          <cell r="B651">
            <v>539607</v>
          </cell>
          <cell r="C651" t="str">
            <v>Not Listed</v>
          </cell>
        </row>
        <row r="652">
          <cell r="A652" t="str">
            <v>BLUE COAST HOTELS LTD</v>
          </cell>
          <cell r="B652">
            <v>531495</v>
          </cell>
          <cell r="C652" t="str">
            <v>BLUECOAST</v>
          </cell>
        </row>
        <row r="653">
          <cell r="A653" t="str">
            <v>BLUE DART EXPRESS LTD</v>
          </cell>
          <cell r="B653">
            <v>526612</v>
          </cell>
          <cell r="C653" t="str">
            <v>BLUEDART</v>
          </cell>
        </row>
        <row r="654">
          <cell r="A654" t="str">
            <v>BLUE PEARL TEXSPIN LTD</v>
          </cell>
          <cell r="B654">
            <v>514440</v>
          </cell>
          <cell r="C654" t="str">
            <v>Not Listed</v>
          </cell>
        </row>
        <row r="655">
          <cell r="A655" t="str">
            <v>BLUE STAR LTD</v>
          </cell>
          <cell r="B655">
            <v>500067</v>
          </cell>
          <cell r="C655" t="str">
            <v>BLUESTARCO</v>
          </cell>
        </row>
        <row r="656">
          <cell r="A656" t="str">
            <v>BLUEBLOOD VENTURES LTD</v>
          </cell>
          <cell r="B656">
            <v>539637</v>
          </cell>
          <cell r="C656" t="str">
            <v>Not Listed</v>
          </cell>
        </row>
        <row r="657">
          <cell r="A657" t="str">
            <v>BLUECHIP STOCKSPIN LTD</v>
          </cell>
          <cell r="B657">
            <v>531713</v>
          </cell>
          <cell r="C657" t="str">
            <v>Not Listed</v>
          </cell>
        </row>
        <row r="658">
          <cell r="A658" t="str">
            <v>BMB MUSIC &amp; MAGNETICS LTD</v>
          </cell>
          <cell r="B658">
            <v>531420</v>
          </cell>
          <cell r="C658" t="str">
            <v>Not Listed</v>
          </cell>
        </row>
        <row r="659">
          <cell r="A659" t="str">
            <v>BMW Industries Ltd</v>
          </cell>
          <cell r="B659">
            <v>542669</v>
          </cell>
          <cell r="C659" t="str">
            <v>BMW</v>
          </cell>
        </row>
        <row r="660">
          <cell r="A660" t="str">
            <v>BNK CAPITAL MARKETS LTD</v>
          </cell>
          <cell r="B660">
            <v>500069</v>
          </cell>
          <cell r="C660" t="str">
            <v>Not Listed</v>
          </cell>
        </row>
        <row r="661">
          <cell r="A661" t="str">
            <v>BNR UDYOG LTD</v>
          </cell>
          <cell r="B661">
            <v>530809</v>
          </cell>
          <cell r="C661" t="str">
            <v>Not Listed</v>
          </cell>
        </row>
        <row r="662">
          <cell r="A662" t="str">
            <v>BODAL CHEMICALS LTD</v>
          </cell>
          <cell r="B662">
            <v>524370</v>
          </cell>
          <cell r="C662" t="str">
            <v>BODALCHEM</v>
          </cell>
        </row>
        <row r="663">
          <cell r="A663" t="str">
            <v>BODHTREE CONSULTING LTD</v>
          </cell>
          <cell r="B663">
            <v>539122</v>
          </cell>
          <cell r="C663" t="str">
            <v>Not Listed</v>
          </cell>
        </row>
        <row r="664">
          <cell r="A664" t="str">
            <v>BOHRA INDUSTRIES LTD</v>
          </cell>
          <cell r="B664" t="str">
            <v>Not Listed</v>
          </cell>
          <cell r="C664" t="str">
            <v>BOHRA</v>
          </cell>
        </row>
        <row r="665">
          <cell r="A665" t="str">
            <v>BOMBAY BURMAH TRADING CORPORATION LTD</v>
          </cell>
          <cell r="B665">
            <v>501425</v>
          </cell>
          <cell r="C665" t="str">
            <v>BBTC</v>
          </cell>
        </row>
        <row r="666">
          <cell r="A666" t="str">
            <v>BOMBAY CYCLE &amp; MOTOR AGENCY LTD</v>
          </cell>
          <cell r="B666">
            <v>501430</v>
          </cell>
          <cell r="C666" t="str">
            <v>Not Listed</v>
          </cell>
        </row>
        <row r="667">
          <cell r="A667" t="str">
            <v>BOMBAY DYEING &amp; MFG COMPANY LTD</v>
          </cell>
          <cell r="B667">
            <v>500020</v>
          </cell>
          <cell r="C667" t="str">
            <v>BOMDYEING</v>
          </cell>
        </row>
        <row r="668">
          <cell r="A668" t="str">
            <v>BOMBAY OXYGEN INVESTMENTS LTD</v>
          </cell>
          <cell r="B668">
            <v>509470</v>
          </cell>
          <cell r="C668" t="str">
            <v>Not Listed</v>
          </cell>
        </row>
        <row r="669">
          <cell r="A669" t="str">
            <v>BOMBAY POTTERIES &amp; TILES LTD</v>
          </cell>
          <cell r="B669">
            <v>502216</v>
          </cell>
          <cell r="C669" t="str">
            <v>Not Listed</v>
          </cell>
        </row>
        <row r="670">
          <cell r="A670" t="str">
            <v>BOMBAY RAYON FASHIONS LTD</v>
          </cell>
          <cell r="B670">
            <v>532678</v>
          </cell>
          <cell r="C670" t="str">
            <v>BRFL</v>
          </cell>
        </row>
        <row r="671">
          <cell r="A671" t="str">
            <v>BOMBAY SUPER HYBRID SEEDS LTD</v>
          </cell>
          <cell r="B671" t="str">
            <v>Not Listed</v>
          </cell>
          <cell r="C671" t="str">
            <v>BSHSL</v>
          </cell>
        </row>
        <row r="672">
          <cell r="A672" t="str">
            <v>BOMBAY WIRE ROPES LTD</v>
          </cell>
          <cell r="B672">
            <v>504648</v>
          </cell>
          <cell r="C672" t="str">
            <v>Not Listed</v>
          </cell>
        </row>
        <row r="673">
          <cell r="A673" t="str">
            <v>BONANZA INDUSTRIES LTD</v>
          </cell>
          <cell r="B673">
            <v>523133</v>
          </cell>
          <cell r="C673" t="str">
            <v>Not Listed</v>
          </cell>
        </row>
        <row r="674">
          <cell r="A674" t="str">
            <v>BOROSIL GLASS WORKS LTD</v>
          </cell>
          <cell r="B674">
            <v>502219</v>
          </cell>
          <cell r="C674" t="str">
            <v>BOROSIL</v>
          </cell>
        </row>
        <row r="675">
          <cell r="A675" t="str">
            <v>BOSCH LTD</v>
          </cell>
          <cell r="B675">
            <v>500530</v>
          </cell>
          <cell r="C675" t="str">
            <v>BOSCHLTD</v>
          </cell>
        </row>
        <row r="676">
          <cell r="A676" t="str">
            <v>BOSTON TEKNOWSYS (INDIA) LTD</v>
          </cell>
          <cell r="B676">
            <v>536820</v>
          </cell>
          <cell r="C676" t="str">
            <v>Not Listed</v>
          </cell>
        </row>
        <row r="677">
          <cell r="A677" t="str">
            <v>BOSTON TEKNOWSYS INDIA LTD</v>
          </cell>
          <cell r="B677">
            <v>536820</v>
          </cell>
          <cell r="C677" t="str">
            <v>Not Listed</v>
          </cell>
        </row>
        <row r="678">
          <cell r="A678" t="str">
            <v>BOTHRA METALS &amp; ALLOYS LTD</v>
          </cell>
          <cell r="B678">
            <v>535279</v>
          </cell>
          <cell r="C678" t="str">
            <v>Not Listed</v>
          </cell>
        </row>
        <row r="679">
          <cell r="A679" t="str">
            <v>BPL LTD</v>
          </cell>
          <cell r="B679">
            <v>500074</v>
          </cell>
          <cell r="C679" t="str">
            <v>BPL</v>
          </cell>
        </row>
        <row r="680">
          <cell r="A680" t="str">
            <v>BRADY &amp; MORRIS ENGINEERING CO LTD</v>
          </cell>
          <cell r="B680">
            <v>505690</v>
          </cell>
          <cell r="C680" t="str">
            <v>Not Listed</v>
          </cell>
        </row>
        <row r="681">
          <cell r="A681" t="str">
            <v>BRAHMAPUTRA INFRASTRUCTURE LTD</v>
          </cell>
          <cell r="B681">
            <v>535693</v>
          </cell>
          <cell r="C681" t="str">
            <v>Not Listed</v>
          </cell>
        </row>
        <row r="682">
          <cell r="A682" t="str">
            <v>BRAND CONCEPTS LTD</v>
          </cell>
          <cell r="B682" t="str">
            <v>Not Listed</v>
          </cell>
          <cell r="C682" t="str">
            <v>BCONCEPTS</v>
          </cell>
        </row>
        <row r="683">
          <cell r="A683" t="str">
            <v>BRAND REALTY SERVICES LTD</v>
          </cell>
          <cell r="B683">
            <v>531203</v>
          </cell>
          <cell r="C683" t="str">
            <v>Not Listed</v>
          </cell>
        </row>
        <row r="684">
          <cell r="A684" t="str">
            <v>BRAWN BIOTECH LTD</v>
          </cell>
          <cell r="B684">
            <v>530207</v>
          </cell>
          <cell r="C684" t="str">
            <v>Not Listed</v>
          </cell>
        </row>
        <row r="685">
          <cell r="A685" t="str">
            <v>BRIDGE SECURITIES LTD</v>
          </cell>
          <cell r="B685">
            <v>530249</v>
          </cell>
          <cell r="C685" t="str">
            <v>Not Listed</v>
          </cell>
        </row>
        <row r="686">
          <cell r="A686" t="str">
            <v>BRIGADE ENTERPRISES LTD</v>
          </cell>
          <cell r="B686">
            <v>532929</v>
          </cell>
          <cell r="C686" t="str">
            <v>BRIGADE</v>
          </cell>
        </row>
        <row r="687">
          <cell r="A687" t="str">
            <v>BRIGHT BROTHERS LTD</v>
          </cell>
          <cell r="B687">
            <v>526731</v>
          </cell>
          <cell r="C687" t="str">
            <v>Not Listed</v>
          </cell>
        </row>
        <row r="688">
          <cell r="A688" t="str">
            <v>BRIGHT SOLAR LTD</v>
          </cell>
          <cell r="B688" t="str">
            <v>Not Listed</v>
          </cell>
          <cell r="C688" t="str">
            <v>BRIGHT</v>
          </cell>
        </row>
        <row r="689">
          <cell r="A689" t="str">
            <v>BRIGHTCOM GROUP LTD</v>
          </cell>
          <cell r="B689">
            <v>532368</v>
          </cell>
          <cell r="C689" t="str">
            <v>BCG</v>
          </cell>
        </row>
        <row r="690">
          <cell r="A690" t="str">
            <v>BRIJLAXMI LEASING &amp;amp; FINANCE LTD.</v>
          </cell>
          <cell r="B690">
            <v>532113</v>
          </cell>
          <cell r="C690" t="str">
            <v>BRIJLEAS</v>
          </cell>
        </row>
        <row r="691">
          <cell r="A691" t="str">
            <v>BRILLIANT PORTFOLIOS LTD</v>
          </cell>
          <cell r="B691">
            <v>539434</v>
          </cell>
          <cell r="C691" t="str">
            <v>Not Listed</v>
          </cell>
        </row>
        <row r="692">
          <cell r="A692" t="str">
            <v>BRITANNIA INDUSTRIES LTD</v>
          </cell>
          <cell r="B692">
            <v>500825</v>
          </cell>
          <cell r="C692" t="str">
            <v>BRITANNIA</v>
          </cell>
        </row>
        <row r="693">
          <cell r="A693" t="str">
            <v>BRONZE INFRA-TECH LTD</v>
          </cell>
          <cell r="B693">
            <v>534731</v>
          </cell>
          <cell r="C693" t="str">
            <v>Not Listed</v>
          </cell>
        </row>
        <row r="694">
          <cell r="A694" t="str">
            <v>BROOKS LABORATORIES LTD</v>
          </cell>
          <cell r="B694">
            <v>533543</v>
          </cell>
          <cell r="C694" t="str">
            <v>BROOKS</v>
          </cell>
        </row>
        <row r="695">
          <cell r="A695" t="str">
            <v>BSE LTD</v>
          </cell>
          <cell r="B695" t="str">
            <v>Not Listed</v>
          </cell>
          <cell r="C695" t="str">
            <v>BSE</v>
          </cell>
        </row>
        <row r="696">
          <cell r="A696" t="str">
            <v>BSEL INFRASTRUCTURE REALTY LTD</v>
          </cell>
          <cell r="B696">
            <v>532123</v>
          </cell>
          <cell r="C696" t="str">
            <v>BSELINFRA</v>
          </cell>
        </row>
        <row r="697">
          <cell r="A697" t="str">
            <v>BSL LTD</v>
          </cell>
          <cell r="B697">
            <v>514045</v>
          </cell>
          <cell r="C697" t="str">
            <v>BSL</v>
          </cell>
        </row>
        <row r="698">
          <cell r="A698" t="str">
            <v>BUDGE BUDGE COMPANY LTD</v>
          </cell>
          <cell r="B698">
            <v>538789</v>
          </cell>
          <cell r="C698" t="str">
            <v>Not Listed</v>
          </cell>
        </row>
        <row r="699">
          <cell r="A699" t="str">
            <v>BULLISH BONDS &amp; HOLDINGS LTD</v>
          </cell>
          <cell r="B699">
            <v>540006</v>
          </cell>
          <cell r="C699" t="str">
            <v>Not Listed</v>
          </cell>
        </row>
        <row r="700">
          <cell r="A700" t="str">
            <v>BURNPUR CEMENT LTD</v>
          </cell>
          <cell r="B700">
            <v>532931</v>
          </cell>
          <cell r="C700" t="str">
            <v>BURNPUR</v>
          </cell>
        </row>
        <row r="701">
          <cell r="A701" t="str">
            <v>BUTTERFLY GANDHIMATHI APPLIANCES LTD</v>
          </cell>
          <cell r="B701">
            <v>517421</v>
          </cell>
          <cell r="C701" t="str">
            <v>BUTTERFLY</v>
          </cell>
        </row>
        <row r="702">
          <cell r="A702" t="str">
            <v>BWL LTD</v>
          </cell>
          <cell r="B702">
            <v>504643</v>
          </cell>
          <cell r="C702" t="str">
            <v>Not Listed</v>
          </cell>
        </row>
        <row r="703">
          <cell r="A703" t="str">
            <v>C &amp; C CONSTRUCTIONS LTD</v>
          </cell>
          <cell r="B703">
            <v>532813</v>
          </cell>
          <cell r="C703" t="str">
            <v>CANDC</v>
          </cell>
        </row>
        <row r="704">
          <cell r="A704" t="str">
            <v>C J GELATINE PRODUCTS LTD</v>
          </cell>
          <cell r="B704">
            <v>507515</v>
          </cell>
          <cell r="C704" t="str">
            <v>Not Listed</v>
          </cell>
        </row>
        <row r="705">
          <cell r="A705" t="str">
            <v>CADILA HEALTHCARE LTD</v>
          </cell>
          <cell r="B705">
            <v>532321</v>
          </cell>
          <cell r="C705" t="str">
            <v>CADILAHC</v>
          </cell>
        </row>
        <row r="706">
          <cell r="A706" t="str">
            <v>CADSYS (INDIA) LTD</v>
          </cell>
          <cell r="B706" t="str">
            <v>Not Listed</v>
          </cell>
          <cell r="C706" t="str">
            <v>CADSYS</v>
          </cell>
        </row>
        <row r="707">
          <cell r="A707" t="str">
            <v>CADSYS INDIA LTD</v>
          </cell>
          <cell r="B707" t="str">
            <v>Not Listed</v>
          </cell>
          <cell r="C707" t="str">
            <v>CADSYS</v>
          </cell>
        </row>
        <row r="708">
          <cell r="A708" t="str">
            <v>CALCOM VISION LTD</v>
          </cell>
          <cell r="B708">
            <v>517236</v>
          </cell>
          <cell r="C708" t="str">
            <v>Not Listed</v>
          </cell>
        </row>
        <row r="709">
          <cell r="A709" t="str">
            <v>CALIFORNIA SOFTWARE COMPANY LTD</v>
          </cell>
          <cell r="B709">
            <v>532386</v>
          </cell>
          <cell r="C709" t="str">
            <v>CALSOFT</v>
          </cell>
        </row>
        <row r="710">
          <cell r="A710" t="str">
            <v>CAMBRIDGE TECHNOLOGY ENTERPRISES LTD</v>
          </cell>
          <cell r="B710">
            <v>532801</v>
          </cell>
          <cell r="C710" t="str">
            <v>CTE</v>
          </cell>
        </row>
        <row r="711">
          <cell r="A711" t="str">
            <v>CAMEX LTD</v>
          </cell>
          <cell r="B711">
            <v>524440</v>
          </cell>
          <cell r="C711" t="str">
            <v>Not Listed</v>
          </cell>
        </row>
        <row r="712">
          <cell r="A712" t="str">
            <v>CAMLIN FINE SCIENCES LTD</v>
          </cell>
          <cell r="B712">
            <v>532834</v>
          </cell>
          <cell r="C712" t="str">
            <v>CAMLINFINE</v>
          </cell>
        </row>
        <row r="713">
          <cell r="A713" t="str">
            <v>CAMSON BIO TECHNOLOGIES LTD</v>
          </cell>
          <cell r="B713">
            <v>538858</v>
          </cell>
          <cell r="C713" t="str">
            <v>Not Listed</v>
          </cell>
        </row>
        <row r="714">
          <cell r="A714" t="str">
            <v>CAMSON SEEDS LTD</v>
          </cell>
          <cell r="B714">
            <v>540071</v>
          </cell>
          <cell r="C714" t="str">
            <v>Not Listed</v>
          </cell>
        </row>
        <row r="715">
          <cell r="A715" t="str">
            <v>CAN FIN HOMES LTD</v>
          </cell>
          <cell r="B715">
            <v>511196</v>
          </cell>
          <cell r="C715" t="str">
            <v>CANFINHOME</v>
          </cell>
        </row>
        <row r="716">
          <cell r="A716" t="str">
            <v>CANARA BANK</v>
          </cell>
          <cell r="B716">
            <v>532483</v>
          </cell>
          <cell r="C716" t="str">
            <v>CANBK</v>
          </cell>
        </row>
        <row r="717">
          <cell r="A717" t="str">
            <v>CANOPY FINANCE LTD</v>
          </cell>
          <cell r="B717">
            <v>539304</v>
          </cell>
          <cell r="C717" t="str">
            <v>Not Listed</v>
          </cell>
        </row>
        <row r="718">
          <cell r="A718" t="str">
            <v>CANTABIL RETAIL (INDIA) LTD</v>
          </cell>
          <cell r="B718">
            <v>533267</v>
          </cell>
          <cell r="C718" t="str">
            <v>CANTABIL</v>
          </cell>
        </row>
        <row r="719">
          <cell r="A719" t="str">
            <v>CANTABIL RETAIL INDIA LTD</v>
          </cell>
          <cell r="B719">
            <v>533267</v>
          </cell>
          <cell r="C719" t="str">
            <v>CANTABIL</v>
          </cell>
        </row>
        <row r="720">
          <cell r="A720" t="str">
            <v>CAPACIT'E INFRAPROJECTS LTD</v>
          </cell>
          <cell r="B720">
            <v>540710</v>
          </cell>
          <cell r="C720" t="str">
            <v>CAPACITE</v>
          </cell>
        </row>
        <row r="721">
          <cell r="A721" t="str">
            <v>CAPFIN (INDIA) LTD</v>
          </cell>
          <cell r="B721">
            <v>539198</v>
          </cell>
          <cell r="C721" t="str">
            <v>Not Listed</v>
          </cell>
        </row>
        <row r="722">
          <cell r="A722" t="str">
            <v>CAPFIN INDIA LTD</v>
          </cell>
          <cell r="B722">
            <v>539198</v>
          </cell>
          <cell r="C722" t="str">
            <v>Not Listed</v>
          </cell>
        </row>
        <row r="723">
          <cell r="A723" t="str">
            <v>CAPITAL FIRST LTD</v>
          </cell>
          <cell r="B723">
            <v>532938</v>
          </cell>
          <cell r="C723" t="str">
            <v>CAPF</v>
          </cell>
        </row>
        <row r="724">
          <cell r="A724" t="str">
            <v>CAPITAL INDIA FINANCE LTD</v>
          </cell>
          <cell r="B724">
            <v>530879</v>
          </cell>
          <cell r="C724" t="str">
            <v>Not Listed</v>
          </cell>
        </row>
        <row r="725">
          <cell r="A725" t="str">
            <v>CAPITAL TRADE LINKS LTD</v>
          </cell>
          <cell r="B725">
            <v>538476</v>
          </cell>
          <cell r="C725" t="str">
            <v>Not Listed</v>
          </cell>
        </row>
        <row r="726">
          <cell r="A726" t="str">
            <v>CAPITAL TRUST LTD</v>
          </cell>
          <cell r="B726">
            <v>511505</v>
          </cell>
          <cell r="C726" t="str">
            <v>CAPTRUST</v>
          </cell>
        </row>
        <row r="727">
          <cell r="A727" t="str">
            <v>CAPLIN POINT LABORATORIES LTD</v>
          </cell>
          <cell r="B727">
            <v>524742</v>
          </cell>
          <cell r="C727" t="str">
            <v>CAPLIPOINT</v>
          </cell>
        </row>
        <row r="728">
          <cell r="A728" t="str">
            <v>CAPRI GLOBAL CAPITAL LTD</v>
          </cell>
          <cell r="B728">
            <v>531595</v>
          </cell>
          <cell r="C728" t="str">
            <v>CGCL</v>
          </cell>
        </row>
        <row r="729">
          <cell r="A729" t="str">
            <v>CAPRICORN SYSTEMS GLOBAL SOLUTIONS LTD</v>
          </cell>
          <cell r="B729">
            <v>512169</v>
          </cell>
          <cell r="C729" t="str">
            <v>Not Listed</v>
          </cell>
        </row>
        <row r="730">
          <cell r="A730" t="str">
            <v>CAPRIHANS (INDIA) LTD</v>
          </cell>
          <cell r="B730">
            <v>509486</v>
          </cell>
          <cell r="C730" t="str">
            <v>Not Listed</v>
          </cell>
        </row>
        <row r="731">
          <cell r="A731" t="str">
            <v>CAPRIHANS INDIA LTD</v>
          </cell>
          <cell r="B731">
            <v>509486</v>
          </cell>
          <cell r="C731" t="str">
            <v>Not Listed</v>
          </cell>
        </row>
        <row r="732">
          <cell r="A732" t="str">
            <v>CAPROLACTAM CHEMICALS LTD</v>
          </cell>
          <cell r="B732">
            <v>507486</v>
          </cell>
          <cell r="C732" t="str">
            <v>Not Listed</v>
          </cell>
        </row>
        <row r="733">
          <cell r="A733" t="str">
            <v>CAPTAIN PIPES LTD</v>
          </cell>
          <cell r="B733">
            <v>538817</v>
          </cell>
          <cell r="C733" t="str">
            <v>Not Listed</v>
          </cell>
        </row>
        <row r="734">
          <cell r="A734" t="str">
            <v>CAPTAIN POLYPLAST LTD</v>
          </cell>
          <cell r="B734">
            <v>536974</v>
          </cell>
          <cell r="C734" t="str">
            <v>Not Listed</v>
          </cell>
        </row>
        <row r="735">
          <cell r="A735" t="str">
            <v>CAPTAIN TECHNOCAST LTD</v>
          </cell>
          <cell r="B735">
            <v>540652</v>
          </cell>
          <cell r="C735" t="str">
            <v>Not Listed</v>
          </cell>
        </row>
        <row r="736">
          <cell r="A736" t="str">
            <v>CARBORUNDUM UNIVERSAL LTD</v>
          </cell>
          <cell r="B736">
            <v>513375</v>
          </cell>
          <cell r="C736" t="str">
            <v>CARBORUNIV</v>
          </cell>
        </row>
        <row r="737">
          <cell r="A737" t="str">
            <v>CARE RATINGS LTD</v>
          </cell>
          <cell r="B737">
            <v>534804</v>
          </cell>
          <cell r="C737" t="str">
            <v>CARERATING</v>
          </cell>
        </row>
        <row r="738">
          <cell r="A738" t="str">
            <v>CAREER POINT LTD</v>
          </cell>
          <cell r="B738">
            <v>533260</v>
          </cell>
          <cell r="C738" t="str">
            <v>CAREERP</v>
          </cell>
        </row>
        <row r="739">
          <cell r="A739" t="str">
            <v>CARNATION INDUSTRIES LTD</v>
          </cell>
          <cell r="B739">
            <v>530609</v>
          </cell>
          <cell r="C739" t="str">
            <v>Not Listed</v>
          </cell>
        </row>
        <row r="740">
          <cell r="A740" t="str">
            <v>CASTEX TECHNOLOGIES LTD</v>
          </cell>
          <cell r="B740">
            <v>532282</v>
          </cell>
          <cell r="C740" t="str">
            <v>CASTEXTECH</v>
          </cell>
        </row>
        <row r="741">
          <cell r="A741" t="str">
            <v>CASTROL (INDIA) LTD</v>
          </cell>
          <cell r="B741">
            <v>500870</v>
          </cell>
          <cell r="C741" t="str">
            <v>CASTROLIND</v>
          </cell>
        </row>
        <row r="742">
          <cell r="A742" t="str">
            <v>CASTROL INDIA LTD</v>
          </cell>
          <cell r="B742">
            <v>500870</v>
          </cell>
          <cell r="C742" t="str">
            <v>CASTROLIND</v>
          </cell>
        </row>
        <row r="743">
          <cell r="A743" t="str">
            <v>CAT TECHNOLOGIES LTD</v>
          </cell>
          <cell r="B743">
            <v>531682</v>
          </cell>
          <cell r="C743" t="str">
            <v>Not Listed</v>
          </cell>
        </row>
        <row r="744">
          <cell r="A744" t="str">
            <v>CATVISION LTD</v>
          </cell>
          <cell r="B744">
            <v>531158</v>
          </cell>
          <cell r="C744" t="str">
            <v>Not Listed</v>
          </cell>
        </row>
        <row r="745">
          <cell r="A745" t="str">
            <v>CCL INTERNATIONAL LTD</v>
          </cell>
          <cell r="B745">
            <v>531900</v>
          </cell>
          <cell r="C745" t="str">
            <v>Not Listed</v>
          </cell>
        </row>
        <row r="746">
          <cell r="A746" t="str">
            <v>CCL PRODUCTS (INDIA) LTD</v>
          </cell>
          <cell r="B746">
            <v>519600</v>
          </cell>
          <cell r="C746" t="str">
            <v>CCL</v>
          </cell>
        </row>
        <row r="747">
          <cell r="A747" t="str">
            <v>CCL PRODUCTS INDIA LTD</v>
          </cell>
          <cell r="B747">
            <v>519600</v>
          </cell>
          <cell r="C747" t="str">
            <v>CCL</v>
          </cell>
        </row>
        <row r="748">
          <cell r="A748" t="str">
            <v>CEAT LTD</v>
          </cell>
          <cell r="B748">
            <v>500878</v>
          </cell>
          <cell r="C748" t="str">
            <v>CEATLTD</v>
          </cell>
        </row>
        <row r="749">
          <cell r="A749" t="str">
            <v>CEEJAY FINANCE LTD</v>
          </cell>
          <cell r="B749">
            <v>530789</v>
          </cell>
          <cell r="C749" t="str">
            <v>Not Listed</v>
          </cell>
        </row>
        <row r="750">
          <cell r="A750" t="str">
            <v>CEENIK EXPORTS (INDIA) LTD</v>
          </cell>
          <cell r="B750">
            <v>531119</v>
          </cell>
          <cell r="C750" t="str">
            <v>Not Listed</v>
          </cell>
        </row>
        <row r="751">
          <cell r="A751" t="str">
            <v>CEENIK EXPORTS INDIA LTD</v>
          </cell>
          <cell r="B751">
            <v>531119</v>
          </cell>
          <cell r="C751" t="str">
            <v>Not Listed</v>
          </cell>
        </row>
        <row r="752">
          <cell r="A752" t="str">
            <v>CEETA INDUSTRIES LTD</v>
          </cell>
          <cell r="B752">
            <v>514171</v>
          </cell>
          <cell r="C752" t="str">
            <v>Not Listed</v>
          </cell>
        </row>
        <row r="753">
          <cell r="A753" t="str">
            <v>CEINSYS TECH LTD</v>
          </cell>
          <cell r="B753">
            <v>538734</v>
          </cell>
          <cell r="C753" t="str">
            <v>Not Listed</v>
          </cell>
        </row>
        <row r="754">
          <cell r="A754" t="str">
            <v>CELEBRITY FASHIONS LTD</v>
          </cell>
          <cell r="B754">
            <v>532695</v>
          </cell>
          <cell r="C754" t="str">
            <v>CELEBRITY</v>
          </cell>
        </row>
        <row r="755">
          <cell r="A755" t="str">
            <v>CELESTIAL BIOLABS LTD</v>
          </cell>
          <cell r="B755">
            <v>532871</v>
          </cell>
          <cell r="C755" t="str">
            <v>CELESTIAL</v>
          </cell>
        </row>
        <row r="756">
          <cell r="A756" t="str">
            <v>CELLA SPACE LTD</v>
          </cell>
          <cell r="B756">
            <v>532701</v>
          </cell>
          <cell r="C756" t="str">
            <v>Not Listed</v>
          </cell>
        </row>
        <row r="757">
          <cell r="A757" t="str">
            <v>CENLUB INDUSTRIES LTD</v>
          </cell>
          <cell r="B757">
            <v>522251</v>
          </cell>
          <cell r="C757" t="str">
            <v>Not Listed</v>
          </cell>
        </row>
        <row r="758">
          <cell r="A758" t="str">
            <v>CENTENIAL SURGICAL SUTURE LTD</v>
          </cell>
          <cell r="B758">
            <v>531380</v>
          </cell>
          <cell r="C758" t="str">
            <v>Not Listed</v>
          </cell>
        </row>
        <row r="759">
          <cell r="A759" t="str">
            <v>CENTRAL BANK OF INDIA</v>
          </cell>
          <cell r="B759">
            <v>532885</v>
          </cell>
          <cell r="C759" t="str">
            <v>CENTRALBK</v>
          </cell>
        </row>
        <row r="760">
          <cell r="A760" t="str">
            <v>CENTRAL DEPOSITORY SERVICES (INDIA) LTD</v>
          </cell>
          <cell r="B760" t="str">
            <v>Not Listed</v>
          </cell>
          <cell r="C760" t="str">
            <v>CDSL</v>
          </cell>
        </row>
        <row r="761">
          <cell r="A761" t="str">
            <v>CENTRAL DEPOSITORY SERVICES INDIA LTD</v>
          </cell>
          <cell r="B761" t="str">
            <v>Not Listed</v>
          </cell>
          <cell r="C761" t="str">
            <v>CDSL</v>
          </cell>
        </row>
        <row r="762">
          <cell r="A762" t="str">
            <v>CENTRAL PROVINCES RAILWAYS CO LTD</v>
          </cell>
          <cell r="B762">
            <v>501827</v>
          </cell>
          <cell r="C762" t="str">
            <v>Not Listed</v>
          </cell>
        </row>
        <row r="763">
          <cell r="A763" t="str">
            <v>CENTRUM CAPITAL LTD</v>
          </cell>
          <cell r="B763">
            <v>501150</v>
          </cell>
          <cell r="C763" t="str">
            <v>CENTRUM</v>
          </cell>
        </row>
        <row r="764">
          <cell r="A764" t="str">
            <v>CENTUM ELECTRONICS LTD</v>
          </cell>
          <cell r="B764">
            <v>517544</v>
          </cell>
          <cell r="C764" t="str">
            <v>CENTUM</v>
          </cell>
        </row>
        <row r="765">
          <cell r="A765" t="str">
            <v>CENTURY ENKA LTD</v>
          </cell>
          <cell r="B765">
            <v>500280</v>
          </cell>
          <cell r="C765" t="str">
            <v>CENTENKA</v>
          </cell>
        </row>
        <row r="766">
          <cell r="A766" t="str">
            <v>CENTURY EXTRUSIONS LTD</v>
          </cell>
          <cell r="B766">
            <v>500083</v>
          </cell>
          <cell r="C766" t="str">
            <v>CENTEXT</v>
          </cell>
        </row>
        <row r="767">
          <cell r="A767" t="str">
            <v>CENTURY PLYBOARDS (INDIA) LTD</v>
          </cell>
          <cell r="B767">
            <v>532548</v>
          </cell>
          <cell r="C767" t="str">
            <v>CENTURYPLY</v>
          </cell>
        </row>
        <row r="768">
          <cell r="A768" t="str">
            <v>CENTURY PLYBOARDS INDIA LTD</v>
          </cell>
          <cell r="B768">
            <v>532548</v>
          </cell>
          <cell r="C768" t="str">
            <v>CENTURYPLY</v>
          </cell>
        </row>
        <row r="769">
          <cell r="A769" t="str">
            <v>CENTURY TEXTILES &amp; INDUSTRIES LTD</v>
          </cell>
          <cell r="B769">
            <v>500040</v>
          </cell>
          <cell r="C769" t="str">
            <v>CENTURYTEX</v>
          </cell>
        </row>
        <row r="770">
          <cell r="A770" t="str">
            <v>CENTURY TWENTYFIRST PORTFOLIO LTD</v>
          </cell>
          <cell r="B770">
            <v>530881</v>
          </cell>
          <cell r="C770" t="str">
            <v>Not Listed</v>
          </cell>
        </row>
        <row r="771">
          <cell r="A771" t="str">
            <v>CERA SANITARYWARE LTD</v>
          </cell>
          <cell r="B771">
            <v>532443</v>
          </cell>
          <cell r="C771" t="str">
            <v>CERA</v>
          </cell>
        </row>
        <row r="772">
          <cell r="A772" t="str">
            <v>CEREBRA INTEGRATED TECHNOLOGIES LTD</v>
          </cell>
          <cell r="B772">
            <v>532413</v>
          </cell>
          <cell r="C772" t="str">
            <v>CEREBRAINT</v>
          </cell>
        </row>
        <row r="773">
          <cell r="A773" t="str">
            <v>CES LTD</v>
          </cell>
          <cell r="B773">
            <v>512341</v>
          </cell>
          <cell r="C773" t="str">
            <v>Not Listed</v>
          </cell>
        </row>
        <row r="774">
          <cell r="A774" t="str">
            <v>CESC LTD</v>
          </cell>
          <cell r="B774">
            <v>500084</v>
          </cell>
          <cell r="C774" t="str">
            <v>CESC</v>
          </cell>
        </row>
        <row r="775">
          <cell r="A775" t="str">
            <v>CESC Ventures LTD</v>
          </cell>
          <cell r="B775" t="str">
            <v>Not Listed</v>
          </cell>
          <cell r="C775" t="str">
            <v>CESCVENT</v>
          </cell>
        </row>
        <row r="776">
          <cell r="A776" t="str">
            <v>CESC Ventures Ltd</v>
          </cell>
          <cell r="B776">
            <v>542333</v>
          </cell>
          <cell r="C776" t="str">
            <v>CESCVENTURE</v>
          </cell>
        </row>
        <row r="777">
          <cell r="A777" t="str">
            <v>CG POWER AND INDUSTRIAL SOLUTIONS LTD</v>
          </cell>
          <cell r="B777">
            <v>500093</v>
          </cell>
          <cell r="C777" t="str">
            <v>CGPOWER</v>
          </cell>
        </row>
        <row r="778">
          <cell r="A778" t="str">
            <v>CG-VAK SOFTWARE &amp; EXPORTS LTD</v>
          </cell>
          <cell r="B778">
            <v>531489</v>
          </cell>
          <cell r="C778" t="str">
            <v>Not Listed</v>
          </cell>
        </row>
        <row r="779">
          <cell r="A779" t="str">
            <v>CHADHA PAPERS LTD</v>
          </cell>
          <cell r="B779">
            <v>531946</v>
          </cell>
          <cell r="C779" t="str">
            <v>Not Listed</v>
          </cell>
        </row>
        <row r="780">
          <cell r="A780" t="str">
            <v>Chalet Hotels Ltd</v>
          </cell>
          <cell r="B780">
            <v>542399</v>
          </cell>
          <cell r="C780" t="str">
            <v>CHALET</v>
          </cell>
        </row>
        <row r="781">
          <cell r="A781" t="str">
            <v>CHAMAK HOLDINGS LTD</v>
          </cell>
          <cell r="B781">
            <v>539600</v>
          </cell>
          <cell r="C781" t="str">
            <v>Not Listed</v>
          </cell>
        </row>
        <row r="782">
          <cell r="A782" t="str">
            <v>CHAMAN LAL SETIA EXPORTS LTD</v>
          </cell>
          <cell r="B782">
            <v>530307</v>
          </cell>
          <cell r="C782" t="str">
            <v>Not Listed</v>
          </cell>
        </row>
        <row r="783">
          <cell r="A783" t="str">
            <v>CHAMBAL BREWERIES &amp; DISTILLERIES LTD</v>
          </cell>
          <cell r="B783">
            <v>512301</v>
          </cell>
          <cell r="C783" t="str">
            <v>Not Listed</v>
          </cell>
        </row>
        <row r="784">
          <cell r="A784" t="str">
            <v>CHAMBAL FERTILIZERS &amp; CHEMICALS LTD</v>
          </cell>
          <cell r="B784">
            <v>500085</v>
          </cell>
          <cell r="C784" t="str">
            <v>CHAMBLFERT</v>
          </cell>
        </row>
        <row r="785">
          <cell r="A785" t="str">
            <v>Chandni Machines Ltd</v>
          </cell>
          <cell r="B785">
            <v>542627</v>
          </cell>
          <cell r="C785" t="str">
            <v>CHANDNIMACH</v>
          </cell>
        </row>
        <row r="786">
          <cell r="A786" t="str">
            <v>CHANDNI TEXTILES ENGINEERING IND  LTD</v>
          </cell>
          <cell r="B786">
            <v>522292</v>
          </cell>
          <cell r="C786" t="str">
            <v>Not Listed</v>
          </cell>
        </row>
        <row r="787">
          <cell r="A787" t="str">
            <v>CHANDRA PRABHU INTERNATIONAL LTD</v>
          </cell>
          <cell r="B787">
            <v>530309</v>
          </cell>
          <cell r="C787" t="str">
            <v>Not Listed</v>
          </cell>
        </row>
        <row r="788">
          <cell r="A788" t="str">
            <v>CHANDRIMA MERCANTILES LTD</v>
          </cell>
          <cell r="B788">
            <v>540829</v>
          </cell>
          <cell r="C788" t="str">
            <v>Not Listed</v>
          </cell>
        </row>
        <row r="789">
          <cell r="A789" t="str">
            <v>CHANNEL NINE ENTERTAINMENT LTD</v>
          </cell>
          <cell r="B789">
            <v>535142</v>
          </cell>
          <cell r="C789" t="str">
            <v>Not Listed</v>
          </cell>
        </row>
        <row r="790">
          <cell r="A790" t="str">
            <v>CHARMS INDUSTRIES LTD</v>
          </cell>
          <cell r="B790">
            <v>531327</v>
          </cell>
          <cell r="C790" t="str">
            <v>Not Listed</v>
          </cell>
        </row>
        <row r="791">
          <cell r="A791" t="str">
            <v>CHARTERED CAPITAL &amp; INVESTMENT LTD</v>
          </cell>
          <cell r="B791">
            <v>511696</v>
          </cell>
          <cell r="C791" t="str">
            <v>Not Listed</v>
          </cell>
        </row>
        <row r="792">
          <cell r="A792" t="str">
            <v>CHARTERED LOGISTICS LTD</v>
          </cell>
          <cell r="B792">
            <v>531977</v>
          </cell>
          <cell r="C792" t="str">
            <v>Not Listed</v>
          </cell>
        </row>
        <row r="793">
          <cell r="A793" t="str">
            <v>CHASE BRIGHT STEEL LTD</v>
          </cell>
          <cell r="B793">
            <v>504671</v>
          </cell>
          <cell r="C793" t="str">
            <v>Not Listed</v>
          </cell>
        </row>
        <row r="794">
          <cell r="A794" t="str">
            <v>CHD CHEMICALS LTD</v>
          </cell>
          <cell r="B794">
            <v>539800</v>
          </cell>
          <cell r="C794" t="str">
            <v>Not Listed</v>
          </cell>
        </row>
        <row r="795">
          <cell r="A795" t="str">
            <v>CHD DEVELOPERS LTD</v>
          </cell>
          <cell r="B795">
            <v>526917</v>
          </cell>
          <cell r="C795" t="str">
            <v>Not Listed</v>
          </cell>
        </row>
        <row r="796">
          <cell r="A796" t="str">
            <v>CHEMBOND CHEMICALS LTD</v>
          </cell>
          <cell r="B796">
            <v>530871</v>
          </cell>
          <cell r="C796" t="str">
            <v>Not Listed</v>
          </cell>
        </row>
        <row r="797">
          <cell r="A797" t="str">
            <v>CHEMCRUX ENTERPRISES LTD</v>
          </cell>
          <cell r="B797">
            <v>540395</v>
          </cell>
          <cell r="C797" t="str">
            <v>Not Listed</v>
          </cell>
        </row>
        <row r="798">
          <cell r="A798" t="str">
            <v>CHEMFAB ALKALIS LTD</v>
          </cell>
          <cell r="B798">
            <v>541269</v>
          </cell>
          <cell r="C798" t="str">
            <v>CHEMFAB</v>
          </cell>
        </row>
        <row r="799">
          <cell r="A799" t="str">
            <v>CHEMIESYNTH VAPI LTD</v>
          </cell>
          <cell r="B799">
            <v>539230</v>
          </cell>
          <cell r="C799" t="str">
            <v>Not Listed</v>
          </cell>
        </row>
        <row r="800">
          <cell r="A800" t="str">
            <v>CHEMO PHARMA LABORATORIES LTD</v>
          </cell>
          <cell r="B800">
            <v>506365</v>
          </cell>
          <cell r="C800" t="str">
            <v>Not Listed</v>
          </cell>
        </row>
        <row r="801">
          <cell r="A801" t="str">
            <v>CHEMTECH INDUSTRIAL VALVES LTD</v>
          </cell>
          <cell r="B801">
            <v>537326</v>
          </cell>
          <cell r="C801" t="str">
            <v>Not Listed</v>
          </cell>
        </row>
        <row r="802">
          <cell r="A802" t="str">
            <v>CHENNAI FERROUS INDUSTRIES LTD</v>
          </cell>
          <cell r="B802">
            <v>539011</v>
          </cell>
          <cell r="C802" t="str">
            <v>Not Listed</v>
          </cell>
        </row>
        <row r="803">
          <cell r="A803" t="str">
            <v>CHENNAI MEENAKSHI MULTISPECIALITY HOSPITAL LTD</v>
          </cell>
          <cell r="B803">
            <v>523489</v>
          </cell>
          <cell r="C803" t="str">
            <v>Not Listed</v>
          </cell>
        </row>
        <row r="804">
          <cell r="A804" t="str">
            <v>CHENNAI PETROLEUM CORPORATION LTD</v>
          </cell>
          <cell r="B804">
            <v>500110</v>
          </cell>
          <cell r="C804" t="str">
            <v>CHENNPETRO</v>
          </cell>
        </row>
        <row r="805">
          <cell r="A805" t="str">
            <v>CHEVIOT CO LTD</v>
          </cell>
          <cell r="B805">
            <v>526817</v>
          </cell>
          <cell r="C805" t="str">
            <v>Not Listed</v>
          </cell>
        </row>
        <row r="806">
          <cell r="A806" t="str">
            <v>CHITRADURGA SPINTEX LTD</v>
          </cell>
          <cell r="B806">
            <v>521244</v>
          </cell>
          <cell r="C806" t="str">
            <v>Not Listed</v>
          </cell>
        </row>
        <row r="807">
          <cell r="A807" t="str">
            <v>CHL LTD</v>
          </cell>
          <cell r="B807">
            <v>532992</v>
          </cell>
          <cell r="C807" t="str">
            <v>Not Listed</v>
          </cell>
        </row>
        <row r="808">
          <cell r="A808" t="str">
            <v>CHOICE INTERNATIONAL LTD</v>
          </cell>
          <cell r="B808">
            <v>531358</v>
          </cell>
          <cell r="C808" t="str">
            <v>Not Listed</v>
          </cell>
        </row>
        <row r="809">
          <cell r="A809" t="str">
            <v>CHOKSI IMAGING LTD</v>
          </cell>
          <cell r="B809">
            <v>530427</v>
          </cell>
          <cell r="C809" t="str">
            <v>Not Listed</v>
          </cell>
        </row>
        <row r="810">
          <cell r="A810" t="str">
            <v>CHOKSI LABORATORIES LTD</v>
          </cell>
          <cell r="B810">
            <v>526546</v>
          </cell>
          <cell r="C810" t="str">
            <v>Not Listed</v>
          </cell>
        </row>
        <row r="811">
          <cell r="A811" t="str">
            <v>Cholamandalam Financial Holdings LTD</v>
          </cell>
          <cell r="B811">
            <v>511243</v>
          </cell>
          <cell r="C811" t="str">
            <v>CHOLAHLDNG</v>
          </cell>
        </row>
        <row r="812">
          <cell r="A812" t="str">
            <v>CHOLAMANDALAM INVESTMENT AND FINANCE COMPANY LTD</v>
          </cell>
          <cell r="B812">
            <v>511243</v>
          </cell>
          <cell r="C812" t="str">
            <v>CHOLAFIN</v>
          </cell>
        </row>
        <row r="813">
          <cell r="A813" t="str">
            <v>CHORDIA FOOD PRODUCTS LTD</v>
          </cell>
          <cell r="B813">
            <v>519475</v>
          </cell>
          <cell r="C813" t="str">
            <v>Not Listed</v>
          </cell>
        </row>
        <row r="814">
          <cell r="A814" t="str">
            <v>CHOTHANI FOODS LTD</v>
          </cell>
          <cell r="B814">
            <v>540681</v>
          </cell>
          <cell r="C814" t="str">
            <v>Not Listed</v>
          </cell>
        </row>
        <row r="815">
          <cell r="A815" t="str">
            <v>CHOWGULE STEAMSHIPS LTD</v>
          </cell>
          <cell r="B815">
            <v>501833</v>
          </cell>
          <cell r="C815" t="str">
            <v>Not Listed</v>
          </cell>
        </row>
        <row r="816">
          <cell r="A816" t="str">
            <v>CHPL INDUSTRIES LTD</v>
          </cell>
          <cell r="B816">
            <v>539335</v>
          </cell>
          <cell r="C816" t="str">
            <v>Not Listed</v>
          </cell>
        </row>
        <row r="817">
          <cell r="A817" t="str">
            <v>CHROMATIC (INDIA) LTD</v>
          </cell>
          <cell r="B817">
            <v>530191</v>
          </cell>
          <cell r="C817" t="str">
            <v>CHROMATIC</v>
          </cell>
        </row>
        <row r="818">
          <cell r="A818" t="str">
            <v>CHROMATIC INDIA LTD</v>
          </cell>
          <cell r="B818">
            <v>530191</v>
          </cell>
          <cell r="C818" t="str">
            <v>CHROMATIC</v>
          </cell>
        </row>
        <row r="819">
          <cell r="A819" t="str">
            <v>CIAN AGRO INDUSTRIES &amp; INFRASTRUCTURE LTD</v>
          </cell>
          <cell r="B819">
            <v>519477</v>
          </cell>
          <cell r="C819" t="str">
            <v>Not Listed</v>
          </cell>
        </row>
        <row r="820">
          <cell r="A820" t="str">
            <v>Cian Healthcare Ltd</v>
          </cell>
          <cell r="B820">
            <v>542678</v>
          </cell>
          <cell r="C820" t="str">
            <v>CHCL</v>
          </cell>
        </row>
        <row r="821">
          <cell r="A821" t="str">
            <v>CIGNITI TECHNOLOGIES LTD</v>
          </cell>
          <cell r="B821">
            <v>534758</v>
          </cell>
          <cell r="C821" t="str">
            <v>CIGNITITEC</v>
          </cell>
        </row>
        <row r="822">
          <cell r="A822" t="str">
            <v>CIL NOVA PETROCHEMICALS LTD</v>
          </cell>
          <cell r="B822">
            <v>533407</v>
          </cell>
          <cell r="C822" t="str">
            <v>CNOVAPETRO</v>
          </cell>
        </row>
        <row r="823">
          <cell r="A823" t="str">
            <v>CIL SECURITIES LTD</v>
          </cell>
          <cell r="B823">
            <v>530829</v>
          </cell>
          <cell r="C823" t="str">
            <v>Not Listed</v>
          </cell>
        </row>
        <row r="824">
          <cell r="A824" t="str">
            <v>CIMMCO LTD</v>
          </cell>
          <cell r="B824">
            <v>505230</v>
          </cell>
          <cell r="C824" t="str">
            <v>CIMMCO</v>
          </cell>
        </row>
        <row r="825">
          <cell r="A825" t="str">
            <v>CINDRELLA FINANCIAL SERVICES LTD</v>
          </cell>
          <cell r="B825">
            <v>531283</v>
          </cell>
          <cell r="C825" t="str">
            <v>Not Listed</v>
          </cell>
        </row>
        <row r="826">
          <cell r="A826" t="str">
            <v>CINDRELLA HOTELS LTD</v>
          </cell>
          <cell r="B826">
            <v>526373</v>
          </cell>
          <cell r="C826" t="str">
            <v>Not Listed</v>
          </cell>
        </row>
        <row r="827">
          <cell r="A827" t="str">
            <v>CINELINE (INDIA) LTD</v>
          </cell>
          <cell r="B827">
            <v>532807</v>
          </cell>
          <cell r="C827" t="str">
            <v>CINELINE</v>
          </cell>
        </row>
        <row r="828">
          <cell r="A828" t="str">
            <v>CINELINE INDIA LTD</v>
          </cell>
          <cell r="B828">
            <v>532807</v>
          </cell>
          <cell r="C828" t="str">
            <v>CINELINE</v>
          </cell>
        </row>
        <row r="829">
          <cell r="A829" t="str">
            <v>CINERAD COMMUNICATIONS LTD</v>
          </cell>
          <cell r="B829">
            <v>530457</v>
          </cell>
          <cell r="C829" t="str">
            <v>Not Listed</v>
          </cell>
        </row>
        <row r="830">
          <cell r="A830" t="str">
            <v>CINEVISTA LTD</v>
          </cell>
          <cell r="B830">
            <v>532324</v>
          </cell>
          <cell r="C830" t="str">
            <v>CINEVISTA</v>
          </cell>
        </row>
        <row r="831">
          <cell r="A831" t="str">
            <v>CIPLA LTD</v>
          </cell>
          <cell r="B831">
            <v>500087</v>
          </cell>
          <cell r="C831" t="str">
            <v>CIPLA</v>
          </cell>
        </row>
        <row r="832">
          <cell r="A832" t="str">
            <v>CISTRO TELELINK LTD</v>
          </cell>
          <cell r="B832">
            <v>531775</v>
          </cell>
          <cell r="C832" t="str">
            <v>Not Listed</v>
          </cell>
        </row>
        <row r="833">
          <cell r="A833" t="str">
            <v>CITADEL REALTY AND DEVELOPERS LTD</v>
          </cell>
          <cell r="B833">
            <v>502445</v>
          </cell>
          <cell r="C833" t="str">
            <v>Not Listed</v>
          </cell>
        </row>
        <row r="834">
          <cell r="A834" t="str">
            <v>CITIPORT FINANCIAL SERVICES LTD</v>
          </cell>
          <cell r="B834">
            <v>531235</v>
          </cell>
          <cell r="C834" t="str">
            <v>Not Listed</v>
          </cell>
        </row>
        <row r="835">
          <cell r="A835" t="str">
            <v>CITIZEN INFOLINE LTD</v>
          </cell>
          <cell r="B835">
            <v>538786</v>
          </cell>
          <cell r="C835" t="str">
            <v>Not Listed</v>
          </cell>
        </row>
        <row r="836">
          <cell r="A836" t="str">
            <v>CITY ONLINE SERVICES LTD</v>
          </cell>
          <cell r="B836">
            <v>538674</v>
          </cell>
          <cell r="C836" t="str">
            <v>Not Listed</v>
          </cell>
        </row>
        <row r="837">
          <cell r="A837" t="str">
            <v>CITY UNION BANK LTD</v>
          </cell>
          <cell r="B837">
            <v>532210</v>
          </cell>
          <cell r="C837" t="str">
            <v>CUB</v>
          </cell>
        </row>
        <row r="838">
          <cell r="A838" t="str">
            <v>CITYMAN LTD</v>
          </cell>
          <cell r="B838">
            <v>521210</v>
          </cell>
          <cell r="C838" t="str">
            <v>Not Listed</v>
          </cell>
        </row>
        <row r="839">
          <cell r="A839" t="str">
            <v>CITYON SYSTEMS (INDIA) LTD</v>
          </cell>
          <cell r="B839">
            <v>780013</v>
          </cell>
          <cell r="C839" t="str">
            <v>Not Listed</v>
          </cell>
        </row>
        <row r="840">
          <cell r="A840" t="str">
            <v>CITYON SYSTEMS INDIA LTD</v>
          </cell>
          <cell r="B840">
            <v>780013</v>
          </cell>
          <cell r="C840" t="str">
            <v>Not Listed</v>
          </cell>
        </row>
        <row r="841">
          <cell r="A841" t="str">
            <v>CKP LEISURE LTD</v>
          </cell>
          <cell r="B841" t="str">
            <v>Not Listed</v>
          </cell>
          <cell r="C841" t="str">
            <v>CKPLEISURE</v>
          </cell>
        </row>
        <row r="842">
          <cell r="A842" t="str">
            <v>CKP PRODUCTS LTD</v>
          </cell>
          <cell r="B842" t="str">
            <v>Not Listed</v>
          </cell>
          <cell r="C842" t="str">
            <v>CKPPRODUCT</v>
          </cell>
        </row>
        <row r="843">
          <cell r="A843" t="str">
            <v>CL EDUCATE LTD</v>
          </cell>
          <cell r="B843">
            <v>540403</v>
          </cell>
          <cell r="C843" t="str">
            <v>CLEDUCATE</v>
          </cell>
        </row>
        <row r="844">
          <cell r="A844" t="str">
            <v>CLARIANT CHEMICALS (INDIA) LTD</v>
          </cell>
          <cell r="B844">
            <v>506390</v>
          </cell>
          <cell r="C844" t="str">
            <v>CLN(INDIA)</v>
          </cell>
        </row>
        <row r="845">
          <cell r="A845" t="str">
            <v>CLARIANT CHEMICALS INDIA LTD</v>
          </cell>
          <cell r="B845">
            <v>506390</v>
          </cell>
          <cell r="C845" t="str">
            <v>CLNINDIA</v>
          </cell>
        </row>
        <row r="846">
          <cell r="A846" t="str">
            <v>CLASSIC ELECTRICALS LTD</v>
          </cell>
          <cell r="B846">
            <v>512213</v>
          </cell>
          <cell r="C846" t="str">
            <v>Not Listed</v>
          </cell>
        </row>
        <row r="847">
          <cell r="A847" t="str">
            <v>CLASSIC FILAMENTS LTD</v>
          </cell>
          <cell r="B847">
            <v>540310</v>
          </cell>
          <cell r="C847" t="str">
            <v>Not Listed</v>
          </cell>
        </row>
        <row r="848">
          <cell r="A848" t="str">
            <v>CLASSIC GLOBAL FINANCE &amp; CAPITAL LTD</v>
          </cell>
          <cell r="B848">
            <v>538433</v>
          </cell>
          <cell r="C848" t="str">
            <v>Not Listed</v>
          </cell>
        </row>
        <row r="849">
          <cell r="A849" t="str">
            <v>CLASSIC LEASING &amp; FINANCE LTD</v>
          </cell>
          <cell r="B849">
            <v>540481</v>
          </cell>
          <cell r="C849" t="str">
            <v>Not Listed</v>
          </cell>
        </row>
        <row r="850">
          <cell r="A850" t="str">
            <v>CLIO INFOTECH LTD</v>
          </cell>
          <cell r="B850">
            <v>530839</v>
          </cell>
          <cell r="C850" t="str">
            <v>Not Listed</v>
          </cell>
        </row>
        <row r="851">
          <cell r="A851" t="str">
            <v>CMI FPE LTD</v>
          </cell>
          <cell r="B851">
            <v>500147</v>
          </cell>
          <cell r="C851" t="str">
            <v>Not Listed</v>
          </cell>
        </row>
        <row r="852">
          <cell r="A852" t="str">
            <v>CMI LTD</v>
          </cell>
          <cell r="B852">
            <v>517330</v>
          </cell>
          <cell r="C852" t="str">
            <v>CMICABLES</v>
          </cell>
        </row>
        <row r="853">
          <cell r="A853" t="str">
            <v>CMM INFRAPROJECTS LTD</v>
          </cell>
          <cell r="B853" t="str">
            <v>Not Listed</v>
          </cell>
          <cell r="C853" t="str">
            <v>CMMIPL</v>
          </cell>
        </row>
        <row r="854">
          <cell r="A854" t="str">
            <v>CNI RESEARCH LTD</v>
          </cell>
          <cell r="B854">
            <v>512018</v>
          </cell>
          <cell r="C854" t="str">
            <v>Not Listed</v>
          </cell>
        </row>
        <row r="855">
          <cell r="A855" t="str">
            <v>COAL (INDIA) LTD</v>
          </cell>
          <cell r="B855">
            <v>533278</v>
          </cell>
          <cell r="C855" t="str">
            <v>COAL(INDIA)</v>
          </cell>
        </row>
        <row r="856">
          <cell r="A856" t="str">
            <v>COAL INDIA LTD</v>
          </cell>
          <cell r="B856">
            <v>533278</v>
          </cell>
          <cell r="C856" t="str">
            <v>COALINDIA</v>
          </cell>
        </row>
        <row r="857">
          <cell r="A857" t="str">
            <v>COASTAL CORPORATION LTD</v>
          </cell>
          <cell r="B857">
            <v>501831</v>
          </cell>
          <cell r="C857" t="str">
            <v>Not Listed</v>
          </cell>
        </row>
        <row r="858">
          <cell r="A858" t="str">
            <v>COASTAL ROADWAYS LTD</v>
          </cell>
          <cell r="B858">
            <v>520131</v>
          </cell>
          <cell r="C858" t="str">
            <v>Not Listed</v>
          </cell>
        </row>
        <row r="859">
          <cell r="A859" t="str">
            <v>COCHIN MALABAR ESTATES &amp; INDUSTRIES LTD</v>
          </cell>
          <cell r="B859">
            <v>508571</v>
          </cell>
          <cell r="C859" t="str">
            <v>Not Listed</v>
          </cell>
        </row>
        <row r="860">
          <cell r="A860" t="str">
            <v>COCHIN MINERALS &amp; RUTILE LTD</v>
          </cell>
          <cell r="B860">
            <v>513353</v>
          </cell>
          <cell r="C860" t="str">
            <v>Not Listed</v>
          </cell>
        </row>
        <row r="861">
          <cell r="A861" t="str">
            <v>COCHIN SHIPYARD LTD</v>
          </cell>
          <cell r="B861">
            <v>540678</v>
          </cell>
          <cell r="C861" t="str">
            <v>COCHINSHIP</v>
          </cell>
        </row>
        <row r="862">
          <cell r="A862" t="str">
            <v>COFFEE DAY ENTERPRISES LTD</v>
          </cell>
          <cell r="B862">
            <v>539436</v>
          </cell>
          <cell r="C862" t="str">
            <v>COFFEEDAY</v>
          </cell>
        </row>
        <row r="863">
          <cell r="A863" t="str">
            <v>COLGATE PALMOLIVE (INDIA) LTD</v>
          </cell>
          <cell r="B863">
            <v>500830</v>
          </cell>
          <cell r="C863" t="str">
            <v>COLPAL</v>
          </cell>
        </row>
        <row r="864">
          <cell r="A864" t="str">
            <v>COLGATE PALMOLIVE INDIA LTD</v>
          </cell>
          <cell r="B864">
            <v>500830</v>
          </cell>
          <cell r="C864" t="str">
            <v>COLPAL</v>
          </cell>
        </row>
        <row r="865">
          <cell r="A865" t="str">
            <v>COLINZ LABORATORIES LTD</v>
          </cell>
          <cell r="B865">
            <v>531210</v>
          </cell>
          <cell r="C865" t="str">
            <v>Not Listed</v>
          </cell>
        </row>
        <row r="866">
          <cell r="A866" t="str">
            <v>COLORCHIPS NEW MEDIA LTD</v>
          </cell>
          <cell r="B866">
            <v>540023</v>
          </cell>
          <cell r="C866" t="str">
            <v>Not Listed</v>
          </cell>
        </row>
        <row r="867">
          <cell r="A867" t="str">
            <v>COMBAT DRUGS LTD</v>
          </cell>
          <cell r="B867">
            <v>524752</v>
          </cell>
          <cell r="C867" t="str">
            <v>Not Listed</v>
          </cell>
        </row>
        <row r="868">
          <cell r="A868" t="str">
            <v>COMFORT COMMOTRADE LTD</v>
          </cell>
          <cell r="B868">
            <v>534691</v>
          </cell>
          <cell r="C868" t="str">
            <v>Not Listed</v>
          </cell>
        </row>
        <row r="869">
          <cell r="A869" t="str">
            <v>COMFORT FINCAP LTD</v>
          </cell>
          <cell r="B869">
            <v>535267</v>
          </cell>
          <cell r="C869" t="str">
            <v>Not Listed</v>
          </cell>
        </row>
        <row r="870">
          <cell r="A870" t="str">
            <v>COMFORT INTECH LTD</v>
          </cell>
          <cell r="B870">
            <v>531216</v>
          </cell>
          <cell r="C870" t="str">
            <v>Not Listed</v>
          </cell>
        </row>
        <row r="871">
          <cell r="A871" t="str">
            <v>COMMERCIAL ENGINEERS &amp; BODY BUILDERS CO LTD</v>
          </cell>
          <cell r="B871">
            <v>533272</v>
          </cell>
          <cell r="C871" t="str">
            <v>CEBBCO</v>
          </cell>
        </row>
        <row r="872">
          <cell r="A872" t="str">
            <v>COMMERCIAL SYN BAGS LTD</v>
          </cell>
          <cell r="B872">
            <v>539986</v>
          </cell>
          <cell r="C872" t="str">
            <v>Not Listed</v>
          </cell>
        </row>
        <row r="873">
          <cell r="A873" t="str">
            <v>COMMEX TECHNOLOGY LTD</v>
          </cell>
          <cell r="B873">
            <v>532342</v>
          </cell>
          <cell r="C873" t="str">
            <v>Not Listed</v>
          </cell>
        </row>
        <row r="874">
          <cell r="A874" t="str">
            <v>COMPETENT AUTOMOBILES CO LTD</v>
          </cell>
          <cell r="B874">
            <v>531041</v>
          </cell>
          <cell r="C874" t="str">
            <v>Not Listed</v>
          </cell>
        </row>
        <row r="875">
          <cell r="A875" t="str">
            <v>COMPUAGE INFOCOM LTD</v>
          </cell>
          <cell r="B875">
            <v>532456</v>
          </cell>
          <cell r="C875" t="str">
            <v>COMPINFO</v>
          </cell>
        </row>
        <row r="876">
          <cell r="A876" t="str">
            <v>COMPUCOM SOFTWARE LTD</v>
          </cell>
          <cell r="B876">
            <v>532339</v>
          </cell>
          <cell r="C876" t="str">
            <v>COMPUSOFT</v>
          </cell>
        </row>
        <row r="877">
          <cell r="A877" t="str">
            <v>COMPUTER POINT LTD</v>
          </cell>
          <cell r="B877">
            <v>507833</v>
          </cell>
          <cell r="C877" t="str">
            <v>Not Listed</v>
          </cell>
        </row>
        <row r="878">
          <cell r="A878" t="str">
            <v>CONART ENGINEERS LTD</v>
          </cell>
          <cell r="B878">
            <v>522231</v>
          </cell>
          <cell r="C878" t="str">
            <v>Not Listed</v>
          </cell>
        </row>
        <row r="879">
          <cell r="A879" t="str">
            <v>CONCORD DRUGS LTD</v>
          </cell>
          <cell r="B879">
            <v>538965</v>
          </cell>
          <cell r="C879" t="str">
            <v>Not Listed</v>
          </cell>
        </row>
        <row r="880">
          <cell r="A880" t="str">
            <v>CONCRETE CREDIT LTD</v>
          </cell>
          <cell r="B880">
            <v>539266</v>
          </cell>
          <cell r="C880" t="str">
            <v>Not Listed</v>
          </cell>
        </row>
        <row r="881">
          <cell r="A881" t="str">
            <v>CONFIDENCE FINANCE AND TRADING LTD</v>
          </cell>
          <cell r="B881">
            <v>504340</v>
          </cell>
          <cell r="C881" t="str">
            <v>Not Listed</v>
          </cell>
        </row>
        <row r="882">
          <cell r="A882" t="str">
            <v>Confidence Futuristic Energetech Ltd</v>
          </cell>
          <cell r="B882">
            <v>539991</v>
          </cell>
          <cell r="C882" t="str">
            <v>CFEL</v>
          </cell>
        </row>
        <row r="883">
          <cell r="A883" t="str">
            <v>CONFIDENCE PETROLEUM (INDIA) LTD</v>
          </cell>
          <cell r="B883">
            <v>526829</v>
          </cell>
          <cell r="C883" t="str">
            <v>Not Listed</v>
          </cell>
        </row>
        <row r="884">
          <cell r="A884" t="str">
            <v>Confidence Petroleum India LTD</v>
          </cell>
          <cell r="B884">
            <v>526829</v>
          </cell>
          <cell r="C884" t="str">
            <v>CONFIPET</v>
          </cell>
        </row>
        <row r="885">
          <cell r="A885" t="str">
            <v>CONFIDENCE PETROLEUM INDIA LTD</v>
          </cell>
          <cell r="B885">
            <v>526829</v>
          </cell>
          <cell r="C885" t="str">
            <v>Not Listed</v>
          </cell>
        </row>
        <row r="886">
          <cell r="A886" t="str">
            <v>CONSECUTIVE INVESTMENT &amp; TRADING COMPANY LTD</v>
          </cell>
          <cell r="B886">
            <v>539091</v>
          </cell>
          <cell r="C886" t="str">
            <v>Not Listed</v>
          </cell>
        </row>
        <row r="887">
          <cell r="A887" t="str">
            <v>CONSOLIDATED CONSTRUCTION CONSORTIUM LTD</v>
          </cell>
          <cell r="B887">
            <v>532902</v>
          </cell>
          <cell r="C887" t="str">
            <v>CCCL</v>
          </cell>
        </row>
        <row r="888">
          <cell r="A888" t="str">
            <v>CONSOLIDATED FINVEST &amp; HOLDINGS LTD</v>
          </cell>
          <cell r="B888" t="str">
            <v>Not Listed</v>
          </cell>
          <cell r="C888" t="str">
            <v>CONSOFINVT</v>
          </cell>
        </row>
        <row r="889">
          <cell r="A889" t="str">
            <v>CONTAINER CORPORATION OF (INDIA) LTD</v>
          </cell>
          <cell r="B889">
            <v>531344</v>
          </cell>
          <cell r="C889" t="str">
            <v>CONCOR</v>
          </cell>
        </row>
        <row r="890">
          <cell r="A890" t="str">
            <v>CONTAINER CORPORATION OF INDIA LTD</v>
          </cell>
          <cell r="B890">
            <v>531344</v>
          </cell>
          <cell r="C890" t="str">
            <v>CONCOR</v>
          </cell>
        </row>
        <row r="891">
          <cell r="A891" t="str">
            <v>CONTAINERWAY INTERNATIONAL LTD</v>
          </cell>
          <cell r="B891">
            <v>540597</v>
          </cell>
          <cell r="C891" t="str">
            <v>Not Listed</v>
          </cell>
        </row>
        <row r="892">
          <cell r="A892" t="str">
            <v>CONTIL (INDIA) LTD</v>
          </cell>
          <cell r="B892">
            <v>531067</v>
          </cell>
          <cell r="C892" t="str">
            <v>Not Listed</v>
          </cell>
        </row>
        <row r="893">
          <cell r="A893" t="str">
            <v>CONTIL INDIA LTD</v>
          </cell>
          <cell r="B893">
            <v>531067</v>
          </cell>
          <cell r="C893" t="str">
            <v>Not Listed</v>
          </cell>
        </row>
        <row r="894">
          <cell r="A894" t="str">
            <v>CONTINENTAL CHEMICALS LTD</v>
          </cell>
          <cell r="B894">
            <v>506935</v>
          </cell>
          <cell r="C894" t="str">
            <v>Not Listed</v>
          </cell>
        </row>
        <row r="895">
          <cell r="A895" t="str">
            <v>CONTINENTAL CONTROLS LTD</v>
          </cell>
          <cell r="B895">
            <v>531460</v>
          </cell>
          <cell r="C895" t="str">
            <v>Not Listed</v>
          </cell>
        </row>
        <row r="896">
          <cell r="A896" t="str">
            <v>CONTINENTAL PETROLEUMS LTD</v>
          </cell>
          <cell r="B896">
            <v>523232</v>
          </cell>
          <cell r="C896" t="str">
            <v>Not Listed</v>
          </cell>
        </row>
        <row r="897">
          <cell r="A897" t="str">
            <v>CONTINENTAL SECURITIES LTD</v>
          </cell>
          <cell r="B897">
            <v>538868</v>
          </cell>
          <cell r="C897" t="str">
            <v>Not Listed</v>
          </cell>
        </row>
        <row r="898">
          <cell r="A898" t="str">
            <v>CONTINENTAL SEEDS AND CHEMICALS LTD</v>
          </cell>
          <cell r="B898" t="str">
            <v>Not Listed</v>
          </cell>
          <cell r="C898" t="str">
            <v>CONTI</v>
          </cell>
        </row>
        <row r="899">
          <cell r="A899" t="str">
            <v>CONTROL PRINT LTD</v>
          </cell>
          <cell r="B899">
            <v>522295</v>
          </cell>
          <cell r="C899" t="str">
            <v>CONTROLPR</v>
          </cell>
        </row>
        <row r="900">
          <cell r="A900" t="str">
            <v>CORAL INDIA FINANCE &amp; HOUSING LTD</v>
          </cell>
          <cell r="B900">
            <v>531556</v>
          </cell>
          <cell r="C900" t="str">
            <v>CORALFINAC</v>
          </cell>
        </row>
        <row r="901">
          <cell r="A901" t="str">
            <v>CORAL LABORATORIES LTD</v>
          </cell>
          <cell r="B901">
            <v>524506</v>
          </cell>
          <cell r="C901" t="str">
            <v>Not Listed</v>
          </cell>
        </row>
        <row r="902">
          <cell r="A902" t="str">
            <v>CORAL NEWSPRINTS LTD.</v>
          </cell>
          <cell r="B902">
            <v>530755</v>
          </cell>
          <cell r="C902" t="str">
            <v>CORNE</v>
          </cell>
        </row>
        <row r="903">
          <cell r="A903" t="str">
            <v>CORDS CABLE INDUSTRIES LTD</v>
          </cell>
          <cell r="B903">
            <v>532941</v>
          </cell>
          <cell r="C903" t="str">
            <v>CORDSCABLE</v>
          </cell>
        </row>
        <row r="904">
          <cell r="A904" t="str">
            <v>COROMANDEL AGRO PRODUCTS &amp; OILS LTD</v>
          </cell>
          <cell r="B904">
            <v>507543</v>
          </cell>
          <cell r="C904" t="str">
            <v>Not Listed</v>
          </cell>
        </row>
        <row r="905">
          <cell r="A905" t="str">
            <v>COROMANDEL ENGINEERING COMPANY LTD</v>
          </cell>
          <cell r="B905">
            <v>533167</v>
          </cell>
          <cell r="C905" t="str">
            <v>Not Listed</v>
          </cell>
        </row>
        <row r="906">
          <cell r="A906" t="str">
            <v>COROMANDEL INTERNATIONAL LTD</v>
          </cell>
          <cell r="B906">
            <v>506395</v>
          </cell>
          <cell r="C906" t="str">
            <v>COROMANDEL</v>
          </cell>
        </row>
        <row r="907">
          <cell r="A907" t="str">
            <v>CORPORATE COURIER AND CARGO LTD</v>
          </cell>
          <cell r="B907">
            <v>526737</v>
          </cell>
          <cell r="C907" t="str">
            <v>Not Listed</v>
          </cell>
        </row>
        <row r="908">
          <cell r="A908" t="str">
            <v>CORPORATE MERCHANT BANKERS LTD</v>
          </cell>
          <cell r="B908">
            <v>540199</v>
          </cell>
          <cell r="C908" t="str">
            <v>Not Listed</v>
          </cell>
        </row>
        <row r="909">
          <cell r="A909" t="str">
            <v>CORPORATION BANK</v>
          </cell>
          <cell r="B909">
            <v>532179</v>
          </cell>
          <cell r="C909" t="str">
            <v>CORPBANK</v>
          </cell>
        </row>
        <row r="910">
          <cell r="A910" t="str">
            <v>COSBOARD INDUSTRIES LTD</v>
          </cell>
          <cell r="B910">
            <v>530859</v>
          </cell>
          <cell r="C910" t="str">
            <v>Not Listed</v>
          </cell>
        </row>
        <row r="911">
          <cell r="A911" t="str">
            <v>COSCO (INDIA) LTD</v>
          </cell>
          <cell r="B911">
            <v>530545</v>
          </cell>
          <cell r="C911" t="str">
            <v>Not Listed</v>
          </cell>
        </row>
        <row r="912">
          <cell r="A912" t="str">
            <v>COSCO INDIA LTD</v>
          </cell>
          <cell r="B912">
            <v>530545</v>
          </cell>
          <cell r="C912" t="str">
            <v>Not Listed</v>
          </cell>
        </row>
        <row r="913">
          <cell r="A913" t="str">
            <v>COSMO FERRITES LTD</v>
          </cell>
          <cell r="B913">
            <v>523100</v>
          </cell>
          <cell r="C913" t="str">
            <v>Not Listed</v>
          </cell>
        </row>
        <row r="914">
          <cell r="A914" t="str">
            <v>COSMO FILMS LTD</v>
          </cell>
          <cell r="B914">
            <v>508814</v>
          </cell>
          <cell r="C914" t="str">
            <v>COSMOFILMS</v>
          </cell>
        </row>
        <row r="915">
          <cell r="A915" t="str">
            <v>COSYN LTD</v>
          </cell>
          <cell r="B915">
            <v>538922</v>
          </cell>
          <cell r="C915" t="str">
            <v>Not Listed</v>
          </cell>
        </row>
        <row r="916">
          <cell r="A916" t="str">
            <v>COUNTRY CLUB HOSPITALITY &amp; HOLIDAYS LTD</v>
          </cell>
          <cell r="B916">
            <v>526550</v>
          </cell>
          <cell r="C916" t="str">
            <v>CCHHL</v>
          </cell>
        </row>
        <row r="917">
          <cell r="A917" t="str">
            <v>COUNTRY CONDO'S LTD</v>
          </cell>
          <cell r="B917">
            <v>531624</v>
          </cell>
          <cell r="C917" t="str">
            <v>COUNCODOS</v>
          </cell>
        </row>
        <row r="918">
          <cell r="A918" t="str">
            <v>COVENTRY COIL-O-MATIC HARYANA LTD</v>
          </cell>
          <cell r="B918">
            <v>523415</v>
          </cell>
          <cell r="C918" t="str">
            <v>Not Listed</v>
          </cell>
        </row>
        <row r="919">
          <cell r="A919" t="str">
            <v>COVIDH TECHNOLOGIES LTD</v>
          </cell>
          <cell r="B919">
            <v>534920</v>
          </cell>
          <cell r="C919" t="str">
            <v>Not Listed</v>
          </cell>
        </row>
        <row r="920">
          <cell r="A920" t="str">
            <v>COX &amp; KINGS LTD</v>
          </cell>
          <cell r="B920">
            <v>533144</v>
          </cell>
          <cell r="C920" t="str">
            <v>COX&amp;KINGS</v>
          </cell>
        </row>
        <row r="921">
          <cell r="A921" t="str">
            <v>Cox &amp;amp; Kings Financial Service Ltd</v>
          </cell>
          <cell r="B921">
            <v>542641</v>
          </cell>
          <cell r="C921" t="str">
            <v>CKFSL</v>
          </cell>
        </row>
        <row r="922">
          <cell r="A922" t="str">
            <v>CRANE INFRASTRUCTURE LTD</v>
          </cell>
          <cell r="B922">
            <v>538770</v>
          </cell>
          <cell r="C922" t="str">
            <v>Not Listed</v>
          </cell>
        </row>
        <row r="923">
          <cell r="A923" t="str">
            <v>CRANES SOFTWARE INTERNATIONAL LTD</v>
          </cell>
          <cell r="B923">
            <v>512093</v>
          </cell>
          <cell r="C923" t="str">
            <v>Not Listed</v>
          </cell>
        </row>
        <row r="924">
          <cell r="A924" t="str">
            <v>CRANEX LTD</v>
          </cell>
          <cell r="B924">
            <v>522001</v>
          </cell>
          <cell r="C924" t="str">
            <v>Not Listed</v>
          </cell>
        </row>
        <row r="925">
          <cell r="A925" t="str">
            <v>CRAVATEX LTD</v>
          </cell>
          <cell r="B925">
            <v>509472</v>
          </cell>
          <cell r="C925" t="str">
            <v>Not Listed</v>
          </cell>
        </row>
        <row r="926">
          <cell r="A926" t="str">
            <v>CRAZY INFOTECH LTD</v>
          </cell>
          <cell r="B926">
            <v>524388</v>
          </cell>
          <cell r="C926" t="str">
            <v>Not Listed</v>
          </cell>
        </row>
        <row r="927">
          <cell r="A927" t="str">
            <v>CREATIVE CASTINGS LTD</v>
          </cell>
          <cell r="B927">
            <v>539527</v>
          </cell>
          <cell r="C927" t="str">
            <v>Not Listed</v>
          </cell>
        </row>
        <row r="928">
          <cell r="A928" t="str">
            <v>CREATIVE EYE LTD</v>
          </cell>
          <cell r="B928">
            <v>532392</v>
          </cell>
          <cell r="C928" t="str">
            <v>CREATIVEYE</v>
          </cell>
        </row>
        <row r="929">
          <cell r="A929" t="str">
            <v>CREATIVE PERIPHERALS AND DISTRIBUTION LTD</v>
          </cell>
          <cell r="B929" t="str">
            <v>Not Listed</v>
          </cell>
          <cell r="C929" t="str">
            <v>CREATIVE</v>
          </cell>
        </row>
        <row r="930">
          <cell r="A930" t="str">
            <v>CREDITACCESS GRAMEEN LTD</v>
          </cell>
          <cell r="B930">
            <v>541770</v>
          </cell>
          <cell r="C930" t="str">
            <v>CREDITACC</v>
          </cell>
        </row>
        <row r="931">
          <cell r="A931" t="str">
            <v>CRESCENT LEASING LTD</v>
          </cell>
          <cell r="B931">
            <v>539131</v>
          </cell>
          <cell r="C931" t="str">
            <v>Not Listed</v>
          </cell>
        </row>
        <row r="932">
          <cell r="A932" t="str">
            <v>CRESSANDA SOLUTIONS LTD</v>
          </cell>
          <cell r="B932">
            <v>512379</v>
          </cell>
          <cell r="C932" t="str">
            <v>Not Listed</v>
          </cell>
        </row>
        <row r="933">
          <cell r="A933" t="str">
            <v>CREST VENTURES LTD</v>
          </cell>
          <cell r="B933">
            <v>511413</v>
          </cell>
          <cell r="C933" t="str">
            <v>CREST</v>
          </cell>
        </row>
        <row r="934">
          <cell r="A934" t="str">
            <v>CRESTCHEM LTD</v>
          </cell>
          <cell r="B934">
            <v>526269</v>
          </cell>
          <cell r="C934" t="str">
            <v>Not Listed</v>
          </cell>
        </row>
        <row r="935">
          <cell r="A935" t="str">
            <v>CRIMSON METAL ENGINEERING COMPANY LTD</v>
          </cell>
          <cell r="B935">
            <v>526977</v>
          </cell>
          <cell r="C935" t="str">
            <v>Not Listed</v>
          </cell>
        </row>
        <row r="936">
          <cell r="A936" t="str">
            <v>CRISIL LTD</v>
          </cell>
          <cell r="B936">
            <v>500092</v>
          </cell>
          <cell r="C936" t="str">
            <v>CRISIL</v>
          </cell>
        </row>
        <row r="937">
          <cell r="A937" t="str">
            <v>CROMPTON GREAVES CONSUMER ELECTRICALS LTD</v>
          </cell>
          <cell r="B937">
            <v>539876</v>
          </cell>
          <cell r="C937" t="str">
            <v>CROMPTON</v>
          </cell>
        </row>
        <row r="938">
          <cell r="A938" t="str">
            <v>CROWN LIFTERS LTD</v>
          </cell>
          <cell r="B938" t="str">
            <v>Not Listed</v>
          </cell>
          <cell r="C938" t="str">
            <v>CROWN</v>
          </cell>
        </row>
        <row r="939">
          <cell r="A939" t="str">
            <v>CROWN TOURS LTD</v>
          </cell>
          <cell r="B939">
            <v>538521</v>
          </cell>
          <cell r="C939" t="str">
            <v>Not Listed</v>
          </cell>
        </row>
        <row r="940">
          <cell r="A940" t="str">
            <v>CRP RISK MANAGEMENT LTD</v>
          </cell>
          <cell r="B940">
            <v>540903</v>
          </cell>
          <cell r="C940" t="str">
            <v>Not Listed</v>
          </cell>
        </row>
        <row r="941">
          <cell r="A941" t="str">
            <v>CSL FINANCE LTD</v>
          </cell>
          <cell r="B941">
            <v>530067</v>
          </cell>
          <cell r="C941" t="str">
            <v>Not Listed</v>
          </cell>
        </row>
        <row r="942">
          <cell r="A942" t="str">
            <v>CUBEX TUBINGS LTD</v>
          </cell>
          <cell r="B942">
            <v>526027</v>
          </cell>
          <cell r="C942" t="str">
            <v>CUBEXTUB</v>
          </cell>
        </row>
        <row r="943">
          <cell r="A943" t="str">
            <v>CUBICAL FINANCIAL SERVICES LTD</v>
          </cell>
          <cell r="B943">
            <v>511710</v>
          </cell>
          <cell r="C943" t="str">
            <v>Not Listed</v>
          </cell>
        </row>
        <row r="944">
          <cell r="A944" t="str">
            <v>CUMMINS (INDIA) LTD</v>
          </cell>
          <cell r="B944">
            <v>500480</v>
          </cell>
          <cell r="C944" t="str">
            <v>CUMMINSIND</v>
          </cell>
        </row>
        <row r="945">
          <cell r="A945" t="str">
            <v>CUMMINS INDIA LTD</v>
          </cell>
          <cell r="B945">
            <v>500480</v>
          </cell>
          <cell r="C945" t="str">
            <v>CUMMINSIND</v>
          </cell>
        </row>
        <row r="946">
          <cell r="A946" t="str">
            <v>CUPID LTD</v>
          </cell>
          <cell r="B946">
            <v>530843</v>
          </cell>
          <cell r="C946" t="str">
            <v>CUPID</v>
          </cell>
        </row>
        <row r="947">
          <cell r="A947" t="str">
            <v>CURA TECHNOLOGIES LTD</v>
          </cell>
          <cell r="B947">
            <v>532332</v>
          </cell>
          <cell r="C947" t="str">
            <v>CURATECH</v>
          </cell>
        </row>
        <row r="948">
          <cell r="A948" t="str">
            <v>CYBELE INDUSTRIES LTD</v>
          </cell>
          <cell r="B948">
            <v>531472</v>
          </cell>
          <cell r="C948" t="str">
            <v>Not Listed</v>
          </cell>
        </row>
        <row r="949">
          <cell r="A949" t="str">
            <v>CYBER MEDIA (INDIA) LTD</v>
          </cell>
          <cell r="B949">
            <v>532640</v>
          </cell>
          <cell r="C949" t="str">
            <v>CYBERMEDIA</v>
          </cell>
        </row>
        <row r="950">
          <cell r="A950" t="str">
            <v>CYBER MEDIA INDIA LTD</v>
          </cell>
          <cell r="B950">
            <v>532640</v>
          </cell>
          <cell r="C950" t="str">
            <v>CYBERMEDIA</v>
          </cell>
        </row>
        <row r="951">
          <cell r="A951" t="str">
            <v>CYBERMATE INFOTEK LTD</v>
          </cell>
          <cell r="B951">
            <v>532271</v>
          </cell>
          <cell r="C951" t="str">
            <v>Not Listed</v>
          </cell>
        </row>
        <row r="952">
          <cell r="A952" t="str">
            <v>CYBERTECH SYSTEMS AND SOFTWARE LTD</v>
          </cell>
          <cell r="B952">
            <v>532173</v>
          </cell>
          <cell r="C952" t="str">
            <v>CYBERTECH</v>
          </cell>
        </row>
        <row r="953">
          <cell r="A953" t="str">
            <v>CYIENT LTD</v>
          </cell>
          <cell r="B953">
            <v>532175</v>
          </cell>
          <cell r="C953" t="str">
            <v>CYIENT</v>
          </cell>
        </row>
        <row r="954">
          <cell r="A954" t="str">
            <v>D B CORP LTD</v>
          </cell>
          <cell r="B954">
            <v>533151</v>
          </cell>
          <cell r="C954" t="str">
            <v>DBCORP</v>
          </cell>
        </row>
        <row r="955">
          <cell r="A955" t="str">
            <v>D B REALTY LTD</v>
          </cell>
          <cell r="B955">
            <v>533160</v>
          </cell>
          <cell r="C955" t="str">
            <v>DBREALTY</v>
          </cell>
        </row>
        <row r="956">
          <cell r="A956" t="str">
            <v>D P ABHUSHAN LTD</v>
          </cell>
          <cell r="B956" t="str">
            <v>Not Listed</v>
          </cell>
          <cell r="C956" t="str">
            <v>DPABHUSHAN</v>
          </cell>
        </row>
        <row r="957">
          <cell r="A957" t="str">
            <v>D P WIRES LTD</v>
          </cell>
          <cell r="B957" t="str">
            <v>Not Listed</v>
          </cell>
          <cell r="C957" t="str">
            <v>DPWIRES</v>
          </cell>
        </row>
        <row r="958">
          <cell r="A958" t="str">
            <v>D&amp;H (INDIA) LTD</v>
          </cell>
          <cell r="B958">
            <v>517514</v>
          </cell>
          <cell r="C958" t="str">
            <v>Not Listed</v>
          </cell>
        </row>
        <row r="959">
          <cell r="A959" t="str">
            <v>D&amp;H INDIA LTD</v>
          </cell>
          <cell r="B959">
            <v>517514</v>
          </cell>
          <cell r="C959" t="str">
            <v>Not Listed</v>
          </cell>
        </row>
        <row r="960">
          <cell r="A960" t="str">
            <v>DABUR (INDIA) LTD</v>
          </cell>
          <cell r="B960">
            <v>500096</v>
          </cell>
          <cell r="C960" t="str">
            <v>DABUR</v>
          </cell>
        </row>
        <row r="961">
          <cell r="A961" t="str">
            <v>DABUR INDIA LTD</v>
          </cell>
          <cell r="B961">
            <v>500096</v>
          </cell>
          <cell r="C961" t="str">
            <v>DABUR</v>
          </cell>
        </row>
        <row r="962">
          <cell r="A962" t="str">
            <v>DAI-ICHI KARKARIA LTD</v>
          </cell>
          <cell r="B962">
            <v>526821</v>
          </cell>
          <cell r="C962" t="str">
            <v>Not Listed</v>
          </cell>
        </row>
        <row r="963">
          <cell r="A963" t="str">
            <v>DAIKAFFIL CHEMICALS (INDIA) LTD</v>
          </cell>
          <cell r="B963">
            <v>530825</v>
          </cell>
          <cell r="C963" t="str">
            <v>Not Listed</v>
          </cell>
        </row>
        <row r="964">
          <cell r="A964" t="str">
            <v>DAIKAFFIL CHEMICALS INDIA LTD</v>
          </cell>
          <cell r="B964">
            <v>530825</v>
          </cell>
          <cell r="C964" t="str">
            <v>Not Listed</v>
          </cell>
        </row>
        <row r="965">
          <cell r="A965" t="str">
            <v>DALAL STREET INVESTMENTS LTD</v>
          </cell>
          <cell r="B965">
            <v>501148</v>
          </cell>
          <cell r="C965" t="str">
            <v>Not Listed</v>
          </cell>
        </row>
        <row r="966">
          <cell r="A966" t="str">
            <v>Dalmia Bharat Ltd</v>
          </cell>
          <cell r="B966">
            <v>542216</v>
          </cell>
          <cell r="C966" t="str">
            <v>DALBHARAT</v>
          </cell>
        </row>
        <row r="967">
          <cell r="A967" t="str">
            <v>DALMIA BHARAT SUGAR AND INDUSTRIES LTD</v>
          </cell>
          <cell r="B967">
            <v>500097</v>
          </cell>
          <cell r="C967" t="str">
            <v>DALMIASUG</v>
          </cell>
        </row>
        <row r="968">
          <cell r="A968" t="str">
            <v>DALMIA INDUSTRIAL DEVELOPMENT LTD</v>
          </cell>
          <cell r="B968">
            <v>539900</v>
          </cell>
          <cell r="C968" t="str">
            <v>Not Listed</v>
          </cell>
        </row>
        <row r="969">
          <cell r="A969" t="str">
            <v>DAMODAR INDUSTRIES LTD</v>
          </cell>
          <cell r="B969">
            <v>521220</v>
          </cell>
          <cell r="C969" t="str">
            <v>DAMODARIND</v>
          </cell>
        </row>
        <row r="970">
          <cell r="A970" t="str">
            <v>DANGEE DUMS LTD</v>
          </cell>
          <cell r="B970" t="str">
            <v>Not Listed</v>
          </cell>
          <cell r="C970" t="str">
            <v>DANGEE</v>
          </cell>
        </row>
        <row r="971">
          <cell r="A971" t="str">
            <v>DANLAW TECHNOLOGIES (INDIA) LTD</v>
          </cell>
          <cell r="B971">
            <v>532329</v>
          </cell>
          <cell r="C971" t="str">
            <v>Not Listed</v>
          </cell>
        </row>
        <row r="972">
          <cell r="A972" t="str">
            <v>DANLAW TECHNOLOGIES INDIA LTD</v>
          </cell>
          <cell r="B972">
            <v>532329</v>
          </cell>
          <cell r="C972" t="str">
            <v>Not Listed</v>
          </cell>
        </row>
        <row r="973">
          <cell r="A973" t="str">
            <v>DANUBE INDUSTRIES LTD</v>
          </cell>
          <cell r="B973">
            <v>540361</v>
          </cell>
          <cell r="C973" t="str">
            <v>Not Listed</v>
          </cell>
        </row>
        <row r="974">
          <cell r="A974" t="str">
            <v>DARJEELING ROPEWAY COMPANY LTD</v>
          </cell>
          <cell r="B974">
            <v>539770</v>
          </cell>
          <cell r="C974" t="str">
            <v>Not Listed</v>
          </cell>
        </row>
        <row r="975">
          <cell r="A975" t="str">
            <v>DARSHAN ORNA LTD</v>
          </cell>
          <cell r="B975">
            <v>539884</v>
          </cell>
          <cell r="C975" t="str">
            <v>Not Listed</v>
          </cell>
        </row>
        <row r="976">
          <cell r="A976" t="str">
            <v>DATAMATICS GLOBAL SERVICES LTD</v>
          </cell>
          <cell r="B976">
            <v>532528</v>
          </cell>
          <cell r="C976" t="str">
            <v>DATAMATICS</v>
          </cell>
        </row>
        <row r="977">
          <cell r="A977" t="str">
            <v>DAULAT SECURITIES LTD</v>
          </cell>
          <cell r="B977">
            <v>530171</v>
          </cell>
          <cell r="C977" t="str">
            <v>Not Listed</v>
          </cell>
        </row>
        <row r="978">
          <cell r="A978" t="str">
            <v>DB INTERNATIONAL STOCK BROKERS LTD</v>
          </cell>
          <cell r="B978">
            <v>530393</v>
          </cell>
          <cell r="C978" t="str">
            <v>DBSTOCKBRO</v>
          </cell>
        </row>
        <row r="979">
          <cell r="A979" t="str">
            <v>DCB BANK LTD</v>
          </cell>
          <cell r="B979">
            <v>532772</v>
          </cell>
          <cell r="C979" t="str">
            <v>DCBBANK</v>
          </cell>
        </row>
        <row r="980">
          <cell r="A980" t="str">
            <v>DCM FINANCIAL SERVICES LTD</v>
          </cell>
          <cell r="B980">
            <v>511611</v>
          </cell>
          <cell r="C980" t="str">
            <v>DCMFINSERV</v>
          </cell>
        </row>
        <row r="981">
          <cell r="A981" t="str">
            <v>DCM LTD</v>
          </cell>
          <cell r="B981">
            <v>502820</v>
          </cell>
          <cell r="C981" t="str">
            <v>DCM</v>
          </cell>
        </row>
        <row r="982">
          <cell r="A982" t="str">
            <v>DCM SHRIRAM INDUSTRIES LTD</v>
          </cell>
          <cell r="B982">
            <v>523369</v>
          </cell>
          <cell r="C982" t="str">
            <v>Not Listed</v>
          </cell>
        </row>
        <row r="983">
          <cell r="A983" t="str">
            <v>DCM SHRIRAM LTD</v>
          </cell>
          <cell r="B983">
            <v>523367</v>
          </cell>
          <cell r="C983" t="str">
            <v>DCMSHRIRAM</v>
          </cell>
        </row>
        <row r="984">
          <cell r="A984" t="str">
            <v>DCW LTD</v>
          </cell>
          <cell r="B984">
            <v>500117</v>
          </cell>
          <cell r="C984" t="str">
            <v>DCW</v>
          </cell>
        </row>
        <row r="985">
          <cell r="A985" t="str">
            <v>DE NORA (INDIA) LTD</v>
          </cell>
          <cell r="B985">
            <v>590031</v>
          </cell>
          <cell r="C985" t="str">
            <v>DENORA</v>
          </cell>
        </row>
        <row r="986">
          <cell r="A986" t="str">
            <v>DE NORA INDIA LTD</v>
          </cell>
          <cell r="B986">
            <v>590031</v>
          </cell>
          <cell r="C986" t="str">
            <v>DENORA</v>
          </cell>
        </row>
        <row r="987">
          <cell r="A987" t="str">
            <v>DEBOCK SALES AND MARKETING LTD</v>
          </cell>
          <cell r="B987" t="str">
            <v>Not Listed</v>
          </cell>
          <cell r="C987" t="str">
            <v>DSML</v>
          </cell>
        </row>
        <row r="988">
          <cell r="A988" t="str">
            <v>DECCAN BEARINGS LTD</v>
          </cell>
          <cell r="B988">
            <v>505703</v>
          </cell>
          <cell r="C988" t="str">
            <v>Not Listed</v>
          </cell>
        </row>
        <row r="989">
          <cell r="A989" t="str">
            <v>DECCAN CEMENTS LTD</v>
          </cell>
          <cell r="B989">
            <v>502137</v>
          </cell>
          <cell r="C989" t="str">
            <v>DECCANCE</v>
          </cell>
        </row>
        <row r="990">
          <cell r="A990" t="str">
            <v>DECCAN GOLD MINES LTD</v>
          </cell>
          <cell r="B990">
            <v>512068</v>
          </cell>
          <cell r="C990" t="str">
            <v>Not Listed</v>
          </cell>
        </row>
        <row r="991">
          <cell r="A991" t="str">
            <v>Deccan Health Care Ltd</v>
          </cell>
          <cell r="B991">
            <v>542248</v>
          </cell>
          <cell r="C991" t="str">
            <v>DECCAN</v>
          </cell>
        </row>
        <row r="992">
          <cell r="A992" t="str">
            <v>DECCAN POLYPACKS LTD</v>
          </cell>
          <cell r="B992">
            <v>531989</v>
          </cell>
          <cell r="C992" t="str">
            <v>Not Listed</v>
          </cell>
        </row>
        <row r="993">
          <cell r="A993" t="str">
            <v>DECILLION FINANCE LTD</v>
          </cell>
          <cell r="B993">
            <v>539190</v>
          </cell>
          <cell r="C993" t="str">
            <v>Not Listed</v>
          </cell>
        </row>
        <row r="994">
          <cell r="A994" t="str">
            <v>DECO-MICA LTD</v>
          </cell>
          <cell r="B994">
            <v>531227</v>
          </cell>
          <cell r="C994" t="str">
            <v>Not Listed</v>
          </cell>
        </row>
        <row r="995">
          <cell r="A995" t="str">
            <v>DECOROUS INVESTMENT &amp; TRADING CO LTD</v>
          </cell>
          <cell r="B995">
            <v>539405</v>
          </cell>
          <cell r="C995" t="str">
            <v>Not Listed</v>
          </cell>
        </row>
        <row r="996">
          <cell r="A996" t="str">
            <v>DEEP DIAMOND (INDIA) LTD</v>
          </cell>
          <cell r="B996">
            <v>539559</v>
          </cell>
          <cell r="C996" t="str">
            <v>Not Listed</v>
          </cell>
        </row>
        <row r="997">
          <cell r="A997" t="str">
            <v>DEEP DIAMOND INDIA LTD</v>
          </cell>
          <cell r="B997">
            <v>539559</v>
          </cell>
          <cell r="C997" t="str">
            <v>Not Listed</v>
          </cell>
        </row>
        <row r="998">
          <cell r="A998" t="str">
            <v>DEEP INDUSTRIES LTD</v>
          </cell>
          <cell r="B998">
            <v>532760</v>
          </cell>
          <cell r="C998" t="str">
            <v>DEEPIND</v>
          </cell>
        </row>
        <row r="999">
          <cell r="A999" t="str">
            <v>DEEP POLYMERS LTD</v>
          </cell>
          <cell r="B999">
            <v>541778</v>
          </cell>
          <cell r="C999" t="str">
            <v>Not Listed</v>
          </cell>
        </row>
        <row r="1000">
          <cell r="A1000" t="str">
            <v>DEEPAK FERTILIZERS AND PETROCHEMICALS CORPORATION LTD</v>
          </cell>
          <cell r="B1000">
            <v>500645</v>
          </cell>
          <cell r="C1000" t="str">
            <v>DEEPAKFERT</v>
          </cell>
        </row>
        <row r="1001">
          <cell r="A1001" t="str">
            <v>DEEPAK NITRITE LTD</v>
          </cell>
          <cell r="B1001">
            <v>506401</v>
          </cell>
          <cell r="C1001" t="str">
            <v>DEEPAKNTR</v>
          </cell>
        </row>
        <row r="1002">
          <cell r="A1002" t="str">
            <v>DEEPAK SPINNERS LTD</v>
          </cell>
          <cell r="B1002">
            <v>514030</v>
          </cell>
          <cell r="C1002" t="str">
            <v>Not Listed</v>
          </cell>
        </row>
        <row r="1003">
          <cell r="A1003" t="str">
            <v>DEEPTI ALLOY STEEL LTD</v>
          </cell>
          <cell r="B1003">
            <v>539455</v>
          </cell>
          <cell r="C1003" t="str">
            <v>Not Listed</v>
          </cell>
        </row>
        <row r="1004">
          <cell r="A1004" t="str">
            <v>DEKSON CASTINGS LTD</v>
          </cell>
          <cell r="B1004">
            <v>780006</v>
          </cell>
          <cell r="C1004" t="str">
            <v>Not Listed</v>
          </cell>
        </row>
        <row r="1005">
          <cell r="A1005" t="str">
            <v>DELTA CORP LTD</v>
          </cell>
          <cell r="B1005">
            <v>532848</v>
          </cell>
          <cell r="C1005" t="str">
            <v>DELTACORP</v>
          </cell>
        </row>
        <row r="1006">
          <cell r="A1006" t="str">
            <v>DELTA INDUSTRIAL RESOURCES LTD</v>
          </cell>
          <cell r="B1006">
            <v>539596</v>
          </cell>
          <cell r="C1006" t="str">
            <v>Not Listed</v>
          </cell>
        </row>
        <row r="1007">
          <cell r="A1007" t="str">
            <v>DELTA MAGNETS LTD</v>
          </cell>
          <cell r="B1007">
            <v>504286</v>
          </cell>
          <cell r="C1007" t="str">
            <v>DELTAMAGNT</v>
          </cell>
        </row>
        <row r="1008">
          <cell r="A1008" t="str">
            <v>DELTON CABLES LTD</v>
          </cell>
          <cell r="B1008">
            <v>504240</v>
          </cell>
          <cell r="C1008" t="str">
            <v>Not Listed</v>
          </cell>
        </row>
        <row r="1009">
          <cell r="A1009" t="str">
            <v>DELTRON LTD</v>
          </cell>
          <cell r="B1009">
            <v>504256</v>
          </cell>
          <cell r="C1009" t="str">
            <v>Not Listed</v>
          </cell>
        </row>
        <row r="1010">
          <cell r="A1010" t="str">
            <v>DEN NETWORKS LTD</v>
          </cell>
          <cell r="B1010">
            <v>533137</v>
          </cell>
          <cell r="C1010" t="str">
            <v>DEN</v>
          </cell>
        </row>
        <row r="1011">
          <cell r="A1011" t="str">
            <v>DENA BANK</v>
          </cell>
          <cell r="B1011">
            <v>532121</v>
          </cell>
          <cell r="C1011" t="str">
            <v>DENABANK</v>
          </cell>
        </row>
        <row r="1012">
          <cell r="A1012" t="str">
            <v>DENIS CHEM LAB LTD</v>
          </cell>
          <cell r="B1012">
            <v>537536</v>
          </cell>
          <cell r="C1012" t="str">
            <v>Not Listed</v>
          </cell>
        </row>
        <row r="1013">
          <cell r="A1013" t="str">
            <v>DESH RAKSHAK AUSHDHALAYA LTD</v>
          </cell>
          <cell r="B1013">
            <v>531521</v>
          </cell>
          <cell r="C1013" t="str">
            <v>Not Listed</v>
          </cell>
        </row>
        <row r="1014">
          <cell r="A1014" t="str">
            <v>DEV INFORMATION TECHNOLOGY LTD</v>
          </cell>
          <cell r="B1014" t="str">
            <v>Not Listed</v>
          </cell>
          <cell r="C1014" t="str">
            <v>DEVIT</v>
          </cell>
        </row>
        <row r="1015">
          <cell r="A1015" t="str">
            <v>DEVHARI EXPORTS (INDIA) LTD</v>
          </cell>
          <cell r="B1015">
            <v>539197</v>
          </cell>
          <cell r="C1015" t="str">
            <v>Not Listed</v>
          </cell>
        </row>
        <row r="1016">
          <cell r="A1016" t="str">
            <v>DEVHARI EXPORTS INDIA LTD</v>
          </cell>
          <cell r="B1016">
            <v>539197</v>
          </cell>
          <cell r="C1016" t="str">
            <v>Not Listed</v>
          </cell>
        </row>
        <row r="1017">
          <cell r="A1017" t="str">
            <v>DEVINE IMPEX LTD</v>
          </cell>
          <cell r="B1017">
            <v>531585</v>
          </cell>
          <cell r="C1017" t="str">
            <v>Not Listed</v>
          </cell>
        </row>
        <row r="1018">
          <cell r="A1018" t="str">
            <v>DEVINSU TRADING LTD</v>
          </cell>
          <cell r="B1018">
            <v>512445</v>
          </cell>
          <cell r="C1018" t="str">
            <v>Not Listed</v>
          </cell>
        </row>
        <row r="1019">
          <cell r="A1019" t="str">
            <v>DEVKI LEASING &amp; FINANCE LTD</v>
          </cell>
          <cell r="B1019">
            <v>530765</v>
          </cell>
          <cell r="C1019" t="str">
            <v>Not Listed</v>
          </cell>
        </row>
        <row r="1020">
          <cell r="A1020" t="str">
            <v>DEVOTED CONSTRUCTION LTD</v>
          </cell>
          <cell r="B1020">
            <v>542002</v>
          </cell>
          <cell r="C1020" t="str">
            <v>Not Listed</v>
          </cell>
        </row>
        <row r="1021">
          <cell r="A1021" t="str">
            <v>DEWAN HOUSING FINANCE CORPORATION LTD</v>
          </cell>
          <cell r="B1021">
            <v>511072</v>
          </cell>
          <cell r="C1021" t="str">
            <v>DHFL</v>
          </cell>
        </row>
        <row r="1022">
          <cell r="A1022" t="str">
            <v>DFM FOODS LTD</v>
          </cell>
          <cell r="B1022">
            <v>519588</v>
          </cell>
          <cell r="C1022" t="str">
            <v>DFMFOODS</v>
          </cell>
        </row>
        <row r="1023">
          <cell r="A1023" t="str">
            <v>DHABRIYA POLYWOOD LTD</v>
          </cell>
          <cell r="B1023">
            <v>538715</v>
          </cell>
          <cell r="C1023" t="str">
            <v>Not Listed</v>
          </cell>
        </row>
        <row r="1024">
          <cell r="A1024" t="str">
            <v>DHAMPUR SUGAR MILLS LTD</v>
          </cell>
          <cell r="B1024">
            <v>500119</v>
          </cell>
          <cell r="C1024" t="str">
            <v>DHAMPURSUG</v>
          </cell>
        </row>
        <row r="1025">
          <cell r="A1025" t="str">
            <v>DHAMPURE SPECIALITY SUGARS LTD</v>
          </cell>
          <cell r="B1025">
            <v>531923</v>
          </cell>
          <cell r="C1025" t="str">
            <v>Not Listed</v>
          </cell>
        </row>
        <row r="1026">
          <cell r="A1026" t="str">
            <v>DHANADA CORPORATION LTD</v>
          </cell>
          <cell r="B1026">
            <v>531198</v>
          </cell>
          <cell r="C1026" t="str">
            <v>Not Listed</v>
          </cell>
        </row>
        <row r="1027">
          <cell r="A1027" t="str">
            <v>DHANALAXMI ROTO SPINNERS LTD</v>
          </cell>
          <cell r="B1027">
            <v>521216</v>
          </cell>
          <cell r="C1027" t="str">
            <v>Not Listed</v>
          </cell>
        </row>
        <row r="1028">
          <cell r="A1028" t="str">
            <v>Dhanashree Electronics Ltd</v>
          </cell>
          <cell r="B1028">
            <v>542679</v>
          </cell>
          <cell r="C1028" t="str">
            <v>DEL</v>
          </cell>
        </row>
        <row r="1029">
          <cell r="A1029" t="str">
            <v>DHANLAXMI BANK LTD</v>
          </cell>
          <cell r="B1029">
            <v>532180</v>
          </cell>
          <cell r="C1029" t="str">
            <v>DHANBANK</v>
          </cell>
        </row>
        <row r="1030">
          <cell r="A1030" t="str">
            <v>DHANLAXMI COTEX LTD</v>
          </cell>
          <cell r="B1030">
            <v>512485</v>
          </cell>
          <cell r="C1030" t="str">
            <v>Not Listed</v>
          </cell>
        </row>
        <row r="1031">
          <cell r="A1031" t="str">
            <v>DHANLAXMI FABRICS LTD</v>
          </cell>
          <cell r="B1031">
            <v>521151</v>
          </cell>
          <cell r="C1031" t="str">
            <v>Not Listed</v>
          </cell>
        </row>
        <row r="1032">
          <cell r="A1032" t="str">
            <v>DHANLEELA INVESTMENTS &amp; TRADING COMPANY LTD</v>
          </cell>
          <cell r="B1032">
            <v>503637</v>
          </cell>
          <cell r="C1032" t="str">
            <v>Not Listed</v>
          </cell>
        </row>
        <row r="1033">
          <cell r="A1033" t="str">
            <v>DHANUKA AGRITECH LTD</v>
          </cell>
          <cell r="B1033">
            <v>507717</v>
          </cell>
          <cell r="C1033" t="str">
            <v>DHANUKA</v>
          </cell>
        </row>
        <row r="1034">
          <cell r="A1034" t="str">
            <v>DHANUKA COMMERCIAL LTD</v>
          </cell>
          <cell r="B1034">
            <v>538446</v>
          </cell>
          <cell r="C1034" t="str">
            <v>Not Listed</v>
          </cell>
        </row>
        <row r="1035">
          <cell r="A1035" t="str">
            <v>DHANUKA REALTY LTD</v>
          </cell>
          <cell r="B1035" t="str">
            <v>Not Listed</v>
          </cell>
          <cell r="C1035" t="str">
            <v>DRL</v>
          </cell>
        </row>
        <row r="1036">
          <cell r="A1036" t="str">
            <v>DHANVANTRI JEEVAN REKHA LTD</v>
          </cell>
          <cell r="B1036">
            <v>531043</v>
          </cell>
          <cell r="C1036" t="str">
            <v>Not Listed</v>
          </cell>
        </row>
        <row r="1037">
          <cell r="A1037" t="str">
            <v>DHANVARSHA FINVEST LTD</v>
          </cell>
          <cell r="B1037">
            <v>540268</v>
          </cell>
          <cell r="C1037" t="str">
            <v>Not Listed</v>
          </cell>
        </row>
        <row r="1038">
          <cell r="A1038" t="str">
            <v>DHARAMSI MORARJI CHEMICAL CO LTD</v>
          </cell>
          <cell r="B1038">
            <v>506405</v>
          </cell>
          <cell r="C1038" t="str">
            <v>Not Listed</v>
          </cell>
        </row>
        <row r="1039">
          <cell r="A1039" t="str">
            <v>DHARANI FINANCE LTD</v>
          </cell>
          <cell r="B1039">
            <v>511451</v>
          </cell>
          <cell r="C1039" t="str">
            <v>Not Listed</v>
          </cell>
        </row>
        <row r="1040">
          <cell r="A1040" t="str">
            <v>DHARANI SUGARS &amp; CHEMICALS LTD</v>
          </cell>
          <cell r="B1040">
            <v>507442</v>
          </cell>
          <cell r="C1040" t="str">
            <v>DHARSUGAR</v>
          </cell>
        </row>
        <row r="1041">
          <cell r="A1041" t="str">
            <v>DHENU BUILDCON INFRA LTD</v>
          </cell>
          <cell r="B1041">
            <v>501945</v>
          </cell>
          <cell r="C1041" t="str">
            <v>Not Listed</v>
          </cell>
        </row>
        <row r="1042">
          <cell r="A1042" t="str">
            <v>DHOOT INDUSTRIAL FINANCE LTD</v>
          </cell>
          <cell r="B1042">
            <v>526971</v>
          </cell>
          <cell r="C1042" t="str">
            <v>Not Listed</v>
          </cell>
        </row>
        <row r="1043">
          <cell r="A1043" t="str">
            <v>DHP (INDIA) LTD</v>
          </cell>
          <cell r="B1043">
            <v>531306</v>
          </cell>
          <cell r="C1043" t="str">
            <v>Not Listed</v>
          </cell>
        </row>
        <row r="1044">
          <cell r="A1044" t="str">
            <v>DHP INDIA LTD</v>
          </cell>
          <cell r="B1044">
            <v>531306</v>
          </cell>
          <cell r="C1044" t="str">
            <v>Not Listed</v>
          </cell>
        </row>
        <row r="1045">
          <cell r="A1045" t="str">
            <v>DHRUV CONSULTANCY SERVICES LTD</v>
          </cell>
          <cell r="B1045">
            <v>541302</v>
          </cell>
          <cell r="C1045" t="str">
            <v>Not Listed</v>
          </cell>
        </row>
        <row r="1046">
          <cell r="A1046" t="str">
            <v>DHRUV ESTATES LTD</v>
          </cell>
          <cell r="B1046">
            <v>507886</v>
          </cell>
          <cell r="C1046" t="str">
            <v>Not Listed</v>
          </cell>
        </row>
        <row r="1047">
          <cell r="A1047" t="str">
            <v>DHRUV WELLNESS LTD</v>
          </cell>
          <cell r="B1047">
            <v>540695</v>
          </cell>
          <cell r="C1047" t="str">
            <v>Not Listed</v>
          </cell>
        </row>
        <row r="1048">
          <cell r="A1048" t="str">
            <v>DHRUVA CAPITAL SERVICES LTD</v>
          </cell>
          <cell r="B1048">
            <v>531237</v>
          </cell>
          <cell r="C1048" t="str">
            <v>Not Listed</v>
          </cell>
        </row>
        <row r="1049">
          <cell r="A1049" t="str">
            <v>DHUNSERI INVESTMENTS LTD</v>
          </cell>
          <cell r="B1049">
            <v>533336</v>
          </cell>
          <cell r="C1049" t="str">
            <v>DHUNINV</v>
          </cell>
        </row>
        <row r="1050">
          <cell r="A1050" t="str">
            <v>DHUNSERI PETROCHEM LTD</v>
          </cell>
          <cell r="B1050">
            <v>523736</v>
          </cell>
          <cell r="C1050" t="str">
            <v>DPL</v>
          </cell>
        </row>
        <row r="1051">
          <cell r="A1051" t="str">
            <v>DHUNSERI TEA &amp; INDUSTRIES LTD</v>
          </cell>
          <cell r="B1051">
            <v>538902</v>
          </cell>
          <cell r="C1051" t="str">
            <v>DTIL</v>
          </cell>
        </row>
        <row r="1052">
          <cell r="A1052" t="str">
            <v>Dhunseri Ventures LTD</v>
          </cell>
          <cell r="B1052" t="str">
            <v>Not Listed</v>
          </cell>
          <cell r="C1052" t="str">
            <v>DVL</v>
          </cell>
        </row>
        <row r="1053">
          <cell r="A1053" t="str">
            <v>DIAMANT INFRASTRUCTURE LTD</v>
          </cell>
          <cell r="B1053">
            <v>508860</v>
          </cell>
          <cell r="C1053" t="str">
            <v>Not Listed</v>
          </cell>
        </row>
        <row r="1054">
          <cell r="A1054" t="str">
            <v>DIAMINES &amp; CHEMICALS LTD</v>
          </cell>
          <cell r="B1054">
            <v>500120</v>
          </cell>
          <cell r="C1054" t="str">
            <v>Not Listed</v>
          </cell>
        </row>
        <row r="1055">
          <cell r="A1055" t="str">
            <v>DIAMOND POWER INFRA LTD</v>
          </cell>
          <cell r="B1055">
            <v>522163</v>
          </cell>
          <cell r="C1055" t="str">
            <v>DIAPOWER</v>
          </cell>
        </row>
        <row r="1056">
          <cell r="A1056" t="str">
            <v>DIANA TEA CO LTD</v>
          </cell>
          <cell r="B1056">
            <v>530959</v>
          </cell>
          <cell r="C1056" t="str">
            <v>Not Listed</v>
          </cell>
        </row>
        <row r="1057">
          <cell r="A1057" t="str">
            <v>DIC (INDIA) LTD</v>
          </cell>
          <cell r="B1057">
            <v>500089</v>
          </cell>
          <cell r="C1057" t="str">
            <v>DICIND</v>
          </cell>
        </row>
        <row r="1058">
          <cell r="A1058" t="str">
            <v>DIC INDIA LTD</v>
          </cell>
          <cell r="B1058">
            <v>500089</v>
          </cell>
          <cell r="C1058" t="str">
            <v>DICIND</v>
          </cell>
        </row>
        <row r="1059">
          <cell r="A1059" t="str">
            <v>DIGGI MULTITRADE LTD</v>
          </cell>
          <cell r="B1059">
            <v>540811</v>
          </cell>
          <cell r="C1059" t="str">
            <v>Not Listed</v>
          </cell>
        </row>
        <row r="1060">
          <cell r="A1060" t="str">
            <v>Digicontent Ltd</v>
          </cell>
          <cell r="B1060">
            <v>542685</v>
          </cell>
          <cell r="C1060" t="str">
            <v>DGCONTENT</v>
          </cell>
        </row>
        <row r="1061">
          <cell r="A1061" t="str">
            <v>DIGJAM LTD</v>
          </cell>
          <cell r="B1061">
            <v>539979</v>
          </cell>
          <cell r="C1061" t="str">
            <v>DIGJAMLTD</v>
          </cell>
        </row>
        <row r="1062">
          <cell r="A1062" t="str">
            <v>DIKSAT TRANSWORLD LTD</v>
          </cell>
          <cell r="B1062">
            <v>540151</v>
          </cell>
          <cell r="C1062" t="str">
            <v>Not Listed</v>
          </cell>
        </row>
        <row r="1063">
          <cell r="A1063" t="str">
            <v>Diksha Greens Ltd</v>
          </cell>
          <cell r="B1063">
            <v>542155</v>
          </cell>
          <cell r="C1063" t="str">
            <v>DGL</v>
          </cell>
        </row>
        <row r="1064">
          <cell r="A1064" t="str">
            <v>DIL LTD</v>
          </cell>
          <cell r="B1064">
            <v>506414</v>
          </cell>
          <cell r="C1064" t="str">
            <v>Not Listed</v>
          </cell>
        </row>
        <row r="1065">
          <cell r="A1065" t="str">
            <v>DILIGENT INDUSTRIES LTD</v>
          </cell>
          <cell r="B1065">
            <v>531153</v>
          </cell>
          <cell r="C1065" t="str">
            <v>Not Listed</v>
          </cell>
        </row>
        <row r="1066">
          <cell r="A1066" t="str">
            <v>DILIGENT MEDIA CORPORATION LTD</v>
          </cell>
          <cell r="B1066">
            <v>540789</v>
          </cell>
          <cell r="C1066" t="str">
            <v>DNAMEDIA</v>
          </cell>
        </row>
        <row r="1067">
          <cell r="A1067" t="str">
            <v>DILIP BUILDCON LTD</v>
          </cell>
          <cell r="B1067">
            <v>540047</v>
          </cell>
          <cell r="C1067" t="str">
            <v>DBL</v>
          </cell>
        </row>
        <row r="1068">
          <cell r="A1068" t="str">
            <v>DION GLOBAL SOLUTIONS LTD</v>
          </cell>
          <cell r="B1068">
            <v>526927</v>
          </cell>
          <cell r="C1068" t="str">
            <v>Not Listed</v>
          </cell>
        </row>
        <row r="1069">
          <cell r="A1069" t="str">
            <v>DISA (INDIA) LTD</v>
          </cell>
          <cell r="B1069">
            <v>500068</v>
          </cell>
          <cell r="C1069" t="str">
            <v>Not Listed</v>
          </cell>
        </row>
        <row r="1070">
          <cell r="A1070" t="str">
            <v>DISA INDIA LTD</v>
          </cell>
          <cell r="B1070">
            <v>500068</v>
          </cell>
          <cell r="C1070" t="str">
            <v>Not Listed</v>
          </cell>
        </row>
        <row r="1071">
          <cell r="A1071" t="str">
            <v>DISH TV (INDIA) LTD</v>
          </cell>
          <cell r="B1071">
            <v>532839</v>
          </cell>
          <cell r="C1071" t="str">
            <v>DISHTV</v>
          </cell>
        </row>
        <row r="1072">
          <cell r="A1072" t="str">
            <v>DISH TV INDIA LTD</v>
          </cell>
          <cell r="B1072">
            <v>532839</v>
          </cell>
          <cell r="C1072" t="str">
            <v>DISHTV</v>
          </cell>
        </row>
        <row r="1073">
          <cell r="A1073" t="str">
            <v>DISHA RESOURCES LTD</v>
          </cell>
          <cell r="B1073">
            <v>531553</v>
          </cell>
          <cell r="C1073" t="str">
            <v>Not Listed</v>
          </cell>
        </row>
        <row r="1074">
          <cell r="A1074" t="str">
            <v>DISHMAN CARBOGEN AMCIS LTD</v>
          </cell>
          <cell r="B1074">
            <v>540701</v>
          </cell>
          <cell r="C1074" t="str">
            <v>DCAL</v>
          </cell>
        </row>
        <row r="1075">
          <cell r="A1075" t="str">
            <v>DIVINUS FABRICS LTD</v>
          </cell>
          <cell r="B1075">
            <v>538432</v>
          </cell>
          <cell r="C1075" t="str">
            <v>Not Listed</v>
          </cell>
        </row>
        <row r="1076">
          <cell r="A1076" t="str">
            <v>DIVI'S LABORATORIES LTD</v>
          </cell>
          <cell r="B1076">
            <v>532488</v>
          </cell>
          <cell r="C1076" t="str">
            <v>DIVISLAB</v>
          </cell>
        </row>
        <row r="1077">
          <cell r="A1077" t="str">
            <v>DIVYA JYOTI INDUSTRIES LTD</v>
          </cell>
          <cell r="B1077">
            <v>526285</v>
          </cell>
          <cell r="C1077" t="str">
            <v>Not Listed</v>
          </cell>
        </row>
        <row r="1078">
          <cell r="A1078" t="str">
            <v>DIVYASHAKTI GRANITES LTD</v>
          </cell>
          <cell r="B1078">
            <v>526315</v>
          </cell>
          <cell r="C1078" t="str">
            <v>Not Listed</v>
          </cell>
        </row>
        <row r="1079">
          <cell r="A1079" t="str">
            <v>DIXON TECHNOLOGIES (INDIA) LTD</v>
          </cell>
          <cell r="B1079">
            <v>540699</v>
          </cell>
          <cell r="C1079" t="str">
            <v>DIXON</v>
          </cell>
        </row>
        <row r="1080">
          <cell r="A1080" t="str">
            <v>DIXON TECHNOLOGIES INDIA LTD</v>
          </cell>
          <cell r="B1080">
            <v>540699</v>
          </cell>
          <cell r="C1080" t="str">
            <v>DIXON</v>
          </cell>
        </row>
        <row r="1081">
          <cell r="A1081" t="str">
            <v>DLF LTD</v>
          </cell>
          <cell r="B1081">
            <v>532868</v>
          </cell>
          <cell r="C1081" t="str">
            <v>DLF</v>
          </cell>
        </row>
        <row r="1082">
          <cell r="A1082" t="str">
            <v>D-LINK (INDIA) LTD</v>
          </cell>
          <cell r="B1082">
            <v>533146</v>
          </cell>
          <cell r="C1082" t="str">
            <v>DLINK(INDIA)</v>
          </cell>
        </row>
        <row r="1083">
          <cell r="A1083" t="str">
            <v>D-LINK INDIA LTD</v>
          </cell>
          <cell r="B1083">
            <v>533146</v>
          </cell>
          <cell r="C1083" t="str">
            <v>DLINKINDIA</v>
          </cell>
        </row>
        <row r="1084">
          <cell r="A1084" t="str">
            <v>DOLAT INVESTMENTS LTD</v>
          </cell>
          <cell r="B1084">
            <v>505526</v>
          </cell>
          <cell r="C1084" t="str">
            <v>Not Listed</v>
          </cell>
        </row>
        <row r="1085">
          <cell r="A1085" t="str">
            <v>DOLFIN RUBBERS LTD</v>
          </cell>
          <cell r="B1085">
            <v>542013</v>
          </cell>
          <cell r="C1085" t="str">
            <v>Not Listed</v>
          </cell>
        </row>
        <row r="1086">
          <cell r="A1086" t="str">
            <v>DOLLAR INDUSTRIES LTD</v>
          </cell>
          <cell r="B1086">
            <v>541403</v>
          </cell>
          <cell r="C1086" t="str">
            <v>DOLLAR</v>
          </cell>
        </row>
        <row r="1087">
          <cell r="A1087" t="str">
            <v>DOLPHIN MEDICAL SERVICES LTD</v>
          </cell>
          <cell r="B1087">
            <v>526504</v>
          </cell>
          <cell r="C1087" t="str">
            <v>Not Listed</v>
          </cell>
        </row>
        <row r="1088">
          <cell r="A1088" t="str">
            <v>DOLPHIN OFFSHORE ENTERPRISES (INDIA) LTD</v>
          </cell>
          <cell r="B1088">
            <v>522261</v>
          </cell>
          <cell r="C1088" t="str">
            <v>DOLPHINOFF</v>
          </cell>
        </row>
        <row r="1089">
          <cell r="A1089" t="str">
            <v>DOLPHIN OFFSHORE ENTERPRISES INDIA LTD</v>
          </cell>
          <cell r="B1089">
            <v>522261</v>
          </cell>
          <cell r="C1089" t="str">
            <v>DOLPHINOFF</v>
          </cell>
        </row>
        <row r="1090">
          <cell r="A1090" t="str">
            <v>DONEAR INDUSTRIES LTD</v>
          </cell>
          <cell r="B1090">
            <v>512519</v>
          </cell>
          <cell r="C1090" t="str">
            <v>DONEAR</v>
          </cell>
        </row>
        <row r="1091">
          <cell r="A1091" t="str">
            <v>DPSC LTD</v>
          </cell>
          <cell r="B1091" t="str">
            <v>Not Listed</v>
          </cell>
          <cell r="C1091" t="str">
            <v>DPSCLTD</v>
          </cell>
        </row>
        <row r="1092">
          <cell r="A1092" t="str">
            <v>DQ ENTERTAINMENT INTERNATIONAL LTD</v>
          </cell>
          <cell r="B1092">
            <v>533176</v>
          </cell>
          <cell r="C1092" t="str">
            <v>DQE</v>
          </cell>
        </row>
        <row r="1093">
          <cell r="A1093" t="str">
            <v>DR AGARWALS EYE HOSPITAL LTD</v>
          </cell>
          <cell r="B1093">
            <v>526783</v>
          </cell>
          <cell r="C1093" t="str">
            <v>Not Listed</v>
          </cell>
        </row>
        <row r="1094">
          <cell r="A1094" t="str">
            <v>DR HABEEBULLAH LIFE SCIENCES LTD</v>
          </cell>
          <cell r="B1094">
            <v>539267</v>
          </cell>
          <cell r="C1094" t="str">
            <v>Not Listed</v>
          </cell>
        </row>
        <row r="1095">
          <cell r="A1095" t="str">
            <v>DR LAL PATH LABS LTD</v>
          </cell>
          <cell r="B1095">
            <v>539524</v>
          </cell>
          <cell r="C1095" t="str">
            <v>LALPATHLAB</v>
          </cell>
        </row>
        <row r="1096">
          <cell r="A1096" t="str">
            <v>DR LALCHANDANI LABS LTD</v>
          </cell>
          <cell r="B1096">
            <v>541299</v>
          </cell>
          <cell r="C1096" t="str">
            <v>Not Listed</v>
          </cell>
        </row>
        <row r="1097">
          <cell r="A1097" t="str">
            <v>DR REDDY'S LABORATORIES LTD</v>
          </cell>
          <cell r="B1097">
            <v>500124</v>
          </cell>
          <cell r="C1097" t="str">
            <v>DRREDDY</v>
          </cell>
        </row>
        <row r="1098">
          <cell r="A1098" t="str">
            <v>DRA CONSULTANTS LTD</v>
          </cell>
          <cell r="B1098">
            <v>540144</v>
          </cell>
          <cell r="C1098" t="str">
            <v>Not Listed</v>
          </cell>
        </row>
        <row r="1099">
          <cell r="A1099" t="str">
            <v>DREDGING CORPORATION OF (INDIA) LTD</v>
          </cell>
          <cell r="B1099">
            <v>523618</v>
          </cell>
          <cell r="C1099" t="str">
            <v>DREDGECORP</v>
          </cell>
        </row>
        <row r="1100">
          <cell r="A1100" t="str">
            <v>DREDGING CORPORATION OF INDIA LTD</v>
          </cell>
          <cell r="B1100">
            <v>523618</v>
          </cell>
          <cell r="C1100" t="str">
            <v>DREDGECORP</v>
          </cell>
        </row>
        <row r="1101">
          <cell r="A1101" t="str">
            <v>DUCON INFRATECHNOLOGIES LTD</v>
          </cell>
          <cell r="B1101">
            <v>534674</v>
          </cell>
          <cell r="C1101" t="str">
            <v>DUCON</v>
          </cell>
        </row>
        <row r="1102">
          <cell r="A1102" t="str">
            <v>DUGAR HOUSING DEVELOPMENTS LTD</v>
          </cell>
          <cell r="B1102">
            <v>511634</v>
          </cell>
          <cell r="C1102" t="str">
            <v>Not Listed</v>
          </cell>
        </row>
        <row r="1103">
          <cell r="A1103" t="str">
            <v>DUKE OFFSHORE LTD</v>
          </cell>
          <cell r="B1103">
            <v>531471</v>
          </cell>
          <cell r="C1103" t="str">
            <v>Not Listed</v>
          </cell>
        </row>
        <row r="1104">
          <cell r="A1104" t="str">
            <v>DUNCAN ENGINEERING LTD</v>
          </cell>
          <cell r="B1104">
            <v>504908</v>
          </cell>
          <cell r="C1104" t="str">
            <v>Not Listed</v>
          </cell>
        </row>
        <row r="1105">
          <cell r="A1105" t="str">
            <v>DUROPACK LTD</v>
          </cell>
          <cell r="B1105">
            <v>526355</v>
          </cell>
          <cell r="C1105" t="str">
            <v>Not Listed</v>
          </cell>
        </row>
        <row r="1106">
          <cell r="A1106" t="str">
            <v>DUTRON POLYMERS LTD</v>
          </cell>
          <cell r="B1106">
            <v>517437</v>
          </cell>
          <cell r="C1106" t="str">
            <v>Not Listed</v>
          </cell>
        </row>
        <row r="1107">
          <cell r="A1107" t="str">
            <v>DWARIKESH SUGAR INDUSTRIES LTD</v>
          </cell>
          <cell r="B1107">
            <v>532610</v>
          </cell>
          <cell r="C1107" t="str">
            <v>DWARKESH</v>
          </cell>
        </row>
        <row r="1108">
          <cell r="A1108" t="str">
            <v>Dwitiya Trading Ltd</v>
          </cell>
          <cell r="B1108">
            <v>538608</v>
          </cell>
          <cell r="C1108" t="str">
            <v>DWITIYA</v>
          </cell>
        </row>
        <row r="1109">
          <cell r="A1109" t="str">
            <v>DYNACONS SYSTEMS &amp; SOLUTIONS LTD</v>
          </cell>
          <cell r="B1109">
            <v>532365</v>
          </cell>
          <cell r="C1109" t="str">
            <v>DSSL</v>
          </cell>
        </row>
        <row r="1110">
          <cell r="A1110" t="str">
            <v>DYNAMATIC TECHNOLOGIES LTD</v>
          </cell>
          <cell r="B1110">
            <v>505242</v>
          </cell>
          <cell r="C1110" t="str">
            <v>DYNAMATECH</v>
          </cell>
        </row>
        <row r="1111">
          <cell r="A1111" t="str">
            <v>DYNAMIC ARCHISTRUCTURES LTD</v>
          </cell>
          <cell r="B1111">
            <v>539681</v>
          </cell>
          <cell r="C1111" t="str">
            <v>Not Listed</v>
          </cell>
        </row>
        <row r="1112">
          <cell r="A1112" t="str">
            <v>DYNAMIC CABLES LTD</v>
          </cell>
          <cell r="B1112">
            <v>540795</v>
          </cell>
          <cell r="C1112" t="str">
            <v>Not Listed</v>
          </cell>
        </row>
        <row r="1113">
          <cell r="A1113" t="str">
            <v>DYNAMIC INDUSTRIES LTD</v>
          </cell>
          <cell r="B1113">
            <v>524818</v>
          </cell>
          <cell r="C1113" t="str">
            <v>Not Listed</v>
          </cell>
        </row>
        <row r="1114">
          <cell r="A1114" t="str">
            <v>DYNAMIC PORTFOLIO MANAGEMENT &amp; SERVICES LTD</v>
          </cell>
          <cell r="B1114">
            <v>530779</v>
          </cell>
          <cell r="C1114" t="str">
            <v>Not Listed</v>
          </cell>
        </row>
        <row r="1115">
          <cell r="A1115" t="str">
            <v>DYNAVISION LTD</v>
          </cell>
          <cell r="B1115">
            <v>517238</v>
          </cell>
          <cell r="C1115" t="str">
            <v>Not Listed</v>
          </cell>
        </row>
        <row r="1116">
          <cell r="A1116" t="str">
            <v>DYNEMIC PRODUCTS LTD</v>
          </cell>
          <cell r="B1116">
            <v>532707</v>
          </cell>
          <cell r="C1116" t="str">
            <v>DYNPRO</v>
          </cell>
        </row>
        <row r="1117">
          <cell r="A1117" t="str">
            <v>E COM INFOTECH I LTD</v>
          </cell>
          <cell r="B1117">
            <v>531533</v>
          </cell>
          <cell r="C1117" t="str">
            <v>Not Listed</v>
          </cell>
        </row>
        <row r="1118">
          <cell r="A1118" t="str">
            <v>E2E NETWORKS LTD</v>
          </cell>
          <cell r="B1118" t="str">
            <v>Not Listed</v>
          </cell>
          <cell r="C1118" t="str">
            <v>E2E</v>
          </cell>
        </row>
        <row r="1119">
          <cell r="A1119" t="str">
            <v>EAST BUILDTECH LTD</v>
          </cell>
          <cell r="B1119">
            <v>507917</v>
          </cell>
          <cell r="C1119" t="str">
            <v>Not Listed</v>
          </cell>
        </row>
        <row r="1120">
          <cell r="A1120" t="str">
            <v>EAST COAST STEEL LTD</v>
          </cell>
          <cell r="B1120">
            <v>520081</v>
          </cell>
          <cell r="C1120" t="str">
            <v>Not Listed</v>
          </cell>
        </row>
        <row r="1121">
          <cell r="A1121" t="str">
            <v>EAST INDIA SECURITIES LTD</v>
          </cell>
          <cell r="B1121">
            <v>541053</v>
          </cell>
          <cell r="C1121" t="str">
            <v>Not Listed</v>
          </cell>
        </row>
        <row r="1122">
          <cell r="A1122" t="str">
            <v>EASTERN SILK INDUSTRIES LTD</v>
          </cell>
          <cell r="B1122">
            <v>590022</v>
          </cell>
          <cell r="C1122" t="str">
            <v>EASTSILK</v>
          </cell>
        </row>
        <row r="1123">
          <cell r="A1123" t="str">
            <v>EASTERN TREADS LTD</v>
          </cell>
          <cell r="B1123">
            <v>531346</v>
          </cell>
          <cell r="C1123" t="str">
            <v>Not Listed</v>
          </cell>
        </row>
        <row r="1124">
          <cell r="A1124" t="str">
            <v>EASUN REYROLLE LTD</v>
          </cell>
          <cell r="B1124">
            <v>532751</v>
          </cell>
          <cell r="C1124" t="str">
            <v>EASUNREYRL</v>
          </cell>
        </row>
        <row r="1125">
          <cell r="A1125" t="str">
            <v>ECE INDUSTRIES LTD</v>
          </cell>
          <cell r="B1125" t="str">
            <v>Not Listed</v>
          </cell>
          <cell r="C1125" t="str">
            <v>ECEIND</v>
          </cell>
        </row>
        <row r="1126">
          <cell r="A1126" t="str">
            <v>ECLERX SERVICES LTD</v>
          </cell>
          <cell r="B1126">
            <v>532927</v>
          </cell>
          <cell r="C1126" t="str">
            <v>ECLERX</v>
          </cell>
        </row>
        <row r="1127">
          <cell r="A1127" t="str">
            <v>ECO FRIENDLY FOOD PROCESSING PARK LTD</v>
          </cell>
          <cell r="B1127">
            <v>534839</v>
          </cell>
          <cell r="C1127" t="str">
            <v>Not Listed</v>
          </cell>
        </row>
        <row r="1128">
          <cell r="A1128" t="str">
            <v>ECO RECYCLING LTD</v>
          </cell>
          <cell r="B1128">
            <v>530643</v>
          </cell>
          <cell r="C1128" t="str">
            <v>Not Listed</v>
          </cell>
        </row>
        <row r="1129">
          <cell r="A1129" t="str">
            <v>ECOBOARD INDUSTRIES LTD</v>
          </cell>
          <cell r="B1129">
            <v>523732</v>
          </cell>
          <cell r="C1129" t="str">
            <v>Not Listed</v>
          </cell>
        </row>
        <row r="1130">
          <cell r="A1130" t="str">
            <v>ECONO TRADE (INDIA) LTD</v>
          </cell>
          <cell r="B1130">
            <v>538708</v>
          </cell>
          <cell r="C1130" t="str">
            <v>Not Listed</v>
          </cell>
        </row>
        <row r="1131">
          <cell r="A1131" t="str">
            <v>ECONO TRADE INDIA LTD</v>
          </cell>
          <cell r="B1131">
            <v>538708</v>
          </cell>
          <cell r="C1131" t="str">
            <v>Not Listed</v>
          </cell>
        </row>
        <row r="1132">
          <cell r="A1132" t="str">
            <v>ECOPLAST LTD</v>
          </cell>
          <cell r="B1132">
            <v>526703</v>
          </cell>
          <cell r="C1132" t="str">
            <v>Not Listed</v>
          </cell>
        </row>
        <row r="1133">
          <cell r="A1133" t="str">
            <v>ECS BIZTECH LTD</v>
          </cell>
          <cell r="B1133">
            <v>540063</v>
          </cell>
          <cell r="C1133" t="str">
            <v>Not Listed</v>
          </cell>
        </row>
        <row r="1134">
          <cell r="A1134" t="str">
            <v>EDELWEISS FINANCIAL SERVICES LTD</v>
          </cell>
          <cell r="B1134">
            <v>532922</v>
          </cell>
          <cell r="C1134" t="str">
            <v>EDELWEISS</v>
          </cell>
        </row>
        <row r="1135">
          <cell r="A1135" t="str">
            <v>EDUCOMP SOLUTIONS LTD</v>
          </cell>
          <cell r="B1135">
            <v>532696</v>
          </cell>
          <cell r="C1135" t="str">
            <v>EDUCOMP</v>
          </cell>
        </row>
        <row r="1136">
          <cell r="A1136" t="str">
            <v>EDUEXEL INFOTAINMENT LTD</v>
          </cell>
          <cell r="B1136">
            <v>526483</v>
          </cell>
          <cell r="C1136" t="str">
            <v>Not Listed</v>
          </cell>
        </row>
        <row r="1137">
          <cell r="A1137" t="str">
            <v>EDYNAMICS SOLUTIONS LTD</v>
          </cell>
          <cell r="B1137">
            <v>535694</v>
          </cell>
          <cell r="C1137" t="str">
            <v>Not Listed</v>
          </cell>
        </row>
        <row r="1138">
          <cell r="A1138" t="str">
            <v>EICHER MOTORS LTD</v>
          </cell>
          <cell r="B1138">
            <v>505200</v>
          </cell>
          <cell r="C1138" t="str">
            <v>EICHERMOT</v>
          </cell>
        </row>
        <row r="1139">
          <cell r="A1139" t="str">
            <v>EID PARRY (INDIA) LTD</v>
          </cell>
          <cell r="B1139">
            <v>500125</v>
          </cell>
          <cell r="C1139" t="str">
            <v>EIDPARRY</v>
          </cell>
        </row>
        <row r="1140">
          <cell r="A1140" t="str">
            <v>EID PARRY INDIA LTD</v>
          </cell>
          <cell r="B1140">
            <v>500125</v>
          </cell>
          <cell r="C1140" t="str">
            <v>EIDPARRY</v>
          </cell>
        </row>
        <row r="1141">
          <cell r="A1141" t="str">
            <v>EIH ASSOCIATED HOTELS LTD</v>
          </cell>
          <cell r="B1141">
            <v>523127</v>
          </cell>
          <cell r="C1141" t="str">
            <v>EIHAHOTELS</v>
          </cell>
        </row>
        <row r="1142">
          <cell r="A1142" t="str">
            <v>EIH LTD</v>
          </cell>
          <cell r="B1142">
            <v>500840</v>
          </cell>
          <cell r="C1142" t="str">
            <v>EIHOTEL</v>
          </cell>
        </row>
        <row r="1143">
          <cell r="A1143" t="str">
            <v>EIMCO ELECON (INDIA) LTD</v>
          </cell>
          <cell r="B1143">
            <v>523708</v>
          </cell>
          <cell r="C1143" t="str">
            <v>EIMCOELECO</v>
          </cell>
        </row>
        <row r="1144">
          <cell r="A1144" t="str">
            <v>EIMCO ELECON INDIA LTD</v>
          </cell>
          <cell r="B1144">
            <v>523708</v>
          </cell>
          <cell r="C1144" t="str">
            <v>EIMCOELECO</v>
          </cell>
        </row>
        <row r="1145">
          <cell r="A1145" t="str">
            <v>Ejecta Marketing Ltd</v>
          </cell>
          <cell r="B1145">
            <v>538653</v>
          </cell>
          <cell r="C1145" t="str">
            <v>EML</v>
          </cell>
        </row>
        <row r="1146">
          <cell r="A1146" t="str">
            <v>EKAM LEASING &amp; FINANCE CO LTD</v>
          </cell>
          <cell r="B1146">
            <v>530581</v>
          </cell>
          <cell r="C1146" t="str">
            <v>Not Listed</v>
          </cell>
        </row>
        <row r="1147">
          <cell r="A1147" t="str">
            <v>E-LAND APPAREL LTD</v>
          </cell>
          <cell r="B1147">
            <v>532820</v>
          </cell>
          <cell r="C1147" t="str">
            <v>ELAND</v>
          </cell>
        </row>
        <row r="1148">
          <cell r="A1148" t="str">
            <v>ELANGO INDUSTRIES LTD</v>
          </cell>
          <cell r="B1148">
            <v>513452</v>
          </cell>
          <cell r="C1148" t="str">
            <v>Not Listed</v>
          </cell>
        </row>
        <row r="1149">
          <cell r="A1149" t="str">
            <v>ELANTAS BECK (INDIA) LTD</v>
          </cell>
          <cell r="B1149">
            <v>500123</v>
          </cell>
          <cell r="C1149" t="str">
            <v>Not Listed</v>
          </cell>
        </row>
        <row r="1150">
          <cell r="A1150" t="str">
            <v>ELANTAS BECK INDIA LTD</v>
          </cell>
          <cell r="B1150">
            <v>500123</v>
          </cell>
          <cell r="C1150" t="str">
            <v>Not Listed</v>
          </cell>
        </row>
        <row r="1151">
          <cell r="A1151" t="str">
            <v>ELCID INVESTMENTS LTD</v>
          </cell>
          <cell r="B1151">
            <v>503681</v>
          </cell>
          <cell r="C1151" t="str">
            <v>Not Listed</v>
          </cell>
        </row>
        <row r="1152">
          <cell r="A1152" t="str">
            <v>ELDECO HOUSING &amp; INDUSTRIES LTD</v>
          </cell>
          <cell r="B1152">
            <v>523329</v>
          </cell>
          <cell r="C1152" t="str">
            <v>Not Listed</v>
          </cell>
        </row>
        <row r="1153">
          <cell r="A1153" t="str">
            <v>ELECON ENGINEERING COMPANY LTD</v>
          </cell>
          <cell r="B1153">
            <v>505700</v>
          </cell>
          <cell r="C1153" t="str">
            <v>ELECON</v>
          </cell>
        </row>
        <row r="1154">
          <cell r="A1154" t="str">
            <v>ELECTROSTEEL CASTINGS LTD</v>
          </cell>
          <cell r="B1154">
            <v>500128</v>
          </cell>
          <cell r="C1154" t="str">
            <v>ELECTCAST</v>
          </cell>
        </row>
        <row r="1155">
          <cell r="A1155" t="str">
            <v>ELECTROSTEEL STEELS LTD</v>
          </cell>
          <cell r="B1155">
            <v>533264</v>
          </cell>
          <cell r="C1155" t="str">
            <v>ELECTROSL</v>
          </cell>
        </row>
        <row r="1156">
          <cell r="A1156" t="str">
            <v>ELECTROTHERM (INDIA) LTD</v>
          </cell>
          <cell r="B1156">
            <v>526608</v>
          </cell>
          <cell r="C1156" t="str">
            <v>ELECTHERM</v>
          </cell>
        </row>
        <row r="1157">
          <cell r="A1157" t="str">
            <v>ELECTROTHERM INDIA LTD</v>
          </cell>
          <cell r="B1157">
            <v>526608</v>
          </cell>
          <cell r="C1157" t="str">
            <v>ELECTHERM</v>
          </cell>
        </row>
        <row r="1158">
          <cell r="A1158" t="str">
            <v>ELEGANT FLORICULTURE &amp; AGROTECH (INDIA) LTD</v>
          </cell>
          <cell r="B1158">
            <v>526473</v>
          </cell>
          <cell r="C1158" t="str">
            <v>Not Listed</v>
          </cell>
        </row>
        <row r="1159">
          <cell r="A1159" t="str">
            <v>ELEGANT FLORICULTURE &amp; AGROTECH INDIA LTD</v>
          </cell>
          <cell r="B1159">
            <v>526473</v>
          </cell>
          <cell r="C1159" t="str">
            <v>Not Listed</v>
          </cell>
        </row>
        <row r="1160">
          <cell r="A1160" t="str">
            <v>ELEGANT MARBLES &amp; GRANI INDUSTRIES LTD</v>
          </cell>
          <cell r="B1160">
            <v>526705</v>
          </cell>
          <cell r="C1160" t="str">
            <v>Not Listed</v>
          </cell>
        </row>
        <row r="1161">
          <cell r="A1161" t="str">
            <v>ELGI EQUIPMENTS LTD</v>
          </cell>
          <cell r="B1161">
            <v>522074</v>
          </cell>
          <cell r="C1161" t="str">
            <v>ELGIEQUIP</v>
          </cell>
        </row>
        <row r="1162">
          <cell r="A1162" t="str">
            <v>ELGI RUBBER COMPANY LTD</v>
          </cell>
          <cell r="B1162" t="str">
            <v>Not Listed</v>
          </cell>
          <cell r="C1162" t="str">
            <v>ELGIRUBCO</v>
          </cell>
        </row>
        <row r="1163">
          <cell r="A1163" t="str">
            <v>ELIXIR CAPITAL LTD</v>
          </cell>
          <cell r="B1163">
            <v>531278</v>
          </cell>
          <cell r="C1163" t="str">
            <v>Not Listed</v>
          </cell>
        </row>
        <row r="1164">
          <cell r="A1164" t="str">
            <v>ELNET TECHNOLOGIES LTD</v>
          </cell>
          <cell r="B1164">
            <v>517477</v>
          </cell>
          <cell r="C1164" t="str">
            <v>Not Listed</v>
          </cell>
        </row>
        <row r="1165">
          <cell r="A1165" t="str">
            <v>ELPRO INTERNATIONAL LTD</v>
          </cell>
          <cell r="B1165">
            <v>504000</v>
          </cell>
          <cell r="C1165" t="str">
            <v>Not Listed</v>
          </cell>
        </row>
        <row r="1166">
          <cell r="A1166" t="str">
            <v>EMA (INDIA) LTD</v>
          </cell>
          <cell r="B1166">
            <v>522027</v>
          </cell>
          <cell r="C1166" t="str">
            <v>Not Listed</v>
          </cell>
        </row>
        <row r="1167">
          <cell r="A1167" t="str">
            <v>EMA INDIA LTD</v>
          </cell>
          <cell r="B1167">
            <v>522027</v>
          </cell>
          <cell r="C1167" t="str">
            <v>Not Listed</v>
          </cell>
        </row>
        <row r="1168">
          <cell r="A1168" t="str">
            <v>EMAMI LTD</v>
          </cell>
          <cell r="B1168">
            <v>531162</v>
          </cell>
          <cell r="C1168" t="str">
            <v>EMAMILTD</v>
          </cell>
        </row>
        <row r="1169">
          <cell r="A1169" t="str">
            <v>Emami Paper Mills LTD</v>
          </cell>
          <cell r="B1169" t="str">
            <v>Not Listed</v>
          </cell>
          <cell r="C1169" t="str">
            <v>EMAMIPAP</v>
          </cell>
        </row>
        <row r="1170">
          <cell r="A1170" t="str">
            <v>EMAMI PAPER MILLS LTD</v>
          </cell>
          <cell r="B1170">
            <v>533208</v>
          </cell>
          <cell r="C1170" t="str">
            <v>Not Listed</v>
          </cell>
        </row>
        <row r="1171">
          <cell r="A1171" t="str">
            <v>EMAMI REALTY LTD</v>
          </cell>
          <cell r="B1171">
            <v>533218</v>
          </cell>
          <cell r="C1171" t="str">
            <v>EMAMIREAL</v>
          </cell>
        </row>
        <row r="1172">
          <cell r="A1172" t="str">
            <v>Embassy Office Parks REIT</v>
          </cell>
          <cell r="B1172">
            <v>542602</v>
          </cell>
          <cell r="C1172" t="str">
            <v>EMBASSY</v>
          </cell>
        </row>
        <row r="1173">
          <cell r="A1173" t="str">
            <v>EMCO LTD</v>
          </cell>
          <cell r="B1173">
            <v>504008</v>
          </cell>
          <cell r="C1173" t="str">
            <v>EMCO</v>
          </cell>
        </row>
        <row r="1174">
          <cell r="A1174" t="str">
            <v>EMERALD LEASING FINANCE &amp; INVESTMENT COMPANY LTD</v>
          </cell>
          <cell r="B1174">
            <v>538882</v>
          </cell>
          <cell r="C1174" t="str">
            <v>Not Listed</v>
          </cell>
        </row>
        <row r="1175">
          <cell r="A1175" t="str">
            <v>EMERALD LEISURES LTD</v>
          </cell>
          <cell r="B1175">
            <v>507265</v>
          </cell>
          <cell r="C1175" t="str">
            <v>Not Listed</v>
          </cell>
        </row>
        <row r="1176">
          <cell r="A1176" t="str">
            <v>EMGEE CABLES &amp; COMMUNICATIONS LTD</v>
          </cell>
          <cell r="B1176">
            <v>530333</v>
          </cell>
          <cell r="C1176" t="str">
            <v>Not Listed</v>
          </cell>
        </row>
        <row r="1177">
          <cell r="A1177" t="str">
            <v>EMKAY GLOBAL FINANCIAL SERVICES LTD</v>
          </cell>
          <cell r="B1177">
            <v>532737</v>
          </cell>
          <cell r="C1177" t="str">
            <v>EMKAY</v>
          </cell>
        </row>
        <row r="1178">
          <cell r="A1178" t="str">
            <v>EMKAY TAPS AND CUTTING TOOLS LTD</v>
          </cell>
          <cell r="B1178" t="str">
            <v>Not Listed</v>
          </cell>
          <cell r="C1178" t="str">
            <v>EMKAYTOOLS</v>
          </cell>
        </row>
        <row r="1179">
          <cell r="A1179" t="str">
            <v>EMMBI INDUSTRIES LTD</v>
          </cell>
          <cell r="B1179">
            <v>533161</v>
          </cell>
          <cell r="C1179" t="str">
            <v>EMMBI</v>
          </cell>
        </row>
        <row r="1180">
          <cell r="A1180" t="str">
            <v>EMMESSAR BIOTECH &amp; NUTRITION LTD</v>
          </cell>
          <cell r="B1180">
            <v>524768</v>
          </cell>
          <cell r="C1180" t="str">
            <v>Not Listed</v>
          </cell>
        </row>
        <row r="1181">
          <cell r="A1181" t="str">
            <v>EMMSONS INTERNATIONAL LTD</v>
          </cell>
          <cell r="B1181">
            <v>532038</v>
          </cell>
          <cell r="C1181" t="str">
            <v>Not Listed</v>
          </cell>
        </row>
        <row r="1182">
          <cell r="A1182" t="str">
            <v>EMPEE DISTILLERIES LTD</v>
          </cell>
          <cell r="B1182">
            <v>532920</v>
          </cell>
          <cell r="C1182" t="str">
            <v>EDL</v>
          </cell>
        </row>
        <row r="1183">
          <cell r="A1183" t="str">
            <v>EMPEE SUGARS &amp; CHEMICALS LTD</v>
          </cell>
          <cell r="B1183">
            <v>500132</v>
          </cell>
          <cell r="C1183" t="str">
            <v>Not Listed</v>
          </cell>
        </row>
        <row r="1184">
          <cell r="A1184" t="str">
            <v>EMPIRE INDUSTRIES LTD</v>
          </cell>
          <cell r="B1184">
            <v>509525</v>
          </cell>
          <cell r="C1184" t="str">
            <v>Not Listed</v>
          </cell>
        </row>
        <row r="1185">
          <cell r="A1185" t="str">
            <v>EMPOWER (INDIA) LTD</v>
          </cell>
          <cell r="B1185">
            <v>504351</v>
          </cell>
          <cell r="C1185" t="str">
            <v>Not Listed</v>
          </cell>
        </row>
        <row r="1186">
          <cell r="A1186" t="str">
            <v>EMPOWER INDIA LTD</v>
          </cell>
          <cell r="B1186">
            <v>504351</v>
          </cell>
          <cell r="C1186" t="str">
            <v>Not Listed</v>
          </cell>
        </row>
        <row r="1187">
          <cell r="A1187" t="str">
            <v>ENBEE TRADE &amp; FINANCE LTD</v>
          </cell>
          <cell r="B1187">
            <v>512441</v>
          </cell>
          <cell r="C1187" t="str">
            <v>Not Listed</v>
          </cell>
        </row>
        <row r="1188">
          <cell r="A1188" t="str">
            <v>ENCASH ENTERTAINMENT LTD</v>
          </cell>
          <cell r="B1188">
            <v>538684</v>
          </cell>
          <cell r="C1188" t="str">
            <v>Not Listed</v>
          </cell>
        </row>
        <row r="1189">
          <cell r="A1189" t="str">
            <v>ENDURANCE TECHNOLOGIES LTD</v>
          </cell>
          <cell r="B1189">
            <v>540153</v>
          </cell>
          <cell r="C1189" t="str">
            <v>ENDURANCE</v>
          </cell>
        </row>
        <row r="1190">
          <cell r="A1190" t="str">
            <v>ENERGY DEVELOPMENT COMPANY LTD</v>
          </cell>
          <cell r="B1190">
            <v>532219</v>
          </cell>
          <cell r="C1190" t="str">
            <v>ENERGYDEV</v>
          </cell>
        </row>
        <row r="1191">
          <cell r="A1191" t="str">
            <v>ENGINEERS (INDIA) LTD</v>
          </cell>
          <cell r="B1191">
            <v>532178</v>
          </cell>
          <cell r="C1191" t="str">
            <v>ENGINERSIN</v>
          </cell>
        </row>
        <row r="1192">
          <cell r="A1192" t="str">
            <v>ENGINEERS INDIA LTD</v>
          </cell>
          <cell r="B1192">
            <v>532178</v>
          </cell>
          <cell r="C1192" t="str">
            <v>ENGINERSIN</v>
          </cell>
        </row>
        <row r="1193">
          <cell r="A1193" t="str">
            <v>ENKEI WHEELS (INDIA) LTD</v>
          </cell>
          <cell r="B1193">
            <v>533477</v>
          </cell>
          <cell r="C1193" t="str">
            <v>Not Listed</v>
          </cell>
        </row>
        <row r="1194">
          <cell r="A1194" t="str">
            <v>ENKEI WHEELS INDIA LTD</v>
          </cell>
          <cell r="B1194">
            <v>533477</v>
          </cell>
          <cell r="C1194" t="str">
            <v>Not Listed</v>
          </cell>
        </row>
        <row r="1195">
          <cell r="A1195" t="str">
            <v>ENTERPRISE INTERNATIONAL LTD</v>
          </cell>
          <cell r="B1195">
            <v>526574</v>
          </cell>
          <cell r="C1195" t="str">
            <v>Not Listed</v>
          </cell>
        </row>
        <row r="1196">
          <cell r="A1196" t="str">
            <v>ENTERTAINMENT NETWORK (INDIA) LTD</v>
          </cell>
          <cell r="B1196">
            <v>532700</v>
          </cell>
          <cell r="C1196" t="str">
            <v>ENIL</v>
          </cell>
        </row>
        <row r="1197">
          <cell r="A1197" t="str">
            <v>ENTERTAINMENT NETWORK INDIA LTD</v>
          </cell>
          <cell r="B1197">
            <v>532700</v>
          </cell>
          <cell r="C1197" t="str">
            <v>ENIL</v>
          </cell>
        </row>
        <row r="1198">
          <cell r="A1198" t="str">
            <v>ENVAIR ELECTRODYNE LTD</v>
          </cell>
          <cell r="B1198">
            <v>500246</v>
          </cell>
          <cell r="C1198" t="str">
            <v>Not Listed</v>
          </cell>
        </row>
        <row r="1199">
          <cell r="A1199" t="str">
            <v>EON ELECTRIC LTD</v>
          </cell>
          <cell r="B1199">
            <v>532658</v>
          </cell>
          <cell r="C1199" t="str">
            <v>EON</v>
          </cell>
        </row>
        <row r="1200">
          <cell r="A1200" t="str">
            <v>EPC INDUSTRIE LTD</v>
          </cell>
          <cell r="B1200">
            <v>523754</v>
          </cell>
          <cell r="C1200" t="str">
            <v>Not Listed</v>
          </cell>
        </row>
        <row r="1201">
          <cell r="A1201" t="str">
            <v>EPIC ENERGY LTD</v>
          </cell>
          <cell r="B1201">
            <v>530407</v>
          </cell>
          <cell r="C1201" t="str">
            <v>Not Listed</v>
          </cell>
        </row>
        <row r="1202">
          <cell r="A1202" t="str">
            <v>EPSOM PROPERTIES LTD</v>
          </cell>
          <cell r="B1202">
            <v>531155</v>
          </cell>
          <cell r="C1202" t="str">
            <v>Not Listed</v>
          </cell>
        </row>
        <row r="1203">
          <cell r="A1203" t="str">
            <v>EQUITAS HOLDINGS LTD</v>
          </cell>
          <cell r="B1203">
            <v>539844</v>
          </cell>
          <cell r="C1203" t="str">
            <v>EQUITAS</v>
          </cell>
        </row>
        <row r="1204">
          <cell r="A1204" t="str">
            <v>ERIS LIFESCIENCES LTD</v>
          </cell>
          <cell r="B1204">
            <v>540596</v>
          </cell>
          <cell r="C1204" t="str">
            <v>ERIS</v>
          </cell>
        </row>
        <row r="1205">
          <cell r="A1205" t="str">
            <v>EROS INTERNATIONAL MEDIA LTD</v>
          </cell>
          <cell r="B1205">
            <v>533261</v>
          </cell>
          <cell r="C1205" t="str">
            <v>EROSMEDIA</v>
          </cell>
        </row>
        <row r="1206">
          <cell r="A1206" t="str">
            <v>ERP SOFT SYSTEMS LTD</v>
          </cell>
          <cell r="B1206">
            <v>530909</v>
          </cell>
          <cell r="C1206" t="str">
            <v>Not Listed</v>
          </cell>
        </row>
        <row r="1207">
          <cell r="A1207" t="str">
            <v>ESAAR (INDIA) LTD</v>
          </cell>
          <cell r="B1207">
            <v>531502</v>
          </cell>
          <cell r="C1207" t="str">
            <v>Not Listed</v>
          </cell>
        </row>
        <row r="1208">
          <cell r="A1208" t="str">
            <v>ESAAR INDIA LTD</v>
          </cell>
          <cell r="B1208">
            <v>531502</v>
          </cell>
          <cell r="C1208" t="str">
            <v>Not Listed</v>
          </cell>
        </row>
        <row r="1209">
          <cell r="A1209" t="str">
            <v>ESAB (INDIA) LTD</v>
          </cell>
          <cell r="B1209">
            <v>500133</v>
          </cell>
          <cell r="C1209" t="str">
            <v>ESAB(INDIA)</v>
          </cell>
        </row>
        <row r="1210">
          <cell r="A1210" t="str">
            <v>ESAB INDIA LTD</v>
          </cell>
          <cell r="B1210">
            <v>500133</v>
          </cell>
          <cell r="C1210" t="str">
            <v>ESABINDIA</v>
          </cell>
        </row>
        <row r="1211">
          <cell r="A1211" t="str">
            <v>ESCORP ASSET MANAGEMENT LTD</v>
          </cell>
          <cell r="B1211">
            <v>540455</v>
          </cell>
          <cell r="C1211" t="str">
            <v>Not Listed</v>
          </cell>
        </row>
        <row r="1212">
          <cell r="A1212" t="str">
            <v>ESCORTS FINANCE LTD</v>
          </cell>
          <cell r="B1212">
            <v>511716</v>
          </cell>
          <cell r="C1212" t="str">
            <v>Not Listed</v>
          </cell>
        </row>
        <row r="1213">
          <cell r="A1213" t="str">
            <v>ESCORTS LTD</v>
          </cell>
          <cell r="B1213">
            <v>500495</v>
          </cell>
          <cell r="C1213" t="str">
            <v>ESCORTS</v>
          </cell>
        </row>
        <row r="1214">
          <cell r="A1214" t="str">
            <v>ESHA MEDIA RESEARCH LTD</v>
          </cell>
          <cell r="B1214">
            <v>531259</v>
          </cell>
          <cell r="C1214" t="str">
            <v>Not Listed</v>
          </cell>
        </row>
        <row r="1215">
          <cell r="A1215" t="str">
            <v>ESKAY K'N'IT (INDIA) LTD</v>
          </cell>
          <cell r="B1215">
            <v>514118</v>
          </cell>
          <cell r="C1215" t="str">
            <v>Not Listed</v>
          </cell>
        </row>
        <row r="1216">
          <cell r="A1216" t="str">
            <v>ESKAY K'N'IT INDIA LTD</v>
          </cell>
          <cell r="B1216">
            <v>514118</v>
          </cell>
          <cell r="C1216" t="str">
            <v>Not Listed</v>
          </cell>
        </row>
        <row r="1217">
          <cell r="A1217" t="str">
            <v>ESS DEE ALUMINIUM LTD</v>
          </cell>
          <cell r="B1217">
            <v>532787</v>
          </cell>
          <cell r="C1217" t="str">
            <v>ESSDEE</v>
          </cell>
        </row>
        <row r="1218">
          <cell r="A1218" t="str">
            <v>ESSAR SECURITIES LTD</v>
          </cell>
          <cell r="B1218">
            <v>533149</v>
          </cell>
          <cell r="C1218" t="str">
            <v>Not Listed</v>
          </cell>
        </row>
        <row r="1219">
          <cell r="A1219" t="str">
            <v>ESSAR SHIPPING LTD</v>
          </cell>
          <cell r="B1219">
            <v>533704</v>
          </cell>
          <cell r="C1219" t="str">
            <v>ESSARSHPNG</v>
          </cell>
        </row>
        <row r="1220">
          <cell r="A1220" t="str">
            <v>ESSEL PROPACK LTD</v>
          </cell>
          <cell r="B1220">
            <v>500135</v>
          </cell>
          <cell r="C1220" t="str">
            <v>ESSELPACK</v>
          </cell>
        </row>
        <row r="1221">
          <cell r="A1221" t="str">
            <v>ESTEEM BIO ORGANIC FOOD PROCESSING  LTD</v>
          </cell>
          <cell r="B1221">
            <v>534927</v>
          </cell>
          <cell r="C1221" t="str">
            <v>Not Listed</v>
          </cell>
        </row>
        <row r="1222">
          <cell r="A1222" t="str">
            <v>ESTER INDUSTRIES LTD</v>
          </cell>
          <cell r="B1222">
            <v>500136</v>
          </cell>
          <cell r="C1222" t="str">
            <v>ESTER</v>
          </cell>
        </row>
        <row r="1223">
          <cell r="A1223" t="str">
            <v>ETT LTD</v>
          </cell>
          <cell r="B1223">
            <v>537707</v>
          </cell>
          <cell r="C1223" t="str">
            <v>Not Listed</v>
          </cell>
        </row>
        <row r="1224">
          <cell r="A1224" t="str">
            <v>EUREKA INDUSTRIES LTD</v>
          </cell>
          <cell r="B1224">
            <v>521137</v>
          </cell>
          <cell r="C1224" t="str">
            <v>Not Listed</v>
          </cell>
        </row>
        <row r="1225">
          <cell r="A1225" t="str">
            <v>EURO ASIA EXPORTS LTD</v>
          </cell>
          <cell r="B1225">
            <v>530929</v>
          </cell>
          <cell r="C1225" t="str">
            <v>Not Listed</v>
          </cell>
        </row>
        <row r="1226">
          <cell r="A1226" t="str">
            <v>EURO CERAMICS LTD</v>
          </cell>
          <cell r="B1226">
            <v>532823</v>
          </cell>
          <cell r="C1226" t="str">
            <v>EUROCERA</v>
          </cell>
        </row>
        <row r="1227">
          <cell r="A1227" t="str">
            <v>EURO INDIA FRESH FOODS LTD</v>
          </cell>
          <cell r="B1227" t="str">
            <v>Not Listed</v>
          </cell>
          <cell r="C1227" t="str">
            <v>EIFFL</v>
          </cell>
        </row>
        <row r="1228">
          <cell r="A1228" t="str">
            <v>EURO MULTIVISION LTD</v>
          </cell>
          <cell r="B1228">
            <v>533109</v>
          </cell>
          <cell r="C1228" t="str">
            <v>EUROMULTI</v>
          </cell>
        </row>
        <row r="1229">
          <cell r="A1229" t="str">
            <v>EUROTEX INDUSTRIES &amp; EXPORTS LTD</v>
          </cell>
          <cell r="B1229">
            <v>521014</v>
          </cell>
          <cell r="C1229" t="str">
            <v>Not Listed</v>
          </cell>
        </row>
        <row r="1230">
          <cell r="A1230" t="str">
            <v>Eurotex Industries and Exports LTD</v>
          </cell>
          <cell r="B1230" t="str">
            <v>Not Listed</v>
          </cell>
          <cell r="C1230" t="str">
            <v>EUROTEXIND</v>
          </cell>
        </row>
        <row r="1231">
          <cell r="A1231" t="str">
            <v>Evans Electric Ltd</v>
          </cell>
          <cell r="B1231">
            <v>542668</v>
          </cell>
          <cell r="C1231" t="str">
            <v>EVANS</v>
          </cell>
        </row>
        <row r="1232">
          <cell r="A1232" t="str">
            <v>EVEREADY INDUSTRIES (INDIA) LTD</v>
          </cell>
          <cell r="B1232">
            <v>531508</v>
          </cell>
          <cell r="C1232" t="str">
            <v>EVEREADY</v>
          </cell>
        </row>
        <row r="1233">
          <cell r="A1233" t="str">
            <v>EVEREADY INDUSTRIES INDIA LTD</v>
          </cell>
          <cell r="B1233">
            <v>531508</v>
          </cell>
          <cell r="C1233" t="str">
            <v>EVEREADY</v>
          </cell>
        </row>
        <row r="1234">
          <cell r="A1234" t="str">
            <v>EVEREST INDUSTRIES LTD</v>
          </cell>
          <cell r="B1234">
            <v>508906</v>
          </cell>
          <cell r="C1234" t="str">
            <v>EVERESTIND</v>
          </cell>
        </row>
        <row r="1235">
          <cell r="A1235" t="str">
            <v>EVEREST KANTO CYLINDER LTD</v>
          </cell>
          <cell r="B1235">
            <v>532684</v>
          </cell>
          <cell r="C1235" t="str">
            <v>EKC</v>
          </cell>
        </row>
        <row r="1236">
          <cell r="A1236" t="str">
            <v>EVEREST ORGANICS LTD</v>
          </cell>
          <cell r="B1236">
            <v>524790</v>
          </cell>
          <cell r="C1236" t="str">
            <v>Not Listed</v>
          </cell>
        </row>
        <row r="1237">
          <cell r="A1237" t="str">
            <v>EVERGREEN TEXTILES LTD</v>
          </cell>
          <cell r="B1237">
            <v>514060</v>
          </cell>
          <cell r="C1237" t="str">
            <v>Not Listed</v>
          </cell>
        </row>
        <row r="1238">
          <cell r="A1238" t="str">
            <v>EVERLON SYNTHETICS LTD</v>
          </cell>
          <cell r="B1238">
            <v>514358</v>
          </cell>
          <cell r="C1238" t="str">
            <v>Not Listed</v>
          </cell>
        </row>
        <row r="1239">
          <cell r="A1239" t="str">
            <v>EXCEL CROP CARE LTD</v>
          </cell>
          <cell r="B1239">
            <v>532511</v>
          </cell>
          <cell r="C1239" t="str">
            <v>EXCELCROP</v>
          </cell>
        </row>
        <row r="1240">
          <cell r="A1240" t="str">
            <v>EXCEL INDUSTRIES LTD</v>
          </cell>
          <cell r="B1240">
            <v>500650</v>
          </cell>
          <cell r="C1240" t="str">
            <v>EXCELINDUS</v>
          </cell>
        </row>
        <row r="1241">
          <cell r="A1241" t="str">
            <v>EXCEL REALTY N INFRA LTD</v>
          </cell>
          <cell r="B1241">
            <v>533090</v>
          </cell>
          <cell r="C1241" t="str">
            <v>EXCEL</v>
          </cell>
        </row>
        <row r="1242">
          <cell r="A1242" t="str">
            <v>EXIDE INDUSTRIES LTD</v>
          </cell>
          <cell r="B1242">
            <v>500086</v>
          </cell>
          <cell r="C1242" t="str">
            <v>EXIDEIND</v>
          </cell>
        </row>
        <row r="1243">
          <cell r="A1243" t="str">
            <v>Expleo Solutions LTD</v>
          </cell>
          <cell r="B1243" t="str">
            <v>Not Listed</v>
          </cell>
          <cell r="C1243" t="str">
            <v>EXPLEOSOL</v>
          </cell>
        </row>
        <row r="1244">
          <cell r="A1244" t="str">
            <v>EXPLICIT FINANCE LTD</v>
          </cell>
          <cell r="B1244">
            <v>530571</v>
          </cell>
          <cell r="C1244" t="str">
            <v>Not Listed</v>
          </cell>
        </row>
        <row r="1245">
          <cell r="A1245" t="str">
            <v>EXPO GAS CONTAINERS LTD</v>
          </cell>
          <cell r="B1245">
            <v>526614</v>
          </cell>
          <cell r="C1245" t="str">
            <v>Not Listed</v>
          </cell>
        </row>
        <row r="1246">
          <cell r="A1246" t="str">
            <v>F MEC INTERNATIONAL FINANCIAL SERVICES LTD</v>
          </cell>
          <cell r="B1246">
            <v>539552</v>
          </cell>
          <cell r="C1246" t="str">
            <v>Not Listed</v>
          </cell>
        </row>
        <row r="1247">
          <cell r="A1247" t="str">
            <v>FACOR ALLOYS LTD</v>
          </cell>
          <cell r="B1247">
            <v>532656</v>
          </cell>
          <cell r="C1247" t="str">
            <v>Not Listed</v>
          </cell>
        </row>
        <row r="1248">
          <cell r="A1248" t="str">
            <v>FAIR DEAL FILAMENTS LTD</v>
          </cell>
          <cell r="B1248">
            <v>514474</v>
          </cell>
          <cell r="C1248" t="str">
            <v>Not Listed</v>
          </cell>
        </row>
        <row r="1249">
          <cell r="A1249" t="str">
            <v>FAIRCHEM SPECIALITY LTD</v>
          </cell>
          <cell r="B1249">
            <v>530117</v>
          </cell>
          <cell r="C1249" t="str">
            <v>FAIRCHEM</v>
          </cell>
        </row>
        <row r="1250">
          <cell r="A1250" t="str">
            <v>FAZE THREE LTD</v>
          </cell>
          <cell r="B1250">
            <v>530079</v>
          </cell>
          <cell r="C1250" t="str">
            <v>Not Listed</v>
          </cell>
        </row>
        <row r="1251">
          <cell r="A1251" t="str">
            <v>FCS SOFTWARE SOLUTIONS LTD</v>
          </cell>
          <cell r="B1251">
            <v>532666</v>
          </cell>
          <cell r="C1251" t="str">
            <v>FCSSOFT</v>
          </cell>
        </row>
        <row r="1252">
          <cell r="A1252" t="str">
            <v>FDC LTD</v>
          </cell>
          <cell r="B1252">
            <v>531599</v>
          </cell>
          <cell r="C1252" t="str">
            <v>FDC</v>
          </cell>
        </row>
        <row r="1253">
          <cell r="A1253" t="str">
            <v>FEDERAL-MOGUL GOETZE (INDIA) LTD</v>
          </cell>
          <cell r="B1253">
            <v>505744</v>
          </cell>
          <cell r="C1253" t="str">
            <v>FMGOETZE</v>
          </cell>
        </row>
        <row r="1254">
          <cell r="A1254" t="str">
            <v>FEDERAL-MOGUL GOETZE INDIA LTD</v>
          </cell>
          <cell r="B1254">
            <v>505744</v>
          </cell>
          <cell r="C1254" t="str">
            <v>FMGOETZE</v>
          </cell>
        </row>
        <row r="1255">
          <cell r="A1255" t="str">
            <v>FELIX INDUSTRIES LTD</v>
          </cell>
          <cell r="B1255" t="str">
            <v>Not Listed</v>
          </cell>
          <cell r="C1255" t="str">
            <v>FELIX</v>
          </cell>
        </row>
        <row r="1256">
          <cell r="A1256" t="str">
            <v>FENOPLAST LTD</v>
          </cell>
          <cell r="B1256">
            <v>526689</v>
          </cell>
          <cell r="C1256" t="str">
            <v>Not Listed</v>
          </cell>
        </row>
        <row r="1257">
          <cell r="A1257" t="str">
            <v>FERRO ALLOYS CORPORATION LTD</v>
          </cell>
          <cell r="B1257">
            <v>500141</v>
          </cell>
          <cell r="C1257" t="str">
            <v>Not Listed</v>
          </cell>
        </row>
        <row r="1258">
          <cell r="A1258" t="str">
            <v>FERTILIZERS AND CHEMICALS TRAVANCORE LTD</v>
          </cell>
          <cell r="B1258">
            <v>590024</v>
          </cell>
          <cell r="C1258" t="str">
            <v>FACT</v>
          </cell>
        </row>
        <row r="1259">
          <cell r="A1259" t="str">
            <v>FERVENT SYNERGIES LTD</v>
          </cell>
          <cell r="B1259">
            <v>533896</v>
          </cell>
          <cell r="C1259" t="str">
            <v>Not Listed</v>
          </cell>
        </row>
        <row r="1260">
          <cell r="A1260" t="str">
            <v>FGP LTD</v>
          </cell>
          <cell r="B1260">
            <v>500142</v>
          </cell>
          <cell r="C1260" t="str">
            <v>Not Listed</v>
          </cell>
        </row>
        <row r="1261">
          <cell r="A1261" t="str">
            <v>FIBERWEB (INDIA) LTD</v>
          </cell>
          <cell r="B1261">
            <v>507910</v>
          </cell>
          <cell r="C1261" t="str">
            <v>Not Listed</v>
          </cell>
        </row>
        <row r="1262">
          <cell r="A1262" t="str">
            <v>FIBERWEB INDIA LTD</v>
          </cell>
          <cell r="B1262">
            <v>507910</v>
          </cell>
          <cell r="C1262" t="str">
            <v>Not Listed</v>
          </cell>
        </row>
        <row r="1263">
          <cell r="A1263" t="str">
            <v>FIEM INDUSTRIES LTD</v>
          </cell>
          <cell r="B1263">
            <v>532768</v>
          </cell>
          <cell r="C1263" t="str">
            <v>FIEMIND</v>
          </cell>
        </row>
        <row r="1264">
          <cell r="A1264" t="str">
            <v>FILATEX (INDIA) LTD</v>
          </cell>
          <cell r="B1264">
            <v>526227</v>
          </cell>
          <cell r="C1264" t="str">
            <v>FILATEX</v>
          </cell>
        </row>
        <row r="1265">
          <cell r="A1265" t="str">
            <v>FILATEX FASHIONS LTD</v>
          </cell>
          <cell r="B1265">
            <v>532022</v>
          </cell>
          <cell r="C1265" t="str">
            <v>Not Listed</v>
          </cell>
        </row>
        <row r="1266">
          <cell r="A1266" t="str">
            <v>FILATEX INDIA LTD</v>
          </cell>
          <cell r="B1266">
            <v>526227</v>
          </cell>
          <cell r="C1266" t="str">
            <v>FILATEX</v>
          </cell>
        </row>
        <row r="1267">
          <cell r="A1267" t="str">
            <v>FILTRA CONSULTANTS AND ENGINEERS LTD</v>
          </cell>
          <cell r="B1267">
            <v>539098</v>
          </cell>
          <cell r="C1267" t="str">
            <v>Not Listed</v>
          </cell>
        </row>
        <row r="1268">
          <cell r="A1268" t="str">
            <v>FINE ORGANIC INDUSTRIES LTD</v>
          </cell>
          <cell r="B1268">
            <v>541557</v>
          </cell>
          <cell r="C1268" t="str">
            <v>FINEORG</v>
          </cell>
        </row>
        <row r="1269">
          <cell r="A1269" t="str">
            <v>FINE-LINE CIRCUITS LTD.</v>
          </cell>
          <cell r="B1269">
            <v>517264</v>
          </cell>
          <cell r="C1269" t="str">
            <v>FINELINE</v>
          </cell>
        </row>
        <row r="1270">
          <cell r="A1270" t="str">
            <v>FINEOTEX CHEMICAL LTD</v>
          </cell>
          <cell r="B1270">
            <v>533333</v>
          </cell>
          <cell r="C1270" t="str">
            <v>FCL</v>
          </cell>
        </row>
        <row r="1271">
          <cell r="A1271" t="str">
            <v>FINKURVE FINANCIAL SERVICES LTD</v>
          </cell>
          <cell r="B1271">
            <v>508954</v>
          </cell>
          <cell r="C1271" t="str">
            <v>Not Listed</v>
          </cell>
        </row>
        <row r="1272">
          <cell r="A1272" t="str">
            <v>FINOLEX CABLES LTD</v>
          </cell>
          <cell r="B1272">
            <v>500144</v>
          </cell>
          <cell r="C1272" t="str">
            <v>FINCABLES</v>
          </cell>
        </row>
        <row r="1273">
          <cell r="A1273" t="str">
            <v>FINOLEX INDUSTRIES LTD</v>
          </cell>
          <cell r="B1273">
            <v>500940</v>
          </cell>
          <cell r="C1273" t="str">
            <v>FINPIPE</v>
          </cell>
        </row>
        <row r="1274">
          <cell r="A1274" t="str">
            <v>FIRST CUSTODIAN FUND (INDIA) LTD</v>
          </cell>
          <cell r="B1274">
            <v>511122</v>
          </cell>
          <cell r="C1274" t="str">
            <v>Not Listed</v>
          </cell>
        </row>
        <row r="1275">
          <cell r="A1275" t="str">
            <v>FIRST CUSTODIAN FUND INDIA LTD</v>
          </cell>
          <cell r="B1275">
            <v>511122</v>
          </cell>
          <cell r="C1275" t="str">
            <v>Not Listed</v>
          </cell>
        </row>
        <row r="1276">
          <cell r="A1276" t="str">
            <v>FIRSTOBJECT TECHNOLOGIES LTD</v>
          </cell>
          <cell r="B1276">
            <v>532379</v>
          </cell>
          <cell r="C1276" t="str">
            <v>Not Listed</v>
          </cell>
        </row>
        <row r="1277">
          <cell r="A1277" t="str">
            <v>FIRSTSOURCE SOLUTIONS LTD</v>
          </cell>
          <cell r="B1277">
            <v>532809</v>
          </cell>
          <cell r="C1277" t="str">
            <v>FSL</v>
          </cell>
        </row>
        <row r="1278">
          <cell r="A1278" t="str">
            <v>FISCHER CHEMIC LTD</v>
          </cell>
          <cell r="B1278">
            <v>524743</v>
          </cell>
          <cell r="C1278" t="str">
            <v>Not Listed</v>
          </cell>
        </row>
        <row r="1279">
          <cell r="A1279" t="str">
            <v>FIVE CORE ELECTRONICS LTD</v>
          </cell>
          <cell r="B1279" t="str">
            <v>Not Listed</v>
          </cell>
          <cell r="C1279" t="str">
            <v>FIVECORE</v>
          </cell>
        </row>
        <row r="1280">
          <cell r="A1280" t="str">
            <v>FIVE CORE EXIM LTD</v>
          </cell>
          <cell r="B1280">
            <v>530885</v>
          </cell>
          <cell r="C1280" t="str">
            <v>Not Listed</v>
          </cell>
        </row>
        <row r="1281">
          <cell r="A1281" t="str">
            <v>FIVE X TRADECOM LTD</v>
          </cell>
          <cell r="B1281">
            <v>536751</v>
          </cell>
          <cell r="C1281" t="str">
            <v>Not Listed</v>
          </cell>
        </row>
        <row r="1282">
          <cell r="A1282" t="str">
            <v>FLEX FOODS LTD</v>
          </cell>
          <cell r="B1282">
            <v>523672</v>
          </cell>
          <cell r="C1282" t="str">
            <v>Not Listed</v>
          </cell>
        </row>
        <row r="1283">
          <cell r="A1283" t="str">
            <v>FLEXITUFF VENTURES INTERNATIONAL LTD</v>
          </cell>
          <cell r="B1283">
            <v>533638</v>
          </cell>
          <cell r="C1283" t="str">
            <v>FLEXITUFF</v>
          </cell>
        </row>
        <row r="1284">
          <cell r="A1284" t="str">
            <v>FLORA CORPORATION LTD</v>
          </cell>
          <cell r="B1284">
            <v>540267</v>
          </cell>
          <cell r="C1284" t="str">
            <v>Not Listed</v>
          </cell>
        </row>
        <row r="1285">
          <cell r="A1285" t="str">
            <v>FLORA TEXTILES LTD</v>
          </cell>
          <cell r="B1285">
            <v>530705</v>
          </cell>
          <cell r="C1285" t="str">
            <v>Not Listed</v>
          </cell>
        </row>
        <row r="1286">
          <cell r="A1286" t="str">
            <v>FLORENCE INVESTECH LTD</v>
          </cell>
          <cell r="B1286">
            <v>532518</v>
          </cell>
          <cell r="C1286" t="str">
            <v>Not Listed</v>
          </cell>
        </row>
        <row r="1287">
          <cell r="A1287" t="str">
            <v>FLUIDOMAT LTD</v>
          </cell>
          <cell r="B1287">
            <v>522017</v>
          </cell>
          <cell r="C1287" t="str">
            <v>Not Listed</v>
          </cell>
        </row>
        <row r="1288">
          <cell r="A1288" t="str">
            <v>FOCUS INDUSTRIAL RESOURCES LTD</v>
          </cell>
          <cell r="B1288">
            <v>534757</v>
          </cell>
          <cell r="C1288" t="str">
            <v>Not Listed</v>
          </cell>
        </row>
        <row r="1289">
          <cell r="A1289" t="str">
            <v>FOCUS LIGHTING AND FIXTURES LTD</v>
          </cell>
          <cell r="B1289" t="str">
            <v>Not Listed</v>
          </cell>
          <cell r="C1289" t="str">
            <v>FOCUS</v>
          </cell>
        </row>
        <row r="1290">
          <cell r="A1290" t="str">
            <v>FOCUS SUITES SOLUTIONS &amp; SERVICES LTD</v>
          </cell>
          <cell r="B1290">
            <v>540945</v>
          </cell>
          <cell r="C1290" t="str">
            <v>Not Listed</v>
          </cell>
        </row>
        <row r="1291">
          <cell r="A1291" t="str">
            <v>FOMENTO RESORTS &amp; HOTELS LTD</v>
          </cell>
          <cell r="B1291">
            <v>503831</v>
          </cell>
          <cell r="C1291" t="str">
            <v>Not Listed</v>
          </cell>
        </row>
        <row r="1292">
          <cell r="A1292" t="str">
            <v>FOODS &amp; INNS LTD</v>
          </cell>
          <cell r="B1292">
            <v>507552</v>
          </cell>
          <cell r="C1292" t="str">
            <v>Not Listed</v>
          </cell>
        </row>
        <row r="1293">
          <cell r="A1293" t="str">
            <v>FORBES &amp; COMPANY LTD</v>
          </cell>
          <cell r="B1293">
            <v>502865</v>
          </cell>
          <cell r="C1293" t="str">
            <v>Not Listed</v>
          </cell>
        </row>
        <row r="1294">
          <cell r="A1294" t="str">
            <v>FORCE MOTORS LTD</v>
          </cell>
          <cell r="B1294">
            <v>500033</v>
          </cell>
          <cell r="C1294" t="str">
            <v>Not Listed</v>
          </cell>
        </row>
        <row r="1295">
          <cell r="A1295" t="str">
            <v>FORTIS HEALTHCARE LTD</v>
          </cell>
          <cell r="B1295">
            <v>532843</v>
          </cell>
          <cell r="C1295" t="str">
            <v>FORTIS</v>
          </cell>
        </row>
        <row r="1296">
          <cell r="A1296" t="str">
            <v>FORTIS MALAR HOSPITALS LTD</v>
          </cell>
          <cell r="B1296">
            <v>523696</v>
          </cell>
          <cell r="C1296" t="str">
            <v>Not Listed</v>
          </cell>
        </row>
        <row r="1297">
          <cell r="A1297" t="str">
            <v>FORTUNE INTERNATIONAL LTD</v>
          </cell>
          <cell r="B1297">
            <v>530213</v>
          </cell>
          <cell r="C1297" t="str">
            <v>Not Listed</v>
          </cell>
        </row>
        <row r="1298">
          <cell r="A1298" t="str">
            <v>FOSECO (INDIA) LTD</v>
          </cell>
          <cell r="B1298">
            <v>500150</v>
          </cell>
          <cell r="C1298" t="str">
            <v>FOSECOIND</v>
          </cell>
        </row>
        <row r="1299">
          <cell r="A1299" t="str">
            <v>FOSECO INDIA LTD</v>
          </cell>
          <cell r="B1299">
            <v>500150</v>
          </cell>
          <cell r="C1299" t="str">
            <v>FOSECOIND</v>
          </cell>
        </row>
        <row r="1300">
          <cell r="A1300" t="str">
            <v>FOUNDRY FUEL PRODUCTS LTD</v>
          </cell>
          <cell r="B1300">
            <v>513579</v>
          </cell>
          <cell r="C1300" t="str">
            <v>Not Listed</v>
          </cell>
        </row>
        <row r="1301">
          <cell r="A1301" t="str">
            <v>FOURTH DIMENSION SOLUTIONS LTD</v>
          </cell>
          <cell r="B1301" t="str">
            <v>Not Listed</v>
          </cell>
          <cell r="C1301" t="str">
            <v>FOURTHDIM</v>
          </cell>
        </row>
        <row r="1302">
          <cell r="A1302" t="str">
            <v>FOURTH GENERATION INFORMATION SYSTEMS LTD</v>
          </cell>
          <cell r="B1302">
            <v>532403</v>
          </cell>
          <cell r="C1302" t="str">
            <v>Not Listed</v>
          </cell>
        </row>
        <row r="1303">
          <cell r="A1303" t="str">
            <v>FRANKLIN INDUSTRIES LTD</v>
          </cell>
          <cell r="B1303">
            <v>540190</v>
          </cell>
          <cell r="C1303" t="str">
            <v>Not Listed</v>
          </cell>
        </row>
        <row r="1304">
          <cell r="A1304" t="str">
            <v>FRANKLIN LEASING AND FINANCE LTD</v>
          </cell>
          <cell r="B1304">
            <v>539839</v>
          </cell>
          <cell r="C1304" t="str">
            <v>Not Listed</v>
          </cell>
        </row>
        <row r="1305">
          <cell r="A1305" t="str">
            <v>Fraser and Company Ltd</v>
          </cell>
          <cell r="B1305">
            <v>539032</v>
          </cell>
          <cell r="C1305" t="str">
            <v>FRASER</v>
          </cell>
        </row>
        <row r="1306">
          <cell r="A1306" t="str">
            <v>FREDUN PHARMACEUTICALS LTD</v>
          </cell>
          <cell r="B1306">
            <v>539730</v>
          </cell>
          <cell r="C1306" t="str">
            <v>Not Listed</v>
          </cell>
        </row>
        <row r="1307">
          <cell r="A1307" t="str">
            <v>FRESHTROP FRUITS LTD</v>
          </cell>
          <cell r="B1307">
            <v>530077</v>
          </cell>
          <cell r="C1307" t="str">
            <v>Not Listed</v>
          </cell>
        </row>
        <row r="1308">
          <cell r="A1308" t="str">
            <v>FRONTIER CAPITAL LTD</v>
          </cell>
          <cell r="B1308">
            <v>508980</v>
          </cell>
          <cell r="C1308" t="str">
            <v>Not Listed</v>
          </cell>
        </row>
        <row r="1309">
          <cell r="A1309" t="str">
            <v>FRONTIER SPRINGS LTD</v>
          </cell>
          <cell r="B1309">
            <v>522195</v>
          </cell>
          <cell r="C1309" t="str">
            <v>Not Listed</v>
          </cell>
        </row>
        <row r="1310">
          <cell r="A1310" t="str">
            <v>FRONTLINE BUSINESS SOLUTIONS LTD.</v>
          </cell>
          <cell r="B1310">
            <v>521167</v>
          </cell>
          <cell r="C1310" t="str">
            <v>FRONTBUSS</v>
          </cell>
        </row>
        <row r="1311">
          <cell r="A1311" t="str">
            <v>FRONTLINE CORPORATION LTD</v>
          </cell>
          <cell r="B1311">
            <v>532042</v>
          </cell>
          <cell r="C1311" t="str">
            <v>Not Listed</v>
          </cell>
        </row>
        <row r="1312">
          <cell r="A1312" t="str">
            <v>FRONTLINE SECURITIES LTD</v>
          </cell>
          <cell r="B1312">
            <v>533213</v>
          </cell>
          <cell r="C1312" t="str">
            <v>Not Listed</v>
          </cell>
        </row>
        <row r="1313">
          <cell r="A1313" t="str">
            <v>FRUITION VENTURE LTD</v>
          </cell>
          <cell r="B1313">
            <v>538568</v>
          </cell>
          <cell r="C1313" t="str">
            <v>Not Listed</v>
          </cell>
        </row>
        <row r="1314">
          <cell r="A1314" t="str">
            <v>FUNNY SOFTWARE LTD</v>
          </cell>
          <cell r="B1314">
            <v>539169</v>
          </cell>
          <cell r="C1314" t="str">
            <v>Not Listed</v>
          </cell>
        </row>
        <row r="1315">
          <cell r="A1315" t="str">
            <v>FUTURE CONSUMER LTD</v>
          </cell>
          <cell r="B1315">
            <v>533400</v>
          </cell>
          <cell r="C1315" t="str">
            <v>FCONSUMER</v>
          </cell>
        </row>
        <row r="1316">
          <cell r="A1316" t="str">
            <v>FUTURE ENTERPRISES LTD</v>
          </cell>
          <cell r="B1316">
            <v>523574</v>
          </cell>
          <cell r="C1316" t="str">
            <v>FEL</v>
          </cell>
        </row>
        <row r="1317">
          <cell r="A1317" t="str">
            <v>FUTURE ENTERPRISES LTD</v>
          </cell>
          <cell r="B1317">
            <v>570002</v>
          </cell>
          <cell r="C1317" t="str">
            <v>FELDVR</v>
          </cell>
        </row>
        <row r="1318">
          <cell r="A1318" t="str">
            <v>FUTURE LIFESTYLE FASHIONS LTD</v>
          </cell>
          <cell r="B1318">
            <v>536507</v>
          </cell>
          <cell r="C1318" t="str">
            <v>FLFL</v>
          </cell>
        </row>
        <row r="1319">
          <cell r="A1319" t="str">
            <v>FUTURE MARKET NETWORKS LTD</v>
          </cell>
          <cell r="B1319">
            <v>533296</v>
          </cell>
          <cell r="C1319" t="str">
            <v>FMNL</v>
          </cell>
        </row>
        <row r="1320">
          <cell r="A1320" t="str">
            <v>FUTURE RETAIL LTD</v>
          </cell>
          <cell r="B1320">
            <v>540064</v>
          </cell>
          <cell r="C1320" t="str">
            <v>FRETAIL</v>
          </cell>
        </row>
        <row r="1321">
          <cell r="A1321" t="str">
            <v>FUTURE SUPPLY CHAIN SOLUTIONS LTD</v>
          </cell>
          <cell r="B1321">
            <v>540798</v>
          </cell>
          <cell r="C1321" t="str">
            <v>FSC</v>
          </cell>
        </row>
        <row r="1322">
          <cell r="A1322" t="str">
            <v>FUTURISTIC SECURITIES LTD</v>
          </cell>
          <cell r="B1322">
            <v>523113</v>
          </cell>
          <cell r="C1322" t="str">
            <v>Not Listed</v>
          </cell>
        </row>
        <row r="1323">
          <cell r="A1323" t="str">
            <v>FUTURISTIC SOLUTIONS LTD</v>
          </cell>
          <cell r="B1323">
            <v>534063</v>
          </cell>
          <cell r="C1323" t="str">
            <v>Not Listed</v>
          </cell>
        </row>
        <row r="1324">
          <cell r="A1324" t="str">
            <v>G D TRADING &amp; AGENCIES LTD</v>
          </cell>
          <cell r="B1324">
            <v>504346</v>
          </cell>
          <cell r="C1324" t="str">
            <v>Not Listed</v>
          </cell>
        </row>
        <row r="1325">
          <cell r="A1325" t="str">
            <v>G G DANDEKAR MACHINE WORKS LTD</v>
          </cell>
          <cell r="B1325">
            <v>505250</v>
          </cell>
          <cell r="C1325" t="str">
            <v>Not Listed</v>
          </cell>
        </row>
        <row r="1326">
          <cell r="A1326" t="str">
            <v>G G ENGINEERING LTD</v>
          </cell>
          <cell r="B1326">
            <v>540614</v>
          </cell>
          <cell r="C1326" t="str">
            <v>Not Listed</v>
          </cell>
        </row>
        <row r="1327">
          <cell r="A1327" t="str">
            <v>G K CONSULTANTS LTD</v>
          </cell>
          <cell r="B1327">
            <v>531758</v>
          </cell>
          <cell r="C1327" t="str">
            <v>Not Listed</v>
          </cell>
        </row>
        <row r="1328">
          <cell r="A1328" t="str">
            <v>G S AUTO INTERNATIONAL LTD</v>
          </cell>
          <cell r="B1328">
            <v>513059</v>
          </cell>
          <cell r="C1328" t="str">
            <v>Not Listed</v>
          </cell>
        </row>
        <row r="1329">
          <cell r="A1329" t="str">
            <v>G. K. P. Printing &amp;amp; Packaging Ltd</v>
          </cell>
          <cell r="B1329">
            <v>542666</v>
          </cell>
          <cell r="C1329" t="str">
            <v>GKP</v>
          </cell>
        </row>
        <row r="1330">
          <cell r="A1330" t="str">
            <v>GABRIEL (INDIA) LTD</v>
          </cell>
          <cell r="B1330">
            <v>505714</v>
          </cell>
          <cell r="C1330" t="str">
            <v>GABRIEL</v>
          </cell>
        </row>
        <row r="1331">
          <cell r="A1331" t="str">
            <v>GABRIEL INDIA LTD</v>
          </cell>
          <cell r="B1331">
            <v>505714</v>
          </cell>
          <cell r="C1331" t="str">
            <v>GABRIEL</v>
          </cell>
        </row>
        <row r="1332">
          <cell r="A1332" t="str">
            <v>GAGAN GASES LTD.</v>
          </cell>
          <cell r="B1332">
            <v>524624</v>
          </cell>
          <cell r="C1332" t="str">
            <v>GAGAN</v>
          </cell>
        </row>
        <row r="1333">
          <cell r="A1333" t="str">
            <v>GAGAN POLYCOT (INDIA) LTD</v>
          </cell>
          <cell r="B1333">
            <v>531196</v>
          </cell>
          <cell r="C1333" t="str">
            <v>Not Listed</v>
          </cell>
        </row>
        <row r="1334">
          <cell r="A1334" t="str">
            <v>GAGAN POLYCOT INDIA LTD</v>
          </cell>
          <cell r="B1334">
            <v>531196</v>
          </cell>
          <cell r="C1334" t="str">
            <v>Not Listed</v>
          </cell>
        </row>
        <row r="1335">
          <cell r="A1335" t="str">
            <v>GAIL (INDIA) LTD</v>
          </cell>
          <cell r="B1335">
            <v>532155</v>
          </cell>
          <cell r="C1335" t="str">
            <v>GAIL</v>
          </cell>
        </row>
        <row r="1336">
          <cell r="A1336" t="str">
            <v>GAIL INDIA LTD</v>
          </cell>
          <cell r="B1336">
            <v>532155</v>
          </cell>
          <cell r="C1336" t="str">
            <v>GAIL</v>
          </cell>
        </row>
        <row r="1337">
          <cell r="A1337" t="str">
            <v>GAJANAN SECURITIES SERVICES LTD</v>
          </cell>
          <cell r="B1337">
            <v>538609</v>
          </cell>
          <cell r="C1337" t="str">
            <v>Not Listed</v>
          </cell>
        </row>
        <row r="1338">
          <cell r="A1338" t="str">
            <v>GAJRA BEVEL GEARS LTD</v>
          </cell>
          <cell r="B1338">
            <v>505711</v>
          </cell>
          <cell r="C1338" t="str">
            <v>Not Listed</v>
          </cell>
        </row>
        <row r="1339">
          <cell r="A1339" t="str">
            <v>GALA GLOBAL PRODUCTS LTD</v>
          </cell>
          <cell r="B1339">
            <v>539228</v>
          </cell>
          <cell r="C1339" t="str">
            <v>Not Listed</v>
          </cell>
        </row>
        <row r="1340">
          <cell r="A1340" t="str">
            <v>GALADA FINANCE LTD</v>
          </cell>
          <cell r="B1340">
            <v>538881</v>
          </cell>
          <cell r="C1340" t="str">
            <v>Not Listed</v>
          </cell>
        </row>
        <row r="1341">
          <cell r="A1341" t="str">
            <v>GALADA POWER &amp; TELECOMMUNICATION LTD</v>
          </cell>
          <cell r="B1341">
            <v>504697</v>
          </cell>
          <cell r="C1341" t="str">
            <v>Not Listed</v>
          </cell>
        </row>
        <row r="1342">
          <cell r="A1342" t="str">
            <v>GALAXY AGRICO EXPORTS LTD</v>
          </cell>
          <cell r="B1342">
            <v>531911</v>
          </cell>
          <cell r="C1342" t="str">
            <v>Not Listed</v>
          </cell>
        </row>
        <row r="1343">
          <cell r="A1343" t="str">
            <v>GALAXY BEARINGS LTD</v>
          </cell>
          <cell r="B1343">
            <v>526073</v>
          </cell>
          <cell r="C1343" t="str">
            <v>Not Listed</v>
          </cell>
        </row>
        <row r="1344">
          <cell r="A1344" t="str">
            <v>GALAXY ENTERTAINMENT CORPORATION LTD</v>
          </cell>
          <cell r="B1344">
            <v>506186</v>
          </cell>
          <cell r="C1344" t="str">
            <v>Not Listed</v>
          </cell>
        </row>
        <row r="1345">
          <cell r="A1345" t="str">
            <v>GALAXY SURFACTANTS LTD</v>
          </cell>
          <cell r="B1345">
            <v>540935</v>
          </cell>
          <cell r="C1345" t="str">
            <v>GALAXYSURF</v>
          </cell>
        </row>
        <row r="1346">
          <cell r="A1346" t="str">
            <v>GALLANTT ISPAT LTD</v>
          </cell>
          <cell r="B1346">
            <v>533265</v>
          </cell>
          <cell r="C1346" t="str">
            <v>GALLISPAT</v>
          </cell>
        </row>
        <row r="1347">
          <cell r="A1347" t="str">
            <v>GALLANTT METAL LTD</v>
          </cell>
          <cell r="B1347">
            <v>532726</v>
          </cell>
          <cell r="C1347" t="str">
            <v>GALLANTT</v>
          </cell>
        </row>
        <row r="1348">
          <cell r="A1348" t="str">
            <v>GALLOPS ENTERPRISE LTD.</v>
          </cell>
          <cell r="B1348">
            <v>531902</v>
          </cell>
          <cell r="C1348" t="str">
            <v>GALLOPENT</v>
          </cell>
        </row>
        <row r="1349">
          <cell r="A1349" t="str">
            <v>GAMMON INFRASTRUCTURE PROJECTS LTD</v>
          </cell>
          <cell r="B1349">
            <v>532959</v>
          </cell>
          <cell r="C1349" t="str">
            <v>GAMMNINFRA</v>
          </cell>
        </row>
        <row r="1350">
          <cell r="A1350" t="str">
            <v>GANDHI SPECIAL TUBES LTD</v>
          </cell>
          <cell r="B1350">
            <v>513108</v>
          </cell>
          <cell r="C1350" t="str">
            <v>GANDHITUBE</v>
          </cell>
        </row>
        <row r="1351">
          <cell r="A1351" t="str">
            <v>GANESH BENZOPLAST LTD</v>
          </cell>
          <cell r="B1351">
            <v>500153</v>
          </cell>
          <cell r="C1351" t="str">
            <v>Not Listed</v>
          </cell>
        </row>
        <row r="1352">
          <cell r="A1352" t="str">
            <v>GANESH FILMS (INDIA) LTD</v>
          </cell>
          <cell r="B1352">
            <v>541703</v>
          </cell>
          <cell r="C1352" t="str">
            <v>Not Listed</v>
          </cell>
        </row>
        <row r="1353">
          <cell r="A1353" t="str">
            <v>GANESH FILMS INDIA LTD</v>
          </cell>
          <cell r="B1353">
            <v>541703</v>
          </cell>
          <cell r="C1353" t="str">
            <v>Not Listed</v>
          </cell>
        </row>
        <row r="1354">
          <cell r="A1354" t="str">
            <v>GANESH HOLDINGS LTD</v>
          </cell>
          <cell r="B1354">
            <v>504397</v>
          </cell>
          <cell r="C1354" t="str">
            <v>Not Listed</v>
          </cell>
        </row>
        <row r="1355">
          <cell r="A1355" t="str">
            <v>GANESH HOUSING CORPORATION LTD</v>
          </cell>
          <cell r="B1355">
            <v>526367</v>
          </cell>
          <cell r="C1355" t="str">
            <v>GANESHHOUC</v>
          </cell>
        </row>
        <row r="1356">
          <cell r="A1356" t="str">
            <v>GANESHA ECOSPHERE LTD</v>
          </cell>
          <cell r="B1356">
            <v>514167</v>
          </cell>
          <cell r="C1356" t="str">
            <v>GANECOS</v>
          </cell>
        </row>
        <row r="1357">
          <cell r="A1357" t="str">
            <v>GANGA FORGING LTD</v>
          </cell>
          <cell r="B1357" t="str">
            <v>Not Listed</v>
          </cell>
          <cell r="C1357" t="str">
            <v>GANGAFORGE</v>
          </cell>
        </row>
        <row r="1358">
          <cell r="A1358" t="str">
            <v>GANGA PAPERS (INDIA) LTD</v>
          </cell>
          <cell r="B1358">
            <v>531813</v>
          </cell>
          <cell r="C1358" t="str">
            <v>Not Listed</v>
          </cell>
        </row>
        <row r="1359">
          <cell r="A1359" t="str">
            <v>GANGA PAPERS INDIA LTD</v>
          </cell>
          <cell r="B1359">
            <v>531813</v>
          </cell>
          <cell r="C1359" t="str">
            <v>Not Listed</v>
          </cell>
        </row>
        <row r="1360">
          <cell r="A1360" t="str">
            <v>GANGA PHARMACEUTICALS LTD</v>
          </cell>
          <cell r="B1360">
            <v>539680</v>
          </cell>
          <cell r="C1360" t="str">
            <v>Not Listed</v>
          </cell>
        </row>
        <row r="1361">
          <cell r="A1361" t="str">
            <v>GANGES SECURITIES LTD</v>
          </cell>
          <cell r="B1361">
            <v>540647</v>
          </cell>
          <cell r="C1361" t="str">
            <v>GANGESSECU</v>
          </cell>
        </row>
        <row r="1362">
          <cell r="A1362" t="str">
            <v>GANGOTRI TEXTILES LTD</v>
          </cell>
          <cell r="B1362">
            <v>521176</v>
          </cell>
          <cell r="C1362" t="str">
            <v>GANGOTRI</v>
          </cell>
        </row>
        <row r="1363">
          <cell r="A1363" t="str">
            <v>GANON PRODUCTS LTD</v>
          </cell>
          <cell r="B1363">
            <v>512443</v>
          </cell>
          <cell r="C1363" t="str">
            <v>Not Listed</v>
          </cell>
        </row>
        <row r="1364">
          <cell r="A1364" t="str">
            <v>GARBI FINVEST LTD</v>
          </cell>
          <cell r="B1364">
            <v>539492</v>
          </cell>
          <cell r="C1364" t="str">
            <v>Not Listed</v>
          </cell>
        </row>
        <row r="1365">
          <cell r="A1365" t="str">
            <v>GARDEN REACH SHIPBUILDERS &amp; ENGINEERS LTD</v>
          </cell>
          <cell r="B1365">
            <v>542011</v>
          </cell>
          <cell r="C1365" t="str">
            <v>GRSE</v>
          </cell>
        </row>
        <row r="1366">
          <cell r="A1366" t="str">
            <v>GARDEN SILK MILLS LTD</v>
          </cell>
          <cell r="B1366">
            <v>500155</v>
          </cell>
          <cell r="C1366" t="str">
            <v>GARDENSILK</v>
          </cell>
        </row>
        <row r="1367">
          <cell r="A1367" t="str">
            <v>GARG FURNACE LTD</v>
          </cell>
          <cell r="B1367">
            <v>530615</v>
          </cell>
          <cell r="C1367" t="str">
            <v>Not Listed</v>
          </cell>
        </row>
        <row r="1368">
          <cell r="A1368" t="str">
            <v>GARNET CONSTRUCTION LTD</v>
          </cell>
          <cell r="B1368">
            <v>526727</v>
          </cell>
          <cell r="C1368" t="str">
            <v>Not Listed</v>
          </cell>
        </row>
        <row r="1369">
          <cell r="A1369" t="str">
            <v>GARNET INTERNATIONAL LTD</v>
          </cell>
          <cell r="B1369">
            <v>512493</v>
          </cell>
          <cell r="C1369" t="str">
            <v>Not Listed</v>
          </cell>
        </row>
        <row r="1370">
          <cell r="A1370" t="str">
            <v>GARODIA CHEMICALS LTD</v>
          </cell>
          <cell r="B1370">
            <v>530161</v>
          </cell>
          <cell r="C1370" t="str">
            <v>Not Listed</v>
          </cell>
        </row>
        <row r="1371">
          <cell r="A1371" t="str">
            <v>GARV INDUSTRIES LTD</v>
          </cell>
          <cell r="B1371">
            <v>541276</v>
          </cell>
          <cell r="C1371" t="str">
            <v>Not Listed</v>
          </cell>
        </row>
        <row r="1372">
          <cell r="A1372" t="str">
            <v>GARWARE MARINE INDUSTRIES LTD</v>
          </cell>
          <cell r="B1372">
            <v>509563</v>
          </cell>
          <cell r="C1372" t="str">
            <v>Not Listed</v>
          </cell>
        </row>
        <row r="1373">
          <cell r="A1373" t="str">
            <v>GARWARE POLYESTER LTD</v>
          </cell>
          <cell r="B1373">
            <v>500655</v>
          </cell>
          <cell r="C1373" t="str">
            <v>Not Listed</v>
          </cell>
        </row>
        <row r="1374">
          <cell r="A1374" t="str">
            <v>GARWARE SYNTHETICS LTD</v>
          </cell>
          <cell r="B1374">
            <v>514400</v>
          </cell>
          <cell r="C1374" t="str">
            <v>Not Listed</v>
          </cell>
        </row>
        <row r="1375">
          <cell r="A1375" t="str">
            <v>GARWARE TECHNICAL FIBRES LTD</v>
          </cell>
          <cell r="B1375">
            <v>509557</v>
          </cell>
          <cell r="C1375" t="str">
            <v>GARFIBRES</v>
          </cell>
        </row>
        <row r="1376">
          <cell r="A1376" t="str">
            <v>GATEWAY DISTRIPARKS LTD</v>
          </cell>
          <cell r="B1376">
            <v>532622</v>
          </cell>
          <cell r="C1376" t="str">
            <v>GDL</v>
          </cell>
        </row>
        <row r="1377">
          <cell r="A1377" t="str">
            <v>GATI LTD</v>
          </cell>
          <cell r="B1377">
            <v>532345</v>
          </cell>
          <cell r="C1377" t="str">
            <v>GATI</v>
          </cell>
        </row>
        <row r="1378">
          <cell r="A1378" t="str">
            <v>GAURAV MERCANTILES LTD</v>
          </cell>
          <cell r="B1378">
            <v>539515</v>
          </cell>
          <cell r="C1378" t="str">
            <v>Not Listed</v>
          </cell>
        </row>
        <row r="1379">
          <cell r="A1379" t="str">
            <v>GAUTAM EXIM LTD</v>
          </cell>
          <cell r="B1379">
            <v>540613</v>
          </cell>
          <cell r="C1379" t="str">
            <v>Not Listed</v>
          </cell>
        </row>
        <row r="1380">
          <cell r="A1380" t="str">
            <v>GAUTAM GEMS LTD</v>
          </cell>
          <cell r="B1380">
            <v>540936</v>
          </cell>
          <cell r="C1380" t="str">
            <v>Not Listed</v>
          </cell>
        </row>
        <row r="1381">
          <cell r="A1381" t="str">
            <v>GAYATRI BIOORGANICS LTD</v>
          </cell>
          <cell r="B1381">
            <v>524564</v>
          </cell>
          <cell r="C1381" t="str">
            <v>Not Listed</v>
          </cell>
        </row>
        <row r="1382">
          <cell r="A1382" t="str">
            <v>GAYATRI HIGHWAYS LTD</v>
          </cell>
          <cell r="B1382">
            <v>541546</v>
          </cell>
          <cell r="C1382" t="str">
            <v>GAYAHWS</v>
          </cell>
        </row>
        <row r="1383">
          <cell r="A1383" t="str">
            <v>GAYATRI PROJECTS LTD</v>
          </cell>
          <cell r="B1383">
            <v>532767</v>
          </cell>
          <cell r="C1383" t="str">
            <v>GAYAPROJ</v>
          </cell>
        </row>
        <row r="1384">
          <cell r="A1384" t="str">
            <v>GAYATRI SUGARS LTD</v>
          </cell>
          <cell r="B1384">
            <v>532183</v>
          </cell>
          <cell r="C1384" t="str">
            <v>Not Listed</v>
          </cell>
        </row>
        <row r="1385">
          <cell r="A1385" t="str">
            <v>GBL INDUSTRIES LTD</v>
          </cell>
          <cell r="B1385">
            <v>539009</v>
          </cell>
          <cell r="C1385" t="str">
            <v>Not Listed</v>
          </cell>
        </row>
        <row r="1386">
          <cell r="A1386" t="str">
            <v>GCM CAPITAL ADVISORS LTD</v>
          </cell>
          <cell r="B1386">
            <v>538319</v>
          </cell>
          <cell r="C1386" t="str">
            <v>Not Listed</v>
          </cell>
        </row>
        <row r="1387">
          <cell r="A1387" t="str">
            <v>GCM COMMODITY &amp; DERIVATIVES LTD</v>
          </cell>
          <cell r="B1387">
            <v>535917</v>
          </cell>
          <cell r="C1387" t="str">
            <v>Not Listed</v>
          </cell>
        </row>
        <row r="1388">
          <cell r="A1388" t="str">
            <v>GCM SECURITIES LTD</v>
          </cell>
          <cell r="B1388">
            <v>535431</v>
          </cell>
          <cell r="C1388" t="str">
            <v>Not Listed</v>
          </cell>
        </row>
        <row r="1389">
          <cell r="A1389" t="str">
            <v>GDL LEASING &amp; FINANCE LTD</v>
          </cell>
          <cell r="B1389">
            <v>530855</v>
          </cell>
          <cell r="C1389" t="str">
            <v>Not Listed</v>
          </cell>
        </row>
        <row r="1390">
          <cell r="A1390" t="str">
            <v>GE POWER (INDIA) LTD</v>
          </cell>
          <cell r="B1390">
            <v>532309</v>
          </cell>
          <cell r="C1390" t="str">
            <v>GEPIL</v>
          </cell>
        </row>
        <row r="1391">
          <cell r="A1391" t="str">
            <v>GE POWER INDIA LTD</v>
          </cell>
          <cell r="B1391">
            <v>532309</v>
          </cell>
          <cell r="C1391" t="str">
            <v>GEPIL</v>
          </cell>
        </row>
        <row r="1392">
          <cell r="A1392" t="str">
            <v>GE T&amp;D (INDIA) LTD</v>
          </cell>
          <cell r="B1392">
            <v>522275</v>
          </cell>
          <cell r="C1392" t="str">
            <v>GET&amp;D</v>
          </cell>
        </row>
        <row r="1393">
          <cell r="A1393" t="str">
            <v>GE T&amp;D INDIA LTD</v>
          </cell>
          <cell r="B1393">
            <v>522275</v>
          </cell>
          <cell r="C1393" t="str">
            <v>GET&amp;D</v>
          </cell>
        </row>
        <row r="1394">
          <cell r="A1394" t="str">
            <v>GEE LTD</v>
          </cell>
          <cell r="B1394">
            <v>504028</v>
          </cell>
          <cell r="C1394" t="str">
            <v>Not Listed</v>
          </cell>
        </row>
        <row r="1395">
          <cell r="A1395" t="str">
            <v>GEECEE VENTURES LTD</v>
          </cell>
          <cell r="B1395">
            <v>532764</v>
          </cell>
          <cell r="C1395" t="str">
            <v>GEECEE</v>
          </cell>
        </row>
        <row r="1396">
          <cell r="A1396" t="str">
            <v>GEEFCEE FINANCE LTD</v>
          </cell>
          <cell r="B1396">
            <v>530389</v>
          </cell>
          <cell r="C1396" t="str">
            <v>Not Listed</v>
          </cell>
        </row>
        <row r="1397">
          <cell r="A1397" t="str">
            <v>GEEKAY WIRES LTD</v>
          </cell>
          <cell r="B1397" t="str">
            <v>Not Listed</v>
          </cell>
          <cell r="C1397" t="str">
            <v>GEEKAYWIRE</v>
          </cell>
        </row>
        <row r="1398">
          <cell r="A1398" t="str">
            <v>GEETANJALI CREDIT AND CAPITAL LTD</v>
          </cell>
          <cell r="B1398">
            <v>539486</v>
          </cell>
          <cell r="C1398" t="str">
            <v>Not Listed</v>
          </cell>
        </row>
        <row r="1399">
          <cell r="A1399" t="str">
            <v>GEM SPINNERS (INDIA) LTD</v>
          </cell>
          <cell r="B1399">
            <v>521133</v>
          </cell>
          <cell r="C1399" t="str">
            <v>Not Listed</v>
          </cell>
        </row>
        <row r="1400">
          <cell r="A1400" t="str">
            <v>GEM SPINNERS INDIA LTD</v>
          </cell>
          <cell r="B1400">
            <v>521133</v>
          </cell>
          <cell r="C1400" t="str">
            <v>Not Listed</v>
          </cell>
        </row>
        <row r="1401">
          <cell r="A1401" t="str">
            <v>GEMINI COMMUNICATION LTD</v>
          </cell>
          <cell r="B1401">
            <v>532318</v>
          </cell>
          <cell r="C1401" t="str">
            <v>GEMINI</v>
          </cell>
        </row>
        <row r="1402">
          <cell r="A1402" t="str">
            <v>GEMSTONE INVESTMENTS LTD</v>
          </cell>
          <cell r="B1402">
            <v>531137</v>
          </cell>
          <cell r="C1402" t="str">
            <v>Not Listed</v>
          </cell>
        </row>
        <row r="1403">
          <cell r="A1403" t="str">
            <v>GENERA AGRI CORP LTD</v>
          </cell>
          <cell r="B1403">
            <v>541999</v>
          </cell>
          <cell r="C1403" t="str">
            <v>Not Listed</v>
          </cell>
        </row>
        <row r="1404">
          <cell r="A1404" t="str">
            <v>GENERAL INSURANCE CORPORATION OF INDIA</v>
          </cell>
          <cell r="B1404">
            <v>540755</v>
          </cell>
          <cell r="C1404" t="str">
            <v>GICRE</v>
          </cell>
        </row>
        <row r="1405">
          <cell r="A1405" t="str">
            <v>GENERIC ENGINEERING CONSTRUCTION AND PROJECTS LTD</v>
          </cell>
          <cell r="B1405">
            <v>539407</v>
          </cell>
          <cell r="C1405" t="str">
            <v>Not Listed</v>
          </cell>
        </row>
        <row r="1406">
          <cell r="A1406" t="str">
            <v>GENESIS IBRC (INDIA) LTD</v>
          </cell>
          <cell r="B1406">
            <v>514336</v>
          </cell>
          <cell r="C1406" t="str">
            <v>Not Listed</v>
          </cell>
        </row>
        <row r="1407">
          <cell r="A1407" t="str">
            <v>GENESIS IBRC INDIA LTD</v>
          </cell>
          <cell r="B1407">
            <v>514336</v>
          </cell>
          <cell r="C1407" t="str">
            <v>Not Listed</v>
          </cell>
        </row>
        <row r="1408">
          <cell r="A1408" t="str">
            <v>GENESYS INTERNATIONAL CORPORATION LTD</v>
          </cell>
          <cell r="B1408">
            <v>506109</v>
          </cell>
          <cell r="C1408" t="str">
            <v>GENESYS</v>
          </cell>
        </row>
        <row r="1409">
          <cell r="A1409" t="str">
            <v>GENNEX LABORATORIES LTD</v>
          </cell>
          <cell r="B1409">
            <v>531739</v>
          </cell>
          <cell r="C1409" t="str">
            <v>Not Listed</v>
          </cell>
        </row>
        <row r="1410">
          <cell r="A1410" t="str">
            <v>GENOMIC VALLEY BIOTECH LTD</v>
          </cell>
          <cell r="B1410">
            <v>539206</v>
          </cell>
          <cell r="C1410" t="str">
            <v>Not Listed</v>
          </cell>
        </row>
        <row r="1411">
          <cell r="A1411" t="str">
            <v>GENUS PAPER &amp; BOARDS LTD</v>
          </cell>
          <cell r="B1411">
            <v>538961</v>
          </cell>
          <cell r="C1411" t="str">
            <v>GENUSPAPER</v>
          </cell>
        </row>
        <row r="1412">
          <cell r="A1412" t="str">
            <v>GENUS POWER INFRASTRUCTURES LTD</v>
          </cell>
          <cell r="B1412">
            <v>530343</v>
          </cell>
          <cell r="C1412" t="str">
            <v>GENUSPOWER</v>
          </cell>
        </row>
        <row r="1413">
          <cell r="A1413" t="str">
            <v>GEOJIT FINANCIAL SERVICES LTD</v>
          </cell>
          <cell r="B1413">
            <v>532285</v>
          </cell>
          <cell r="C1413" t="str">
            <v>GEOJITFSL</v>
          </cell>
        </row>
        <row r="1414">
          <cell r="A1414" t="str">
            <v>GHCL LTD</v>
          </cell>
          <cell r="B1414">
            <v>500171</v>
          </cell>
          <cell r="C1414" t="str">
            <v>GHCL</v>
          </cell>
        </row>
        <row r="1415">
          <cell r="A1415" t="str">
            <v>GI ENGINEERING SOLUTIONS LTD</v>
          </cell>
          <cell r="B1415">
            <v>533048</v>
          </cell>
          <cell r="C1415" t="str">
            <v>GISOLUTION</v>
          </cell>
        </row>
        <row r="1416">
          <cell r="A1416" t="str">
            <v>GIC HOUSING FINANCE LTD</v>
          </cell>
          <cell r="B1416">
            <v>511676</v>
          </cell>
          <cell r="C1416" t="str">
            <v>GICHSGFIN</v>
          </cell>
        </row>
        <row r="1417">
          <cell r="A1417" t="str">
            <v>GILADA FINANCE &amp; INVESTMENTS LTD</v>
          </cell>
          <cell r="B1417">
            <v>538788</v>
          </cell>
          <cell r="C1417" t="str">
            <v>Not Listed</v>
          </cell>
        </row>
        <row r="1418">
          <cell r="A1418" t="str">
            <v>GILLANDERS ARBUTHNOT &amp; COMPANY LTD</v>
          </cell>
          <cell r="B1418">
            <v>532716</v>
          </cell>
          <cell r="C1418" t="str">
            <v>GILLANDERS</v>
          </cell>
        </row>
        <row r="1419">
          <cell r="A1419" t="str">
            <v>GILLETTE (INDIA) LTD</v>
          </cell>
          <cell r="B1419">
            <v>507815</v>
          </cell>
          <cell r="C1419" t="str">
            <v>GILLETTE</v>
          </cell>
        </row>
        <row r="1420">
          <cell r="A1420" t="str">
            <v>GILLETTE INDIA LTD</v>
          </cell>
          <cell r="B1420">
            <v>507815</v>
          </cell>
          <cell r="C1420" t="str">
            <v>GILLETTE</v>
          </cell>
        </row>
        <row r="1421">
          <cell r="A1421" t="str">
            <v>GINI SILK MILLS LTD</v>
          </cell>
          <cell r="B1421">
            <v>531744</v>
          </cell>
          <cell r="C1421" t="str">
            <v>Not Listed</v>
          </cell>
        </row>
        <row r="1422">
          <cell r="A1422" t="str">
            <v>GINNI FILAMENTS LTD</v>
          </cell>
          <cell r="B1422">
            <v>590025</v>
          </cell>
          <cell r="C1422" t="str">
            <v>GINNIFILA</v>
          </cell>
        </row>
        <row r="1423">
          <cell r="A1423" t="str">
            <v>GIRDHARILAL SUGAR &amp; ALLIED INDUSTRIES LTD</v>
          </cell>
          <cell r="B1423">
            <v>507506</v>
          </cell>
          <cell r="C1423" t="str">
            <v>Not Listed</v>
          </cell>
        </row>
        <row r="1424">
          <cell r="A1424" t="str">
            <v>GIRIRAJ CIVIL DEVELOPERS LTD</v>
          </cell>
          <cell r="B1424" t="str">
            <v>Not Listed</v>
          </cell>
          <cell r="C1424" t="str">
            <v>GIRIRAJ</v>
          </cell>
        </row>
        <row r="1425">
          <cell r="A1425" t="str">
            <v>GITA RENEWABLE ENERGY LTD</v>
          </cell>
          <cell r="B1425">
            <v>539013</v>
          </cell>
          <cell r="C1425" t="str">
            <v>Not Listed</v>
          </cell>
        </row>
        <row r="1426">
          <cell r="A1426" t="str">
            <v>GKB OPHTHALMICS LTD</v>
          </cell>
          <cell r="B1426">
            <v>533212</v>
          </cell>
          <cell r="C1426" t="str">
            <v>Not Listed</v>
          </cell>
        </row>
        <row r="1427">
          <cell r="A1427" t="str">
            <v>GKW LTD</v>
          </cell>
          <cell r="B1427" t="str">
            <v>Not Listed</v>
          </cell>
          <cell r="C1427" t="str">
            <v>GKWLIMITED</v>
          </cell>
        </row>
        <row r="1428">
          <cell r="A1428" t="str">
            <v>GLANCE FINANCE LTD</v>
          </cell>
          <cell r="B1428">
            <v>531199</v>
          </cell>
          <cell r="C1428" t="str">
            <v>Not Listed</v>
          </cell>
        </row>
        <row r="1429">
          <cell r="A1429" t="str">
            <v>GLAXOSMITHKLINE CONSUMER HEALTHCARE LTD</v>
          </cell>
          <cell r="B1429">
            <v>500676</v>
          </cell>
          <cell r="C1429" t="str">
            <v>GSKCONS</v>
          </cell>
        </row>
        <row r="1430">
          <cell r="A1430" t="str">
            <v>GLAXOSMITHKLINE PHARMACEUTICALS LTD</v>
          </cell>
          <cell r="B1430">
            <v>500660</v>
          </cell>
          <cell r="C1430" t="str">
            <v>GLAXO</v>
          </cell>
        </row>
        <row r="1431">
          <cell r="A1431" t="str">
            <v>Gleam Fabmat Ltd</v>
          </cell>
          <cell r="B1431">
            <v>542477</v>
          </cell>
          <cell r="C1431" t="str">
            <v>GLEAM</v>
          </cell>
        </row>
        <row r="1432">
          <cell r="A1432" t="str">
            <v>GLENMARK PHARMACEUTICALS LTD</v>
          </cell>
          <cell r="B1432">
            <v>532296</v>
          </cell>
          <cell r="C1432" t="str">
            <v>GLENMARK</v>
          </cell>
        </row>
        <row r="1433">
          <cell r="A1433" t="str">
            <v>GLITTEK GRANITES LTD</v>
          </cell>
          <cell r="B1433">
            <v>513528</v>
          </cell>
          <cell r="C1433" t="str">
            <v>Not Listed</v>
          </cell>
        </row>
        <row r="1434">
          <cell r="A1434" t="str">
            <v>GLOBAL CAPITAL MARKETS LTD</v>
          </cell>
          <cell r="B1434">
            <v>530263</v>
          </cell>
          <cell r="C1434" t="str">
            <v>Not Listed</v>
          </cell>
        </row>
        <row r="1435">
          <cell r="A1435" t="str">
            <v>GLOBAL EDUCATION LTD</v>
          </cell>
          <cell r="B1435" t="str">
            <v>Not Listed</v>
          </cell>
          <cell r="C1435" t="str">
            <v>GLOBAL</v>
          </cell>
        </row>
        <row r="1436">
          <cell r="A1436" t="str">
            <v>GLOBAL INFRATECH &amp; FINANCE LTD</v>
          </cell>
          <cell r="B1436">
            <v>531463</v>
          </cell>
          <cell r="C1436" t="str">
            <v>Not Listed</v>
          </cell>
        </row>
        <row r="1437">
          <cell r="A1437" t="str">
            <v>GLOBAL LAND MASTERS CORPORATION LTD</v>
          </cell>
          <cell r="B1437">
            <v>531479</v>
          </cell>
          <cell r="C1437" t="str">
            <v>Not Listed</v>
          </cell>
        </row>
        <row r="1438">
          <cell r="A1438" t="str">
            <v>GLOBAL OFFSHORE SERVICES LTD</v>
          </cell>
          <cell r="B1438">
            <v>501848</v>
          </cell>
          <cell r="C1438" t="str">
            <v>GLOBOFFS</v>
          </cell>
        </row>
        <row r="1439">
          <cell r="A1439" t="str">
            <v>GLOBAL VECTRA HELICORP LTD</v>
          </cell>
          <cell r="B1439">
            <v>532773</v>
          </cell>
          <cell r="C1439" t="str">
            <v>GLOBALVECT</v>
          </cell>
        </row>
        <row r="1440">
          <cell r="A1440" t="str">
            <v>GLOBALSPACE TECHNOLOGIES LTD</v>
          </cell>
          <cell r="B1440">
            <v>540654</v>
          </cell>
          <cell r="C1440" t="str">
            <v>Not Listed</v>
          </cell>
        </row>
        <row r="1441">
          <cell r="A1441" t="str">
            <v>GLOBE COMMERCIALS LTD</v>
          </cell>
          <cell r="B1441">
            <v>540266</v>
          </cell>
          <cell r="C1441" t="str">
            <v>Not Listed</v>
          </cell>
        </row>
        <row r="1442">
          <cell r="A1442" t="str">
            <v>GLOBE INTERNATIONAL CARRIERS LTD</v>
          </cell>
          <cell r="B1442" t="str">
            <v>Not Listed</v>
          </cell>
          <cell r="C1442" t="str">
            <v>GICL</v>
          </cell>
        </row>
        <row r="1443">
          <cell r="A1443" t="str">
            <v>GLOBE TEXTILES (INDIA) LTD</v>
          </cell>
          <cell r="B1443" t="str">
            <v>Not Listed</v>
          </cell>
          <cell r="C1443" t="str">
            <v>GLOBE</v>
          </cell>
        </row>
        <row r="1444">
          <cell r="A1444" t="str">
            <v>GLOBE TEXTILES INDIA LTD</v>
          </cell>
          <cell r="B1444" t="str">
            <v>Not Listed</v>
          </cell>
          <cell r="C1444" t="str">
            <v>GLOBE</v>
          </cell>
        </row>
        <row r="1445">
          <cell r="A1445" t="str">
            <v>GLOBUS CONSTRUCTORS &amp; DEVELOPERS LTD</v>
          </cell>
          <cell r="B1445">
            <v>526025</v>
          </cell>
          <cell r="C1445" t="str">
            <v>Not Listed</v>
          </cell>
        </row>
        <row r="1446">
          <cell r="A1446" t="str">
            <v>GLOBUS CORPORATION LTD.-$</v>
          </cell>
          <cell r="B1446">
            <v>531904</v>
          </cell>
          <cell r="C1446" t="str">
            <v>GLOBUSCOR</v>
          </cell>
        </row>
        <row r="1447">
          <cell r="A1447" t="str">
            <v>GLOBUS SPIRITS LTD</v>
          </cell>
          <cell r="B1447">
            <v>533104</v>
          </cell>
          <cell r="C1447" t="str">
            <v>GLOBUSSPR</v>
          </cell>
        </row>
        <row r="1448">
          <cell r="A1448" t="str">
            <v>Gloster Ltd</v>
          </cell>
          <cell r="B1448">
            <v>542351</v>
          </cell>
          <cell r="C1448" t="str">
            <v>GLOSTERLTD</v>
          </cell>
        </row>
        <row r="1449">
          <cell r="A1449" t="str">
            <v>GM BREWERIES LTD</v>
          </cell>
          <cell r="B1449">
            <v>507488</v>
          </cell>
          <cell r="C1449" t="str">
            <v>GMBREW</v>
          </cell>
        </row>
        <row r="1450">
          <cell r="A1450" t="str">
            <v>GMM PFAUDLER LTD</v>
          </cell>
          <cell r="B1450">
            <v>505255</v>
          </cell>
          <cell r="C1450" t="str">
            <v>GMMPFAUDLR</v>
          </cell>
        </row>
        <row r="1451">
          <cell r="A1451" t="str">
            <v>GMR INFRASTRUCTURE LTD</v>
          </cell>
          <cell r="B1451">
            <v>532754</v>
          </cell>
          <cell r="C1451" t="str">
            <v>GMRINFRA</v>
          </cell>
        </row>
        <row r="1452">
          <cell r="A1452" t="str">
            <v>GNA AXLES LTD</v>
          </cell>
          <cell r="B1452">
            <v>540124</v>
          </cell>
          <cell r="C1452" t="str">
            <v>GNA</v>
          </cell>
        </row>
        <row r="1453">
          <cell r="A1453" t="str">
            <v>GOA CARBON LTD</v>
          </cell>
          <cell r="B1453">
            <v>509567</v>
          </cell>
          <cell r="C1453" t="str">
            <v>GOACARBON</v>
          </cell>
        </row>
        <row r="1454">
          <cell r="A1454" t="str">
            <v>GOCL CORPORATION LTD</v>
          </cell>
          <cell r="B1454">
            <v>506480</v>
          </cell>
          <cell r="C1454" t="str">
            <v>GOCLCORP</v>
          </cell>
        </row>
        <row r="1455">
          <cell r="A1455" t="str">
            <v>GODAVARI DRUGS LTD</v>
          </cell>
          <cell r="B1455">
            <v>530317</v>
          </cell>
          <cell r="C1455" t="str">
            <v>Not Listed</v>
          </cell>
        </row>
        <row r="1456">
          <cell r="A1456" t="str">
            <v>GODAWARI POWER AND ISPAT LTD</v>
          </cell>
          <cell r="B1456">
            <v>532734</v>
          </cell>
          <cell r="C1456" t="str">
            <v>GPIL</v>
          </cell>
        </row>
        <row r="1457">
          <cell r="A1457" t="str">
            <v>GODFREY PHILLIPS (INDIA) LTD</v>
          </cell>
          <cell r="B1457">
            <v>500163</v>
          </cell>
          <cell r="C1457" t="str">
            <v>GODFRYPHLP</v>
          </cell>
        </row>
        <row r="1458">
          <cell r="A1458" t="str">
            <v>GODFREY PHILLIPS INDIA LTD</v>
          </cell>
          <cell r="B1458">
            <v>500163</v>
          </cell>
          <cell r="C1458" t="str">
            <v>GODFRYPHLP</v>
          </cell>
        </row>
        <row r="1459">
          <cell r="A1459" t="str">
            <v>GODHA CABCON &amp; INSULATION LTD</v>
          </cell>
          <cell r="B1459" t="str">
            <v>Not Listed</v>
          </cell>
          <cell r="C1459" t="str">
            <v>GODHA</v>
          </cell>
        </row>
        <row r="1460">
          <cell r="A1460" t="str">
            <v>GODREJ AGROVET LTD</v>
          </cell>
          <cell r="B1460">
            <v>540743</v>
          </cell>
          <cell r="C1460" t="str">
            <v>GODREJAGRO</v>
          </cell>
        </row>
        <row r="1461">
          <cell r="A1461" t="str">
            <v>GODREJ CONSUMER PRODUCTS LTD</v>
          </cell>
          <cell r="B1461">
            <v>532424</v>
          </cell>
          <cell r="C1461" t="str">
            <v>GODREJCP</v>
          </cell>
        </row>
        <row r="1462">
          <cell r="A1462" t="str">
            <v>GODREJ INDUSTRIES LTD</v>
          </cell>
          <cell r="B1462">
            <v>500164</v>
          </cell>
          <cell r="C1462" t="str">
            <v>GODREJIND</v>
          </cell>
        </row>
        <row r="1463">
          <cell r="A1463" t="str">
            <v>GODREJ PROPERTIES LTD</v>
          </cell>
          <cell r="B1463">
            <v>533150</v>
          </cell>
          <cell r="C1463" t="str">
            <v>GODREJPROP</v>
          </cell>
        </row>
        <row r="1464">
          <cell r="A1464" t="str">
            <v>GOENKA BUSINESS &amp; FINANCE LTD</v>
          </cell>
          <cell r="B1464">
            <v>538787</v>
          </cell>
          <cell r="C1464" t="str">
            <v>Not Listed</v>
          </cell>
        </row>
        <row r="1465">
          <cell r="A1465" t="str">
            <v>GOENKA DIAMOND AND JEWELS LTD</v>
          </cell>
          <cell r="B1465">
            <v>533189</v>
          </cell>
          <cell r="C1465" t="str">
            <v>GOENKA</v>
          </cell>
        </row>
        <row r="1466">
          <cell r="A1466" t="str">
            <v>GOGIA CAPITAL SERVICES LTD</v>
          </cell>
          <cell r="B1466">
            <v>531600</v>
          </cell>
          <cell r="C1466" t="str">
            <v>Not Listed</v>
          </cell>
        </row>
        <row r="1467">
          <cell r="A1467" t="str">
            <v>GOKAK TEXTILES LTD</v>
          </cell>
          <cell r="B1467">
            <v>532957</v>
          </cell>
          <cell r="C1467" t="str">
            <v>Not Listed</v>
          </cell>
        </row>
        <row r="1468">
          <cell r="A1468" t="str">
            <v>GOKALDAS EXPORTS LTD</v>
          </cell>
          <cell r="B1468">
            <v>532630</v>
          </cell>
          <cell r="C1468" t="str">
            <v>GOKEX</v>
          </cell>
        </row>
        <row r="1469">
          <cell r="A1469" t="str">
            <v>GOKUL AGRO RESOURCES LTD</v>
          </cell>
          <cell r="B1469">
            <v>539725</v>
          </cell>
          <cell r="C1469" t="str">
            <v>GOKULAGRO</v>
          </cell>
        </row>
        <row r="1470">
          <cell r="A1470" t="str">
            <v>GOKUL REFOILS AND SOLVENT LTD</v>
          </cell>
          <cell r="B1470">
            <v>532980</v>
          </cell>
          <cell r="C1470" t="str">
            <v>GOKUL</v>
          </cell>
        </row>
        <row r="1471">
          <cell r="A1471" t="str">
            <v>GOKUL SOLUTIONS LTD</v>
          </cell>
          <cell r="B1471">
            <v>780012</v>
          </cell>
          <cell r="C1471" t="str">
            <v>Not Listed</v>
          </cell>
        </row>
        <row r="1472">
          <cell r="A1472" t="str">
            <v>GOLD COIN HEALTH FOODS LTD</v>
          </cell>
          <cell r="B1472">
            <v>538542</v>
          </cell>
          <cell r="C1472" t="str">
            <v>Not Listed</v>
          </cell>
        </row>
        <row r="1473">
          <cell r="A1473" t="str">
            <v>Gold Line International Finvest Ltd</v>
          </cell>
          <cell r="B1473">
            <v>538180</v>
          </cell>
          <cell r="C1473" t="str">
            <v>GOLDLINE</v>
          </cell>
        </row>
        <row r="1474">
          <cell r="A1474" t="str">
            <v>GOLDCREST CORPORATION LTD</v>
          </cell>
          <cell r="B1474">
            <v>505576</v>
          </cell>
          <cell r="C1474" t="str">
            <v>Not Listed</v>
          </cell>
        </row>
        <row r="1475">
          <cell r="A1475" t="str">
            <v>GOLDEN CARPETS LTD</v>
          </cell>
          <cell r="B1475">
            <v>531928</v>
          </cell>
          <cell r="C1475" t="str">
            <v>Not Listed</v>
          </cell>
        </row>
        <row r="1476">
          <cell r="A1476" t="str">
            <v>GOLDEN CREST EDUCATION &amp; SERVICES LTD</v>
          </cell>
          <cell r="B1476">
            <v>540062</v>
          </cell>
          <cell r="C1476" t="str">
            <v>Not Listed</v>
          </cell>
        </row>
        <row r="1477">
          <cell r="A1477" t="str">
            <v>GOLDEN GOENKA FINCORP LTD</v>
          </cell>
          <cell r="B1477">
            <v>530579</v>
          </cell>
          <cell r="C1477" t="str">
            <v>Not Listed</v>
          </cell>
        </row>
        <row r="1478">
          <cell r="A1478" t="str">
            <v>GOLDEN TOBACCO LTD</v>
          </cell>
          <cell r="B1478">
            <v>500151</v>
          </cell>
          <cell r="C1478" t="str">
            <v>GOLDENTOBC</v>
          </cell>
        </row>
        <row r="1479">
          <cell r="A1479" t="str">
            <v>GOLDIAM INTERNATIONAL LTD</v>
          </cell>
          <cell r="B1479">
            <v>526729</v>
          </cell>
          <cell r="C1479" t="str">
            <v>GOLDIAM</v>
          </cell>
        </row>
        <row r="1480">
          <cell r="A1480" t="str">
            <v>GOLDSTAR POWER LTD</v>
          </cell>
          <cell r="B1480" t="str">
            <v>Not Listed</v>
          </cell>
          <cell r="C1480" t="str">
            <v>GOLDSTAR</v>
          </cell>
        </row>
        <row r="1481">
          <cell r="A1481" t="str">
            <v>GOLDSTONE TECHNOLOGIES LTD</v>
          </cell>
          <cell r="B1481">
            <v>531439</v>
          </cell>
          <cell r="C1481" t="str">
            <v>GOLDTECH</v>
          </cell>
        </row>
        <row r="1482">
          <cell r="A1482" t="str">
            <v>GOLECHHA GLOBAL FINANCE LTD</v>
          </cell>
          <cell r="B1482">
            <v>531360</v>
          </cell>
          <cell r="C1482" t="str">
            <v>Not Listed</v>
          </cell>
        </row>
        <row r="1483">
          <cell r="A1483" t="str">
            <v>GOLKONDA ALUMINIUM EXTRUSIONS LTD</v>
          </cell>
          <cell r="B1483">
            <v>513309</v>
          </cell>
          <cell r="C1483" t="str">
            <v>Not Listed</v>
          </cell>
        </row>
        <row r="1484">
          <cell r="A1484" t="str">
            <v>GOLKUNDA DIAMONDS &amp; JEWELLERY LTD</v>
          </cell>
          <cell r="B1484">
            <v>523676</v>
          </cell>
          <cell r="C1484" t="str">
            <v>Not Listed</v>
          </cell>
        </row>
        <row r="1485">
          <cell r="A1485" t="str">
            <v>GOODLUCK (INDIA) LTD</v>
          </cell>
          <cell r="B1485">
            <v>530655</v>
          </cell>
          <cell r="C1485" t="str">
            <v>GOODLUCK</v>
          </cell>
        </row>
        <row r="1486">
          <cell r="A1486" t="str">
            <v>GOODLUCK INDIA LTD</v>
          </cell>
          <cell r="B1486">
            <v>530655</v>
          </cell>
          <cell r="C1486" t="str">
            <v>GOODLUCK</v>
          </cell>
        </row>
        <row r="1487">
          <cell r="A1487" t="str">
            <v>GOODRICKE GROUP LTD</v>
          </cell>
          <cell r="B1487">
            <v>500166</v>
          </cell>
          <cell r="C1487" t="str">
            <v>Not Listed</v>
          </cell>
        </row>
        <row r="1488">
          <cell r="A1488" t="str">
            <v>GOODYEAR (INDIA) LTD</v>
          </cell>
          <cell r="B1488">
            <v>500168</v>
          </cell>
          <cell r="C1488" t="str">
            <v>Not Listed</v>
          </cell>
        </row>
        <row r="1489">
          <cell r="A1489" t="str">
            <v>GOODYEAR INDIA LTD</v>
          </cell>
          <cell r="B1489">
            <v>500168</v>
          </cell>
          <cell r="C1489" t="str">
            <v>Not Listed</v>
          </cell>
        </row>
        <row r="1490">
          <cell r="A1490" t="str">
            <v>GOPAL IRON &amp; STEELS CO GUJARAT LTD</v>
          </cell>
          <cell r="B1490">
            <v>531913</v>
          </cell>
          <cell r="C1490" t="str">
            <v>Not Listed</v>
          </cell>
        </row>
        <row r="1491">
          <cell r="A1491" t="str">
            <v>GOPALA POLYPLAST LTD</v>
          </cell>
          <cell r="B1491">
            <v>526717</v>
          </cell>
          <cell r="C1491" t="str">
            <v>Not Listed</v>
          </cell>
        </row>
        <row r="1492">
          <cell r="A1492" t="str">
            <v>GORANI INDUSTRIES LTD</v>
          </cell>
          <cell r="B1492">
            <v>531608</v>
          </cell>
          <cell r="C1492" t="str">
            <v>Not Listed</v>
          </cell>
        </row>
        <row r="1493">
          <cell r="A1493" t="str">
            <v>GOTHI PLASCON (INDIA) LTD</v>
          </cell>
          <cell r="B1493">
            <v>531111</v>
          </cell>
          <cell r="C1493" t="str">
            <v>Not Listed</v>
          </cell>
        </row>
        <row r="1494">
          <cell r="A1494" t="str">
            <v>GOTHI PLASCON INDIA LTD</v>
          </cell>
          <cell r="B1494">
            <v>531111</v>
          </cell>
          <cell r="C1494" t="str">
            <v>Not Listed</v>
          </cell>
        </row>
        <row r="1495">
          <cell r="A1495" t="str">
            <v>GOVIND RUBBER LTD</v>
          </cell>
          <cell r="B1495">
            <v>509148</v>
          </cell>
          <cell r="C1495" t="str">
            <v>Not Listed</v>
          </cell>
        </row>
        <row r="1496">
          <cell r="A1496" t="str">
            <v>GOWRA LEASING &amp; FINANCE LTD</v>
          </cell>
          <cell r="B1496">
            <v>530709</v>
          </cell>
          <cell r="C1496" t="str">
            <v>Not Listed</v>
          </cell>
        </row>
        <row r="1497">
          <cell r="A1497" t="str">
            <v>GOYAL ASSOCIATES LTD</v>
          </cell>
          <cell r="B1497">
            <v>530663</v>
          </cell>
          <cell r="C1497" t="str">
            <v>Not Listed</v>
          </cell>
        </row>
        <row r="1498">
          <cell r="A1498" t="str">
            <v>GP PETROLEUMS LTD</v>
          </cell>
          <cell r="B1498">
            <v>532543</v>
          </cell>
          <cell r="C1498" t="str">
            <v>GULFPETRO</v>
          </cell>
        </row>
        <row r="1499">
          <cell r="A1499" t="str">
            <v>GPT INFRAPROJECTS LTD</v>
          </cell>
          <cell r="B1499">
            <v>533761</v>
          </cell>
          <cell r="C1499" t="str">
            <v>GPTINFRA</v>
          </cell>
        </row>
        <row r="1500">
          <cell r="A1500" t="str">
            <v>GRACIOUS SOFTWARE LTD</v>
          </cell>
          <cell r="B1500">
            <v>780002</v>
          </cell>
          <cell r="C1500" t="str">
            <v>Not Listed</v>
          </cell>
        </row>
        <row r="1501">
          <cell r="A1501" t="str">
            <v>GRADIENTE INFOTAINMENT LTD</v>
          </cell>
          <cell r="B1501">
            <v>590126</v>
          </cell>
          <cell r="C1501" t="str">
            <v>Not Listed</v>
          </cell>
        </row>
        <row r="1502">
          <cell r="A1502" t="str">
            <v>GRANDEUR PRODUCTS LTD</v>
          </cell>
          <cell r="B1502">
            <v>539235</v>
          </cell>
          <cell r="C1502" t="str">
            <v>Not Listed</v>
          </cell>
        </row>
        <row r="1503">
          <cell r="A1503" t="str">
            <v>GRANULES (INDIA) LTD</v>
          </cell>
          <cell r="B1503">
            <v>532482</v>
          </cell>
          <cell r="C1503" t="str">
            <v>GRANULES</v>
          </cell>
        </row>
        <row r="1504">
          <cell r="A1504" t="str">
            <v>GRANULES INDIA LTD</v>
          </cell>
          <cell r="B1504">
            <v>532482</v>
          </cell>
          <cell r="C1504" t="str">
            <v>GRANULES</v>
          </cell>
        </row>
        <row r="1505">
          <cell r="A1505" t="str">
            <v>GRAPHITE (INDIA) LTD</v>
          </cell>
          <cell r="B1505">
            <v>509488</v>
          </cell>
          <cell r="C1505" t="str">
            <v>GRAPHITE</v>
          </cell>
        </row>
        <row r="1506">
          <cell r="A1506" t="str">
            <v>GRAPHITE INDIA LTD</v>
          </cell>
          <cell r="B1506">
            <v>509488</v>
          </cell>
          <cell r="C1506" t="str">
            <v>GRAPHITE</v>
          </cell>
        </row>
        <row r="1507">
          <cell r="A1507" t="str">
            <v>GRASIM INDUSTRIES LTD</v>
          </cell>
          <cell r="B1507">
            <v>500300</v>
          </cell>
          <cell r="C1507" t="str">
            <v>GRASIM</v>
          </cell>
        </row>
        <row r="1508">
          <cell r="A1508" t="str">
            <v>GRATEX INDUSTRIES LTD</v>
          </cell>
          <cell r="B1508">
            <v>526751</v>
          </cell>
          <cell r="C1508" t="str">
            <v>Not Listed</v>
          </cell>
        </row>
        <row r="1509">
          <cell r="A1509" t="str">
            <v>GRAUER &amp; WEIL (INDIA) LTD</v>
          </cell>
          <cell r="B1509">
            <v>505710</v>
          </cell>
          <cell r="C1509" t="str">
            <v>Not Listed</v>
          </cell>
        </row>
        <row r="1510">
          <cell r="A1510" t="str">
            <v>GRAUER &amp; WEIL INDIA LTD</v>
          </cell>
          <cell r="B1510">
            <v>505710</v>
          </cell>
          <cell r="C1510" t="str">
            <v>Not Listed</v>
          </cell>
        </row>
        <row r="1511">
          <cell r="A1511" t="str">
            <v>GRAVISS HOSPITALITY LTD</v>
          </cell>
          <cell r="B1511">
            <v>509546</v>
          </cell>
          <cell r="C1511" t="str">
            <v>Not Listed</v>
          </cell>
        </row>
        <row r="1512">
          <cell r="A1512" t="str">
            <v>GRAVITA (INDIA) LTD</v>
          </cell>
          <cell r="B1512">
            <v>533282</v>
          </cell>
          <cell r="C1512" t="str">
            <v>GRAVITA</v>
          </cell>
        </row>
        <row r="1513">
          <cell r="A1513" t="str">
            <v>GRAVITA INDIA LTD</v>
          </cell>
          <cell r="B1513">
            <v>533282</v>
          </cell>
          <cell r="C1513" t="str">
            <v>GRAVITA</v>
          </cell>
        </row>
        <row r="1514">
          <cell r="A1514" t="str">
            <v>GRAVITY (INDIA) LTD</v>
          </cell>
          <cell r="B1514">
            <v>532015</v>
          </cell>
          <cell r="C1514" t="str">
            <v>Not Listed</v>
          </cell>
        </row>
        <row r="1515">
          <cell r="A1515" t="str">
            <v>GRAVITY INDIA LTD</v>
          </cell>
          <cell r="B1515">
            <v>532015</v>
          </cell>
          <cell r="C1515" t="str">
            <v>Not Listed</v>
          </cell>
        </row>
        <row r="1516">
          <cell r="A1516" t="str">
            <v>GREAVES COTTON LTD</v>
          </cell>
          <cell r="B1516">
            <v>501455</v>
          </cell>
          <cell r="C1516" t="str">
            <v>GREAVESCOT</v>
          </cell>
        </row>
        <row r="1517">
          <cell r="A1517" t="str">
            <v>GREENCREST FINANCIAL SERVICES LTD</v>
          </cell>
          <cell r="B1517">
            <v>531737</v>
          </cell>
          <cell r="C1517" t="str">
            <v>Not Listed</v>
          </cell>
        </row>
        <row r="1518">
          <cell r="A1518" t="str">
            <v>GREENLAM INDUSTRIES LTD</v>
          </cell>
          <cell r="B1518">
            <v>538979</v>
          </cell>
          <cell r="C1518" t="str">
            <v>GREENLAM</v>
          </cell>
        </row>
        <row r="1519">
          <cell r="A1519" t="str">
            <v>GREENPLY INDUSTRIES LTD</v>
          </cell>
          <cell r="B1519">
            <v>526797</v>
          </cell>
          <cell r="C1519" t="str">
            <v>GREENPLY</v>
          </cell>
        </row>
        <row r="1520">
          <cell r="A1520" t="str">
            <v>GRETEX INDUSTRIES LTD</v>
          </cell>
          <cell r="B1520" t="str">
            <v>Not Listed</v>
          </cell>
          <cell r="C1520" t="str">
            <v>GRETEX</v>
          </cell>
        </row>
        <row r="1521">
          <cell r="A1521" t="str">
            <v>GREYCELLS EDUCATION LTD</v>
          </cell>
          <cell r="B1521">
            <v>508918</v>
          </cell>
          <cell r="C1521" t="str">
            <v>Not Listed</v>
          </cell>
        </row>
        <row r="1522">
          <cell r="A1522" t="str">
            <v>GRINDWELL NORTON LTD</v>
          </cell>
          <cell r="B1522">
            <v>506076</v>
          </cell>
          <cell r="C1522" t="str">
            <v>GRINDWELL</v>
          </cell>
        </row>
        <row r="1523">
          <cell r="A1523" t="str">
            <v>GRM OVERSEAS LTD</v>
          </cell>
          <cell r="B1523">
            <v>531449</v>
          </cell>
          <cell r="C1523" t="str">
            <v>Not Listed</v>
          </cell>
        </row>
        <row r="1524">
          <cell r="A1524" t="str">
            <v>GROMO TRADE &amp; CONSULTANCY LTD</v>
          </cell>
          <cell r="B1524">
            <v>501314</v>
          </cell>
          <cell r="C1524" t="str">
            <v>Not Listed</v>
          </cell>
        </row>
        <row r="1525">
          <cell r="A1525" t="str">
            <v>GROVY (INDIA) LTD</v>
          </cell>
          <cell r="B1525">
            <v>539522</v>
          </cell>
          <cell r="C1525" t="str">
            <v>Not Listed</v>
          </cell>
        </row>
        <row r="1526">
          <cell r="A1526" t="str">
            <v>GROVY INDIA LTD</v>
          </cell>
          <cell r="B1526">
            <v>539522</v>
          </cell>
          <cell r="C1526" t="str">
            <v>Not Listed</v>
          </cell>
        </row>
        <row r="1527">
          <cell r="A1527" t="str">
            <v>GRP LTD</v>
          </cell>
          <cell r="B1527">
            <v>509152</v>
          </cell>
          <cell r="C1527" t="str">
            <v>GRPLTD</v>
          </cell>
        </row>
        <row r="1528">
          <cell r="A1528" t="str">
            <v>GRUH FINANCE LTD</v>
          </cell>
          <cell r="B1528">
            <v>511288</v>
          </cell>
          <cell r="C1528" t="str">
            <v>GRUH</v>
          </cell>
        </row>
        <row r="1529">
          <cell r="A1529" t="str">
            <v>GSB FINANCE LTD</v>
          </cell>
          <cell r="B1529">
            <v>511543</v>
          </cell>
          <cell r="C1529" t="str">
            <v>Not Listed</v>
          </cell>
        </row>
        <row r="1530">
          <cell r="A1530" t="str">
            <v>GSL NOVA PETROCHEMICALS LTD</v>
          </cell>
          <cell r="B1530">
            <v>530605</v>
          </cell>
          <cell r="C1530" t="str">
            <v>Not Listed</v>
          </cell>
        </row>
        <row r="1531">
          <cell r="A1531" t="str">
            <v>GSL SECURITIES LTD</v>
          </cell>
          <cell r="B1531">
            <v>530469</v>
          </cell>
          <cell r="C1531" t="str">
            <v>Not Listed</v>
          </cell>
        </row>
        <row r="1532">
          <cell r="A1532" t="str">
            <v>GSS INFOTECH LTD</v>
          </cell>
          <cell r="B1532">
            <v>532951</v>
          </cell>
          <cell r="C1532" t="str">
            <v>GSS</v>
          </cell>
        </row>
        <row r="1533">
          <cell r="A1533" t="str">
            <v>G-TECH INFO-TRAINING LTD</v>
          </cell>
          <cell r="B1533">
            <v>532139</v>
          </cell>
          <cell r="C1533" t="str">
            <v>Not Listed</v>
          </cell>
        </row>
        <row r="1534">
          <cell r="A1534" t="str">
            <v>GTL INFRASTRUCTURE LTD</v>
          </cell>
          <cell r="B1534">
            <v>532775</v>
          </cell>
          <cell r="C1534" t="str">
            <v>GTLINFRA</v>
          </cell>
        </row>
        <row r="1535">
          <cell r="A1535" t="str">
            <v>GTL LTD</v>
          </cell>
          <cell r="B1535">
            <v>500160</v>
          </cell>
          <cell r="C1535" t="str">
            <v>GTL</v>
          </cell>
        </row>
        <row r="1536">
          <cell r="A1536" t="str">
            <v>GTN INDUSTRIES LTD</v>
          </cell>
          <cell r="B1536">
            <v>500170</v>
          </cell>
          <cell r="C1536" t="str">
            <v>GTNIND</v>
          </cell>
        </row>
        <row r="1537">
          <cell r="A1537" t="str">
            <v>GTN TEXTILES LTD</v>
          </cell>
          <cell r="B1537">
            <v>532744</v>
          </cell>
          <cell r="C1537" t="str">
            <v>GTNTEX</v>
          </cell>
        </row>
        <row r="1538">
          <cell r="A1538" t="str">
            <v>GTPL HATHWAY LTD</v>
          </cell>
          <cell r="B1538">
            <v>540602</v>
          </cell>
          <cell r="C1538" t="str">
            <v>GTPL</v>
          </cell>
        </row>
        <row r="1539">
          <cell r="A1539" t="str">
            <v>GTV ENGINEERING LTD</v>
          </cell>
          <cell r="B1539">
            <v>539479</v>
          </cell>
          <cell r="C1539" t="str">
            <v>Not Listed</v>
          </cell>
        </row>
        <row r="1540">
          <cell r="A1540" t="str">
            <v>GUFIC BIOSCIENCES LTD</v>
          </cell>
          <cell r="B1540">
            <v>509079</v>
          </cell>
          <cell r="C1540" t="str">
            <v>GUFICBIO</v>
          </cell>
        </row>
        <row r="1541">
          <cell r="A1541" t="str">
            <v>GUJARAT ALKALIES AND CHEMICALS LTD</v>
          </cell>
          <cell r="B1541">
            <v>530001</v>
          </cell>
          <cell r="C1541" t="str">
            <v>GUJALKALI</v>
          </cell>
        </row>
        <row r="1542">
          <cell r="A1542" t="str">
            <v>GUJARAT AMBUJA EXPORTS LTD</v>
          </cell>
          <cell r="B1542">
            <v>524226</v>
          </cell>
          <cell r="C1542" t="str">
            <v>GAEL</v>
          </cell>
        </row>
        <row r="1543">
          <cell r="A1543" t="str">
            <v>GUJARAT APOLLO INDUSTRIES LTD</v>
          </cell>
          <cell r="B1543">
            <v>522217</v>
          </cell>
          <cell r="C1543" t="str">
            <v>GUJAPOLLO</v>
          </cell>
        </row>
        <row r="1544">
          <cell r="A1544" t="str">
            <v>GUJARAT BOROSIL LTD</v>
          </cell>
          <cell r="B1544">
            <v>523768</v>
          </cell>
          <cell r="C1544" t="str">
            <v>Not Listed</v>
          </cell>
        </row>
        <row r="1545">
          <cell r="A1545" t="str">
            <v>GUJARAT CONTAINERS LTD</v>
          </cell>
          <cell r="B1545">
            <v>513507</v>
          </cell>
          <cell r="C1545" t="str">
            <v>Not Listed</v>
          </cell>
        </row>
        <row r="1546">
          <cell r="A1546" t="str">
            <v>GUJARAT COTEX LTD</v>
          </cell>
          <cell r="B1546">
            <v>514386</v>
          </cell>
          <cell r="C1546" t="str">
            <v>Not Listed</v>
          </cell>
        </row>
        <row r="1547">
          <cell r="A1547" t="str">
            <v>GUJARAT CRAFT INDUSTRIES LTD</v>
          </cell>
          <cell r="B1547">
            <v>526965</v>
          </cell>
          <cell r="C1547" t="str">
            <v>Not Listed</v>
          </cell>
        </row>
        <row r="1548">
          <cell r="A1548" t="str">
            <v>GUJARAT CREDIT CORPORATION LTD</v>
          </cell>
          <cell r="B1548">
            <v>511441</v>
          </cell>
          <cell r="C1548" t="str">
            <v>Not Listed</v>
          </cell>
        </row>
        <row r="1549">
          <cell r="A1549" t="str">
            <v>GUJARAT FLUOROCHEMICALS LTD</v>
          </cell>
          <cell r="B1549">
            <v>500173</v>
          </cell>
          <cell r="C1549" t="str">
            <v>GUJFLUORO</v>
          </cell>
        </row>
        <row r="1550">
          <cell r="A1550" t="str">
            <v>GUJARAT FOILS LTD</v>
          </cell>
          <cell r="B1550">
            <v>531410</v>
          </cell>
          <cell r="C1550" t="str">
            <v>Not Listed</v>
          </cell>
        </row>
        <row r="1551">
          <cell r="A1551" t="str">
            <v>GUJARAT GAS LTD</v>
          </cell>
          <cell r="B1551">
            <v>539336</v>
          </cell>
          <cell r="C1551" t="str">
            <v>GUJGASLTD</v>
          </cell>
        </row>
        <row r="1552">
          <cell r="A1552" t="str">
            <v>GUJARAT HOTELS LTD</v>
          </cell>
          <cell r="B1552">
            <v>507960</v>
          </cell>
          <cell r="C1552" t="str">
            <v>Not Listed</v>
          </cell>
        </row>
        <row r="1553">
          <cell r="A1553" t="str">
            <v>GUJARAT HY-SPIN LTD</v>
          </cell>
          <cell r="B1553">
            <v>540938</v>
          </cell>
          <cell r="C1553" t="str">
            <v>Not Listed</v>
          </cell>
        </row>
        <row r="1554">
          <cell r="A1554" t="str">
            <v>GUJARAT INDUSTRIES POWER COMPANY LTD</v>
          </cell>
          <cell r="B1554">
            <v>517300</v>
          </cell>
          <cell r="C1554" t="str">
            <v>GIPCL</v>
          </cell>
        </row>
        <row r="1555">
          <cell r="A1555" t="str">
            <v>GUJARAT INTRUX LTD</v>
          </cell>
          <cell r="B1555">
            <v>517372</v>
          </cell>
          <cell r="C1555" t="str">
            <v>Not Listed</v>
          </cell>
        </row>
        <row r="1556">
          <cell r="A1556" t="str">
            <v>GUJARAT INVESTA LTD</v>
          </cell>
          <cell r="B1556">
            <v>531341</v>
          </cell>
          <cell r="C1556" t="str">
            <v>Not Listed</v>
          </cell>
        </row>
        <row r="1557">
          <cell r="A1557" t="str">
            <v>GUJARAT LEASE FINANCING LTD</v>
          </cell>
          <cell r="B1557">
            <v>500174</v>
          </cell>
          <cell r="C1557" t="str">
            <v>GLFL</v>
          </cell>
        </row>
        <row r="1558">
          <cell r="A1558" t="str">
            <v>GUJARAT MEDITECH LTD</v>
          </cell>
          <cell r="B1558">
            <v>524754</v>
          </cell>
          <cell r="C1558" t="str">
            <v>Not Listed</v>
          </cell>
        </row>
        <row r="1559">
          <cell r="A1559" t="str">
            <v>GUJARAT METALLIC COAL &amp; COKE LTD</v>
          </cell>
          <cell r="B1559">
            <v>531881</v>
          </cell>
          <cell r="C1559" t="str">
            <v>Not Listed</v>
          </cell>
        </row>
        <row r="1560">
          <cell r="A1560" t="str">
            <v>GUJARAT MINERAL DEVELOPMENT CORPORATION LTD</v>
          </cell>
          <cell r="B1560">
            <v>532181</v>
          </cell>
          <cell r="C1560" t="str">
            <v>GMDCLTD</v>
          </cell>
        </row>
        <row r="1561">
          <cell r="A1561" t="str">
            <v>GUJARAT NARMADA VALLEY FERTILIZERS AND CHEMICALS LTD</v>
          </cell>
          <cell r="B1561">
            <v>500670</v>
          </cell>
          <cell r="C1561" t="str">
            <v>GNFC</v>
          </cell>
        </row>
        <row r="1562">
          <cell r="A1562" t="str">
            <v>GUJARAT NATURAL RESOURCES LTD</v>
          </cell>
          <cell r="B1562">
            <v>513536</v>
          </cell>
          <cell r="C1562" t="str">
            <v>Not Listed</v>
          </cell>
        </row>
        <row r="1563">
          <cell r="A1563" t="str">
            <v>GUJARAT PETROSYNTHESE LTD</v>
          </cell>
          <cell r="B1563">
            <v>506858</v>
          </cell>
          <cell r="C1563" t="str">
            <v>Not Listed</v>
          </cell>
        </row>
        <row r="1564">
          <cell r="A1564" t="str">
            <v>GUJARAT PIPAVAV PORT LTD</v>
          </cell>
          <cell r="B1564">
            <v>533248</v>
          </cell>
          <cell r="C1564" t="str">
            <v>GPPL</v>
          </cell>
        </row>
        <row r="1565">
          <cell r="A1565" t="str">
            <v>GUJARAT POLY ELECTRONICS LTD</v>
          </cell>
          <cell r="B1565">
            <v>517288</v>
          </cell>
          <cell r="C1565" t="str">
            <v>Not Listed</v>
          </cell>
        </row>
        <row r="1566">
          <cell r="A1566" t="str">
            <v>GUJARAT RAFFIA INDUSTRIES LTD</v>
          </cell>
          <cell r="B1566">
            <v>523836</v>
          </cell>
          <cell r="C1566" t="str">
            <v>GUJRAFFIA</v>
          </cell>
        </row>
        <row r="1567">
          <cell r="A1567" t="str">
            <v>GUJARAT SIDHEE CEMENT LTD</v>
          </cell>
          <cell r="B1567">
            <v>518029</v>
          </cell>
          <cell r="C1567" t="str">
            <v>GSCLCEMENT</v>
          </cell>
        </row>
        <row r="1568">
          <cell r="A1568" t="str">
            <v>GUJARAT STATE FERTILIZERS &amp; CHEMICALS LTD</v>
          </cell>
          <cell r="B1568">
            <v>500690</v>
          </cell>
          <cell r="C1568" t="str">
            <v>GSFC</v>
          </cell>
        </row>
        <row r="1569">
          <cell r="A1569" t="str">
            <v>GUJARAT STATE FINANCIAL CORPORATION LTD</v>
          </cell>
          <cell r="B1569">
            <v>532160</v>
          </cell>
          <cell r="C1569" t="str">
            <v>Not Listed</v>
          </cell>
        </row>
        <row r="1570">
          <cell r="A1570" t="str">
            <v>GUJARAT STATE PETRONET LTD</v>
          </cell>
          <cell r="B1570">
            <v>532702</v>
          </cell>
          <cell r="C1570" t="str">
            <v>GSPL</v>
          </cell>
        </row>
        <row r="1571">
          <cell r="A1571" t="str">
            <v>GUJARAT TERCE LABORATORIES LTD</v>
          </cell>
          <cell r="B1571">
            <v>524314</v>
          </cell>
          <cell r="C1571" t="str">
            <v>Not Listed</v>
          </cell>
        </row>
        <row r="1572">
          <cell r="A1572" t="str">
            <v>GUJARAT THEMIS BIOSYN LTD</v>
          </cell>
          <cell r="B1572">
            <v>506879</v>
          </cell>
          <cell r="C1572" t="str">
            <v>Not Listed</v>
          </cell>
        </row>
        <row r="1573">
          <cell r="A1573" t="str">
            <v>GUJARAT TOOLROOM LTD</v>
          </cell>
          <cell r="B1573">
            <v>513337</v>
          </cell>
          <cell r="C1573" t="str">
            <v>Not Listed</v>
          </cell>
        </row>
        <row r="1574">
          <cell r="A1574" t="str">
            <v>GUJCHEM DISTILLERS (INDIA) LTD</v>
          </cell>
          <cell r="B1574">
            <v>506640</v>
          </cell>
          <cell r="C1574" t="str">
            <v>Not Listed</v>
          </cell>
        </row>
        <row r="1575">
          <cell r="A1575" t="str">
            <v>GUJCHEM DISTILLERS INDIA LTD</v>
          </cell>
          <cell r="B1575">
            <v>506640</v>
          </cell>
          <cell r="C1575" t="str">
            <v>Not Listed</v>
          </cell>
        </row>
        <row r="1576">
          <cell r="A1576" t="str">
            <v>GULF OIL LUBRICANTS (INDIA) LTD</v>
          </cell>
          <cell r="B1576">
            <v>538567</v>
          </cell>
          <cell r="C1576" t="str">
            <v>GULFOILLUB</v>
          </cell>
        </row>
        <row r="1577">
          <cell r="A1577" t="str">
            <v>GULF OIL LUBRICANTS INDIA LTD</v>
          </cell>
          <cell r="B1577">
            <v>538567</v>
          </cell>
          <cell r="C1577" t="str">
            <v>GULFOILLUB</v>
          </cell>
        </row>
        <row r="1578">
          <cell r="A1578" t="str">
            <v>GULSHAN CHEMFILL LTD</v>
          </cell>
          <cell r="B1578">
            <v>532425</v>
          </cell>
          <cell r="C1578" t="str">
            <v>Not Listed</v>
          </cell>
        </row>
        <row r="1579">
          <cell r="A1579" t="str">
            <v>GULSHAN POLYOLS LTD</v>
          </cell>
          <cell r="B1579">
            <v>532457</v>
          </cell>
          <cell r="C1579" t="str">
            <v>GULPOLY</v>
          </cell>
        </row>
        <row r="1580">
          <cell r="A1580" t="str">
            <v>GV FILMS LTD</v>
          </cell>
          <cell r="B1580">
            <v>523277</v>
          </cell>
          <cell r="C1580" t="str">
            <v>Not Listed</v>
          </cell>
        </row>
        <row r="1581">
          <cell r="A1581" t="str">
            <v>GVK POWER &amp; INFRASTRUCTURE LTD</v>
          </cell>
          <cell r="B1581">
            <v>532708</v>
          </cell>
          <cell r="C1581" t="str">
            <v>GVKPIL</v>
          </cell>
        </row>
        <row r="1582">
          <cell r="A1582" t="str">
            <v>GYAN DEVELOPERS &amp; BUILDERS LTD</v>
          </cell>
          <cell r="B1582">
            <v>530141</v>
          </cell>
          <cell r="C1582" t="str">
            <v>Not Listed</v>
          </cell>
        </row>
        <row r="1583">
          <cell r="A1583" t="str">
            <v>GYSCOAL ALLOYS LTD</v>
          </cell>
          <cell r="B1583">
            <v>533275</v>
          </cell>
          <cell r="C1583" t="str">
            <v>GAL</v>
          </cell>
        </row>
        <row r="1584">
          <cell r="A1584" t="str">
            <v>H G INFRA ENGINEERING LTD</v>
          </cell>
          <cell r="B1584">
            <v>541019</v>
          </cell>
          <cell r="C1584" t="str">
            <v>HGINFRA</v>
          </cell>
        </row>
        <row r="1585">
          <cell r="A1585" t="str">
            <v>H K  TRADE INTERNATIONAL LTD</v>
          </cell>
          <cell r="B1585">
            <v>539337</v>
          </cell>
          <cell r="C1585" t="str">
            <v>Not Listed</v>
          </cell>
        </row>
        <row r="1586">
          <cell r="A1586" t="str">
            <v>H P COTTON TEXTILE MILLS LTD</v>
          </cell>
          <cell r="B1586">
            <v>502873</v>
          </cell>
          <cell r="C1586" t="str">
            <v>Not Listed</v>
          </cell>
        </row>
        <row r="1587">
          <cell r="A1587" t="str">
            <v>H S (INDIA) LTD</v>
          </cell>
          <cell r="B1587">
            <v>532145</v>
          </cell>
          <cell r="C1587" t="str">
            <v>Not Listed</v>
          </cell>
        </row>
        <row r="1588">
          <cell r="A1588" t="str">
            <v>H S INDIA LTD</v>
          </cell>
          <cell r="B1588">
            <v>532145</v>
          </cell>
          <cell r="C1588" t="str">
            <v>Not Listed</v>
          </cell>
        </row>
        <row r="1589">
          <cell r="A1589" t="str">
            <v>HALDER VENTURE LTD</v>
          </cell>
          <cell r="B1589">
            <v>539854</v>
          </cell>
          <cell r="C1589" t="str">
            <v>Not Listed</v>
          </cell>
        </row>
        <row r="1590">
          <cell r="A1590" t="str">
            <v>HALDYN GLASS LTD</v>
          </cell>
          <cell r="B1590">
            <v>515147</v>
          </cell>
          <cell r="C1590" t="str">
            <v>Not Listed</v>
          </cell>
        </row>
        <row r="1591">
          <cell r="A1591" t="str">
            <v>HARDCASTLE &amp; WAUD MFG CO LTD</v>
          </cell>
          <cell r="B1591">
            <v>509597</v>
          </cell>
          <cell r="C1591" t="str">
            <v>Not Listed</v>
          </cell>
        </row>
        <row r="1592">
          <cell r="A1592" t="str">
            <v>HARI GOVIND INTERNATIONAL LTD</v>
          </cell>
          <cell r="B1592">
            <v>531971</v>
          </cell>
          <cell r="C1592" t="str">
            <v>Not Listed</v>
          </cell>
        </row>
        <row r="1593">
          <cell r="A1593" t="str">
            <v>HARIA APPARELS LTD</v>
          </cell>
          <cell r="B1593">
            <v>538081</v>
          </cell>
          <cell r="C1593" t="str">
            <v>Not Listed</v>
          </cell>
        </row>
        <row r="1594">
          <cell r="A1594" t="str">
            <v>HARIA EXPORTS LTD</v>
          </cell>
          <cell r="B1594">
            <v>512604</v>
          </cell>
          <cell r="C1594" t="str">
            <v>Not Listed</v>
          </cell>
        </row>
        <row r="1595">
          <cell r="A1595" t="str">
            <v>Harish Textile Engineers Ltd</v>
          </cell>
          <cell r="B1595">
            <v>542682</v>
          </cell>
          <cell r="C1595" t="str">
            <v>HARISH</v>
          </cell>
        </row>
        <row r="1596">
          <cell r="A1596" t="str">
            <v>HARITA SEATING SYSTEMS LTD</v>
          </cell>
          <cell r="B1596">
            <v>590043</v>
          </cell>
          <cell r="C1596" t="str">
            <v>HARITASEAT</v>
          </cell>
        </row>
        <row r="1597">
          <cell r="A1597" t="str">
            <v>HARIYANA METALS LTD</v>
          </cell>
          <cell r="B1597">
            <v>506024</v>
          </cell>
          <cell r="C1597" t="str">
            <v>Not Listed</v>
          </cell>
        </row>
        <row r="1598">
          <cell r="A1598" t="str">
            <v>HARIYANA SHIP BREAKERS LTD</v>
          </cell>
          <cell r="B1598">
            <v>526931</v>
          </cell>
          <cell r="C1598" t="str">
            <v>Not Listed</v>
          </cell>
        </row>
        <row r="1599">
          <cell r="A1599" t="str">
            <v>HARMONY CAPITAL SERVICES LTD</v>
          </cell>
          <cell r="B1599">
            <v>530055</v>
          </cell>
          <cell r="C1599" t="str">
            <v>Not Listed</v>
          </cell>
        </row>
        <row r="1600">
          <cell r="A1600" t="str">
            <v>HARRISONS MALAYALAM LTD</v>
          </cell>
          <cell r="B1600">
            <v>500467</v>
          </cell>
          <cell r="C1600" t="str">
            <v>HARRMALAYA</v>
          </cell>
        </row>
        <row r="1601">
          <cell r="A1601" t="str">
            <v>HARYANA CAPFIN LTD</v>
          </cell>
          <cell r="B1601">
            <v>532855</v>
          </cell>
          <cell r="C1601" t="str">
            <v>Not Listed</v>
          </cell>
        </row>
        <row r="1602">
          <cell r="A1602" t="str">
            <v>HARYANA FINANCIAL CORPORATION LTD</v>
          </cell>
          <cell r="B1602">
            <v>530927</v>
          </cell>
          <cell r="C1602" t="str">
            <v>Not Listed</v>
          </cell>
        </row>
        <row r="1603">
          <cell r="A1603" t="str">
            <v>HARYANA LEATHER CHEMICALS LTD</v>
          </cell>
          <cell r="B1603">
            <v>524080</v>
          </cell>
          <cell r="C1603" t="str">
            <v>Not Listed</v>
          </cell>
        </row>
        <row r="1604">
          <cell r="A1604" t="str">
            <v>HAS LIFESTYLE LTD</v>
          </cell>
          <cell r="B1604">
            <v>780014</v>
          </cell>
          <cell r="C1604" t="str">
            <v>Not Listed</v>
          </cell>
        </row>
        <row r="1605">
          <cell r="A1605" t="str">
            <v>HASTI FINANCE LTD</v>
          </cell>
          <cell r="B1605">
            <v>531387</v>
          </cell>
          <cell r="C1605" t="str">
            <v>Not Listed</v>
          </cell>
        </row>
        <row r="1606">
          <cell r="A1606" t="str">
            <v>HATHWAY BHAWANI CABLETEL &amp;amp; DATACOM LTD.</v>
          </cell>
          <cell r="B1606">
            <v>509073</v>
          </cell>
          <cell r="C1606" t="str">
            <v>HATHWAYB</v>
          </cell>
        </row>
        <row r="1607">
          <cell r="A1607" t="str">
            <v>HATHWAY CABLE &amp; DATACOM LTD</v>
          </cell>
          <cell r="B1607">
            <v>533162</v>
          </cell>
          <cell r="C1607" t="str">
            <v>HATHWAY</v>
          </cell>
        </row>
        <row r="1608">
          <cell r="A1608" t="str">
            <v>HATSUN AGRO PRODUCT LTD</v>
          </cell>
          <cell r="B1608">
            <v>531531</v>
          </cell>
          <cell r="C1608" t="str">
            <v>HATSUN</v>
          </cell>
        </row>
        <row r="1609">
          <cell r="A1609" t="str">
            <v>HAVELLS (INDIA) LTD</v>
          </cell>
          <cell r="B1609">
            <v>517354</v>
          </cell>
          <cell r="C1609" t="str">
            <v>HAVELLS</v>
          </cell>
        </row>
        <row r="1610">
          <cell r="A1610" t="str">
            <v>HAVELLS INDIA LTD</v>
          </cell>
          <cell r="B1610">
            <v>517354</v>
          </cell>
          <cell r="C1610" t="str">
            <v>HAVELLS</v>
          </cell>
        </row>
        <row r="1611">
          <cell r="A1611" t="str">
            <v>HAWA ENGINEERS LTD</v>
          </cell>
          <cell r="B1611">
            <v>539176</v>
          </cell>
          <cell r="C1611" t="str">
            <v>Not Listed</v>
          </cell>
        </row>
        <row r="1612">
          <cell r="A1612" t="str">
            <v>HAWKINS COOKERS LTD</v>
          </cell>
          <cell r="B1612">
            <v>508486</v>
          </cell>
          <cell r="C1612" t="str">
            <v>Not Listed</v>
          </cell>
        </row>
        <row r="1613">
          <cell r="A1613" t="str">
            <v>HAZOOR MULTI PROJECTS LTD</v>
          </cell>
          <cell r="B1613">
            <v>532467</v>
          </cell>
          <cell r="C1613" t="str">
            <v>Not Listed</v>
          </cell>
        </row>
        <row r="1614">
          <cell r="A1614" t="str">
            <v>HB ESTATE DEVELOPERS LTD</v>
          </cell>
          <cell r="B1614">
            <v>532334</v>
          </cell>
          <cell r="C1614" t="str">
            <v>Not Listed</v>
          </cell>
        </row>
        <row r="1615">
          <cell r="A1615" t="str">
            <v>HB LEASING &amp; FINANCE CO LTD</v>
          </cell>
          <cell r="B1615">
            <v>508956</v>
          </cell>
          <cell r="C1615" t="str">
            <v>Not Listed</v>
          </cell>
        </row>
        <row r="1616">
          <cell r="A1616" t="str">
            <v>HB PORTFOLIO LTD</v>
          </cell>
          <cell r="B1616">
            <v>532333</v>
          </cell>
          <cell r="C1616" t="str">
            <v>Not Listed</v>
          </cell>
        </row>
        <row r="1617">
          <cell r="A1617" t="str">
            <v>HB STOCKHOLDINGS LTD</v>
          </cell>
          <cell r="B1617">
            <v>532216</v>
          </cell>
          <cell r="C1617" t="str">
            <v>HBSL</v>
          </cell>
        </row>
        <row r="1618">
          <cell r="A1618" t="str">
            <v>HBL POWER SYSTEMS LTD</v>
          </cell>
          <cell r="B1618">
            <v>517271</v>
          </cell>
          <cell r="C1618" t="str">
            <v>HBLPOWER</v>
          </cell>
        </row>
        <row r="1619">
          <cell r="A1619" t="str">
            <v>HCKK VENTURES LTD</v>
          </cell>
          <cell r="B1619">
            <v>539224</v>
          </cell>
          <cell r="C1619" t="str">
            <v>Not Listed</v>
          </cell>
        </row>
        <row r="1620">
          <cell r="A1620" t="str">
            <v>HCL INFOSYSTEMS LTD</v>
          </cell>
          <cell r="B1620">
            <v>500179</v>
          </cell>
          <cell r="C1620" t="str">
            <v>HCL-INSYS</v>
          </cell>
        </row>
        <row r="1621">
          <cell r="A1621" t="str">
            <v>HCL TECHNOLOGIES LTD</v>
          </cell>
          <cell r="B1621">
            <v>532281</v>
          </cell>
          <cell r="C1621" t="str">
            <v>HCLTECH</v>
          </cell>
        </row>
        <row r="1622">
          <cell r="A1622" t="str">
            <v>HDFC ASSET MANAGEMENT COMPANY LTD</v>
          </cell>
          <cell r="B1622">
            <v>541729</v>
          </cell>
          <cell r="C1622" t="str">
            <v>HDFCAMC</v>
          </cell>
        </row>
        <row r="1623">
          <cell r="A1623" t="str">
            <v>HDFC BANK LTD</v>
          </cell>
          <cell r="B1623">
            <v>500180</v>
          </cell>
          <cell r="C1623" t="str">
            <v>HDFCBANK</v>
          </cell>
        </row>
        <row r="1624">
          <cell r="A1624" t="str">
            <v>HDFC Mutual Fund - HDFC Gold Exchange Traded Fund</v>
          </cell>
          <cell r="B1624">
            <v>533230</v>
          </cell>
          <cell r="C1624" t="str">
            <v>HDFCMFGETF</v>
          </cell>
        </row>
        <row r="1625">
          <cell r="A1625" t="str">
            <v>HDFC STANDARD LIFE INSURANCE COMPANY LTD</v>
          </cell>
          <cell r="B1625">
            <v>540777</v>
          </cell>
          <cell r="C1625" t="str">
            <v>HDFCLIFE</v>
          </cell>
        </row>
        <row r="1626">
          <cell r="A1626" t="str">
            <v>HEALTHCARE GLOBAL ENTERPRISES LTD</v>
          </cell>
          <cell r="B1626">
            <v>539787</v>
          </cell>
          <cell r="C1626" t="str">
            <v>HCG</v>
          </cell>
        </row>
        <row r="1627">
          <cell r="A1627" t="str">
            <v>HEALTHY INVESTMENTS LTD</v>
          </cell>
          <cell r="B1627">
            <v>503689</v>
          </cell>
          <cell r="C1627" t="str">
            <v>Not Listed</v>
          </cell>
        </row>
        <row r="1628">
          <cell r="A1628" t="str">
            <v>HEC INFRA PROJECTS LTD</v>
          </cell>
          <cell r="B1628" t="str">
            <v>Not Listed</v>
          </cell>
          <cell r="C1628" t="str">
            <v>HECPROJECT</v>
          </cell>
        </row>
        <row r="1629">
          <cell r="A1629" t="str">
            <v>HEERA ISPAT LTD</v>
          </cell>
          <cell r="B1629">
            <v>526967</v>
          </cell>
          <cell r="C1629" t="str">
            <v>Not Listed</v>
          </cell>
        </row>
        <row r="1630">
          <cell r="A1630" t="str">
            <v>HEG LTD</v>
          </cell>
          <cell r="B1630">
            <v>509631</v>
          </cell>
          <cell r="C1630" t="str">
            <v>HEG</v>
          </cell>
        </row>
        <row r="1631">
          <cell r="A1631" t="str">
            <v>HEIDELBERGCEMENT (INDIA) LTD</v>
          </cell>
          <cell r="B1631">
            <v>500292</v>
          </cell>
          <cell r="C1631" t="str">
            <v>HEIDELBERG</v>
          </cell>
        </row>
        <row r="1632">
          <cell r="A1632" t="str">
            <v>HEIDELBERGCEMENT INDIA LTD</v>
          </cell>
          <cell r="B1632">
            <v>500292</v>
          </cell>
          <cell r="C1632" t="str">
            <v>HEIDELBERG</v>
          </cell>
        </row>
        <row r="1633">
          <cell r="A1633" t="str">
            <v>Helpage Finlease Ltd</v>
          </cell>
          <cell r="B1633">
            <v>539174</v>
          </cell>
          <cell r="C1633" t="str">
            <v>HELPAGE</v>
          </cell>
        </row>
        <row r="1634">
          <cell r="A1634" t="str">
            <v>HEM HOLDINGS &amp; TRADING LTD</v>
          </cell>
          <cell r="B1634">
            <v>505520</v>
          </cell>
          <cell r="C1634" t="str">
            <v>Not Listed</v>
          </cell>
        </row>
        <row r="1635">
          <cell r="A1635" t="str">
            <v>HEMANG RESOURCES LTD</v>
          </cell>
          <cell r="B1635">
            <v>531178</v>
          </cell>
          <cell r="C1635" t="str">
            <v>Not Listed</v>
          </cell>
        </row>
        <row r="1636">
          <cell r="A1636" t="str">
            <v>HEMO ORGANIC LTD</v>
          </cell>
          <cell r="B1636">
            <v>524590</v>
          </cell>
          <cell r="C1636" t="str">
            <v>Not Listed</v>
          </cell>
        </row>
        <row r="1637">
          <cell r="A1637" t="str">
            <v>HERCULES HOISTS LTD</v>
          </cell>
          <cell r="B1637">
            <v>505720</v>
          </cell>
          <cell r="C1637" t="str">
            <v>HERCULES</v>
          </cell>
        </row>
        <row r="1638">
          <cell r="A1638" t="str">
            <v>HERITAGE FOODS LTD</v>
          </cell>
          <cell r="B1638">
            <v>519552</v>
          </cell>
          <cell r="C1638" t="str">
            <v>HERITGFOOD</v>
          </cell>
        </row>
        <row r="1639">
          <cell r="A1639" t="str">
            <v>HERO MOTOCORP LTD</v>
          </cell>
          <cell r="B1639">
            <v>500182</v>
          </cell>
          <cell r="C1639" t="str">
            <v>HEROMOTOCO</v>
          </cell>
        </row>
        <row r="1640">
          <cell r="A1640" t="str">
            <v>HESTER BIOSCIENCES LTD</v>
          </cell>
          <cell r="B1640">
            <v>524669</v>
          </cell>
          <cell r="C1640" t="str">
            <v>HESTERBIO</v>
          </cell>
        </row>
        <row r="1641">
          <cell r="A1641" t="str">
            <v>HEXA TRADEX LTD</v>
          </cell>
          <cell r="B1641">
            <v>534328</v>
          </cell>
          <cell r="C1641" t="str">
            <v>HEXATRADEX</v>
          </cell>
        </row>
        <row r="1642">
          <cell r="A1642" t="str">
            <v>HEXAWARE TECHNOLOGIES LTD</v>
          </cell>
          <cell r="B1642">
            <v>532129</v>
          </cell>
          <cell r="C1642" t="str">
            <v>HEXAWARE</v>
          </cell>
        </row>
        <row r="1643">
          <cell r="A1643" t="str">
            <v>HIGH ENERGY BATTERIES (INDIA) LTD</v>
          </cell>
          <cell r="B1643">
            <v>504176</v>
          </cell>
          <cell r="C1643" t="str">
            <v>Not Listed</v>
          </cell>
        </row>
        <row r="1644">
          <cell r="A1644" t="str">
            <v>HIGH ENERGY BATTERIES INDIA LTD</v>
          </cell>
          <cell r="B1644">
            <v>504176</v>
          </cell>
          <cell r="C1644" t="str">
            <v>Not Listed</v>
          </cell>
        </row>
        <row r="1645">
          <cell r="A1645" t="str">
            <v>HIGH GROUND ENTERPRISE LTD</v>
          </cell>
          <cell r="B1645">
            <v>517080</v>
          </cell>
          <cell r="C1645" t="str">
            <v>HIGHGROUND</v>
          </cell>
        </row>
        <row r="1646">
          <cell r="A1646" t="str">
            <v>HIGH STREET FILATEX LTD</v>
          </cell>
          <cell r="B1646">
            <v>531301</v>
          </cell>
          <cell r="C1646" t="str">
            <v>Not Listed</v>
          </cell>
        </row>
        <row r="1647">
          <cell r="A1647" t="str">
            <v>HIKAL LTD</v>
          </cell>
          <cell r="B1647">
            <v>524735</v>
          </cell>
          <cell r="C1647" t="str">
            <v>HIKAL</v>
          </cell>
        </row>
        <row r="1648">
          <cell r="A1648" t="str">
            <v>Hi-Klass Trading and Investment Ltd</v>
          </cell>
          <cell r="B1648">
            <v>542332</v>
          </cell>
          <cell r="C1648" t="str">
            <v>HIKLASS</v>
          </cell>
        </row>
        <row r="1649">
          <cell r="A1649" t="str">
            <v>HIL LTD</v>
          </cell>
          <cell r="B1649">
            <v>509675</v>
          </cell>
          <cell r="C1649" t="str">
            <v>HIL</v>
          </cell>
        </row>
        <row r="1650">
          <cell r="A1650" t="str">
            <v>HILTON METAL FORGING LTD</v>
          </cell>
          <cell r="B1650">
            <v>532847</v>
          </cell>
          <cell r="C1650" t="str">
            <v>HILTON</v>
          </cell>
        </row>
        <row r="1651">
          <cell r="A1651" t="str">
            <v>HIM TEKNOFORGE LTD</v>
          </cell>
          <cell r="B1651">
            <v>505712</v>
          </cell>
          <cell r="C1651" t="str">
            <v>Not Listed</v>
          </cell>
        </row>
        <row r="1652">
          <cell r="A1652" t="str">
            <v>HIMACHAL FIBRES LTD</v>
          </cell>
          <cell r="B1652">
            <v>514010</v>
          </cell>
          <cell r="C1652" t="str">
            <v>Not Listed</v>
          </cell>
        </row>
        <row r="1653">
          <cell r="A1653" t="str">
            <v>HIMACHAL FUTURISTIC COMMUNICATIONS LTD</v>
          </cell>
          <cell r="B1653">
            <v>500183</v>
          </cell>
          <cell r="C1653" t="str">
            <v>HFCL</v>
          </cell>
        </row>
        <row r="1654">
          <cell r="A1654" t="str">
            <v>HIMADRI SPECIALITY CHEMICAL LTD</v>
          </cell>
          <cell r="B1654">
            <v>500184</v>
          </cell>
          <cell r="C1654" t="str">
            <v>HSCL</v>
          </cell>
        </row>
        <row r="1655">
          <cell r="A1655" t="str">
            <v>HIMALAYA FOOD INTERNATIONAL LTD</v>
          </cell>
          <cell r="B1655">
            <v>526899</v>
          </cell>
          <cell r="C1655" t="str">
            <v>Not Listed</v>
          </cell>
        </row>
        <row r="1656">
          <cell r="A1656" t="str">
            <v>HIMALAYA GRANITES LTD</v>
          </cell>
          <cell r="B1656">
            <v>513723</v>
          </cell>
          <cell r="C1656" t="str">
            <v>Not Listed</v>
          </cell>
        </row>
        <row r="1657">
          <cell r="A1657" t="str">
            <v>HIMALCHULI FOOD PRODUCTS LTD</v>
          </cell>
          <cell r="B1657">
            <v>511169</v>
          </cell>
          <cell r="C1657" t="str">
            <v>Not Listed</v>
          </cell>
        </row>
        <row r="1658">
          <cell r="A1658" t="str">
            <v>HIMATSINGKA SEIDE LTD</v>
          </cell>
          <cell r="B1658">
            <v>514043</v>
          </cell>
          <cell r="C1658" t="str">
            <v>HIMATSEIDE</v>
          </cell>
        </row>
        <row r="1659">
          <cell r="A1659" t="str">
            <v>HIND ALUMINIUM INDUSTRIES LTD</v>
          </cell>
          <cell r="B1659">
            <v>531979</v>
          </cell>
          <cell r="C1659" t="str">
            <v>Not Listed</v>
          </cell>
        </row>
        <row r="1660">
          <cell r="A1660" t="str">
            <v>HIND COMMERCE LTD</v>
          </cell>
          <cell r="B1660">
            <v>538652</v>
          </cell>
          <cell r="C1660" t="str">
            <v>Not Listed</v>
          </cell>
        </row>
        <row r="1661">
          <cell r="A1661" t="str">
            <v>HIND RECTIFIERS LTD</v>
          </cell>
          <cell r="B1661">
            <v>504036</v>
          </cell>
          <cell r="C1661" t="str">
            <v>HIRECT</v>
          </cell>
        </row>
        <row r="1662">
          <cell r="A1662" t="str">
            <v>HIND SECURITIES &amp; CREDITS LTD</v>
          </cell>
          <cell r="B1662">
            <v>539114</v>
          </cell>
          <cell r="C1662" t="str">
            <v>Not Listed</v>
          </cell>
        </row>
        <row r="1663">
          <cell r="A1663" t="str">
            <v>HIND SYNTEX LTD</v>
          </cell>
          <cell r="B1663">
            <v>503881</v>
          </cell>
          <cell r="C1663" t="str">
            <v>HINDSYNTEX</v>
          </cell>
        </row>
        <row r="1664">
          <cell r="A1664" t="str">
            <v>HINDALCO INDUSTRIES LTD</v>
          </cell>
          <cell r="B1664">
            <v>500440</v>
          </cell>
          <cell r="C1664" t="str">
            <v>HINDALCO</v>
          </cell>
        </row>
        <row r="1665">
          <cell r="A1665" t="str">
            <v>HINDCON CHEMICALS LTD</v>
          </cell>
          <cell r="B1665" t="str">
            <v>Not Listed</v>
          </cell>
          <cell r="C1665" t="str">
            <v>HINDCON</v>
          </cell>
        </row>
        <row r="1666">
          <cell r="A1666" t="str">
            <v>HINDOOSTAN MILLS LTD</v>
          </cell>
          <cell r="B1666">
            <v>509895</v>
          </cell>
          <cell r="C1666" t="str">
            <v>Not Listed</v>
          </cell>
        </row>
        <row r="1667">
          <cell r="A1667" t="str">
            <v>HINDUJA GLOBAL SOLUTIONS LTD</v>
          </cell>
          <cell r="B1667">
            <v>532859</v>
          </cell>
          <cell r="C1667" t="str">
            <v>HGS</v>
          </cell>
        </row>
        <row r="1668">
          <cell r="A1668" t="str">
            <v>HINDUJA VENTURES LTD</v>
          </cell>
          <cell r="B1668">
            <v>500189</v>
          </cell>
          <cell r="C1668" t="str">
            <v>HINDUJAVEN</v>
          </cell>
        </row>
        <row r="1669">
          <cell r="A1669" t="str">
            <v>HINDUSTAN ADHESIVES LTD</v>
          </cell>
          <cell r="B1669">
            <v>514428</v>
          </cell>
          <cell r="C1669" t="str">
            <v>Not Listed</v>
          </cell>
        </row>
        <row r="1670">
          <cell r="A1670" t="str">
            <v>HINDUSTAN AERONAUTICS LTD</v>
          </cell>
          <cell r="B1670">
            <v>541154</v>
          </cell>
          <cell r="C1670" t="str">
            <v>HAL</v>
          </cell>
        </row>
        <row r="1671">
          <cell r="A1671" t="str">
            <v>HINDUSTAN APPLIANCES LTD</v>
          </cell>
          <cell r="B1671">
            <v>531918</v>
          </cell>
          <cell r="C1671" t="str">
            <v>Not Listed</v>
          </cell>
        </row>
        <row r="1672">
          <cell r="A1672" t="str">
            <v>HINDUSTAN BIO SCIENCES LTD.</v>
          </cell>
          <cell r="B1672">
            <v>532041</v>
          </cell>
          <cell r="C1672" t="str">
            <v>HINDBIO</v>
          </cell>
        </row>
        <row r="1673">
          <cell r="A1673" t="str">
            <v>HINDUSTAN COMPOSITES LTD</v>
          </cell>
          <cell r="B1673">
            <v>509635</v>
          </cell>
          <cell r="C1673" t="str">
            <v>HINDCOMPOS</v>
          </cell>
        </row>
        <row r="1674">
          <cell r="A1674" t="str">
            <v>HINDUSTAN CONSTRUCTION COMPANY LTD</v>
          </cell>
          <cell r="B1674">
            <v>500185</v>
          </cell>
          <cell r="C1674" t="str">
            <v>HCC</v>
          </cell>
        </row>
        <row r="1675">
          <cell r="A1675" t="str">
            <v>HINDUSTAN COPPER LTD</v>
          </cell>
          <cell r="B1675">
            <v>513599</v>
          </cell>
          <cell r="C1675" t="str">
            <v>HINDCOPPER</v>
          </cell>
        </row>
        <row r="1676">
          <cell r="A1676" t="str">
            <v>HINDUSTAN EVEREST TOOLS LTD.</v>
          </cell>
          <cell r="B1676">
            <v>505725</v>
          </cell>
          <cell r="C1676" t="str">
            <v>HINDEVER</v>
          </cell>
        </row>
        <row r="1677">
          <cell r="A1677" t="str">
            <v>HINDUSTAN FLUOROCARBONS LTD</v>
          </cell>
          <cell r="B1677">
            <v>524013</v>
          </cell>
          <cell r="C1677" t="str">
            <v>Not Listed</v>
          </cell>
        </row>
        <row r="1678">
          <cell r="A1678" t="str">
            <v>HINDUSTAN FOODS LTD</v>
          </cell>
          <cell r="B1678">
            <v>519126</v>
          </cell>
          <cell r="C1678" t="str">
            <v>Not Listed</v>
          </cell>
        </row>
        <row r="1679">
          <cell r="A1679" t="str">
            <v>HINDUSTAN HARDY SPICER LTD</v>
          </cell>
          <cell r="B1679">
            <v>505893</v>
          </cell>
          <cell r="C1679" t="str">
            <v>Not Listed</v>
          </cell>
        </row>
        <row r="1680">
          <cell r="A1680" t="str">
            <v>HINDUSTAN HOUSING CO LTD</v>
          </cell>
          <cell r="B1680">
            <v>509650</v>
          </cell>
          <cell r="C1680" t="str">
            <v>Not Listed</v>
          </cell>
        </row>
        <row r="1681">
          <cell r="A1681" t="str">
            <v>HINDUSTAN MEDIA VENTURES LTD</v>
          </cell>
          <cell r="B1681">
            <v>533217</v>
          </cell>
          <cell r="C1681" t="str">
            <v>HMVL</v>
          </cell>
        </row>
        <row r="1682">
          <cell r="A1682" t="str">
            <v>HINDUSTAN MOTORS LTD</v>
          </cell>
          <cell r="B1682">
            <v>500500</v>
          </cell>
          <cell r="C1682" t="str">
            <v>HINDMOTORS</v>
          </cell>
        </row>
        <row r="1683">
          <cell r="A1683" t="str">
            <v>HINDUSTAN OIL EXPLORATION COMPANY LTD</v>
          </cell>
          <cell r="B1683">
            <v>500186</v>
          </cell>
          <cell r="C1683" t="str">
            <v>HINDOILEXP</v>
          </cell>
        </row>
        <row r="1684">
          <cell r="A1684" t="str">
            <v>HINDUSTAN ORGANIC CHEMICALS LTD</v>
          </cell>
          <cell r="B1684">
            <v>500449</v>
          </cell>
          <cell r="C1684" t="str">
            <v>Not Listed</v>
          </cell>
        </row>
        <row r="1685">
          <cell r="A1685" t="str">
            <v>HINDUSTAN PETROLEUM CORPORATION LTD</v>
          </cell>
          <cell r="B1685">
            <v>500104</v>
          </cell>
          <cell r="C1685" t="str">
            <v>HINDPETRO</v>
          </cell>
        </row>
        <row r="1686">
          <cell r="A1686" t="str">
            <v>HINDUSTAN TIN WORKS LTD</v>
          </cell>
          <cell r="B1686">
            <v>530315</v>
          </cell>
          <cell r="C1686" t="str">
            <v>Not Listed</v>
          </cell>
        </row>
        <row r="1687">
          <cell r="A1687" t="str">
            <v>HINDUSTAN UNILEVER LTD</v>
          </cell>
          <cell r="B1687">
            <v>500696</v>
          </cell>
          <cell r="C1687" t="str">
            <v>HINDUNILVR</v>
          </cell>
        </row>
        <row r="1688">
          <cell r="A1688" t="str">
            <v>HINDUSTAN WIRES LTD</v>
          </cell>
          <cell r="B1688">
            <v>504713</v>
          </cell>
          <cell r="C1688" t="str">
            <v>Not Listed</v>
          </cell>
        </row>
        <row r="1689">
          <cell r="A1689" t="str">
            <v>HINDUSTAN ZINC LTD</v>
          </cell>
          <cell r="B1689">
            <v>500188</v>
          </cell>
          <cell r="C1689" t="str">
            <v>HINDZINC</v>
          </cell>
        </row>
        <row r="1690">
          <cell r="A1690" t="str">
            <v>HINDUSTHAN NATIONAL GLASS &amp; INDUSTRIES LTD</v>
          </cell>
          <cell r="B1690">
            <v>515145</v>
          </cell>
          <cell r="C1690" t="str">
            <v>HINDNATGLS</v>
          </cell>
        </row>
        <row r="1691">
          <cell r="A1691" t="str">
            <v>HINDUSTHAN UDYOG LTD</v>
          </cell>
          <cell r="B1691">
            <v>513039</v>
          </cell>
          <cell r="C1691" t="str">
            <v>Not Listed</v>
          </cell>
        </row>
        <row r="1692">
          <cell r="A1692" t="str">
            <v>HINDUSTHAN URBAN INFRASTRUCTURE LTD</v>
          </cell>
          <cell r="B1692">
            <v>539984</v>
          </cell>
          <cell r="C1692" t="str">
            <v>Not Listed</v>
          </cell>
        </row>
        <row r="1693">
          <cell r="A1693" t="str">
            <v>HIPOLIN LTD</v>
          </cell>
          <cell r="B1693">
            <v>530853</v>
          </cell>
          <cell r="C1693" t="str">
            <v>Not Listed</v>
          </cell>
        </row>
        <row r="1694">
          <cell r="A1694" t="str">
            <v>HIRA AUTOMOBILES LTD</v>
          </cell>
          <cell r="B1694">
            <v>531743</v>
          </cell>
          <cell r="C1694" t="str">
            <v>Not Listed</v>
          </cell>
        </row>
        <row r="1695">
          <cell r="A1695" t="str">
            <v>HISAR METAL INDUSTRIES LTD</v>
          </cell>
          <cell r="B1695">
            <v>590018</v>
          </cell>
          <cell r="C1695" t="str">
            <v>HISARMETAL</v>
          </cell>
        </row>
        <row r="1696">
          <cell r="A1696" t="str">
            <v>HISAR SPINNING MILLS LTD</v>
          </cell>
          <cell r="B1696">
            <v>521068</v>
          </cell>
          <cell r="C1696" t="str">
            <v>Not Listed</v>
          </cell>
        </row>
        <row r="1697">
          <cell r="A1697" t="str">
            <v>HIT KIT GLOBAL SOLUTIONS LTD</v>
          </cell>
          <cell r="B1697">
            <v>532359</v>
          </cell>
          <cell r="C1697" t="str">
            <v>Not Listed</v>
          </cell>
        </row>
        <row r="1698">
          <cell r="A1698" t="str">
            <v>HITECH CORPORATION LTD</v>
          </cell>
          <cell r="B1698">
            <v>526217</v>
          </cell>
          <cell r="C1698" t="str">
            <v>HITECHCORP</v>
          </cell>
        </row>
        <row r="1699">
          <cell r="A1699" t="str">
            <v>HI-TECH PIPES LTD</v>
          </cell>
          <cell r="B1699" t="str">
            <v>Not Listed</v>
          </cell>
          <cell r="C1699" t="str">
            <v>HITECH</v>
          </cell>
        </row>
        <row r="1700">
          <cell r="A1700" t="str">
            <v>Hi-Tech Winding Systems Ltd</v>
          </cell>
          <cell r="B1700">
            <v>541627</v>
          </cell>
          <cell r="C1700" t="str">
            <v>HITECHWIND</v>
          </cell>
        </row>
        <row r="1701">
          <cell r="A1701" t="str">
            <v>HITTCO TOOLS LTD</v>
          </cell>
          <cell r="B1701">
            <v>531661</v>
          </cell>
          <cell r="C1701" t="str">
            <v>Not Listed</v>
          </cell>
        </row>
        <row r="1702">
          <cell r="A1702" t="str">
            <v>HMT LTD</v>
          </cell>
          <cell r="B1702">
            <v>500191</v>
          </cell>
          <cell r="C1702" t="str">
            <v>HMT</v>
          </cell>
        </row>
        <row r="1703">
          <cell r="A1703" t="str">
            <v>HONDA SIEL POWER PRODUCTS LTD</v>
          </cell>
          <cell r="B1703">
            <v>522064</v>
          </cell>
          <cell r="C1703" t="str">
            <v>HONDAPOWER</v>
          </cell>
        </row>
        <row r="1704">
          <cell r="A1704" t="str">
            <v>HONEYWELL AUTOMATION (INDIA) LTD</v>
          </cell>
          <cell r="B1704">
            <v>517174</v>
          </cell>
          <cell r="C1704" t="str">
            <v>HONAUT</v>
          </cell>
        </row>
        <row r="1705">
          <cell r="A1705" t="str">
            <v>HONEYWELL AUTOMATION INDIA LTD</v>
          </cell>
          <cell r="B1705">
            <v>517174</v>
          </cell>
          <cell r="C1705" t="str">
            <v>HONAUT</v>
          </cell>
        </row>
        <row r="1706">
          <cell r="A1706" t="str">
            <v>HOTEL LEELA VENTURE LTD</v>
          </cell>
          <cell r="B1706">
            <v>500193</v>
          </cell>
          <cell r="C1706" t="str">
            <v>HOTELEELA</v>
          </cell>
        </row>
        <row r="1707">
          <cell r="A1707" t="str">
            <v>HOTEL RUGBY LTD</v>
          </cell>
          <cell r="B1707">
            <v>526683</v>
          </cell>
          <cell r="C1707" t="str">
            <v>HOTELRUGBY</v>
          </cell>
        </row>
        <row r="1708">
          <cell r="A1708" t="str">
            <v>HOUSING &amp; URBAN DEVELOPMENT CORPORATION LTD</v>
          </cell>
          <cell r="B1708">
            <v>540530</v>
          </cell>
          <cell r="C1708" t="str">
            <v>HUDCO</v>
          </cell>
        </row>
        <row r="1709">
          <cell r="A1709" t="str">
            <v>HOUSING DEVELOPMENT AND INFRASTRUCTURE LTD</v>
          </cell>
          <cell r="B1709">
            <v>532873</v>
          </cell>
          <cell r="C1709" t="str">
            <v>HDIL</v>
          </cell>
        </row>
        <row r="1710">
          <cell r="A1710" t="str">
            <v>HOUSING DEVELOPMENT FINANCE CORPORATION LTD</v>
          </cell>
          <cell r="B1710">
            <v>500010</v>
          </cell>
          <cell r="C1710" t="str">
            <v>HDFC</v>
          </cell>
        </row>
        <row r="1711">
          <cell r="A1711" t="str">
            <v>HOV SERVICES LTD</v>
          </cell>
          <cell r="B1711">
            <v>532761</v>
          </cell>
          <cell r="C1711" t="str">
            <v>HOVS</v>
          </cell>
        </row>
        <row r="1712">
          <cell r="A1712" t="str">
            <v>HOWARD HOTELS LTD</v>
          </cell>
          <cell r="B1712">
            <v>526761</v>
          </cell>
          <cell r="C1712" t="str">
            <v>Not Listed</v>
          </cell>
        </row>
        <row r="1713">
          <cell r="A1713" t="str">
            <v>HPC BIOSCIENCES LTD</v>
          </cell>
          <cell r="B1713">
            <v>535217</v>
          </cell>
          <cell r="C1713" t="str">
            <v>Not Listed</v>
          </cell>
        </row>
        <row r="1714">
          <cell r="A1714" t="str">
            <v>HPL ELECTRIC &amp; POWER LTD</v>
          </cell>
          <cell r="B1714">
            <v>540136</v>
          </cell>
          <cell r="C1714" t="str">
            <v>HPL</v>
          </cell>
        </row>
        <row r="1715">
          <cell r="A1715" t="str">
            <v>HRB FLORICULTURE LTD</v>
          </cell>
          <cell r="B1715">
            <v>531724</v>
          </cell>
          <cell r="C1715" t="str">
            <v>Not Listed</v>
          </cell>
        </row>
        <row r="1716">
          <cell r="A1716" t="str">
            <v>HSIL LTD</v>
          </cell>
          <cell r="B1716">
            <v>500187</v>
          </cell>
          <cell r="C1716" t="str">
            <v>HSIL</v>
          </cell>
        </row>
        <row r="1717">
          <cell r="A1717" t="str">
            <v>HT MEDIA LTD</v>
          </cell>
          <cell r="B1717">
            <v>532662</v>
          </cell>
          <cell r="C1717" t="str">
            <v>HTMEDIA</v>
          </cell>
        </row>
        <row r="1718">
          <cell r="A1718" t="str">
            <v>HUBTOWN LTD</v>
          </cell>
          <cell r="B1718">
            <v>532799</v>
          </cell>
          <cell r="C1718" t="str">
            <v>HUBTOWN</v>
          </cell>
        </row>
        <row r="1719">
          <cell r="A1719" t="str">
            <v>HUHTAMAKI PPL LTD</v>
          </cell>
          <cell r="B1719">
            <v>509820</v>
          </cell>
          <cell r="C1719" t="str">
            <v>PAPERPROD</v>
          </cell>
        </row>
        <row r="1720">
          <cell r="A1720" t="str">
            <v>Humming Bird Education Ltd</v>
          </cell>
          <cell r="B1720">
            <v>542592</v>
          </cell>
          <cell r="C1720" t="str">
            <v>HBEL</v>
          </cell>
        </row>
        <row r="1721">
          <cell r="A1721" t="str">
            <v>HUSYS CONSULTING LTD</v>
          </cell>
          <cell r="B1721" t="str">
            <v>Not Listed</v>
          </cell>
          <cell r="C1721" t="str">
            <v>HUSYSLTD</v>
          </cell>
        </row>
        <row r="1722">
          <cell r="A1722" t="str">
            <v>HYPERSOFT TECHNOLOGIES LTD</v>
          </cell>
          <cell r="B1722">
            <v>539724</v>
          </cell>
          <cell r="C1722" t="str">
            <v>Not Listed</v>
          </cell>
        </row>
        <row r="1723">
          <cell r="A1723" t="str">
            <v>IB INFOTECH ENTERPRISES LTD</v>
          </cell>
          <cell r="B1723">
            <v>519463</v>
          </cell>
          <cell r="C1723" t="str">
            <v>Not Listed</v>
          </cell>
        </row>
        <row r="1724">
          <cell r="A1724" t="str">
            <v>ICE MAKE REFRIGERATION LTD</v>
          </cell>
          <cell r="B1724" t="str">
            <v>Not Listed</v>
          </cell>
          <cell r="C1724" t="str">
            <v>ICEMAKE</v>
          </cell>
        </row>
        <row r="1725">
          <cell r="A1725" t="str">
            <v>ICICI BANK LTD</v>
          </cell>
          <cell r="B1725">
            <v>532174</v>
          </cell>
          <cell r="C1725" t="str">
            <v>ICICIBANK</v>
          </cell>
        </row>
        <row r="1726">
          <cell r="A1726" t="str">
            <v>ICICI LOMBARD GENERAL INSURANCE COMPANY LTD</v>
          </cell>
          <cell r="B1726">
            <v>540716</v>
          </cell>
          <cell r="C1726" t="str">
            <v>ICICIGI</v>
          </cell>
        </row>
        <row r="1727">
          <cell r="A1727" t="str">
            <v>ICICI Prudential Gold ETF</v>
          </cell>
          <cell r="B1727">
            <v>533244</v>
          </cell>
          <cell r="C1727" t="str">
            <v>ICICIGOLD</v>
          </cell>
        </row>
        <row r="1728">
          <cell r="A1728" t="str">
            <v>ICICI PRUDENTIAL LIFE INSURANCE COMPANY LTD</v>
          </cell>
          <cell r="B1728">
            <v>540133</v>
          </cell>
          <cell r="C1728" t="str">
            <v>ICICIPRULI</v>
          </cell>
        </row>
        <row r="1729">
          <cell r="A1729" t="str">
            <v>ICICI Prudential Sensex ETF</v>
          </cell>
          <cell r="B1729">
            <v>555555</v>
          </cell>
          <cell r="C1729" t="str">
            <v>ICICISENSX</v>
          </cell>
        </row>
        <row r="1730">
          <cell r="A1730" t="str">
            <v>ICICI SECURITIES LTD</v>
          </cell>
          <cell r="B1730">
            <v>541179</v>
          </cell>
          <cell r="C1730" t="str">
            <v>ISEC</v>
          </cell>
        </row>
        <row r="1731">
          <cell r="A1731" t="str">
            <v>ICRA LTD</v>
          </cell>
          <cell r="B1731">
            <v>532835</v>
          </cell>
          <cell r="C1731" t="str">
            <v>ICRA</v>
          </cell>
        </row>
        <row r="1732">
          <cell r="A1732" t="str">
            <v>ICSA (INDIA) LTD</v>
          </cell>
          <cell r="B1732">
            <v>531524</v>
          </cell>
          <cell r="C1732" t="str">
            <v>ICSA</v>
          </cell>
        </row>
        <row r="1733">
          <cell r="A1733" t="str">
            <v>ICSA INDIA LTD</v>
          </cell>
          <cell r="B1733">
            <v>531524</v>
          </cell>
          <cell r="C1733" t="str">
            <v>ICSA</v>
          </cell>
        </row>
        <row r="1734">
          <cell r="A1734" t="str">
            <v>IDBI BANK LTD</v>
          </cell>
          <cell r="B1734">
            <v>500116</v>
          </cell>
          <cell r="C1734" t="str">
            <v>IDBI</v>
          </cell>
        </row>
        <row r="1735">
          <cell r="A1735" t="str">
            <v>IDFC BANK LTD</v>
          </cell>
          <cell r="B1735">
            <v>539437</v>
          </cell>
          <cell r="C1735" t="str">
            <v>IDFCBANK</v>
          </cell>
        </row>
        <row r="1736">
          <cell r="A1736" t="str">
            <v>IDFC First Bank LTD</v>
          </cell>
          <cell r="B1736" t="str">
            <v>Not Listed</v>
          </cell>
          <cell r="C1736" t="str">
            <v>IDFCFIRSTB</v>
          </cell>
        </row>
        <row r="1737">
          <cell r="A1737" t="str">
            <v>IDFC LTD</v>
          </cell>
          <cell r="B1737">
            <v>532659</v>
          </cell>
          <cell r="C1737" t="str">
            <v>IDFC</v>
          </cell>
        </row>
        <row r="1738">
          <cell r="A1738" t="str">
            <v>IFB AGRO INDUSTRIES LTD</v>
          </cell>
          <cell r="B1738">
            <v>507438</v>
          </cell>
          <cell r="C1738" t="str">
            <v>IFBAGRO</v>
          </cell>
        </row>
        <row r="1739">
          <cell r="A1739" t="str">
            <v>IFB INDUSTRIES LTD</v>
          </cell>
          <cell r="B1739">
            <v>505726</v>
          </cell>
          <cell r="C1739" t="str">
            <v>IFBIND</v>
          </cell>
        </row>
        <row r="1740">
          <cell r="A1740" t="str">
            <v>IFCI LTD</v>
          </cell>
          <cell r="B1740">
            <v>500106</v>
          </cell>
          <cell r="C1740" t="str">
            <v>IFCI</v>
          </cell>
        </row>
        <row r="1741">
          <cell r="A1741" t="str">
            <v>IFGL REFRACTORIES LTD</v>
          </cell>
          <cell r="B1741">
            <v>540774</v>
          </cell>
          <cell r="C1741" t="str">
            <v>IFGLEXPOR</v>
          </cell>
        </row>
        <row r="1742">
          <cell r="A1742" t="str">
            <v>IFL ENTERPRISES LTD</v>
          </cell>
          <cell r="B1742">
            <v>540377</v>
          </cell>
          <cell r="C1742" t="str">
            <v>Not Listed</v>
          </cell>
        </row>
        <row r="1743">
          <cell r="A1743" t="str">
            <v>IFM IMPEX GLOBAL LTD</v>
          </cell>
          <cell r="B1743">
            <v>522289</v>
          </cell>
          <cell r="C1743" t="str">
            <v>Not Listed</v>
          </cell>
        </row>
        <row r="1744">
          <cell r="A1744" t="str">
            <v>IG PETROCHEMICALS LTD</v>
          </cell>
          <cell r="B1744">
            <v>500199</v>
          </cell>
          <cell r="C1744" t="str">
            <v>IGPL</v>
          </cell>
        </row>
        <row r="1745">
          <cell r="A1745" t="str">
            <v>IGARASHI MOTORS (INDIA) LTD</v>
          </cell>
          <cell r="B1745">
            <v>517380</v>
          </cell>
          <cell r="C1745" t="str">
            <v>IGARASHI</v>
          </cell>
        </row>
        <row r="1746">
          <cell r="A1746" t="str">
            <v>IGARASHI MOTORS INDIA LTD</v>
          </cell>
          <cell r="B1746">
            <v>517380</v>
          </cell>
          <cell r="C1746" t="str">
            <v>IGARASHI</v>
          </cell>
        </row>
        <row r="1747">
          <cell r="A1747" t="str">
            <v>IGC INDUSTRIES LTD</v>
          </cell>
          <cell r="B1747">
            <v>539449</v>
          </cell>
          <cell r="C1747" t="str">
            <v>Not Listed</v>
          </cell>
        </row>
        <row r="1748">
          <cell r="A1748" t="str">
            <v>IIFL HOLDINGS LTD</v>
          </cell>
          <cell r="B1748">
            <v>532636</v>
          </cell>
          <cell r="C1748" t="str">
            <v>IIFL</v>
          </cell>
        </row>
        <row r="1749">
          <cell r="A1749" t="str">
            <v>IITL PROJECTS LTD</v>
          </cell>
          <cell r="B1749">
            <v>531968</v>
          </cell>
          <cell r="C1749" t="str">
            <v>IITLPROJ</v>
          </cell>
        </row>
        <row r="1750">
          <cell r="A1750" t="str">
            <v>IKAB SECURITIES &amp; INVESTMENT LTD</v>
          </cell>
          <cell r="B1750">
            <v>514238</v>
          </cell>
          <cell r="C1750" t="str">
            <v>Not Listed</v>
          </cell>
        </row>
        <row r="1751">
          <cell r="A1751" t="str">
            <v>IKF TECHNOLOGIES LTD</v>
          </cell>
          <cell r="B1751">
            <v>532414</v>
          </cell>
          <cell r="C1751" t="str">
            <v>Not Listed</v>
          </cell>
        </row>
        <row r="1752">
          <cell r="A1752" t="str">
            <v>IL&amp;FS ENGINEERING AND CONSTRUCTION COMPANY LTD</v>
          </cell>
          <cell r="B1752">
            <v>532907</v>
          </cell>
          <cell r="C1752" t="str">
            <v>IL&amp;FSENGG</v>
          </cell>
        </row>
        <row r="1753">
          <cell r="A1753" t="str">
            <v>IL&amp;FS INVESTMENT MANAGERS LTD</v>
          </cell>
          <cell r="B1753">
            <v>511208</v>
          </cell>
          <cell r="C1753" t="str">
            <v>IVC</v>
          </cell>
        </row>
        <row r="1754">
          <cell r="A1754" t="str">
            <v>IL&amp;FS TRANSPORTATION NETWORKS LTD</v>
          </cell>
          <cell r="B1754">
            <v>533177</v>
          </cell>
          <cell r="C1754" t="str">
            <v>IL&amp;FSTRANS</v>
          </cell>
        </row>
        <row r="1755">
          <cell r="A1755" t="str">
            <v>IM+ CAPITALS LTD</v>
          </cell>
          <cell r="B1755">
            <v>511628</v>
          </cell>
          <cell r="C1755" t="str">
            <v>Not Listed</v>
          </cell>
        </row>
        <row r="1756">
          <cell r="A1756" t="str">
            <v>IMC FINANCE LTD</v>
          </cell>
          <cell r="B1756">
            <v>505539</v>
          </cell>
          <cell r="C1756" t="str">
            <v>Not Listed</v>
          </cell>
        </row>
        <row r="1757">
          <cell r="A1757" t="str">
            <v>IMEC SERVICES LTD</v>
          </cell>
          <cell r="B1757">
            <v>513295</v>
          </cell>
          <cell r="C1757" t="str">
            <v>Not Listed</v>
          </cell>
        </row>
        <row r="1758">
          <cell r="A1758" t="str">
            <v>IMP POWERS LTD</v>
          </cell>
          <cell r="B1758">
            <v>517571</v>
          </cell>
          <cell r="C1758" t="str">
            <v>INDLMETER</v>
          </cell>
        </row>
        <row r="1759">
          <cell r="A1759" t="str">
            <v>IMPEX FERRO TECH LTD</v>
          </cell>
          <cell r="B1759">
            <v>532614</v>
          </cell>
          <cell r="C1759" t="str">
            <v>IMPEXFERRO</v>
          </cell>
        </row>
        <row r="1760">
          <cell r="A1760" t="str">
            <v>INANI MARBLES &amp; INDUSTRIES LTD</v>
          </cell>
          <cell r="B1760">
            <v>531129</v>
          </cell>
          <cell r="C1760" t="str">
            <v>Not Listed</v>
          </cell>
        </row>
        <row r="1761">
          <cell r="A1761" t="str">
            <v>INANI SECURITIES LTD</v>
          </cell>
          <cell r="B1761">
            <v>531672</v>
          </cell>
          <cell r="C1761" t="str">
            <v>Not Listed</v>
          </cell>
        </row>
        <row r="1762">
          <cell r="A1762" t="str">
            <v>INCAP LTD</v>
          </cell>
          <cell r="B1762">
            <v>517370</v>
          </cell>
          <cell r="C1762" t="str">
            <v>Not Listed</v>
          </cell>
        </row>
        <row r="1763">
          <cell r="A1763" t="str">
            <v>INCEPTUM ENTERPRISES LTD</v>
          </cell>
          <cell r="B1763">
            <v>538541</v>
          </cell>
          <cell r="C1763" t="str">
            <v>Not Listed</v>
          </cell>
        </row>
        <row r="1764">
          <cell r="A1764" t="str">
            <v>INCON ENGINEERS LTD</v>
          </cell>
          <cell r="B1764">
            <v>531594</v>
          </cell>
          <cell r="C1764" t="str">
            <v>Not Listed</v>
          </cell>
        </row>
        <row r="1765">
          <cell r="A1765" t="str">
            <v>IND BANK HOUSING LTD</v>
          </cell>
          <cell r="B1765">
            <v>523465</v>
          </cell>
          <cell r="C1765" t="str">
            <v>Not Listed</v>
          </cell>
        </row>
        <row r="1766">
          <cell r="A1766" t="str">
            <v>IND RENEWABLE ENERGY LTD</v>
          </cell>
          <cell r="B1766">
            <v>536709</v>
          </cell>
          <cell r="C1766" t="str">
            <v>Not Listed</v>
          </cell>
        </row>
        <row r="1767">
          <cell r="A1767" t="str">
            <v>INDAG RUBBER LTD</v>
          </cell>
          <cell r="B1767">
            <v>509162</v>
          </cell>
          <cell r="C1767" t="str">
            <v>Not Listed</v>
          </cell>
        </row>
        <row r="1768">
          <cell r="A1768" t="str">
            <v>IND-AGIV COMMERCE LTD</v>
          </cell>
          <cell r="B1768">
            <v>517077</v>
          </cell>
          <cell r="C1768" t="str">
            <v>Not Listed</v>
          </cell>
        </row>
        <row r="1769">
          <cell r="A1769" t="str">
            <v>INDBANK MERCHANT BANKING SERVICES LTD</v>
          </cell>
          <cell r="B1769">
            <v>511473</v>
          </cell>
          <cell r="C1769" t="str">
            <v>INDBANK</v>
          </cell>
        </row>
        <row r="1770">
          <cell r="A1770" t="str">
            <v>INDERGIRI FINANCE LTD</v>
          </cell>
          <cell r="B1770">
            <v>531505</v>
          </cell>
          <cell r="C1770" t="str">
            <v>Not Listed</v>
          </cell>
        </row>
        <row r="1771">
          <cell r="A1771" t="str">
            <v>INDIA CEMENTS CAPITAL LTD</v>
          </cell>
          <cell r="B1771">
            <v>511355</v>
          </cell>
          <cell r="C1771" t="str">
            <v>Not Listed</v>
          </cell>
        </row>
        <row r="1772">
          <cell r="A1772" t="str">
            <v>INDIA FINSEC LTD</v>
          </cell>
          <cell r="B1772">
            <v>535667</v>
          </cell>
          <cell r="C1772" t="str">
            <v>Not Listed</v>
          </cell>
        </row>
        <row r="1773">
          <cell r="A1773" t="str">
            <v>INDIA GELATINE &amp; CHEMICALS LTD</v>
          </cell>
          <cell r="B1773">
            <v>531253</v>
          </cell>
          <cell r="C1773" t="str">
            <v>Not Listed</v>
          </cell>
        </row>
        <row r="1774">
          <cell r="A1774" t="str">
            <v>INDIA GLYCOLS LTD</v>
          </cell>
          <cell r="B1774">
            <v>500201</v>
          </cell>
          <cell r="C1774" t="str">
            <v>INDIAGLYCO</v>
          </cell>
        </row>
        <row r="1775">
          <cell r="A1775" t="str">
            <v>INDIA GREEN REALITY LTD</v>
          </cell>
          <cell r="B1775">
            <v>540152</v>
          </cell>
          <cell r="C1775" t="str">
            <v>Not Listed</v>
          </cell>
        </row>
        <row r="1776">
          <cell r="A1776" t="str">
            <v>India Grid Trust</v>
          </cell>
          <cell r="B1776">
            <v>540565</v>
          </cell>
          <cell r="C1776" t="str">
            <v>INDIGRID</v>
          </cell>
        </row>
        <row r="1777">
          <cell r="A1777" t="str">
            <v>INDIA HOME LOAN LTD</v>
          </cell>
          <cell r="B1777">
            <v>530979</v>
          </cell>
          <cell r="C1777" t="str">
            <v>Not Listed</v>
          </cell>
        </row>
        <row r="1778">
          <cell r="A1778" t="str">
            <v>INDIA INFRASPACE LTD</v>
          </cell>
          <cell r="B1778">
            <v>531343</v>
          </cell>
          <cell r="C1778" t="str">
            <v>Not Listed</v>
          </cell>
        </row>
        <row r="1779">
          <cell r="A1779" t="str">
            <v>INDIA MOTOR PARTS AND ACCESSORIES LTD</v>
          </cell>
          <cell r="B1779">
            <v>590065</v>
          </cell>
          <cell r="C1779" t="str">
            <v>IMPAL</v>
          </cell>
        </row>
        <row r="1780">
          <cell r="A1780" t="str">
            <v>INDIA NIPPON ELECTRICALS LTD</v>
          </cell>
          <cell r="B1780">
            <v>532240</v>
          </cell>
          <cell r="C1780" t="str">
            <v>INDNIPPON</v>
          </cell>
        </row>
        <row r="1781">
          <cell r="A1781" t="str">
            <v>INDIA STEEL WORKS LTD</v>
          </cell>
          <cell r="B1781">
            <v>513361</v>
          </cell>
          <cell r="C1781" t="str">
            <v>Not Listed</v>
          </cell>
        </row>
        <row r="1782">
          <cell r="A1782" t="str">
            <v>INDIA TOURISM DEVELOPMENT CORPORATION LTD</v>
          </cell>
          <cell r="B1782">
            <v>532189</v>
          </cell>
          <cell r="C1782" t="str">
            <v>ITDC</v>
          </cell>
        </row>
        <row r="1783">
          <cell r="A1783" t="str">
            <v>INDIABULLS HOUSING FINANCE LTD</v>
          </cell>
          <cell r="B1783">
            <v>535789</v>
          </cell>
          <cell r="C1783" t="str">
            <v>IBULHSGFIN</v>
          </cell>
        </row>
        <row r="1784">
          <cell r="A1784" t="str">
            <v>INDIABULLS INTEGRATED SERVICES LTD</v>
          </cell>
          <cell r="B1784">
            <v>533520</v>
          </cell>
          <cell r="C1784" t="str">
            <v>IBULISL</v>
          </cell>
        </row>
        <row r="1785">
          <cell r="A1785" t="str">
            <v>INDIABULLS REAL ESTATE LTD</v>
          </cell>
          <cell r="B1785">
            <v>532832</v>
          </cell>
          <cell r="C1785" t="str">
            <v>IBREALEST</v>
          </cell>
        </row>
        <row r="1786">
          <cell r="A1786" t="str">
            <v>INDIABULLS VENTURES LTD</v>
          </cell>
          <cell r="B1786">
            <v>532960</v>
          </cell>
          <cell r="C1786" t="str">
            <v>IBVENTURES</v>
          </cell>
        </row>
        <row r="1787">
          <cell r="A1787" t="str">
            <v>INDIAN ACRYLICS LTD</v>
          </cell>
          <cell r="B1787">
            <v>514165</v>
          </cell>
          <cell r="C1787" t="str">
            <v>Not Listed</v>
          </cell>
        </row>
        <row r="1788">
          <cell r="A1788" t="str">
            <v>INDIAN BANK</v>
          </cell>
          <cell r="B1788">
            <v>532814</v>
          </cell>
          <cell r="C1788" t="str">
            <v>INDIANB</v>
          </cell>
        </row>
        <row r="1789">
          <cell r="A1789" t="str">
            <v>INDIAN BRIGHT STEEL CO LTD</v>
          </cell>
          <cell r="B1789">
            <v>504731</v>
          </cell>
          <cell r="C1789" t="str">
            <v>Not Listed</v>
          </cell>
        </row>
        <row r="1790">
          <cell r="A1790" t="str">
            <v>INDIAN CARD CLOTHING COMPANY LTD</v>
          </cell>
          <cell r="B1790">
            <v>509692</v>
          </cell>
          <cell r="C1790" t="str">
            <v>INDIANCARD</v>
          </cell>
        </row>
        <row r="1791">
          <cell r="A1791" t="str">
            <v>INDIAN ENERGY EXCHANGE LTD</v>
          </cell>
          <cell r="B1791">
            <v>540750</v>
          </cell>
          <cell r="C1791" t="str">
            <v>IEX</v>
          </cell>
        </row>
        <row r="1792">
          <cell r="A1792" t="str">
            <v>INDIAN EXTRACTIONS LTD</v>
          </cell>
          <cell r="B1792">
            <v>524614</v>
          </cell>
          <cell r="C1792" t="str">
            <v>Not Listed</v>
          </cell>
        </row>
        <row r="1793">
          <cell r="A1793" t="str">
            <v>INDIAN HUME PIPE COMPANY LTD</v>
          </cell>
          <cell r="B1793">
            <v>504741</v>
          </cell>
          <cell r="C1793" t="str">
            <v>INDIANHUME</v>
          </cell>
        </row>
        <row r="1794">
          <cell r="A1794" t="str">
            <v>INDIAN INFOTECH &amp; SOFTWARE LTD</v>
          </cell>
          <cell r="B1794">
            <v>509051</v>
          </cell>
          <cell r="C1794" t="str">
            <v>Not Listed</v>
          </cell>
        </row>
        <row r="1795">
          <cell r="A1795" t="str">
            <v>INDIAN LINK CHAIN MANUFACTURES LTD</v>
          </cell>
          <cell r="B1795">
            <v>504746</v>
          </cell>
          <cell r="C1795" t="str">
            <v>Not Listed</v>
          </cell>
        </row>
        <row r="1796">
          <cell r="A1796" t="str">
            <v>INDIAN METALS &amp; FERRO ALLOYS LTD</v>
          </cell>
          <cell r="B1796">
            <v>533047</v>
          </cell>
          <cell r="C1796" t="str">
            <v>IMFA</v>
          </cell>
        </row>
        <row r="1797">
          <cell r="A1797" t="str">
            <v>INDIAN OIL CORPORATION LTD</v>
          </cell>
          <cell r="B1797">
            <v>530965</v>
          </cell>
          <cell r="C1797" t="str">
            <v>IOC</v>
          </cell>
        </row>
        <row r="1798">
          <cell r="A1798" t="str">
            <v>INDIAN OVERSEAS BANK</v>
          </cell>
          <cell r="B1798">
            <v>532388</v>
          </cell>
          <cell r="C1798" t="str">
            <v>IOB</v>
          </cell>
        </row>
        <row r="1799">
          <cell r="A1799" t="str">
            <v>INDIAN SUCROSE LTD</v>
          </cell>
          <cell r="B1799">
            <v>500319</v>
          </cell>
          <cell r="C1799" t="str">
            <v>Not Listed</v>
          </cell>
        </row>
        <row r="1800">
          <cell r="A1800" t="str">
            <v>INDIAN TERRAIN FASHIONS LTD</v>
          </cell>
          <cell r="B1800">
            <v>533329</v>
          </cell>
          <cell r="C1800" t="str">
            <v>INDTERRAIN</v>
          </cell>
        </row>
        <row r="1801">
          <cell r="A1801" t="str">
            <v>INDIAN TONERS &amp; DEVELOPERS LTD</v>
          </cell>
          <cell r="B1801">
            <v>523586</v>
          </cell>
          <cell r="C1801" t="str">
            <v>Not Listed</v>
          </cell>
        </row>
        <row r="1802">
          <cell r="A1802" t="str">
            <v>INDIANIVESH LTD</v>
          </cell>
          <cell r="B1802">
            <v>501700</v>
          </cell>
          <cell r="C1802" t="str">
            <v>Not Listed</v>
          </cell>
        </row>
        <row r="1803">
          <cell r="A1803" t="str">
            <v>INDITRADE CAPITAL LTD</v>
          </cell>
          <cell r="B1803">
            <v>532745</v>
          </cell>
          <cell r="C1803" t="str">
            <v>Not Listed</v>
          </cell>
        </row>
        <row r="1804">
          <cell r="A1804" t="str">
            <v>INDO AMINES LTD</v>
          </cell>
          <cell r="B1804">
            <v>524648</v>
          </cell>
          <cell r="C1804" t="str">
            <v>Not Listed</v>
          </cell>
        </row>
        <row r="1805">
          <cell r="A1805" t="str">
            <v>INDO ASIAN FINANCE LTD</v>
          </cell>
          <cell r="B1805">
            <v>530747</v>
          </cell>
          <cell r="C1805" t="str">
            <v>Not Listed</v>
          </cell>
        </row>
        <row r="1806">
          <cell r="A1806" t="str">
            <v>INDO BORAX &amp; CHEMICALS LTD</v>
          </cell>
          <cell r="B1806">
            <v>524342</v>
          </cell>
          <cell r="C1806" t="str">
            <v>Not Listed</v>
          </cell>
        </row>
        <row r="1807">
          <cell r="A1807" t="str">
            <v>INDO COTSPIN LTD</v>
          </cell>
          <cell r="B1807">
            <v>538838</v>
          </cell>
          <cell r="C1807" t="str">
            <v>Not Listed</v>
          </cell>
        </row>
        <row r="1808">
          <cell r="A1808" t="str">
            <v>INDO COUNT INDUSTRIES LTD</v>
          </cell>
          <cell r="B1808">
            <v>521016</v>
          </cell>
          <cell r="C1808" t="str">
            <v>ICIL</v>
          </cell>
        </row>
        <row r="1809">
          <cell r="A1809" t="str">
            <v>INDO CREDIT CAPITAL LTD</v>
          </cell>
          <cell r="B1809">
            <v>526887</v>
          </cell>
          <cell r="C1809" t="str">
            <v>Not Listed</v>
          </cell>
        </row>
        <row r="1810">
          <cell r="A1810" t="str">
            <v>INDO EURO INDCHEM LTD</v>
          </cell>
          <cell r="B1810">
            <v>524458</v>
          </cell>
          <cell r="C1810" t="str">
            <v>Not Listed</v>
          </cell>
        </row>
        <row r="1811">
          <cell r="A1811" t="str">
            <v>INDO GULF INDUSTRIES LTD</v>
          </cell>
          <cell r="B1811">
            <v>506945</v>
          </cell>
          <cell r="C1811" t="str">
            <v>Not Listed</v>
          </cell>
        </row>
        <row r="1812">
          <cell r="A1812" t="str">
            <v>INDO PACIFIC PROJECTS LTD</v>
          </cell>
          <cell r="B1812">
            <v>531565</v>
          </cell>
          <cell r="C1812" t="str">
            <v>Not Listed</v>
          </cell>
        </row>
        <row r="1813">
          <cell r="A1813" t="str">
            <v>INDO RAMA SYNTHETICS (INDIA) LTD</v>
          </cell>
          <cell r="B1813">
            <v>500207</v>
          </cell>
          <cell r="C1813" t="str">
            <v>INDORAMA</v>
          </cell>
        </row>
        <row r="1814">
          <cell r="A1814" t="str">
            <v>INDO RAMA SYNTHETICS INDIA LTD</v>
          </cell>
          <cell r="B1814">
            <v>500207</v>
          </cell>
          <cell r="C1814" t="str">
            <v>INDORAMA</v>
          </cell>
        </row>
        <row r="1815">
          <cell r="A1815" t="str">
            <v>INDO TECH TRANSFORMERS LTD</v>
          </cell>
          <cell r="B1815">
            <v>532717</v>
          </cell>
          <cell r="C1815" t="str">
            <v>INDOTECH</v>
          </cell>
        </row>
        <row r="1816">
          <cell r="A1816" t="str">
            <v>INDO THAI SECURITIES LTD</v>
          </cell>
          <cell r="B1816">
            <v>533676</v>
          </cell>
          <cell r="C1816" t="str">
            <v>INDOTHAI</v>
          </cell>
        </row>
        <row r="1817">
          <cell r="A1817" t="str">
            <v>INDO US BIO-TECH LTD</v>
          </cell>
          <cell r="B1817">
            <v>541304</v>
          </cell>
          <cell r="C1817" t="str">
            <v>Not Listed</v>
          </cell>
        </row>
        <row r="1818">
          <cell r="A1818" t="str">
            <v>INDO-CITY INFOTECH LTD</v>
          </cell>
          <cell r="B1818">
            <v>532100</v>
          </cell>
          <cell r="C1818" t="str">
            <v>Not Listed</v>
          </cell>
        </row>
        <row r="1819">
          <cell r="A1819" t="str">
            <v>INDOCO REMEDIES LTD</v>
          </cell>
          <cell r="B1819">
            <v>532612</v>
          </cell>
          <cell r="C1819" t="str">
            <v>INDOCO</v>
          </cell>
        </row>
        <row r="1820">
          <cell r="A1820" t="str">
            <v>INDO-GLOBAL ENTERPRISES LTD</v>
          </cell>
          <cell r="B1820">
            <v>539433</v>
          </cell>
          <cell r="C1820" t="str">
            <v>Not Listed</v>
          </cell>
        </row>
        <row r="1821">
          <cell r="A1821" t="str">
            <v>INDOKEM LTD</v>
          </cell>
          <cell r="B1821">
            <v>504092</v>
          </cell>
          <cell r="C1821" t="str">
            <v>Not Listed</v>
          </cell>
        </row>
        <row r="1822">
          <cell r="A1822" t="str">
            <v>INDO-NATIONAL LTD</v>
          </cell>
          <cell r="B1822">
            <v>504058</v>
          </cell>
          <cell r="C1822" t="str">
            <v>NIPPOBATRY</v>
          </cell>
        </row>
        <row r="1823">
          <cell r="A1823" t="str">
            <v>INDOSOLAR LTD</v>
          </cell>
          <cell r="B1823">
            <v>533257</v>
          </cell>
          <cell r="C1823" t="str">
            <v>INDOSOLAR</v>
          </cell>
        </row>
        <row r="1824">
          <cell r="A1824" t="str">
            <v>INDOSTAR CAPITAL FINANCE LTD</v>
          </cell>
          <cell r="B1824">
            <v>541336</v>
          </cell>
          <cell r="C1824" t="str">
            <v>INDOSTAR</v>
          </cell>
        </row>
        <row r="1825">
          <cell r="A1825" t="str">
            <v>INDOVATION TECHNOLOGIES LTD</v>
          </cell>
          <cell r="B1825">
            <v>521005</v>
          </cell>
          <cell r="C1825" t="str">
            <v>Not Listed</v>
          </cell>
        </row>
        <row r="1826">
          <cell r="A1826" t="str">
            <v>INDOWIND ENERGY LTD</v>
          </cell>
          <cell r="B1826">
            <v>532894</v>
          </cell>
          <cell r="C1826" t="str">
            <v>INDOWIND</v>
          </cell>
        </row>
        <row r="1827">
          <cell r="A1827" t="str">
            <v>INDRA INDUSTRIES LTD</v>
          </cell>
          <cell r="B1827">
            <v>539175</v>
          </cell>
          <cell r="C1827" t="str">
            <v>Not Listed</v>
          </cell>
        </row>
        <row r="1828">
          <cell r="A1828" t="str">
            <v>INDRAPRASTHA GAS LTD</v>
          </cell>
          <cell r="B1828">
            <v>532514</v>
          </cell>
          <cell r="C1828" t="str">
            <v>IGL</v>
          </cell>
        </row>
        <row r="1829">
          <cell r="A1829" t="str">
            <v>INDRAPRASTHA MEDICAL CORPORATION LTD</v>
          </cell>
          <cell r="B1829">
            <v>532150</v>
          </cell>
          <cell r="C1829" t="str">
            <v>INDRAMEDCO</v>
          </cell>
        </row>
        <row r="1830">
          <cell r="A1830" t="str">
            <v>INDRAYANI BIOTECH LTD.</v>
          </cell>
          <cell r="B1830">
            <v>526445</v>
          </cell>
          <cell r="C1830" t="str">
            <v>INDRANIB</v>
          </cell>
        </row>
        <row r="1831">
          <cell r="A1831" t="str">
            <v>INDSIL HYDRO POWER AND MANGANESE LTD</v>
          </cell>
          <cell r="B1831">
            <v>522165</v>
          </cell>
          <cell r="C1831" t="str">
            <v>Not Listed</v>
          </cell>
        </row>
        <row r="1832">
          <cell r="A1832" t="str">
            <v>INDSOYA LTD</v>
          </cell>
          <cell r="B1832">
            <v>503639</v>
          </cell>
          <cell r="C1832" t="str">
            <v>Not Listed</v>
          </cell>
        </row>
        <row r="1833">
          <cell r="A1833" t="str">
            <v>IND-SWIFT LABORATORIES LTD</v>
          </cell>
          <cell r="B1833">
            <v>532305</v>
          </cell>
          <cell r="C1833" t="str">
            <v>INDSWFTLAB</v>
          </cell>
        </row>
        <row r="1834">
          <cell r="A1834" t="str">
            <v>IND-SWIFT LTD</v>
          </cell>
          <cell r="B1834">
            <v>524652</v>
          </cell>
          <cell r="C1834" t="str">
            <v>INDSWFTLTD</v>
          </cell>
        </row>
        <row r="1835">
          <cell r="A1835" t="str">
            <v>INDUCTO STEEL LTD</v>
          </cell>
          <cell r="B1835">
            <v>532001</v>
          </cell>
          <cell r="C1835" t="str">
            <v>Not Listed</v>
          </cell>
        </row>
        <row r="1836">
          <cell r="A1836" t="str">
            <v>INDUS FINANCE LTD</v>
          </cell>
          <cell r="B1836">
            <v>531841</v>
          </cell>
          <cell r="C1836" t="str">
            <v>Not Listed</v>
          </cell>
        </row>
        <row r="1837">
          <cell r="A1837" t="str">
            <v>INDUSIND BANK LTD</v>
          </cell>
          <cell r="B1837">
            <v>532187</v>
          </cell>
          <cell r="C1837" t="str">
            <v>INDUSINDBK</v>
          </cell>
        </row>
        <row r="1838">
          <cell r="A1838" t="str">
            <v>INDUSTRIAL &amp; PRUDENTIAL INVESTMENTS CO LTD</v>
          </cell>
          <cell r="B1838">
            <v>501298</v>
          </cell>
          <cell r="C1838" t="str">
            <v>Not Listed</v>
          </cell>
        </row>
        <row r="1839">
          <cell r="A1839" t="str">
            <v>INDUSTRIAL INVESTMENT TRUST LTD</v>
          </cell>
          <cell r="B1839">
            <v>501295</v>
          </cell>
          <cell r="C1839" t="str">
            <v>IITL</v>
          </cell>
        </row>
        <row r="1840">
          <cell r="A1840" t="str">
            <v>INEOS STYROLUTION (INDIA) LTD</v>
          </cell>
          <cell r="B1840">
            <v>506222</v>
          </cell>
          <cell r="C1840" t="str">
            <v>INEOSSTYRO</v>
          </cell>
        </row>
        <row r="1841">
          <cell r="A1841" t="str">
            <v>INEOS STYROLUTION INDIA LTD</v>
          </cell>
          <cell r="B1841">
            <v>506222</v>
          </cell>
          <cell r="C1841" t="str">
            <v>INEOSSTYRO</v>
          </cell>
        </row>
        <row r="1842">
          <cell r="A1842" t="str">
            <v>INERTIA STEEL LTD</v>
          </cell>
          <cell r="B1842">
            <v>512025</v>
          </cell>
          <cell r="C1842" t="str">
            <v>Not Listed</v>
          </cell>
        </row>
        <row r="1843">
          <cell r="A1843" t="str">
            <v>INFIBEAM AVENUES LTD</v>
          </cell>
          <cell r="B1843">
            <v>539807</v>
          </cell>
          <cell r="C1843" t="str">
            <v>INFIBEAM</v>
          </cell>
        </row>
        <row r="1844">
          <cell r="A1844" t="str">
            <v>INFINITE COMPUTER SOLUTIONS (INDIA) LTD</v>
          </cell>
          <cell r="B1844">
            <v>533154</v>
          </cell>
          <cell r="C1844" t="str">
            <v>INFINITE</v>
          </cell>
        </row>
        <row r="1845">
          <cell r="A1845" t="str">
            <v>INFINITE COMPUTER SOLUTIONS INDIA LTD</v>
          </cell>
          <cell r="B1845">
            <v>533154</v>
          </cell>
          <cell r="C1845" t="str">
            <v>INFINITE</v>
          </cell>
        </row>
        <row r="1846">
          <cell r="A1846" t="str">
            <v>INFLAME APPLIANCES LTD</v>
          </cell>
          <cell r="B1846">
            <v>541083</v>
          </cell>
          <cell r="C1846" t="str">
            <v>Not Listed</v>
          </cell>
        </row>
        <row r="1847">
          <cell r="A1847" t="str">
            <v>INFO EDGE (INDIA) LTD</v>
          </cell>
          <cell r="B1847">
            <v>532777</v>
          </cell>
          <cell r="C1847" t="str">
            <v>NAUKRI</v>
          </cell>
        </row>
        <row r="1848">
          <cell r="A1848" t="str">
            <v>INFO EDGE INDIA LTD</v>
          </cell>
          <cell r="B1848">
            <v>532777</v>
          </cell>
          <cell r="C1848" t="str">
            <v>NAUKRI</v>
          </cell>
        </row>
        <row r="1849">
          <cell r="A1849" t="str">
            <v>INFOBEANS TECHNOLOGIES LTD</v>
          </cell>
          <cell r="B1849" t="str">
            <v>Not Listed</v>
          </cell>
          <cell r="C1849" t="str">
            <v>INFOBEAN</v>
          </cell>
        </row>
        <row r="1850">
          <cell r="A1850" t="str">
            <v>INFORMED TECHNOLOGIES (INDIA) LTD</v>
          </cell>
          <cell r="B1850">
            <v>504810</v>
          </cell>
          <cell r="C1850" t="str">
            <v>Not Listed</v>
          </cell>
        </row>
        <row r="1851">
          <cell r="A1851" t="str">
            <v>INFORMED TECHNOLOGIES INDIA LTD</v>
          </cell>
          <cell r="B1851">
            <v>504810</v>
          </cell>
          <cell r="C1851" t="str">
            <v>Not Listed</v>
          </cell>
        </row>
        <row r="1852">
          <cell r="A1852" t="str">
            <v>INFOSYS LTD</v>
          </cell>
          <cell r="B1852">
            <v>500209</v>
          </cell>
          <cell r="C1852" t="str">
            <v>INFY</v>
          </cell>
        </row>
        <row r="1853">
          <cell r="A1853" t="str">
            <v>INFRA INDUSTRIES LTD</v>
          </cell>
          <cell r="B1853">
            <v>530777</v>
          </cell>
          <cell r="C1853" t="str">
            <v>Not Listed</v>
          </cell>
        </row>
        <row r="1854">
          <cell r="A1854" t="str">
            <v>INFRONICS SYSTEMS LTD</v>
          </cell>
          <cell r="B1854">
            <v>537985</v>
          </cell>
          <cell r="C1854" t="str">
            <v>Not Listed</v>
          </cell>
        </row>
        <row r="1855">
          <cell r="A1855" t="str">
            <v>INGERSOLL RAND (INDIA) LTD</v>
          </cell>
          <cell r="B1855">
            <v>500210</v>
          </cell>
          <cell r="C1855" t="str">
            <v>INGERRAND</v>
          </cell>
        </row>
        <row r="1856">
          <cell r="A1856" t="str">
            <v>INGERSOLL RAND INDIA LTD</v>
          </cell>
          <cell r="B1856">
            <v>500210</v>
          </cell>
          <cell r="C1856" t="str">
            <v>INGERRAND</v>
          </cell>
        </row>
        <row r="1857">
          <cell r="A1857" t="str">
            <v>INLAND PRINTERS LTD</v>
          </cell>
          <cell r="B1857">
            <v>530787</v>
          </cell>
          <cell r="C1857" t="str">
            <v>Not Listed</v>
          </cell>
        </row>
        <row r="1858">
          <cell r="A1858" t="str">
            <v>INNOCORP LTD.</v>
          </cell>
          <cell r="B1858">
            <v>531929</v>
          </cell>
          <cell r="C1858" t="str">
            <v>INNOCORP</v>
          </cell>
        </row>
        <row r="1859">
          <cell r="A1859" t="str">
            <v>INNOVANA THINKLABS LTD</v>
          </cell>
          <cell r="B1859" t="str">
            <v>Not Listed</v>
          </cell>
          <cell r="C1859" t="str">
            <v>INNOVANA</v>
          </cell>
        </row>
        <row r="1860">
          <cell r="A1860" t="str">
            <v>INNOVASSYNTH INVESTMENTS LTD</v>
          </cell>
          <cell r="B1860">
            <v>533315</v>
          </cell>
          <cell r="C1860" t="str">
            <v>Not Listed</v>
          </cell>
        </row>
        <row r="1861">
          <cell r="A1861" t="str">
            <v>INNOVATION SOFTWARE EXPORTS LTD</v>
          </cell>
          <cell r="B1861">
            <v>517433</v>
          </cell>
          <cell r="C1861" t="str">
            <v>Not Listed</v>
          </cell>
        </row>
        <row r="1862">
          <cell r="A1862" t="str">
            <v>INNOVATIVE IDEALS AND SERVICES (INDIA) LTD</v>
          </cell>
          <cell r="B1862">
            <v>541983</v>
          </cell>
          <cell r="C1862" t="str">
            <v>Not Listed</v>
          </cell>
        </row>
        <row r="1863">
          <cell r="A1863" t="str">
            <v>INNOVATIVE IDEALS AND SERVICES INDIA LTD</v>
          </cell>
          <cell r="B1863">
            <v>541983</v>
          </cell>
          <cell r="C1863" t="str">
            <v>Not Listed</v>
          </cell>
        </row>
        <row r="1864">
          <cell r="A1864" t="str">
            <v>INNOVATIVE TECH PACK LTD</v>
          </cell>
          <cell r="B1864">
            <v>523840</v>
          </cell>
          <cell r="C1864" t="str">
            <v>Not Listed</v>
          </cell>
        </row>
        <row r="1865">
          <cell r="A1865" t="str">
            <v>INNOVATIVE TYRES AND TUBES LTD</v>
          </cell>
          <cell r="B1865" t="str">
            <v>Not Listed</v>
          </cell>
          <cell r="C1865" t="str">
            <v>INNOVATIVE</v>
          </cell>
        </row>
        <row r="1866">
          <cell r="A1866" t="str">
            <v>INNOVATORS FACADE SYSTEMS LTD</v>
          </cell>
          <cell r="B1866">
            <v>541353</v>
          </cell>
          <cell r="C1866" t="str">
            <v>Not Listed</v>
          </cell>
        </row>
        <row r="1867">
          <cell r="A1867" t="str">
            <v>INOX LEISURE LTD</v>
          </cell>
          <cell r="B1867">
            <v>532706</v>
          </cell>
          <cell r="C1867" t="str">
            <v>INOXLEISUR</v>
          </cell>
        </row>
        <row r="1868">
          <cell r="A1868" t="str">
            <v>INOX WIND LTD</v>
          </cell>
          <cell r="B1868">
            <v>539083</v>
          </cell>
          <cell r="C1868" t="str">
            <v>INOXWIND</v>
          </cell>
        </row>
        <row r="1869">
          <cell r="A1869" t="str">
            <v>INSECTICIDES (INDIA) LTD</v>
          </cell>
          <cell r="B1869">
            <v>532851</v>
          </cell>
          <cell r="C1869" t="str">
            <v>INSECTICID</v>
          </cell>
        </row>
        <row r="1870">
          <cell r="A1870" t="str">
            <v>INSECTICIDES INDIA LTD</v>
          </cell>
          <cell r="B1870">
            <v>532851</v>
          </cell>
          <cell r="C1870" t="str">
            <v>INSECTICID</v>
          </cell>
        </row>
        <row r="1871">
          <cell r="A1871" t="str">
            <v>INSILCO LTD</v>
          </cell>
          <cell r="B1871">
            <v>500211</v>
          </cell>
          <cell r="C1871" t="str">
            <v>Not Listed</v>
          </cell>
        </row>
        <row r="1872">
          <cell r="A1872" t="str">
            <v>INSPIRISYS SOLUTIONS LTD</v>
          </cell>
          <cell r="B1872">
            <v>532774</v>
          </cell>
          <cell r="C1872" t="str">
            <v>INSPIRISYS</v>
          </cell>
        </row>
        <row r="1873">
          <cell r="A1873" t="str">
            <v>INTEC CAPITAL LTD</v>
          </cell>
          <cell r="B1873">
            <v>526871</v>
          </cell>
          <cell r="C1873" t="str">
            <v>Not Listed</v>
          </cell>
        </row>
        <row r="1874">
          <cell r="A1874" t="str">
            <v>INTEGRA CAPITAL MANAGEMENT LTD.</v>
          </cell>
          <cell r="B1874">
            <v>531314</v>
          </cell>
          <cell r="C1874" t="str">
            <v>INTCAPM</v>
          </cell>
        </row>
        <row r="1875">
          <cell r="A1875" t="str">
            <v>INTEGRA ENGINEERING (INDIA) LTD</v>
          </cell>
          <cell r="B1875">
            <v>505358</v>
          </cell>
          <cell r="C1875" t="str">
            <v>Not Listed</v>
          </cell>
        </row>
        <row r="1876">
          <cell r="A1876" t="str">
            <v>INTEGRA ENGINEERING INDIA LTD</v>
          </cell>
          <cell r="B1876">
            <v>505358</v>
          </cell>
          <cell r="C1876" t="str">
            <v>Not Listed</v>
          </cell>
        </row>
        <row r="1877">
          <cell r="A1877" t="str">
            <v>INTEGRA GARMENTS AND TEXTILES LTD</v>
          </cell>
          <cell r="B1877">
            <v>535958</v>
          </cell>
          <cell r="C1877" t="str">
            <v>INTEGRA</v>
          </cell>
        </row>
        <row r="1878">
          <cell r="A1878" t="str">
            <v>INTEGRA SWITCHGEAR LTD</v>
          </cell>
          <cell r="B1878">
            <v>517423</v>
          </cell>
          <cell r="C1878" t="str">
            <v>Not Listed</v>
          </cell>
        </row>
        <row r="1879">
          <cell r="A1879" t="str">
            <v>INTEGRA TELECOMMUNICATION &amp; SOFTWARE LTD</v>
          </cell>
          <cell r="B1879">
            <v>536868</v>
          </cell>
          <cell r="C1879" t="str">
            <v>Not Listed</v>
          </cell>
        </row>
        <row r="1880">
          <cell r="A1880" t="str">
            <v>INTEGRATED CAPITAL SERVICES LTD</v>
          </cell>
          <cell r="B1880">
            <v>539149</v>
          </cell>
          <cell r="C1880" t="str">
            <v>Not Listed</v>
          </cell>
        </row>
        <row r="1881">
          <cell r="A1881" t="str">
            <v>INTEGRATED FINANCIAL SERVICES LTD</v>
          </cell>
          <cell r="B1881">
            <v>500212</v>
          </cell>
          <cell r="C1881" t="str">
            <v>Not Listed</v>
          </cell>
        </row>
        <row r="1882">
          <cell r="A1882" t="str">
            <v>INTEGRATED PROTEINS LTD</v>
          </cell>
          <cell r="B1882">
            <v>519606</v>
          </cell>
          <cell r="C1882" t="str">
            <v>Not Listed</v>
          </cell>
        </row>
        <row r="1883">
          <cell r="A1883" t="str">
            <v>INTEGRATED TECHNOLOGIES LTD</v>
          </cell>
          <cell r="B1883">
            <v>531889</v>
          </cell>
          <cell r="C1883" t="str">
            <v>Not Listed</v>
          </cell>
        </row>
        <row r="1884">
          <cell r="A1884" t="str">
            <v>INTEGRATED THERMOPLASTICS LTD</v>
          </cell>
          <cell r="B1884">
            <v>530921</v>
          </cell>
          <cell r="C1884" t="str">
            <v>Not Listed</v>
          </cell>
        </row>
        <row r="1885">
          <cell r="A1885" t="str">
            <v>INTELLECT DESIGN ARENA LTD</v>
          </cell>
          <cell r="B1885">
            <v>538835</v>
          </cell>
          <cell r="C1885" t="str">
            <v>INTELLECT</v>
          </cell>
        </row>
        <row r="1886">
          <cell r="A1886" t="str">
            <v>INTELLIVATE CAPITAL ADVISORS LTD</v>
          </cell>
          <cell r="B1886">
            <v>534732</v>
          </cell>
          <cell r="C1886" t="str">
            <v>Not Listed</v>
          </cell>
        </row>
        <row r="1887">
          <cell r="A1887" t="str">
            <v>INTELLIVATE CAPITAL VENTURES LTD</v>
          </cell>
          <cell r="B1887">
            <v>506134</v>
          </cell>
          <cell r="C1887" t="str">
            <v>Not Listed</v>
          </cell>
        </row>
        <row r="1888">
          <cell r="A1888" t="str">
            <v>INTENSE TECHNOLOGIES LTD</v>
          </cell>
          <cell r="B1888">
            <v>532326</v>
          </cell>
          <cell r="C1888" t="str">
            <v>INTENTECH</v>
          </cell>
        </row>
        <row r="1889">
          <cell r="A1889" t="str">
            <v>INTER GLOBE FINANCE LTD</v>
          </cell>
          <cell r="B1889">
            <v>511391</v>
          </cell>
          <cell r="C1889" t="str">
            <v>Not Listed</v>
          </cell>
        </row>
        <row r="1890">
          <cell r="A1890" t="str">
            <v>INTER STATE OIL CARRIER LTD</v>
          </cell>
          <cell r="B1890">
            <v>530259</v>
          </cell>
          <cell r="C1890" t="str">
            <v>Not Listed</v>
          </cell>
        </row>
        <row r="1891">
          <cell r="A1891" t="str">
            <v>INTERACTIVE FINANCIAL SERVICES LTD</v>
          </cell>
          <cell r="B1891">
            <v>539692</v>
          </cell>
          <cell r="C1891" t="str">
            <v>Not Listed</v>
          </cell>
        </row>
        <row r="1892">
          <cell r="A1892" t="str">
            <v>INTERGLOBE AVIATION LTD</v>
          </cell>
          <cell r="B1892">
            <v>539448</v>
          </cell>
          <cell r="C1892" t="str">
            <v>INDIGO</v>
          </cell>
        </row>
        <row r="1893">
          <cell r="A1893" t="str">
            <v>INTERLINK PETROLEUM LTD</v>
          </cell>
          <cell r="B1893">
            <v>526512</v>
          </cell>
          <cell r="C1893" t="str">
            <v>Not Listed</v>
          </cell>
        </row>
        <row r="1894">
          <cell r="A1894" t="str">
            <v>INTERNATIONAL COMBUSTION (INDIA) LTD</v>
          </cell>
          <cell r="B1894">
            <v>505737</v>
          </cell>
          <cell r="C1894" t="str">
            <v>Not Listed</v>
          </cell>
        </row>
        <row r="1895">
          <cell r="A1895" t="str">
            <v>INTERNATIONAL COMBUSTION INDIA LTD</v>
          </cell>
          <cell r="B1895">
            <v>505737</v>
          </cell>
          <cell r="C1895" t="str">
            <v>Not Listed</v>
          </cell>
        </row>
        <row r="1896">
          <cell r="A1896" t="str">
            <v>INTERNATIONAL CONSTRUCTIONS LTD</v>
          </cell>
          <cell r="B1896" t="str">
            <v>Not Listed</v>
          </cell>
          <cell r="C1896" t="str">
            <v>SUBCAPCITY</v>
          </cell>
        </row>
        <row r="1897">
          <cell r="A1897" t="str">
            <v>INTERNATIONAL CONVEYORS LTD</v>
          </cell>
          <cell r="B1897">
            <v>509709</v>
          </cell>
          <cell r="C1897" t="str">
            <v>Not Listed</v>
          </cell>
        </row>
        <row r="1898">
          <cell r="A1898" t="str">
            <v>INTERNATIONAL DATA MANAGEMENT LTD</v>
          </cell>
          <cell r="B1898">
            <v>517044</v>
          </cell>
          <cell r="C1898" t="str">
            <v>Not Listed</v>
          </cell>
        </row>
        <row r="1899">
          <cell r="A1899" t="str">
            <v>INTERNATIONAL HOUSING FINANCE CORPORATION LTD</v>
          </cell>
          <cell r="B1899">
            <v>530781</v>
          </cell>
          <cell r="C1899" t="str">
            <v>Not Listed</v>
          </cell>
        </row>
        <row r="1900">
          <cell r="A1900" t="str">
            <v>INTERNATIONAL PAPER APPM LTD</v>
          </cell>
          <cell r="B1900">
            <v>502330</v>
          </cell>
          <cell r="C1900" t="str">
            <v>IPAPPM</v>
          </cell>
        </row>
        <row r="1901">
          <cell r="A1901" t="str">
            <v>INTERNATIONAL TRAVEL HOUSE LTD</v>
          </cell>
          <cell r="B1901">
            <v>500213</v>
          </cell>
          <cell r="C1901" t="str">
            <v>Not Listed</v>
          </cell>
        </row>
        <row r="1902">
          <cell r="A1902" t="str">
            <v>INTERWORLD DIGITAL LTD</v>
          </cell>
          <cell r="B1902">
            <v>532072</v>
          </cell>
          <cell r="C1902" t="str">
            <v>Not Listed</v>
          </cell>
        </row>
        <row r="1903">
          <cell r="A1903" t="str">
            <v>INTRASOFT TECHNOLOGIES LTD</v>
          </cell>
          <cell r="B1903">
            <v>533181</v>
          </cell>
          <cell r="C1903" t="str">
            <v>ISFT</v>
          </cell>
        </row>
        <row r="1904">
          <cell r="A1904" t="str">
            <v>INVENTURE GROWTH &amp; SECURITIES LTD</v>
          </cell>
          <cell r="B1904">
            <v>533506</v>
          </cell>
          <cell r="C1904" t="str">
            <v>INVENTURE</v>
          </cell>
        </row>
        <row r="1905">
          <cell r="A1905" t="str">
            <v>Invesco India Gold Exchange Traded Fund</v>
          </cell>
          <cell r="B1905">
            <v>533172</v>
          </cell>
          <cell r="C1905" t="str">
            <v>IVZINGOLD</v>
          </cell>
        </row>
        <row r="1906">
          <cell r="A1906" t="str">
            <v>INVESTMENT &amp; PRECISION CASTINGS LTD</v>
          </cell>
          <cell r="B1906">
            <v>504786</v>
          </cell>
          <cell r="C1906" t="str">
            <v>Not Listed</v>
          </cell>
        </row>
        <row r="1907">
          <cell r="A1907" t="str">
            <v>INVICTA MEDITEK LTD</v>
          </cell>
          <cell r="B1907">
            <v>523844</v>
          </cell>
          <cell r="C1907" t="str">
            <v>Not Listed</v>
          </cell>
        </row>
        <row r="1908">
          <cell r="A1908" t="str">
            <v>IO SYSTEM LTD</v>
          </cell>
          <cell r="B1908">
            <v>523752</v>
          </cell>
          <cell r="C1908" t="str">
            <v>Not Listed</v>
          </cell>
        </row>
        <row r="1909">
          <cell r="A1909" t="str">
            <v>IOL CHEMICALS AND PHARMACEUTICALS LTD</v>
          </cell>
          <cell r="B1909">
            <v>524164</v>
          </cell>
          <cell r="C1909" t="str">
            <v>IOLCP</v>
          </cell>
        </row>
        <row r="1910">
          <cell r="A1910" t="str">
            <v>ION EXCHANGE (INDIA) LTD</v>
          </cell>
          <cell r="B1910">
            <v>500214</v>
          </cell>
          <cell r="C1910" t="str">
            <v>Not Listed</v>
          </cell>
        </row>
        <row r="1911">
          <cell r="A1911" t="str">
            <v>ION EXCHANGE INDIA LTD</v>
          </cell>
          <cell r="B1911">
            <v>500214</v>
          </cell>
          <cell r="C1911" t="str">
            <v>Not Listed</v>
          </cell>
        </row>
        <row r="1912">
          <cell r="A1912" t="str">
            <v>IP RINGS LTD</v>
          </cell>
          <cell r="B1912">
            <v>523638</v>
          </cell>
          <cell r="C1912" t="str">
            <v>Not Listed</v>
          </cell>
        </row>
        <row r="1913">
          <cell r="A1913" t="str">
            <v>IPCA LABORATORIES LTD</v>
          </cell>
          <cell r="B1913">
            <v>524494</v>
          </cell>
          <cell r="C1913" t="str">
            <v>IPCALAB</v>
          </cell>
        </row>
        <row r="1914">
          <cell r="A1914" t="str">
            <v>I-POWER SOLUTIONS (INDIA) LTD</v>
          </cell>
          <cell r="B1914">
            <v>512405</v>
          </cell>
          <cell r="C1914" t="str">
            <v>Not Listed</v>
          </cell>
        </row>
        <row r="1915">
          <cell r="A1915" t="str">
            <v>I-POWER SOLUTIONS INDIA LTD</v>
          </cell>
          <cell r="B1915">
            <v>512405</v>
          </cell>
          <cell r="C1915" t="str">
            <v>Not Listed</v>
          </cell>
        </row>
        <row r="1916">
          <cell r="A1916" t="str">
            <v>IRB INFRASTRUCTURE DEVELOPERS LTD</v>
          </cell>
          <cell r="B1916">
            <v>532947</v>
          </cell>
          <cell r="C1916" t="str">
            <v>IRB</v>
          </cell>
        </row>
        <row r="1917">
          <cell r="A1917" t="str">
            <v>IRB InvIT Fund</v>
          </cell>
          <cell r="B1917">
            <v>540526</v>
          </cell>
          <cell r="C1917" t="str">
            <v>IRBINVIT</v>
          </cell>
        </row>
        <row r="1918">
          <cell r="A1918" t="str">
            <v>IRCON INTERNATIONAL LTD</v>
          </cell>
          <cell r="B1918">
            <v>541956</v>
          </cell>
          <cell r="C1918" t="str">
            <v>IRCON</v>
          </cell>
        </row>
        <row r="1919">
          <cell r="A1919" t="str">
            <v>IRIS BUSINESS SERVICES LTD</v>
          </cell>
          <cell r="B1919">
            <v>540735</v>
          </cell>
          <cell r="C1919" t="str">
            <v>Not Listed</v>
          </cell>
        </row>
        <row r="1920">
          <cell r="A1920" t="str">
            <v>IRIS CLOTHINGS LTD</v>
          </cell>
          <cell r="B1920" t="str">
            <v>Not Listed</v>
          </cell>
          <cell r="C1920" t="str">
            <v>IRISDOREME</v>
          </cell>
        </row>
        <row r="1921">
          <cell r="A1921" t="str">
            <v>IRIS MEDIAWORKS LTD</v>
          </cell>
          <cell r="B1921">
            <v>531337</v>
          </cell>
          <cell r="C1921" t="str">
            <v>Not Listed</v>
          </cell>
        </row>
        <row r="1922">
          <cell r="A1922" t="str">
            <v>ISF LTD</v>
          </cell>
          <cell r="B1922">
            <v>526859</v>
          </cell>
          <cell r="C1922" t="str">
            <v>Not Listed</v>
          </cell>
        </row>
        <row r="1923">
          <cell r="A1923" t="str">
            <v>ISGEC HEAVY ENGINEERING LTD</v>
          </cell>
          <cell r="B1923">
            <v>533033</v>
          </cell>
          <cell r="C1923" t="str">
            <v>Not Listed</v>
          </cell>
        </row>
        <row r="1924">
          <cell r="A1924" t="str">
            <v>ISHAAN INFRASTRUCTURES AND SHELTERS LTD</v>
          </cell>
          <cell r="B1924">
            <v>540134</v>
          </cell>
          <cell r="C1924" t="str">
            <v>Not Listed</v>
          </cell>
        </row>
        <row r="1925">
          <cell r="A1925" t="str">
            <v>ISHAN DYES &amp; CHEMICALS LTD</v>
          </cell>
          <cell r="B1925">
            <v>531109</v>
          </cell>
          <cell r="C1925" t="str">
            <v>Not Listed</v>
          </cell>
        </row>
        <row r="1926">
          <cell r="A1926" t="str">
            <v>ISHITA DRUGS &amp; INDUSTRIES LTD</v>
          </cell>
          <cell r="B1926">
            <v>524400</v>
          </cell>
          <cell r="C1926" t="str">
            <v>Not Listed</v>
          </cell>
        </row>
        <row r="1927">
          <cell r="A1927" t="str">
            <v>ISHWARSHAKTI HOLDINGS &amp; TRADERS LTD</v>
          </cell>
          <cell r="B1927">
            <v>506161</v>
          </cell>
          <cell r="C1927" t="str">
            <v>Not Listed</v>
          </cell>
        </row>
        <row r="1928">
          <cell r="A1928" t="str">
            <v>ISL CONSULTING LTD</v>
          </cell>
          <cell r="B1928">
            <v>511609</v>
          </cell>
          <cell r="C1928" t="str">
            <v>Not Listed</v>
          </cell>
        </row>
        <row r="1929">
          <cell r="A1929" t="str">
            <v>ISMT LTD</v>
          </cell>
          <cell r="B1929">
            <v>532479</v>
          </cell>
          <cell r="C1929" t="str">
            <v>ISMTLTD</v>
          </cell>
        </row>
        <row r="1930">
          <cell r="A1930" t="str">
            <v>IST LTD</v>
          </cell>
          <cell r="B1930">
            <v>508807</v>
          </cell>
          <cell r="C1930" t="str">
            <v>Not Listed</v>
          </cell>
        </row>
        <row r="1931">
          <cell r="A1931" t="str">
            <v>ISTREET NETWORK LTD</v>
          </cell>
          <cell r="B1931">
            <v>524622</v>
          </cell>
          <cell r="C1931" t="str">
            <v>Not Listed</v>
          </cell>
        </row>
        <row r="1932">
          <cell r="A1932" t="str">
            <v>ITC LTD</v>
          </cell>
          <cell r="B1932">
            <v>500875</v>
          </cell>
          <cell r="C1932" t="str">
            <v>ITC</v>
          </cell>
        </row>
        <row r="1933">
          <cell r="A1933" t="str">
            <v>ITD CEMENTATION (INDIA) LTD</v>
          </cell>
          <cell r="B1933">
            <v>509496</v>
          </cell>
          <cell r="C1933" t="str">
            <v>ITDCEM</v>
          </cell>
        </row>
        <row r="1934">
          <cell r="A1934" t="str">
            <v>ITD CEMENTATION INDIA LTD</v>
          </cell>
          <cell r="B1934">
            <v>509496</v>
          </cell>
          <cell r="C1934" t="str">
            <v>ITDCEM</v>
          </cell>
        </row>
        <row r="1935">
          <cell r="A1935" t="str">
            <v>ITI LTD</v>
          </cell>
          <cell r="B1935">
            <v>523610</v>
          </cell>
          <cell r="C1935" t="str">
            <v>ITI</v>
          </cell>
        </row>
        <row r="1936">
          <cell r="A1936" t="str">
            <v>ITL INDUSTRIES LTD</v>
          </cell>
          <cell r="B1936">
            <v>522183</v>
          </cell>
          <cell r="C1936" t="str">
            <v>Not Listed</v>
          </cell>
        </row>
        <row r="1937">
          <cell r="A1937" t="str">
            <v>IVP LTD</v>
          </cell>
          <cell r="B1937">
            <v>507580</v>
          </cell>
          <cell r="C1937" t="str">
            <v>IVP</v>
          </cell>
        </row>
        <row r="1938">
          <cell r="A1938" t="str">
            <v>IVRCL LTD</v>
          </cell>
          <cell r="B1938">
            <v>530773</v>
          </cell>
          <cell r="C1938" t="str">
            <v>IVRCLINFRA</v>
          </cell>
        </row>
        <row r="1939">
          <cell r="A1939" t="str">
            <v>IYKOT HITECH TOOLROOM LTD</v>
          </cell>
          <cell r="B1939">
            <v>522245</v>
          </cell>
          <cell r="C1939" t="str">
            <v>Not Listed</v>
          </cell>
        </row>
        <row r="1940">
          <cell r="A1940" t="str">
            <v>IZMO LTD</v>
          </cell>
          <cell r="B1940">
            <v>532341</v>
          </cell>
          <cell r="C1940" t="str">
            <v>IZMO</v>
          </cell>
        </row>
        <row r="1941">
          <cell r="A1941" t="str">
            <v>J  TAPARIA PROJECTS LTD</v>
          </cell>
          <cell r="B1941">
            <v>538539</v>
          </cell>
          <cell r="C1941" t="str">
            <v>Not Listed</v>
          </cell>
        </row>
        <row r="1942">
          <cell r="A1942" t="str">
            <v>J J EXPORTERS LTD</v>
          </cell>
          <cell r="B1942">
            <v>530049</v>
          </cell>
          <cell r="C1942" t="str">
            <v>Not Listed</v>
          </cell>
        </row>
        <row r="1943">
          <cell r="A1943" t="str">
            <v>J J FINANCE CORPORATION LTD</v>
          </cell>
          <cell r="B1943">
            <v>523062</v>
          </cell>
          <cell r="C1943" t="str">
            <v>Not Listed</v>
          </cell>
        </row>
        <row r="1944">
          <cell r="A1944" t="str">
            <v>J KUMAR INFRAPROJECTS LTD</v>
          </cell>
          <cell r="B1944">
            <v>532940</v>
          </cell>
          <cell r="C1944" t="str">
            <v>JKIL</v>
          </cell>
        </row>
        <row r="1945">
          <cell r="A1945" t="str">
            <v>J L MORISON (INDIA) LTD</v>
          </cell>
          <cell r="B1945">
            <v>506522</v>
          </cell>
          <cell r="C1945" t="str">
            <v>Not Listed</v>
          </cell>
        </row>
        <row r="1946">
          <cell r="A1946" t="str">
            <v>J L MORISON INDIA LTD</v>
          </cell>
          <cell r="B1946">
            <v>506522</v>
          </cell>
          <cell r="C1946" t="str">
            <v>Not Listed</v>
          </cell>
        </row>
        <row r="1947">
          <cell r="A1947" t="str">
            <v>J R FOODS LTD</v>
          </cell>
          <cell r="B1947">
            <v>530915</v>
          </cell>
          <cell r="C1947" t="str">
            <v>Not Listed</v>
          </cell>
        </row>
        <row r="1948">
          <cell r="A1948" t="str">
            <v>JACKSON INVESTMENTS LTD</v>
          </cell>
          <cell r="B1948">
            <v>538422</v>
          </cell>
          <cell r="C1948" t="str">
            <v>Not Listed</v>
          </cell>
        </row>
        <row r="1949">
          <cell r="A1949" t="str">
            <v>JAGAN LAMPS LTD</v>
          </cell>
          <cell r="B1949">
            <v>530711</v>
          </cell>
          <cell r="C1949" t="str">
            <v>Not Listed</v>
          </cell>
        </row>
        <row r="1950">
          <cell r="A1950" t="str">
            <v>JAGATJIT INDUSTRIES LTD</v>
          </cell>
          <cell r="B1950">
            <v>507155</v>
          </cell>
          <cell r="C1950" t="str">
            <v>Not Listed</v>
          </cell>
        </row>
        <row r="1951">
          <cell r="A1951" t="str">
            <v>JAGJANANI TEXTILES LTD</v>
          </cell>
          <cell r="B1951">
            <v>532825</v>
          </cell>
          <cell r="C1951" t="str">
            <v>Not Listed</v>
          </cell>
        </row>
        <row r="1952">
          <cell r="A1952" t="str">
            <v>JAGRAN PRAKASHAN LTD</v>
          </cell>
          <cell r="B1952">
            <v>532705</v>
          </cell>
          <cell r="C1952" t="str">
            <v>JAGRAN</v>
          </cell>
        </row>
        <row r="1953">
          <cell r="A1953" t="str">
            <v>JAGSON AIRLINES LTD</v>
          </cell>
          <cell r="B1953">
            <v>520139</v>
          </cell>
          <cell r="C1953" t="str">
            <v>Not Listed</v>
          </cell>
        </row>
        <row r="1954">
          <cell r="A1954" t="str">
            <v>JAGSONPAL FINANCE &amp; LEASING LTD</v>
          </cell>
          <cell r="B1954">
            <v>530601</v>
          </cell>
          <cell r="C1954" t="str">
            <v>Not Listed</v>
          </cell>
        </row>
        <row r="1955">
          <cell r="A1955" t="str">
            <v>JAGSONPAL PHARMACEUTICALS LTD</v>
          </cell>
          <cell r="B1955">
            <v>507789</v>
          </cell>
          <cell r="C1955" t="str">
            <v>JAGSNPHARM</v>
          </cell>
        </row>
        <row r="1956">
          <cell r="A1956" t="str">
            <v>JAI BALAJI INDUSTRIES LTD</v>
          </cell>
          <cell r="B1956">
            <v>532976</v>
          </cell>
          <cell r="C1956" t="str">
            <v>JAIBALAJI</v>
          </cell>
        </row>
        <row r="1957">
          <cell r="A1957" t="str">
            <v>JAI CORP LTD</v>
          </cell>
          <cell r="B1957">
            <v>512237</v>
          </cell>
          <cell r="C1957" t="str">
            <v>JAICORPLTD</v>
          </cell>
        </row>
        <row r="1958">
          <cell r="A1958" t="str">
            <v>JAI MATA GLASS LTD</v>
          </cell>
          <cell r="B1958">
            <v>523467</v>
          </cell>
          <cell r="C1958" t="str">
            <v>Not Listed</v>
          </cell>
        </row>
        <row r="1959">
          <cell r="A1959" t="str">
            <v>JAIHIND PROJECTS LTD</v>
          </cell>
          <cell r="B1959">
            <v>531339</v>
          </cell>
          <cell r="C1959" t="str">
            <v>JAIHINDPRO</v>
          </cell>
        </row>
        <row r="1960">
          <cell r="A1960" t="str">
            <v>JAIHIND SYNTHETICS LTD</v>
          </cell>
          <cell r="B1960">
            <v>514312</v>
          </cell>
          <cell r="C1960" t="str">
            <v>Not Listed</v>
          </cell>
        </row>
        <row r="1961">
          <cell r="A1961" t="str">
            <v>JAIN IRRIGATION SYSTEMS LTD</v>
          </cell>
          <cell r="B1961">
            <v>500219</v>
          </cell>
          <cell r="C1961" t="str">
            <v>JISLJALEQS</v>
          </cell>
        </row>
        <row r="1962">
          <cell r="A1962" t="str">
            <v>JAIN IRRIGATION SYSTEMS LTD</v>
          </cell>
          <cell r="B1962">
            <v>570004</v>
          </cell>
          <cell r="C1962" t="str">
            <v>JISLDVREQS</v>
          </cell>
        </row>
        <row r="1963">
          <cell r="A1963" t="str">
            <v>JAIN MARMO INDUSTRIES LTD</v>
          </cell>
          <cell r="B1963">
            <v>539119</v>
          </cell>
          <cell r="C1963" t="str">
            <v>Not Listed</v>
          </cell>
        </row>
        <row r="1964">
          <cell r="A1964" t="str">
            <v>JAIN STUDIOS LTD</v>
          </cell>
          <cell r="B1964">
            <v>532033</v>
          </cell>
          <cell r="C1964" t="str">
            <v>JAINSTUDIO</v>
          </cell>
        </row>
        <row r="1965">
          <cell r="A1965" t="str">
            <v>JAINCO PROJECTS (INDIA) LTD</v>
          </cell>
          <cell r="B1965">
            <v>526865</v>
          </cell>
          <cell r="C1965" t="str">
            <v>Not Listed</v>
          </cell>
        </row>
        <row r="1966">
          <cell r="A1966" t="str">
            <v>JAINCO PROJECTS INDIA LTD</v>
          </cell>
          <cell r="B1966">
            <v>526865</v>
          </cell>
          <cell r="C1966" t="str">
            <v>Not Listed</v>
          </cell>
        </row>
        <row r="1967">
          <cell r="A1967" t="str">
            <v>JAINEX AAMCOL LTD</v>
          </cell>
          <cell r="B1967">
            <v>505212</v>
          </cell>
          <cell r="C1967" t="str">
            <v>Not Listed</v>
          </cell>
        </row>
        <row r="1968">
          <cell r="A1968" t="str">
            <v>JAIPAN INDUSTRIES LTD</v>
          </cell>
          <cell r="B1968">
            <v>505840</v>
          </cell>
          <cell r="C1968" t="str">
            <v>Not Listed</v>
          </cell>
        </row>
        <row r="1969">
          <cell r="A1969" t="str">
            <v>JAIPRAKASH ASSOCIATES LTD</v>
          </cell>
          <cell r="B1969">
            <v>532532</v>
          </cell>
          <cell r="C1969" t="str">
            <v>JPASSOCIAT</v>
          </cell>
        </row>
        <row r="1970">
          <cell r="A1970" t="str">
            <v>JAIPRAKASH POWER VENTURES LTD</v>
          </cell>
          <cell r="B1970">
            <v>532627</v>
          </cell>
          <cell r="C1970" t="str">
            <v>JPPOWER</v>
          </cell>
        </row>
        <row r="1971">
          <cell r="A1971" t="str">
            <v>JAISUKH DEALERS LTD</v>
          </cell>
          <cell r="B1971">
            <v>780001</v>
          </cell>
          <cell r="C1971" t="str">
            <v>Not Listed</v>
          </cell>
        </row>
        <row r="1972">
          <cell r="A1972" t="str">
            <v>JAKHARIA FABRIC LTD</v>
          </cell>
          <cell r="B1972" t="str">
            <v>Not Listed</v>
          </cell>
          <cell r="C1972" t="str">
            <v>JAKHARIA</v>
          </cell>
        </row>
        <row r="1973">
          <cell r="A1973" t="str">
            <v>JALAN TRANSOLUTIONS (INDIA) LTD</v>
          </cell>
          <cell r="B1973" t="str">
            <v>Not Listed</v>
          </cell>
          <cell r="C1973" t="str">
            <v>JALAN</v>
          </cell>
        </row>
        <row r="1974">
          <cell r="A1974" t="str">
            <v>JALAN TRANSOLUTIONS INDIA LTD</v>
          </cell>
          <cell r="B1974" t="str">
            <v>Not Listed</v>
          </cell>
          <cell r="C1974" t="str">
            <v>JALAN</v>
          </cell>
        </row>
        <row r="1975">
          <cell r="A1975" t="str">
            <v>JAMES WARREN TEA LTD</v>
          </cell>
          <cell r="B1975">
            <v>538564</v>
          </cell>
          <cell r="C1975" t="str">
            <v>Not Listed</v>
          </cell>
        </row>
        <row r="1976">
          <cell r="A1976" t="str">
            <v>JAMNA AUTO INDUSTRIES LTD</v>
          </cell>
          <cell r="B1976">
            <v>520051</v>
          </cell>
          <cell r="C1976" t="str">
            <v>JAMNAAUTO</v>
          </cell>
        </row>
        <row r="1977">
          <cell r="A1977" t="str">
            <v>JAMSHRI RANJITSINGHJI SPG  &amp; WVG  MILLS CO LTD</v>
          </cell>
          <cell r="B1977">
            <v>502901</v>
          </cell>
          <cell r="C1977" t="str">
            <v>Not Listed</v>
          </cell>
        </row>
        <row r="1978">
          <cell r="A1978" t="str">
            <v>JASCH INDUSTRIES LTD</v>
          </cell>
          <cell r="B1978">
            <v>500220</v>
          </cell>
          <cell r="C1978" t="str">
            <v>Not Listed</v>
          </cell>
        </row>
        <row r="1979">
          <cell r="A1979" t="str">
            <v>JASH DEALMARK LTD</v>
          </cell>
          <cell r="B1979">
            <v>540394</v>
          </cell>
          <cell r="C1979" t="str">
            <v>Not Listed</v>
          </cell>
        </row>
        <row r="1980">
          <cell r="A1980" t="str">
            <v>JASH ENGINEERING LTD</v>
          </cell>
          <cell r="B1980" t="str">
            <v>Not Listed</v>
          </cell>
          <cell r="C1980" t="str">
            <v>JASH</v>
          </cell>
        </row>
        <row r="1981">
          <cell r="A1981" t="str">
            <v>JATTASHANKAR INDUSTIES LTD</v>
          </cell>
          <cell r="B1981">
            <v>514318</v>
          </cell>
          <cell r="C1981" t="str">
            <v>Not Listed</v>
          </cell>
        </row>
        <row r="1982">
          <cell r="A1982" t="str">
            <v>JAUSS POLYMERS LTD</v>
          </cell>
          <cell r="B1982">
            <v>526001</v>
          </cell>
          <cell r="C1982" t="str">
            <v>Not Listed</v>
          </cell>
        </row>
        <row r="1983">
          <cell r="A1983" t="str">
            <v>JAY BHARAT MARUTI LTD</v>
          </cell>
          <cell r="B1983">
            <v>520066</v>
          </cell>
          <cell r="C1983" t="str">
            <v>JAYBARMARU</v>
          </cell>
        </row>
        <row r="1984">
          <cell r="A1984" t="str">
            <v>JAY SHREE TEA &amp; INDUSTRIES LTD</v>
          </cell>
          <cell r="B1984">
            <v>509715</v>
          </cell>
          <cell r="C1984" t="str">
            <v>Not Listed</v>
          </cell>
        </row>
        <row r="1985">
          <cell r="A1985" t="str">
            <v>JAY USHIN LTD</v>
          </cell>
          <cell r="B1985">
            <v>513252</v>
          </cell>
          <cell r="C1985" t="str">
            <v>Not Listed</v>
          </cell>
        </row>
        <row r="1986">
          <cell r="A1986" t="str">
            <v>JAYANT AGRO ORGANICS LTD</v>
          </cell>
          <cell r="B1986">
            <v>524330</v>
          </cell>
          <cell r="C1986" t="str">
            <v>JAYAGROGN</v>
          </cell>
        </row>
        <row r="1987">
          <cell r="A1987" t="str">
            <v>JAYASWAL NECO INDUSTRIES LTD</v>
          </cell>
          <cell r="B1987">
            <v>522285</v>
          </cell>
          <cell r="C1987" t="str">
            <v>JAYNECOIND</v>
          </cell>
        </row>
        <row r="1988">
          <cell r="A1988" t="str">
            <v>JAYATMA ENTERPRISES LTD</v>
          </cell>
          <cell r="B1988">
            <v>539005</v>
          </cell>
          <cell r="C1988" t="str">
            <v>Not Listed</v>
          </cell>
        </row>
        <row r="1989">
          <cell r="A1989" t="str">
            <v>JAYATMA INDUSTRIES LTD</v>
          </cell>
          <cell r="B1989">
            <v>531323</v>
          </cell>
          <cell r="C1989" t="str">
            <v>Not Listed</v>
          </cell>
        </row>
        <row r="1990">
          <cell r="A1990" t="str">
            <v>JAYBHARAT TEXTILES &amp; REAL ESTATE LTD</v>
          </cell>
          <cell r="B1990">
            <v>512233</v>
          </cell>
          <cell r="C1990" t="str">
            <v>Not Listed</v>
          </cell>
        </row>
        <row r="1991">
          <cell r="A1991" t="str">
            <v>JAYKAY ENTERPRISES LTD</v>
          </cell>
          <cell r="B1991">
            <v>500306</v>
          </cell>
          <cell r="C1991" t="str">
            <v>Not Listed</v>
          </cell>
        </row>
        <row r="1992">
          <cell r="A1992" t="str">
            <v>JAYPEE INFRATECH LTD</v>
          </cell>
          <cell r="B1992">
            <v>533207</v>
          </cell>
          <cell r="C1992" t="str">
            <v>JPINFRATEC</v>
          </cell>
        </row>
        <row r="1993">
          <cell r="A1993" t="str">
            <v>JAYSHREE CHEMICALS LTD</v>
          </cell>
          <cell r="B1993">
            <v>506520</v>
          </cell>
          <cell r="C1993" t="str">
            <v>Not Listed</v>
          </cell>
        </row>
        <row r="1994">
          <cell r="A1994" t="str">
            <v>JAYSHREE TEA &amp; INDUSTRIES LTD</v>
          </cell>
          <cell r="B1994" t="str">
            <v>Not Listed</v>
          </cell>
          <cell r="C1994" t="str">
            <v>JAYSREETEA</v>
          </cell>
        </row>
        <row r="1995">
          <cell r="A1995" t="str">
            <v>JAYSYNTH DYESTUFF (INDIA) LTD</v>
          </cell>
          <cell r="B1995">
            <v>506910</v>
          </cell>
          <cell r="C1995" t="str">
            <v>Not Listed</v>
          </cell>
        </row>
        <row r="1996">
          <cell r="A1996" t="str">
            <v>JAYSYNTH DYESTUFF INDIA LTD</v>
          </cell>
          <cell r="B1996">
            <v>506910</v>
          </cell>
          <cell r="C1996" t="str">
            <v>Not Listed</v>
          </cell>
        </row>
        <row r="1997">
          <cell r="A1997" t="str">
            <v>JB CHEMICALS &amp; PHARMACEUTICALS LTD</v>
          </cell>
          <cell r="B1997">
            <v>506943</v>
          </cell>
          <cell r="C1997" t="str">
            <v>JBCHEPHARM</v>
          </cell>
        </row>
        <row r="1998">
          <cell r="A1998" t="str">
            <v>JBF INDUSTRIES LTD</v>
          </cell>
          <cell r="B1998">
            <v>514034</v>
          </cell>
          <cell r="C1998" t="str">
            <v>JBFIND</v>
          </cell>
        </row>
        <row r="1999">
          <cell r="A1999" t="str">
            <v>JBM AUTO LTD</v>
          </cell>
          <cell r="B1999">
            <v>532605</v>
          </cell>
          <cell r="C1999" t="str">
            <v>JBMA</v>
          </cell>
        </row>
        <row r="2000">
          <cell r="A2000" t="str">
            <v>JCT LTD</v>
          </cell>
          <cell r="B2000">
            <v>500223</v>
          </cell>
          <cell r="C2000" t="str">
            <v>Not Listed</v>
          </cell>
        </row>
        <row r="2001">
          <cell r="A2001" t="str">
            <v>JD ORGOCHEM LTD</v>
          </cell>
          <cell r="B2001">
            <v>524592</v>
          </cell>
          <cell r="C2001" t="str">
            <v>Not Listed</v>
          </cell>
        </row>
        <row r="2002">
          <cell r="A2002" t="str">
            <v>JEEVAN SCIENTIFIC TECHNOLOGY LTD</v>
          </cell>
          <cell r="B2002">
            <v>538837</v>
          </cell>
          <cell r="C2002" t="str">
            <v>Not Listed</v>
          </cell>
        </row>
        <row r="2003">
          <cell r="A2003" t="str">
            <v>JENBURKT PHARMACEUTICALS LTD</v>
          </cell>
          <cell r="B2003">
            <v>524731</v>
          </cell>
          <cell r="C2003" t="str">
            <v>Not Listed</v>
          </cell>
        </row>
        <row r="2004">
          <cell r="A2004" t="str">
            <v>JET AIRWAYS (INDIA) LTD</v>
          </cell>
          <cell r="B2004">
            <v>532617</v>
          </cell>
          <cell r="C2004" t="str">
            <v>JETAIRWAYS</v>
          </cell>
        </row>
        <row r="2005">
          <cell r="A2005" t="str">
            <v>JET AIRWAYS INDIA LTD</v>
          </cell>
          <cell r="B2005">
            <v>532617</v>
          </cell>
          <cell r="C2005" t="str">
            <v>JETAIRWAYS</v>
          </cell>
        </row>
        <row r="2006">
          <cell r="A2006" t="str">
            <v>JET FREIGHT LOGISTICS LTD</v>
          </cell>
          <cell r="B2006" t="str">
            <v>Not Listed</v>
          </cell>
          <cell r="C2006" t="str">
            <v>JETFREIGHT</v>
          </cell>
        </row>
        <row r="2007">
          <cell r="A2007" t="str">
            <v>JET INFRAVENTURE LTD</v>
          </cell>
          <cell r="B2007">
            <v>538794</v>
          </cell>
          <cell r="C2007" t="str">
            <v>Not Listed</v>
          </cell>
        </row>
        <row r="2008">
          <cell r="A2008" t="str">
            <v>JET KNITWEARS LTD</v>
          </cell>
          <cell r="B2008" t="str">
            <v>Not Listed</v>
          </cell>
          <cell r="C2008" t="str">
            <v>JETKNIT</v>
          </cell>
        </row>
        <row r="2009">
          <cell r="A2009" t="str">
            <v>JETKING INFOTRAIN LTD</v>
          </cell>
          <cell r="B2009">
            <v>517063</v>
          </cell>
          <cell r="C2009" t="str">
            <v>Not Listed</v>
          </cell>
        </row>
        <row r="2010">
          <cell r="A2010" t="str">
            <v>JHANDEWALAS FOODS LTD</v>
          </cell>
          <cell r="B2010">
            <v>540850</v>
          </cell>
          <cell r="C2010" t="str">
            <v>Not Listed</v>
          </cell>
        </row>
        <row r="2011">
          <cell r="A2011" t="str">
            <v>JHAVERI CREDITS &amp; CAPITAL LTD</v>
          </cell>
          <cell r="B2011">
            <v>531550</v>
          </cell>
          <cell r="C2011" t="str">
            <v>Not Listed</v>
          </cell>
        </row>
        <row r="2012">
          <cell r="A2012" t="str">
            <v>JHS SVENDGAARD LABORATORIES LTD</v>
          </cell>
          <cell r="B2012">
            <v>532771</v>
          </cell>
          <cell r="C2012" t="str">
            <v>JHS</v>
          </cell>
        </row>
        <row r="2013">
          <cell r="A2013" t="str">
            <v>JIGAR CABLES LTD</v>
          </cell>
          <cell r="B2013">
            <v>540651</v>
          </cell>
          <cell r="C2013" t="str">
            <v>Not Listed</v>
          </cell>
        </row>
        <row r="2014">
          <cell r="A2014" t="str">
            <v>JIGYASA INFRASTRUCTURE LTD</v>
          </cell>
          <cell r="B2014">
            <v>780019</v>
          </cell>
          <cell r="C2014" t="str">
            <v>Not Listed</v>
          </cell>
        </row>
        <row r="2015">
          <cell r="A2015" t="str">
            <v>JIK INDUSTRIES LTD</v>
          </cell>
          <cell r="B2015">
            <v>511618</v>
          </cell>
          <cell r="C2015" t="str">
            <v>JIKIND</v>
          </cell>
        </row>
        <row r="2016">
          <cell r="A2016" t="str">
            <v>Jinaams Dress Ltd</v>
          </cell>
          <cell r="B2016">
            <v>542653</v>
          </cell>
          <cell r="C2016" t="str">
            <v>JINAAM</v>
          </cell>
        </row>
        <row r="2017">
          <cell r="A2017" t="str">
            <v>JINDAL CAPITAL LTD</v>
          </cell>
          <cell r="B2017">
            <v>530405</v>
          </cell>
          <cell r="C2017" t="str">
            <v>Not Listed</v>
          </cell>
        </row>
        <row r="2018">
          <cell r="A2018" t="str">
            <v>JINDAL COTEX LTD</v>
          </cell>
          <cell r="B2018">
            <v>533103</v>
          </cell>
          <cell r="C2018" t="str">
            <v>JINDCOT</v>
          </cell>
        </row>
        <row r="2019">
          <cell r="A2019" t="str">
            <v>JINDAL DRILLING AND INDUSTRIES LTD</v>
          </cell>
          <cell r="B2019">
            <v>511034</v>
          </cell>
          <cell r="C2019" t="str">
            <v>JINDRILL</v>
          </cell>
        </row>
        <row r="2020">
          <cell r="A2020" t="str">
            <v>JINDAL HOTELS LTD</v>
          </cell>
          <cell r="B2020">
            <v>507981</v>
          </cell>
          <cell r="C2020" t="str">
            <v>Not Listed</v>
          </cell>
        </row>
        <row r="2021">
          <cell r="A2021" t="str">
            <v>JINDAL LEASEFIN LTD</v>
          </cell>
          <cell r="B2021">
            <v>539947</v>
          </cell>
          <cell r="C2021" t="str">
            <v>Not Listed</v>
          </cell>
        </row>
        <row r="2022">
          <cell r="A2022" t="str">
            <v>JINDAL PHOTO LTD</v>
          </cell>
          <cell r="B2022">
            <v>532624</v>
          </cell>
          <cell r="C2022" t="str">
            <v>JINDALPHOT</v>
          </cell>
        </row>
        <row r="2023">
          <cell r="A2023" t="str">
            <v>JINDAL POLY FILMS LTD</v>
          </cell>
          <cell r="B2023">
            <v>500227</v>
          </cell>
          <cell r="C2023" t="str">
            <v>JINDALPOLY</v>
          </cell>
        </row>
        <row r="2024">
          <cell r="A2024" t="str">
            <v>JINDAL POLY INVESTMENT AND FINANCE COMPANY LTD</v>
          </cell>
          <cell r="B2024">
            <v>536773</v>
          </cell>
          <cell r="C2024" t="str">
            <v>JPOLYINVST</v>
          </cell>
        </row>
        <row r="2025">
          <cell r="A2025" t="str">
            <v>JINDAL SAW LTD</v>
          </cell>
          <cell r="B2025">
            <v>500378</v>
          </cell>
          <cell r="C2025" t="str">
            <v>JINDALSAW</v>
          </cell>
        </row>
        <row r="2026">
          <cell r="A2026" t="str">
            <v>JINDAL STAINLESS HISAR LTD</v>
          </cell>
          <cell r="B2026">
            <v>539597</v>
          </cell>
          <cell r="C2026" t="str">
            <v>JSLHISAR</v>
          </cell>
        </row>
        <row r="2027">
          <cell r="A2027" t="str">
            <v>JINDAL STAINLESS LTD</v>
          </cell>
          <cell r="B2027">
            <v>532508</v>
          </cell>
          <cell r="C2027" t="str">
            <v>JSL</v>
          </cell>
        </row>
        <row r="2028">
          <cell r="A2028" t="str">
            <v>JINDAL STEEL &amp; POWER LTD</v>
          </cell>
          <cell r="B2028">
            <v>532286</v>
          </cell>
          <cell r="C2028" t="str">
            <v>JINDALSTEL</v>
          </cell>
        </row>
        <row r="2029">
          <cell r="A2029" t="str">
            <v>JINDAL WORLDWIDE LTD</v>
          </cell>
          <cell r="B2029">
            <v>531543</v>
          </cell>
          <cell r="C2029" t="str">
            <v>JINDWORLD</v>
          </cell>
        </row>
        <row r="2030">
          <cell r="A2030" t="str">
            <v>JITF INFRALOGISTICS LTD</v>
          </cell>
          <cell r="B2030">
            <v>540311</v>
          </cell>
          <cell r="C2030" t="str">
            <v>JITFINFRA</v>
          </cell>
        </row>
        <row r="2031">
          <cell r="A2031" t="str">
            <v>JIYA ECO-PRODUCTS LTD</v>
          </cell>
          <cell r="B2031">
            <v>539225</v>
          </cell>
          <cell r="C2031" t="str">
            <v>Not Listed</v>
          </cell>
        </row>
        <row r="2032">
          <cell r="A2032" t="str">
            <v>JK AGRI GENETICS LTD</v>
          </cell>
          <cell r="B2032">
            <v>536493</v>
          </cell>
          <cell r="C2032" t="str">
            <v>Not Listed</v>
          </cell>
        </row>
        <row r="2033">
          <cell r="A2033" t="str">
            <v>JK CEMENT LTD</v>
          </cell>
          <cell r="B2033">
            <v>532644</v>
          </cell>
          <cell r="C2033" t="str">
            <v>JKCEMENT</v>
          </cell>
        </row>
        <row r="2034">
          <cell r="A2034" t="str">
            <v>JK LAKSHMI CEMENT LTD</v>
          </cell>
          <cell r="B2034">
            <v>500380</v>
          </cell>
          <cell r="C2034" t="str">
            <v>JKLAKSHMI</v>
          </cell>
        </row>
        <row r="2035">
          <cell r="A2035" t="str">
            <v>JK PAPER LTD</v>
          </cell>
          <cell r="B2035">
            <v>532162</v>
          </cell>
          <cell r="C2035" t="str">
            <v>JKPAPER</v>
          </cell>
        </row>
        <row r="2036">
          <cell r="A2036" t="str">
            <v>JK TYRE &amp; INDUSTRIES LTD</v>
          </cell>
          <cell r="B2036">
            <v>530007</v>
          </cell>
          <cell r="C2036" t="str">
            <v>JKTYRE</v>
          </cell>
        </row>
        <row r="2037">
          <cell r="A2037" t="str">
            <v>JLA INFRAVILLE SHOPPERS LTD</v>
          </cell>
          <cell r="B2037">
            <v>538765</v>
          </cell>
          <cell r="C2037" t="str">
            <v>Not Listed</v>
          </cell>
        </row>
        <row r="2038">
          <cell r="A2038" t="str">
            <v>JM FINANCIAL LTD</v>
          </cell>
          <cell r="B2038">
            <v>523405</v>
          </cell>
          <cell r="C2038" t="str">
            <v>JMFINANCIL</v>
          </cell>
        </row>
        <row r="2039">
          <cell r="A2039" t="str">
            <v>JMC PROJECTS (INDIA) LTD</v>
          </cell>
          <cell r="B2039">
            <v>522263</v>
          </cell>
          <cell r="C2039" t="str">
            <v>JMCPROJECT</v>
          </cell>
        </row>
        <row r="2040">
          <cell r="A2040" t="str">
            <v>JMC PROJECTS INDIA LTD</v>
          </cell>
          <cell r="B2040">
            <v>522263</v>
          </cell>
          <cell r="C2040" t="str">
            <v>JMCPROJECT</v>
          </cell>
        </row>
        <row r="2041">
          <cell r="A2041" t="str">
            <v>JMD VENTURES LTD</v>
          </cell>
          <cell r="B2041">
            <v>511092</v>
          </cell>
          <cell r="C2041" t="str">
            <v>Not Listed</v>
          </cell>
        </row>
        <row r="2042">
          <cell r="A2042" t="str">
            <v>JMG CORPORATION LTD</v>
          </cell>
          <cell r="B2042">
            <v>523712</v>
          </cell>
          <cell r="C2042" t="str">
            <v>Not Listed</v>
          </cell>
        </row>
        <row r="2043">
          <cell r="A2043" t="str">
            <v>JMT AUTO LTD</v>
          </cell>
          <cell r="B2043">
            <v>513691</v>
          </cell>
          <cell r="C2043" t="str">
            <v>JMTAUTOLTD</v>
          </cell>
        </row>
        <row r="2044">
          <cell r="A2044" t="str">
            <v>JOCIL LTD</v>
          </cell>
          <cell r="B2044" t="str">
            <v>Not Listed</v>
          </cell>
          <cell r="C2044" t="str">
            <v>JOCIL</v>
          </cell>
        </row>
        <row r="2045">
          <cell r="A2045" t="str">
            <v>JOHNSON CONTROLS – HITACHI AIR CONDITIONING (INDIA) LTD</v>
          </cell>
          <cell r="B2045">
            <v>523398</v>
          </cell>
          <cell r="C2045" t="str">
            <v>JCHAC</v>
          </cell>
        </row>
        <row r="2046">
          <cell r="A2046" t="str">
            <v>JOHNSON CONTROLS – HITACHI AIR CONDITIONING INDIA LTD</v>
          </cell>
          <cell r="B2046">
            <v>523398</v>
          </cell>
          <cell r="C2046" t="str">
            <v>JCHAC</v>
          </cell>
        </row>
        <row r="2047">
          <cell r="A2047" t="str">
            <v>JOINDRE CAPITAL SERVICES LTD</v>
          </cell>
          <cell r="B2047">
            <v>531861</v>
          </cell>
          <cell r="C2047" t="str">
            <v>Not Listed</v>
          </cell>
        </row>
        <row r="2048">
          <cell r="A2048" t="str">
            <v>JOINTECA EDUCATION SOLUTIONS LTD</v>
          </cell>
          <cell r="B2048">
            <v>534659</v>
          </cell>
          <cell r="C2048" t="str">
            <v>Not Listed</v>
          </cell>
        </row>
        <row r="2049">
          <cell r="A2049" t="str">
            <v>Jonjua Overseas Ltd</v>
          </cell>
          <cell r="B2049">
            <v>542446</v>
          </cell>
          <cell r="C2049" t="str">
            <v>JONJUA</v>
          </cell>
        </row>
        <row r="2050">
          <cell r="A2050" t="str">
            <v>JOONKTOLLEE TEA &amp; INDUSTRIES LTD</v>
          </cell>
          <cell r="B2050">
            <v>538092</v>
          </cell>
          <cell r="C2050" t="str">
            <v>Not Listed</v>
          </cell>
        </row>
        <row r="2051">
          <cell r="A2051" t="str">
            <v>JOST'S ENGINEERING CO LTD</v>
          </cell>
          <cell r="B2051">
            <v>505750</v>
          </cell>
          <cell r="C2051" t="str">
            <v>Not Listed</v>
          </cell>
        </row>
        <row r="2052">
          <cell r="A2052" t="str">
            <v>JOY REALTY LTD</v>
          </cell>
          <cell r="B2052">
            <v>508929</v>
          </cell>
          <cell r="C2052" t="str">
            <v>Not Listed</v>
          </cell>
        </row>
        <row r="2053">
          <cell r="A2053" t="str">
            <v>JPT SECURITIES LTD</v>
          </cell>
          <cell r="B2053">
            <v>530985</v>
          </cell>
          <cell r="C2053" t="str">
            <v>Not Listed</v>
          </cell>
        </row>
        <row r="2054">
          <cell r="A2054" t="str">
            <v>JRI INDUSTRIES &amp; INFRASTRUCTURE LTD</v>
          </cell>
          <cell r="B2054">
            <v>506016</v>
          </cell>
          <cell r="C2054" t="str">
            <v>Not Listed</v>
          </cell>
        </row>
        <row r="2055">
          <cell r="A2055" t="str">
            <v>JSL INDUSTRIES LTD</v>
          </cell>
          <cell r="B2055">
            <v>504080</v>
          </cell>
          <cell r="C2055" t="str">
            <v>Not Listed</v>
          </cell>
        </row>
        <row r="2056">
          <cell r="A2056" t="str">
            <v>JSW ENERGY LTD</v>
          </cell>
          <cell r="B2056">
            <v>533148</v>
          </cell>
          <cell r="C2056" t="str">
            <v>JSWENERGY</v>
          </cell>
        </row>
        <row r="2057">
          <cell r="A2057" t="str">
            <v>JSW HOLDINGS LTD</v>
          </cell>
          <cell r="B2057">
            <v>532642</v>
          </cell>
          <cell r="C2057" t="str">
            <v>JSWHL</v>
          </cell>
        </row>
        <row r="2058">
          <cell r="A2058" t="str">
            <v>JSW STEEL LTD</v>
          </cell>
          <cell r="B2058">
            <v>500228</v>
          </cell>
          <cell r="C2058" t="str">
            <v>JSWSTEEL</v>
          </cell>
        </row>
        <row r="2059">
          <cell r="A2059" t="str">
            <v>JTEKT (INDIA) LTD</v>
          </cell>
          <cell r="B2059">
            <v>520057</v>
          </cell>
          <cell r="C2059" t="str">
            <v>JTEKT(INDIA)</v>
          </cell>
        </row>
        <row r="2060">
          <cell r="A2060" t="str">
            <v>JTEKT INDIA LTD</v>
          </cell>
          <cell r="B2060">
            <v>520057</v>
          </cell>
          <cell r="C2060" t="str">
            <v>JTEKTINDIA</v>
          </cell>
        </row>
        <row r="2061">
          <cell r="A2061" t="str">
            <v>JTL INFRA LTD</v>
          </cell>
          <cell r="B2061">
            <v>534600</v>
          </cell>
          <cell r="C2061" t="str">
            <v>Not Listed</v>
          </cell>
        </row>
        <row r="2062">
          <cell r="A2062" t="str">
            <v>JUBILANT FOODWORKS LTD</v>
          </cell>
          <cell r="B2062">
            <v>533155</v>
          </cell>
          <cell r="C2062" t="str">
            <v>JUBLFOOD</v>
          </cell>
        </row>
        <row r="2063">
          <cell r="A2063" t="str">
            <v>JUBILANT INDUSTRIES LTD</v>
          </cell>
          <cell r="B2063">
            <v>533320</v>
          </cell>
          <cell r="C2063" t="str">
            <v>JUBLINDS</v>
          </cell>
        </row>
        <row r="2064">
          <cell r="A2064" t="str">
            <v>JUBILANT LIFE SCIENCES LTD</v>
          </cell>
          <cell r="B2064">
            <v>530019</v>
          </cell>
          <cell r="C2064" t="str">
            <v>JUBILANT</v>
          </cell>
        </row>
        <row r="2065">
          <cell r="A2065" t="str">
            <v>JULLUNDUR MOTOR AGENCY DELHI LTD</v>
          </cell>
          <cell r="B2065" t="str">
            <v>Not Listed</v>
          </cell>
          <cell r="C2065" t="str">
            <v>JMA</v>
          </cell>
        </row>
        <row r="2066">
          <cell r="A2066" t="str">
            <v>JUMBO BAG LTD</v>
          </cell>
          <cell r="B2066">
            <v>516078</v>
          </cell>
          <cell r="C2066" t="str">
            <v>Not Listed</v>
          </cell>
        </row>
        <row r="2067">
          <cell r="A2067" t="str">
            <v>JUMBO FINANCE LTD</v>
          </cell>
          <cell r="B2067">
            <v>511060</v>
          </cell>
          <cell r="C2067" t="str">
            <v>Not Listed</v>
          </cell>
        </row>
        <row r="2068">
          <cell r="A2068" t="str">
            <v>JUNCTION FABRICS AND APPARELS LTD</v>
          </cell>
          <cell r="B2068">
            <v>539216</v>
          </cell>
          <cell r="C2068" t="str">
            <v>Not Listed</v>
          </cell>
        </row>
        <row r="2069">
          <cell r="A2069" t="str">
            <v>JUPITER INDUSTRIES &amp; LEASING LTD</v>
          </cell>
          <cell r="B2069">
            <v>507987</v>
          </cell>
          <cell r="C2069" t="str">
            <v>Not Listed</v>
          </cell>
        </row>
        <row r="2070">
          <cell r="A2070" t="str">
            <v>JUPITER INFOMEDIA LTD</v>
          </cell>
          <cell r="B2070">
            <v>534623</v>
          </cell>
          <cell r="C2070" t="str">
            <v>Not Listed</v>
          </cell>
        </row>
        <row r="2071">
          <cell r="A2071" t="str">
            <v>JUST DIAL LTD</v>
          </cell>
          <cell r="B2071">
            <v>535648</v>
          </cell>
          <cell r="C2071" t="str">
            <v>JUSTDIAL</v>
          </cell>
        </row>
        <row r="2072">
          <cell r="A2072" t="str">
            <v>JUSTRIDE ENTERPRISES LTD</v>
          </cell>
          <cell r="B2072">
            <v>531035</v>
          </cell>
          <cell r="C2072" t="str">
            <v>Not Listed</v>
          </cell>
        </row>
        <row r="2073">
          <cell r="A2073" t="str">
            <v>JVL AGRO INDUSTRIES LTD</v>
          </cell>
          <cell r="B2073">
            <v>519248</v>
          </cell>
          <cell r="C2073" t="str">
            <v>JVLAGRO</v>
          </cell>
        </row>
        <row r="2074">
          <cell r="A2074" t="str">
            <v>Jyot International Marketing Ltd</v>
          </cell>
          <cell r="B2074">
            <v>542544</v>
          </cell>
          <cell r="C2074" t="str">
            <v>JYOTIN</v>
          </cell>
        </row>
        <row r="2075">
          <cell r="A2075" t="str">
            <v>JYOTHY LABORATORIES LTD</v>
          </cell>
          <cell r="B2075">
            <v>532926</v>
          </cell>
          <cell r="C2075" t="str">
            <v>JYOTHYLAB</v>
          </cell>
        </row>
        <row r="2076">
          <cell r="A2076" t="str">
            <v>JYOTI LTD</v>
          </cell>
          <cell r="B2076">
            <v>504076</v>
          </cell>
          <cell r="C2076" t="str">
            <v>Not Listed</v>
          </cell>
        </row>
        <row r="2077">
          <cell r="A2077" t="str">
            <v>JYOTI RESINS &amp; ADHESIVES LTD</v>
          </cell>
          <cell r="B2077">
            <v>514448</v>
          </cell>
          <cell r="C2077" t="str">
            <v>Not Listed</v>
          </cell>
        </row>
        <row r="2078">
          <cell r="A2078" t="str">
            <v>JYOTI STRUCTURES LTD</v>
          </cell>
          <cell r="B2078">
            <v>513250</v>
          </cell>
          <cell r="C2078" t="str">
            <v>JYOTISTRUC</v>
          </cell>
        </row>
        <row r="2079">
          <cell r="A2079" t="str">
            <v>JYOTIRGAMYA ENTERPRISES LTD</v>
          </cell>
          <cell r="B2079">
            <v>539246</v>
          </cell>
          <cell r="C2079" t="str">
            <v>Not Listed</v>
          </cell>
        </row>
        <row r="2080">
          <cell r="A2080" t="str">
            <v>K M SUGAR MILLS LTD</v>
          </cell>
          <cell r="B2080">
            <v>532673</v>
          </cell>
          <cell r="C2080" t="str">
            <v>KMSUGAR</v>
          </cell>
        </row>
        <row r="2081">
          <cell r="A2081" t="str">
            <v>K P  ENERGY LTD</v>
          </cell>
          <cell r="B2081">
            <v>539686</v>
          </cell>
          <cell r="C2081" t="str">
            <v>Not Listed</v>
          </cell>
        </row>
        <row r="2082">
          <cell r="A2082" t="str">
            <v>K P R MILL LTD</v>
          </cell>
          <cell r="B2082">
            <v>532889</v>
          </cell>
          <cell r="C2082" t="str">
            <v>KPRMILL</v>
          </cell>
        </row>
        <row r="2083">
          <cell r="A2083" t="str">
            <v>K Z LEASING &amp; FINANCE LTD</v>
          </cell>
          <cell r="B2083">
            <v>511728</v>
          </cell>
          <cell r="C2083" t="str">
            <v>Not Listed</v>
          </cell>
        </row>
        <row r="2084">
          <cell r="A2084" t="str">
            <v>K&amp;R RAIL ENGINEERING LTD</v>
          </cell>
          <cell r="B2084">
            <v>514360</v>
          </cell>
          <cell r="C2084" t="str">
            <v>Not Listed</v>
          </cell>
        </row>
        <row r="2085">
          <cell r="A2085" t="str">
            <v>K.P.I. Global Infrastructure Ltd</v>
          </cell>
          <cell r="B2085">
            <v>542323</v>
          </cell>
          <cell r="C2085" t="str">
            <v>KPIGLOBAL</v>
          </cell>
        </row>
        <row r="2086">
          <cell r="A2086" t="str">
            <v>KAARYA FACILITIES AND SERVICES LTD</v>
          </cell>
          <cell r="B2086">
            <v>540756</v>
          </cell>
          <cell r="C2086" t="str">
            <v>Not Listed</v>
          </cell>
        </row>
        <row r="2087">
          <cell r="A2087" t="str">
            <v>KABRA COMMERCIAL LTD</v>
          </cell>
          <cell r="B2087">
            <v>539393</v>
          </cell>
          <cell r="C2087" t="str">
            <v>Not Listed</v>
          </cell>
        </row>
        <row r="2088">
          <cell r="A2088" t="str">
            <v>KABRA DRUGS LTD</v>
          </cell>
          <cell r="B2088">
            <v>524322</v>
          </cell>
          <cell r="C2088" t="str">
            <v>Not Listed</v>
          </cell>
        </row>
        <row r="2089">
          <cell r="A2089" t="str">
            <v>KABRA EXTRUSION TECHNIK LTD</v>
          </cell>
          <cell r="B2089">
            <v>524109</v>
          </cell>
          <cell r="C2089" t="str">
            <v>KABRAEXTRU</v>
          </cell>
        </row>
        <row r="2090">
          <cell r="A2090" t="str">
            <v>KABSONS INDUSTRIES LTD</v>
          </cell>
          <cell r="B2090">
            <v>524675</v>
          </cell>
          <cell r="C2090" t="str">
            <v>Not Listed</v>
          </cell>
        </row>
        <row r="2091">
          <cell r="A2091" t="str">
            <v>KACHCHH MINERALS LTD</v>
          </cell>
          <cell r="B2091">
            <v>531778</v>
          </cell>
          <cell r="C2091" t="str">
            <v>Not Listed</v>
          </cell>
        </row>
        <row r="2092">
          <cell r="A2092" t="str">
            <v>KAIRA CAN CO LTD</v>
          </cell>
          <cell r="B2092">
            <v>504840</v>
          </cell>
          <cell r="C2092" t="str">
            <v>Not Listed</v>
          </cell>
        </row>
        <row r="2093">
          <cell r="A2093" t="str">
            <v>KAISER CORPORATION LTD</v>
          </cell>
          <cell r="B2093">
            <v>531780</v>
          </cell>
          <cell r="C2093" t="str">
            <v>Not Listed</v>
          </cell>
        </row>
        <row r="2094">
          <cell r="A2094" t="str">
            <v>KAJARIA CERAMICS LTD</v>
          </cell>
          <cell r="B2094">
            <v>500233</v>
          </cell>
          <cell r="C2094" t="str">
            <v>KAJARIACER</v>
          </cell>
        </row>
        <row r="2095">
          <cell r="A2095" t="str">
            <v>KAKATIYA CEMENT SUGAR &amp; INDUSTRIES LTD</v>
          </cell>
          <cell r="B2095">
            <v>500234</v>
          </cell>
          <cell r="C2095" t="str">
            <v>KAKATCEM</v>
          </cell>
        </row>
        <row r="2096">
          <cell r="A2096" t="str">
            <v>KAKATIYA TEXTILES LTD</v>
          </cell>
          <cell r="B2096">
            <v>521054</v>
          </cell>
          <cell r="C2096" t="str">
            <v>Not Listed</v>
          </cell>
        </row>
        <row r="2097">
          <cell r="A2097" t="str">
            <v>KALLAM TEXTILES LTD</v>
          </cell>
          <cell r="B2097">
            <v>530201</v>
          </cell>
          <cell r="C2097" t="str">
            <v>Not Listed</v>
          </cell>
        </row>
        <row r="2098">
          <cell r="A2098" t="str">
            <v>KALPA COMMERCIAL LTD</v>
          </cell>
          <cell r="B2098">
            <v>539014</v>
          </cell>
          <cell r="C2098" t="str">
            <v>Not Listed</v>
          </cell>
        </row>
        <row r="2099">
          <cell r="A2099" t="str">
            <v>KALPATARU POWER TRANSMISSION LTD</v>
          </cell>
          <cell r="B2099">
            <v>522287</v>
          </cell>
          <cell r="C2099" t="str">
            <v>KALPATPOWR</v>
          </cell>
        </row>
        <row r="2100">
          <cell r="A2100" t="str">
            <v>KALYANI COMMERCIALS LTD</v>
          </cell>
          <cell r="B2100" t="str">
            <v>Not Listed</v>
          </cell>
          <cell r="C2100" t="str">
            <v>KALYANI</v>
          </cell>
        </row>
        <row r="2101">
          <cell r="A2101" t="str">
            <v>KALYANI FORGE LTD</v>
          </cell>
          <cell r="B2101">
            <v>513509</v>
          </cell>
          <cell r="C2101" t="str">
            <v>KALYANIFRG</v>
          </cell>
        </row>
        <row r="2102">
          <cell r="A2102" t="str">
            <v>KALYANI INVESTMENT COMPANY LTD</v>
          </cell>
          <cell r="B2102">
            <v>533302</v>
          </cell>
          <cell r="C2102" t="str">
            <v>KICL</v>
          </cell>
        </row>
        <row r="2103">
          <cell r="A2103" t="str">
            <v>KALYANI STEELS LTD</v>
          </cell>
          <cell r="B2103">
            <v>500235</v>
          </cell>
          <cell r="C2103" t="str">
            <v>KSL</v>
          </cell>
        </row>
        <row r="2104">
          <cell r="A2104" t="str">
            <v>KAMA HOLDINGS LTD</v>
          </cell>
          <cell r="B2104">
            <v>532468</v>
          </cell>
          <cell r="C2104" t="str">
            <v>Not Listed</v>
          </cell>
        </row>
        <row r="2105">
          <cell r="A2105" t="str">
            <v>KAMADGIRI FASHION LTD</v>
          </cell>
          <cell r="B2105">
            <v>514322</v>
          </cell>
          <cell r="C2105" t="str">
            <v>Not Listed</v>
          </cell>
        </row>
        <row r="2106">
          <cell r="A2106" t="str">
            <v>KAMANWALA HOUSING CONSTRUCTION LTD</v>
          </cell>
          <cell r="B2106">
            <v>511131</v>
          </cell>
          <cell r="C2106" t="str">
            <v>Not Listed</v>
          </cell>
        </row>
        <row r="2107">
          <cell r="A2107" t="str">
            <v>KAMAT HOTELS I LTD</v>
          </cell>
          <cell r="B2107">
            <v>526668</v>
          </cell>
          <cell r="C2107" t="str">
            <v>KAMATHOTEL</v>
          </cell>
        </row>
        <row r="2108">
          <cell r="A2108" t="str">
            <v>KAMDHENU LTD</v>
          </cell>
          <cell r="B2108">
            <v>532741</v>
          </cell>
          <cell r="C2108" t="str">
            <v>KAMDHENU</v>
          </cell>
        </row>
        <row r="2109">
          <cell r="A2109" t="str">
            <v>KAMRON LABORATORIES LTD</v>
          </cell>
          <cell r="B2109">
            <v>524604</v>
          </cell>
          <cell r="C2109" t="str">
            <v>Not Listed</v>
          </cell>
        </row>
        <row r="2110">
          <cell r="A2110" t="str">
            <v>KANAK KRISHI IMPLEMENTS LTD</v>
          </cell>
          <cell r="B2110">
            <v>780003</v>
          </cell>
          <cell r="C2110" t="str">
            <v>Not Listed</v>
          </cell>
        </row>
        <row r="2111">
          <cell r="A2111" t="str">
            <v>KANANI INDUSTRIES LTD</v>
          </cell>
          <cell r="B2111">
            <v>506184</v>
          </cell>
          <cell r="C2111" t="str">
            <v>KANANIIND</v>
          </cell>
        </row>
        <row r="2112">
          <cell r="A2112" t="str">
            <v>KANCHI KARPOORAM LTD</v>
          </cell>
          <cell r="B2112">
            <v>538896</v>
          </cell>
          <cell r="C2112" t="str">
            <v>Not Listed</v>
          </cell>
        </row>
        <row r="2113">
          <cell r="A2113" t="str">
            <v>KANCO TEA &amp; INDUSTRIES LTD</v>
          </cell>
          <cell r="B2113">
            <v>541005</v>
          </cell>
          <cell r="C2113" t="str">
            <v>Not Listed</v>
          </cell>
        </row>
        <row r="2114">
          <cell r="A2114" t="str">
            <v>KANDAGIRI SPINNING MILLS LTD</v>
          </cell>
          <cell r="B2114">
            <v>521242</v>
          </cell>
          <cell r="C2114" t="str">
            <v>Not Listed</v>
          </cell>
        </row>
        <row r="2115">
          <cell r="A2115" t="str">
            <v>Kanel Industries LTD</v>
          </cell>
          <cell r="B2115">
            <v>500236</v>
          </cell>
          <cell r="C2115" t="str">
            <v>KANELIND</v>
          </cell>
        </row>
        <row r="2116">
          <cell r="A2116" t="str">
            <v>KANISHK STEEL INDUSTRIES LTD</v>
          </cell>
          <cell r="B2116">
            <v>513456</v>
          </cell>
          <cell r="C2116" t="str">
            <v>Not Listed</v>
          </cell>
        </row>
        <row r="2117">
          <cell r="A2117" t="str">
            <v>KANORIA CHEMICALS &amp; INDUSTRIES LTD</v>
          </cell>
          <cell r="B2117">
            <v>506525</v>
          </cell>
          <cell r="C2117" t="str">
            <v>KANORICHEM</v>
          </cell>
        </row>
        <row r="2118">
          <cell r="A2118" t="str">
            <v>KANPUR PLASTIPACK LTD</v>
          </cell>
          <cell r="B2118">
            <v>507779</v>
          </cell>
          <cell r="C2118" t="str">
            <v>Not Listed</v>
          </cell>
        </row>
        <row r="2119">
          <cell r="A2119" t="str">
            <v>KANSAI NEROLAC PAINTS LTD</v>
          </cell>
          <cell r="B2119">
            <v>500165</v>
          </cell>
          <cell r="C2119" t="str">
            <v>KANSAINER</v>
          </cell>
        </row>
        <row r="2120">
          <cell r="A2120" t="str">
            <v>KANUNGO FINANCIERS LTD</v>
          </cell>
          <cell r="B2120">
            <v>540515</v>
          </cell>
          <cell r="C2120" t="str">
            <v>Not Listed</v>
          </cell>
        </row>
        <row r="2121">
          <cell r="A2121" t="str">
            <v>KAPASHI COMMERCIALS LTD</v>
          </cell>
          <cell r="B2121">
            <v>512399</v>
          </cell>
          <cell r="C2121" t="str">
            <v>Not Listed</v>
          </cell>
        </row>
        <row r="2122">
          <cell r="A2122" t="str">
            <v>KAPIL COTEX LTD</v>
          </cell>
          <cell r="B2122">
            <v>512036</v>
          </cell>
          <cell r="C2122" t="str">
            <v>Not Listed</v>
          </cell>
        </row>
        <row r="2123">
          <cell r="A2123" t="str">
            <v>KAPIL RAJ FINANCE LTD</v>
          </cell>
          <cell r="B2123">
            <v>539679</v>
          </cell>
          <cell r="C2123" t="str">
            <v>Not Listed</v>
          </cell>
        </row>
        <row r="2124">
          <cell r="A2124" t="str">
            <v>KAPSTON FACILITIES MANAGEMENT LTD</v>
          </cell>
          <cell r="B2124" t="str">
            <v>Not Listed</v>
          </cell>
          <cell r="C2124" t="str">
            <v>KAPSTON</v>
          </cell>
        </row>
        <row r="2125">
          <cell r="A2125" t="str">
            <v>KARAN WOO-SIN LTD</v>
          </cell>
          <cell r="B2125">
            <v>526115</v>
          </cell>
          <cell r="C2125" t="str">
            <v>Not Listed</v>
          </cell>
        </row>
        <row r="2126">
          <cell r="A2126" t="str">
            <v>KARDA CONSTRUCTIONS LTD</v>
          </cell>
          <cell r="B2126">
            <v>541161</v>
          </cell>
          <cell r="C2126" t="str">
            <v>KARDA</v>
          </cell>
        </row>
        <row r="2127">
          <cell r="A2127" t="str">
            <v>KARMA ENERGY LTD</v>
          </cell>
          <cell r="B2127">
            <v>533451</v>
          </cell>
          <cell r="C2127" t="str">
            <v>KARMAENG</v>
          </cell>
        </row>
        <row r="2128">
          <cell r="A2128" t="str">
            <v>KARNAVATI FINANCE LTD</v>
          </cell>
          <cell r="B2128">
            <v>538928</v>
          </cell>
          <cell r="C2128" t="str">
            <v>Not Listed</v>
          </cell>
        </row>
        <row r="2129">
          <cell r="A2129" t="str">
            <v>KARNIMATA COLD STORAGE LTD</v>
          </cell>
          <cell r="B2129">
            <v>537784</v>
          </cell>
          <cell r="C2129" t="str">
            <v>Not Listed</v>
          </cell>
        </row>
        <row r="2130">
          <cell r="A2130" t="str">
            <v>KARUR VYSYA BANK LTD</v>
          </cell>
          <cell r="B2130">
            <v>590003</v>
          </cell>
          <cell r="C2130" t="str">
            <v>KARURVYSYA</v>
          </cell>
        </row>
        <row r="2131">
          <cell r="A2131" t="str">
            <v>KARUTURI GLOBAL LTD</v>
          </cell>
          <cell r="B2131">
            <v>531687</v>
          </cell>
          <cell r="C2131" t="str">
            <v>KGL</v>
          </cell>
        </row>
        <row r="2132">
          <cell r="A2132" t="str">
            <v>KASHIRAM JAIN AND COMPANY LTD</v>
          </cell>
          <cell r="B2132">
            <v>539533</v>
          </cell>
          <cell r="C2132" t="str">
            <v>Not Listed</v>
          </cell>
        </row>
        <row r="2133">
          <cell r="A2133" t="str">
            <v>KATARE SPINNING MILLS LTD</v>
          </cell>
          <cell r="B2133">
            <v>502933</v>
          </cell>
          <cell r="C2133" t="str">
            <v>Not Listed</v>
          </cell>
        </row>
        <row r="2134">
          <cell r="A2134" t="str">
            <v>KAUSHALYA INFRASTRUCTURE DEVELOPMENT CORPORATION LTD</v>
          </cell>
          <cell r="B2134">
            <v>532925</v>
          </cell>
          <cell r="C2134" t="str">
            <v>KAUSHALYA</v>
          </cell>
        </row>
        <row r="2135">
          <cell r="A2135" t="str">
            <v>KAVERI SEED COMPANY LTD</v>
          </cell>
          <cell r="B2135">
            <v>532899</v>
          </cell>
          <cell r="C2135" t="str">
            <v>KSCL</v>
          </cell>
        </row>
        <row r="2136">
          <cell r="A2136" t="str">
            <v>KAVIT INDUSTRIES LTD</v>
          </cell>
          <cell r="B2136">
            <v>524444</v>
          </cell>
          <cell r="C2136" t="str">
            <v>Not Listed</v>
          </cell>
        </row>
        <row r="2137">
          <cell r="A2137" t="str">
            <v>KAVITA FABRICS LTD</v>
          </cell>
          <cell r="B2137">
            <v>535136</v>
          </cell>
          <cell r="C2137" t="str">
            <v>Not Listed</v>
          </cell>
        </row>
        <row r="2138">
          <cell r="A2138" t="str">
            <v>KAVVERI TELECOM PRODUCTS LTD</v>
          </cell>
          <cell r="B2138">
            <v>590041</v>
          </cell>
          <cell r="C2138" t="str">
            <v>KAVVERITEL</v>
          </cell>
        </row>
        <row r="2139">
          <cell r="A2139" t="str">
            <v>KAY POWER AND PAPER LTD</v>
          </cell>
          <cell r="B2139">
            <v>530255</v>
          </cell>
          <cell r="C2139" t="str">
            <v>Not Listed</v>
          </cell>
        </row>
        <row r="2140">
          <cell r="A2140" t="str">
            <v>KAYA LTD</v>
          </cell>
          <cell r="B2140">
            <v>539276</v>
          </cell>
          <cell r="C2140" t="str">
            <v>KAYA</v>
          </cell>
        </row>
        <row r="2141">
          <cell r="A2141" t="str">
            <v>KAYCEE INDUSTRIES LTD</v>
          </cell>
          <cell r="B2141">
            <v>504084</v>
          </cell>
          <cell r="C2141" t="str">
            <v>Not Listed</v>
          </cell>
        </row>
        <row r="2142">
          <cell r="A2142" t="str">
            <v>KAYEL SECURITIES LTD</v>
          </cell>
          <cell r="B2142">
            <v>539562</v>
          </cell>
          <cell r="C2142" t="str">
            <v>Not Listed</v>
          </cell>
        </row>
        <row r="2143">
          <cell r="A2143" t="str">
            <v>KBS (INDIA) LTD</v>
          </cell>
          <cell r="B2143">
            <v>530357</v>
          </cell>
          <cell r="C2143" t="str">
            <v>Not Listed</v>
          </cell>
        </row>
        <row r="2144">
          <cell r="A2144" t="str">
            <v>KBS INDIA LTD</v>
          </cell>
          <cell r="B2144">
            <v>530357</v>
          </cell>
          <cell r="C2144" t="str">
            <v>Not Listed</v>
          </cell>
        </row>
        <row r="2145">
          <cell r="A2145" t="str">
            <v>KCCL PLASTIC LTD</v>
          </cell>
          <cell r="B2145">
            <v>526067</v>
          </cell>
          <cell r="C2145" t="str">
            <v>Not Listed</v>
          </cell>
        </row>
        <row r="2146">
          <cell r="A2146" t="str">
            <v>KCL INFRA PROJECTS LTD</v>
          </cell>
          <cell r="B2146">
            <v>531784</v>
          </cell>
          <cell r="C2146" t="str">
            <v>Not Listed</v>
          </cell>
        </row>
        <row r="2147">
          <cell r="A2147" t="str">
            <v>KCP LTD</v>
          </cell>
          <cell r="B2147">
            <v>590066</v>
          </cell>
          <cell r="C2147" t="str">
            <v>KCP</v>
          </cell>
        </row>
        <row r="2148">
          <cell r="A2148" t="str">
            <v>KCP SUGAR AND INDUSTRIES CORPORATION LTD</v>
          </cell>
          <cell r="B2148">
            <v>533192</v>
          </cell>
          <cell r="C2148" t="str">
            <v>KCPSUGIND</v>
          </cell>
        </row>
        <row r="2149">
          <cell r="A2149" t="str">
            <v>KD LEISURES LTD</v>
          </cell>
          <cell r="B2149">
            <v>540385</v>
          </cell>
          <cell r="C2149" t="str">
            <v>Not Listed</v>
          </cell>
        </row>
        <row r="2150">
          <cell r="A2150" t="str">
            <v>KDDL LTD</v>
          </cell>
          <cell r="B2150">
            <v>532054</v>
          </cell>
          <cell r="C2150" t="str">
            <v>KDDL</v>
          </cell>
        </row>
        <row r="2151">
          <cell r="A2151" t="str">
            <v>KEC INTERNATIONAL LTD</v>
          </cell>
          <cell r="B2151">
            <v>532714</v>
          </cell>
          <cell r="C2151" t="str">
            <v>KEC</v>
          </cell>
        </row>
        <row r="2152">
          <cell r="A2152" t="str">
            <v>KEDIA CONSTRUCTION CO LTD</v>
          </cell>
          <cell r="B2152">
            <v>508993</v>
          </cell>
          <cell r="C2152" t="str">
            <v>Not Listed</v>
          </cell>
        </row>
        <row r="2153">
          <cell r="A2153" t="str">
            <v>KEERTHI INDUSTRIES LTD</v>
          </cell>
          <cell r="B2153">
            <v>518011</v>
          </cell>
          <cell r="C2153" t="str">
            <v>Not Listed</v>
          </cell>
        </row>
        <row r="2154">
          <cell r="A2154" t="str">
            <v>KEERTI KNOWLEDGE AND SKILLS LTD</v>
          </cell>
          <cell r="B2154" t="str">
            <v>Not Listed</v>
          </cell>
          <cell r="C2154" t="str">
            <v>KEERTI</v>
          </cell>
        </row>
        <row r="2155">
          <cell r="A2155" t="str">
            <v>KEI INDUSTRIES LTD</v>
          </cell>
          <cell r="B2155">
            <v>517569</v>
          </cell>
          <cell r="C2155" t="str">
            <v>KEI</v>
          </cell>
        </row>
        <row r="2156">
          <cell r="A2156" t="str">
            <v>KELLTON TECH SOLUTIONS LTD</v>
          </cell>
          <cell r="B2156">
            <v>519602</v>
          </cell>
          <cell r="C2156" t="str">
            <v>KELLTONTEC</v>
          </cell>
        </row>
        <row r="2157">
          <cell r="A2157" t="str">
            <v>KELTECH ENERGIES LTD</v>
          </cell>
          <cell r="B2157">
            <v>506528</v>
          </cell>
          <cell r="C2157" t="str">
            <v>Not Listed</v>
          </cell>
        </row>
        <row r="2158">
          <cell r="A2158" t="str">
            <v>Kemistar Corporation LTD</v>
          </cell>
          <cell r="B2158">
            <v>531163</v>
          </cell>
          <cell r="C2158" t="str">
            <v>KEMISTAR</v>
          </cell>
        </row>
        <row r="2159">
          <cell r="A2159" t="str">
            <v>KEMP &amp; COMPANY LTD</v>
          </cell>
          <cell r="B2159">
            <v>506530</v>
          </cell>
          <cell r="C2159" t="str">
            <v>Not Listed</v>
          </cell>
        </row>
        <row r="2160">
          <cell r="A2160" t="str">
            <v>KENNAMETAL (INDIA) LTD</v>
          </cell>
          <cell r="B2160">
            <v>505890</v>
          </cell>
          <cell r="C2160" t="str">
            <v>Not Listed</v>
          </cell>
        </row>
        <row r="2161">
          <cell r="A2161" t="str">
            <v>KENNAMETAL INDIA LTD</v>
          </cell>
          <cell r="B2161">
            <v>505890</v>
          </cell>
          <cell r="C2161" t="str">
            <v>Not Listed</v>
          </cell>
        </row>
        <row r="2162">
          <cell r="A2162" t="str">
            <v>KENVI JEWELS LTD</v>
          </cell>
          <cell r="B2162">
            <v>540953</v>
          </cell>
          <cell r="C2162" t="str">
            <v>Not Listed</v>
          </cell>
        </row>
        <row r="2163">
          <cell r="A2163" t="str">
            <v>KERALA AYURVEDA LTD</v>
          </cell>
          <cell r="B2163">
            <v>530163</v>
          </cell>
          <cell r="C2163" t="str">
            <v>Not Listed</v>
          </cell>
        </row>
        <row r="2164">
          <cell r="A2164" t="str">
            <v>KERNEX MICROSYSTEMS (INDIA) LTD</v>
          </cell>
          <cell r="B2164">
            <v>532686</v>
          </cell>
          <cell r="C2164" t="str">
            <v>KERNEX</v>
          </cell>
        </row>
        <row r="2165">
          <cell r="A2165" t="str">
            <v>KERNEX MICROSYSTEMS INDIA LTD</v>
          </cell>
          <cell r="B2165">
            <v>532686</v>
          </cell>
          <cell r="C2165" t="str">
            <v>KERNEX</v>
          </cell>
        </row>
        <row r="2166">
          <cell r="A2166" t="str">
            <v>KESAR ENTERPRISES LTD</v>
          </cell>
          <cell r="B2166">
            <v>507180</v>
          </cell>
          <cell r="C2166" t="str">
            <v>KESARENT</v>
          </cell>
        </row>
        <row r="2167">
          <cell r="A2167" t="str">
            <v>KESAR PETROPRODUCTS LTD</v>
          </cell>
          <cell r="B2167">
            <v>524174</v>
          </cell>
          <cell r="C2167" t="str">
            <v>Not Listed</v>
          </cell>
        </row>
        <row r="2168">
          <cell r="A2168" t="str">
            <v>KESAR TERMINALS &amp; INFRASTRUCTURE LTD</v>
          </cell>
          <cell r="B2168">
            <v>533289</v>
          </cell>
          <cell r="C2168" t="str">
            <v>KTIL</v>
          </cell>
        </row>
        <row r="2169">
          <cell r="A2169" t="str">
            <v>KESORAM INDUSTRIES LTD</v>
          </cell>
          <cell r="B2169">
            <v>502937</v>
          </cell>
          <cell r="C2169" t="str">
            <v>KESORAMIND</v>
          </cell>
        </row>
        <row r="2170">
          <cell r="A2170" t="str">
            <v>KEWAL KIRAN CLOTHING LTD</v>
          </cell>
          <cell r="B2170">
            <v>532732</v>
          </cell>
          <cell r="C2170" t="str">
            <v>KKCL</v>
          </cell>
        </row>
        <row r="2171">
          <cell r="A2171" t="str">
            <v>KEY CORP LTD</v>
          </cell>
          <cell r="B2171">
            <v>507948</v>
          </cell>
          <cell r="C2171" t="str">
            <v>Not Listed</v>
          </cell>
        </row>
        <row r="2172">
          <cell r="A2172" t="str">
            <v>KEYNOTE CORPORATE SERVICES LTD</v>
          </cell>
          <cell r="B2172">
            <v>512597</v>
          </cell>
          <cell r="C2172" t="str">
            <v>KEYCORPSER</v>
          </cell>
        </row>
        <row r="2173">
          <cell r="A2173" t="str">
            <v>Keynote Financial Services LTD</v>
          </cell>
          <cell r="B2173" t="str">
            <v>Not Listed</v>
          </cell>
          <cell r="C2173" t="str">
            <v>KEYFINSERV</v>
          </cell>
        </row>
        <row r="2174">
          <cell r="A2174" t="str">
            <v>KG DENIM LTD</v>
          </cell>
          <cell r="B2174">
            <v>500239</v>
          </cell>
          <cell r="C2174" t="str">
            <v>Not Listed</v>
          </cell>
        </row>
        <row r="2175">
          <cell r="A2175" t="str">
            <v>KG PETROCHEM LTD</v>
          </cell>
          <cell r="B2175">
            <v>531609</v>
          </cell>
          <cell r="C2175" t="str">
            <v>Not Listed</v>
          </cell>
        </row>
        <row r="2176">
          <cell r="A2176" t="str">
            <v>KHADIM (INDIA) LTD</v>
          </cell>
          <cell r="B2176">
            <v>540775</v>
          </cell>
          <cell r="C2176" t="str">
            <v>KHADIM</v>
          </cell>
        </row>
        <row r="2177">
          <cell r="A2177" t="str">
            <v>KHADIM INDIA LTD</v>
          </cell>
          <cell r="B2177">
            <v>540775</v>
          </cell>
          <cell r="C2177" t="str">
            <v>KHADIM</v>
          </cell>
        </row>
        <row r="2178">
          <cell r="A2178" t="str">
            <v>KHAITAN (INDIA) LTD</v>
          </cell>
          <cell r="B2178">
            <v>590068</v>
          </cell>
          <cell r="C2178" t="str">
            <v>KHAITANLTD</v>
          </cell>
        </row>
        <row r="2179">
          <cell r="A2179" t="str">
            <v>KHAITAN CHEMICALS &amp; FERTILIZERS LTD</v>
          </cell>
          <cell r="B2179">
            <v>507794</v>
          </cell>
          <cell r="C2179" t="str">
            <v>Not Listed</v>
          </cell>
        </row>
        <row r="2180">
          <cell r="A2180" t="str">
            <v>KHAITAN ELECTRICALS LTD.</v>
          </cell>
          <cell r="B2180">
            <v>504269</v>
          </cell>
          <cell r="C2180" t="str">
            <v>KHAITANELE</v>
          </cell>
        </row>
        <row r="2181">
          <cell r="A2181" t="str">
            <v>KHAITAN INDIA LTD</v>
          </cell>
          <cell r="B2181">
            <v>590068</v>
          </cell>
          <cell r="C2181" t="str">
            <v>KHAITANLTD</v>
          </cell>
        </row>
        <row r="2182">
          <cell r="A2182" t="str">
            <v>KHANDELWAL EXTRACTION LTD</v>
          </cell>
          <cell r="B2182">
            <v>519064</v>
          </cell>
          <cell r="C2182" t="str">
            <v>Not Listed</v>
          </cell>
        </row>
        <row r="2183">
          <cell r="A2183" t="str">
            <v>KHANDWALA SECURITIES LTD</v>
          </cell>
          <cell r="B2183">
            <v>531892</v>
          </cell>
          <cell r="C2183" t="str">
            <v>KHANDSE</v>
          </cell>
        </row>
        <row r="2184">
          <cell r="A2184" t="str">
            <v>KHATAU EXIM LTD</v>
          </cell>
          <cell r="B2184">
            <v>506178</v>
          </cell>
          <cell r="C2184" t="str">
            <v>Not Listed</v>
          </cell>
        </row>
        <row r="2185">
          <cell r="A2185" t="str">
            <v>KHATOR FIBRE &amp; FABRICS LTD</v>
          </cell>
          <cell r="B2185">
            <v>521127</v>
          </cell>
          <cell r="C2185" t="str">
            <v>Not Listed</v>
          </cell>
        </row>
        <row r="2186">
          <cell r="A2186" t="str">
            <v>KHEMANI DISTRIBUTORS &amp; MARKETING LTD</v>
          </cell>
          <cell r="B2186">
            <v>539788</v>
          </cell>
          <cell r="C2186" t="str">
            <v>Not Listed</v>
          </cell>
        </row>
        <row r="2187">
          <cell r="A2187" t="str">
            <v>KHODAY (INDIA) LTD</v>
          </cell>
          <cell r="B2187">
            <v>507435</v>
          </cell>
          <cell r="C2187" t="str">
            <v>Not Listed</v>
          </cell>
        </row>
        <row r="2188">
          <cell r="A2188" t="str">
            <v>KHODAY INDIA LTD</v>
          </cell>
          <cell r="B2188">
            <v>507435</v>
          </cell>
          <cell r="C2188" t="str">
            <v>Not Listed</v>
          </cell>
        </row>
        <row r="2189">
          <cell r="A2189" t="str">
            <v>KHOOBSURAT LTD</v>
          </cell>
          <cell r="B2189">
            <v>535730</v>
          </cell>
          <cell r="C2189" t="str">
            <v>Not Listed</v>
          </cell>
        </row>
        <row r="2190">
          <cell r="A2190" t="str">
            <v>KHYATI MULTIMEDIA-ENTERTAINMENT LTD</v>
          </cell>
          <cell r="B2190">
            <v>531692</v>
          </cell>
          <cell r="C2190" t="str">
            <v>Not Listed</v>
          </cell>
        </row>
        <row r="2191">
          <cell r="A2191" t="str">
            <v>KIC METALIKS LTD</v>
          </cell>
          <cell r="B2191">
            <v>513693</v>
          </cell>
          <cell r="C2191" t="str">
            <v>Not Listed</v>
          </cell>
        </row>
        <row r="2192">
          <cell r="A2192" t="str">
            <v>KIDS MEDICAL SYSTEMS LTD</v>
          </cell>
          <cell r="B2192">
            <v>540812</v>
          </cell>
          <cell r="C2192" t="str">
            <v>Not Listed</v>
          </cell>
        </row>
        <row r="2193">
          <cell r="A2193" t="str">
            <v>KIDUJA (INDIA) LTD</v>
          </cell>
          <cell r="B2193">
            <v>507946</v>
          </cell>
          <cell r="C2193" t="str">
            <v>Not Listed</v>
          </cell>
        </row>
        <row r="2194">
          <cell r="A2194" t="str">
            <v>KIDUJA INDIA LTD</v>
          </cell>
          <cell r="B2194">
            <v>507946</v>
          </cell>
          <cell r="C2194" t="str">
            <v>Not Listed</v>
          </cell>
        </row>
        <row r="2195">
          <cell r="A2195" t="str">
            <v>KIFS FINANCIAL SERVICES LTD</v>
          </cell>
          <cell r="B2195">
            <v>535566</v>
          </cell>
          <cell r="C2195" t="str">
            <v>Not Listed</v>
          </cell>
        </row>
        <row r="2196">
          <cell r="A2196" t="str">
            <v>KILBURN CHEMICALS LTD</v>
          </cell>
          <cell r="B2196">
            <v>524699</v>
          </cell>
          <cell r="C2196" t="str">
            <v>Not Listed</v>
          </cell>
        </row>
        <row r="2197">
          <cell r="A2197" t="str">
            <v>KILBURN ENGINEERING LTD</v>
          </cell>
          <cell r="B2197">
            <v>522101</v>
          </cell>
          <cell r="C2197" t="str">
            <v>Not Listed</v>
          </cell>
        </row>
        <row r="2198">
          <cell r="A2198" t="str">
            <v>KILBURN OFFICE AUTOMATION LTD.</v>
          </cell>
          <cell r="B2198">
            <v>523218</v>
          </cell>
          <cell r="C2198" t="str">
            <v>KILBURN</v>
          </cell>
        </row>
        <row r="2199">
          <cell r="A2199" t="str">
            <v>KILITCH DRUGS (INDIA) LTD</v>
          </cell>
          <cell r="B2199">
            <v>524500</v>
          </cell>
          <cell r="C2199" t="str">
            <v>KILITCH</v>
          </cell>
        </row>
        <row r="2200">
          <cell r="A2200" t="str">
            <v>KILITCH DRUGS INDIA LTD</v>
          </cell>
          <cell r="B2200">
            <v>524500</v>
          </cell>
          <cell r="C2200" t="str">
            <v>KILITCH</v>
          </cell>
        </row>
        <row r="2201">
          <cell r="A2201" t="str">
            <v>KILPEST (INDIA) LTD</v>
          </cell>
          <cell r="B2201">
            <v>532067</v>
          </cell>
          <cell r="C2201" t="str">
            <v>Not Listed</v>
          </cell>
        </row>
        <row r="2202">
          <cell r="A2202" t="str">
            <v>KILPEST INDIA LTD</v>
          </cell>
          <cell r="B2202">
            <v>532067</v>
          </cell>
          <cell r="C2202" t="str">
            <v>Not Listed</v>
          </cell>
        </row>
        <row r="2203">
          <cell r="A2203" t="str">
            <v>Kimia Biosciences Ltd</v>
          </cell>
          <cell r="B2203">
            <v>530313</v>
          </cell>
          <cell r="C2203" t="str">
            <v>KIMIABL</v>
          </cell>
        </row>
        <row r="2204">
          <cell r="A2204" t="str">
            <v>KINETIC ENGINEERING LTD</v>
          </cell>
          <cell r="B2204">
            <v>500240</v>
          </cell>
          <cell r="C2204" t="str">
            <v>Not Listed</v>
          </cell>
        </row>
        <row r="2205">
          <cell r="A2205" t="str">
            <v>KINETIC TRUST LTD</v>
          </cell>
          <cell r="B2205">
            <v>531274</v>
          </cell>
          <cell r="C2205" t="str">
            <v>Not Listed</v>
          </cell>
        </row>
        <row r="2206">
          <cell r="A2206" t="str">
            <v>KINGFA SCIENCE &amp; TECHNOLOGY (INDIA) LTD</v>
          </cell>
          <cell r="B2206">
            <v>524019</v>
          </cell>
          <cell r="C2206" t="str">
            <v>KINGFA</v>
          </cell>
        </row>
        <row r="2207">
          <cell r="A2207" t="str">
            <v>KINGFA SCIENCE &amp; TECHNOLOGY INDIA LTD</v>
          </cell>
          <cell r="B2207">
            <v>524019</v>
          </cell>
          <cell r="C2207" t="str">
            <v>KINGFA</v>
          </cell>
        </row>
        <row r="2208">
          <cell r="A2208" t="str">
            <v>KINGS INFRA VENTURES LTD</v>
          </cell>
          <cell r="B2208">
            <v>530215</v>
          </cell>
          <cell r="C2208" t="str">
            <v>Not Listed</v>
          </cell>
        </row>
        <row r="2209">
          <cell r="A2209" t="str">
            <v>KINTECH RENEWABLES LTD</v>
          </cell>
          <cell r="B2209">
            <v>512329</v>
          </cell>
          <cell r="C2209" t="str">
            <v>Not Listed</v>
          </cell>
        </row>
        <row r="2210">
          <cell r="A2210" t="str">
            <v>KIOCL LTD</v>
          </cell>
          <cell r="B2210">
            <v>540680</v>
          </cell>
          <cell r="C2210" t="str">
            <v>KIOCL</v>
          </cell>
        </row>
        <row r="2211">
          <cell r="A2211" t="str">
            <v>KIRAN PRINT-PACK LTD</v>
          </cell>
          <cell r="B2211">
            <v>531413</v>
          </cell>
          <cell r="C2211" t="str">
            <v>Not Listed</v>
          </cell>
        </row>
        <row r="2212">
          <cell r="A2212" t="str">
            <v>KIRAN VYAPAR LTD</v>
          </cell>
          <cell r="B2212">
            <v>537750</v>
          </cell>
          <cell r="C2212" t="str">
            <v>Not Listed</v>
          </cell>
        </row>
        <row r="2213">
          <cell r="A2213" t="str">
            <v>KIRI INDUSTRIES LTD</v>
          </cell>
          <cell r="B2213">
            <v>532967</v>
          </cell>
          <cell r="C2213" t="str">
            <v>KIRIINDUS</v>
          </cell>
        </row>
        <row r="2214">
          <cell r="A2214" t="str">
            <v>KIRLOSKAR BROTHERS LTD</v>
          </cell>
          <cell r="B2214">
            <v>500241</v>
          </cell>
          <cell r="C2214" t="str">
            <v>KIRLOSBROS</v>
          </cell>
        </row>
        <row r="2215">
          <cell r="A2215" t="str">
            <v>KIRLOSKAR ELECTRIC COMPANY LTD</v>
          </cell>
          <cell r="B2215">
            <v>533193</v>
          </cell>
          <cell r="C2215" t="str">
            <v>KECL</v>
          </cell>
        </row>
        <row r="2216">
          <cell r="A2216" t="str">
            <v>KIRLOSKAR FERROUS INDUSTRIES LTD</v>
          </cell>
          <cell r="B2216">
            <v>500245</v>
          </cell>
          <cell r="C2216" t="str">
            <v>Not Listed</v>
          </cell>
        </row>
        <row r="2217">
          <cell r="A2217" t="str">
            <v>KIRLOSKAR INDUSTRIES LTD</v>
          </cell>
          <cell r="B2217">
            <v>500243</v>
          </cell>
          <cell r="C2217" t="str">
            <v>KIRLOSIND</v>
          </cell>
        </row>
        <row r="2218">
          <cell r="A2218" t="str">
            <v>KIRLOSKAR OIL ENGINES LTD</v>
          </cell>
          <cell r="B2218">
            <v>533293</v>
          </cell>
          <cell r="C2218" t="str">
            <v>KIRLOSENG</v>
          </cell>
        </row>
        <row r="2219">
          <cell r="A2219" t="str">
            <v>KIRLOSKAR PNEUMATIC CO LTD</v>
          </cell>
          <cell r="B2219">
            <v>505283</v>
          </cell>
          <cell r="C2219" t="str">
            <v>Not Listed</v>
          </cell>
        </row>
        <row r="2220">
          <cell r="A2220" t="str">
            <v>KISAN MOULDINGS LTD</v>
          </cell>
          <cell r="B2220">
            <v>530145</v>
          </cell>
          <cell r="C2220" t="str">
            <v>Not Listed</v>
          </cell>
        </row>
        <row r="2221">
          <cell r="A2221" t="str">
            <v>KITEX GARMENTS LTD</v>
          </cell>
          <cell r="B2221">
            <v>521248</v>
          </cell>
          <cell r="C2221" t="str">
            <v>KITEX</v>
          </cell>
        </row>
        <row r="2222">
          <cell r="A2222" t="str">
            <v>KJMC CORPORATE ADVISORS (INDIA) LTD</v>
          </cell>
          <cell r="B2222">
            <v>532304</v>
          </cell>
          <cell r="C2222" t="str">
            <v>Not Listed</v>
          </cell>
        </row>
        <row r="2223">
          <cell r="A2223" t="str">
            <v>KJMC CORPORATE ADVISORS INDIA LTD</v>
          </cell>
          <cell r="B2223">
            <v>532304</v>
          </cell>
          <cell r="C2223" t="str">
            <v>Not Listed</v>
          </cell>
        </row>
        <row r="2224">
          <cell r="A2224" t="str">
            <v>KJMC FINANCIAL SERVICES LTD</v>
          </cell>
          <cell r="B2224">
            <v>530235</v>
          </cell>
          <cell r="C2224" t="str">
            <v>Not Listed</v>
          </cell>
        </row>
        <row r="2225">
          <cell r="A2225" t="str">
            <v>KKALPANA INDUSTRIES (INDIA) LTD</v>
          </cell>
          <cell r="B2225">
            <v>526409</v>
          </cell>
          <cell r="C2225" t="str">
            <v>Not Listed</v>
          </cell>
        </row>
        <row r="2226">
          <cell r="A2226" t="str">
            <v>KKALPANA INDUSTRIES INDIA LTD</v>
          </cell>
          <cell r="B2226">
            <v>526409</v>
          </cell>
          <cell r="C2226" t="str">
            <v>Not Listed</v>
          </cell>
        </row>
        <row r="2227">
          <cell r="A2227" t="str">
            <v>KKALPANA PLASTICK LTD</v>
          </cell>
          <cell r="B2227">
            <v>523652</v>
          </cell>
          <cell r="C2227" t="str">
            <v>Not Listed</v>
          </cell>
        </row>
        <row r="2228">
          <cell r="A2228" t="str">
            <v>KKRRAFTON DEVELOPERS LTD</v>
          </cell>
          <cell r="B2228">
            <v>521238</v>
          </cell>
          <cell r="C2228" t="str">
            <v>Not Listed</v>
          </cell>
        </row>
        <row r="2229">
          <cell r="A2229" t="str">
            <v>KKV AGRO POWERS LTD</v>
          </cell>
          <cell r="B2229" t="str">
            <v>Not Listed</v>
          </cell>
          <cell r="C2229" t="str">
            <v>KKVAPOW</v>
          </cell>
        </row>
        <row r="2230">
          <cell r="A2230" t="str">
            <v>KLG CAPITAL SERVICES LTD</v>
          </cell>
          <cell r="B2230">
            <v>530771</v>
          </cell>
          <cell r="C2230" t="str">
            <v>Not Listed</v>
          </cell>
        </row>
        <row r="2231">
          <cell r="A2231" t="str">
            <v>K-LIFESTYLE &amp; INDUSTRIES LTD</v>
          </cell>
          <cell r="B2231">
            <v>514221</v>
          </cell>
          <cell r="C2231" t="str">
            <v>Not Listed</v>
          </cell>
        </row>
        <row r="2232">
          <cell r="A2232" t="str">
            <v>KLK Electrical Ltd</v>
          </cell>
          <cell r="B2232">
            <v>517170</v>
          </cell>
          <cell r="C2232" t="str">
            <v>KLKELEC</v>
          </cell>
        </row>
        <row r="2233">
          <cell r="A2233" t="str">
            <v>KMC SPECIALITY HOSPITALS (INDIA) LTD</v>
          </cell>
          <cell r="B2233">
            <v>524520</v>
          </cell>
          <cell r="C2233" t="str">
            <v>Not Listed</v>
          </cell>
        </row>
        <row r="2234">
          <cell r="A2234" t="str">
            <v>KMC SPECIALITY HOSPITALS INDIA LTD</v>
          </cell>
          <cell r="B2234">
            <v>524520</v>
          </cell>
          <cell r="C2234" t="str">
            <v>Not Listed</v>
          </cell>
        </row>
        <row r="2235">
          <cell r="A2235" t="str">
            <v>KMF BUILDERS &amp; DEVELOPERS LTD</v>
          </cell>
          <cell r="B2235">
            <v>531578</v>
          </cell>
          <cell r="C2235" t="str">
            <v>Not Listed</v>
          </cell>
        </row>
        <row r="2236">
          <cell r="A2236" t="str">
            <v>KMG MILK FOOD LTD</v>
          </cell>
          <cell r="B2236">
            <v>519415</v>
          </cell>
          <cell r="C2236" t="str">
            <v>Not Listed</v>
          </cell>
        </row>
        <row r="2237">
          <cell r="A2237" t="str">
            <v>KMS MEDISURGI LTD</v>
          </cell>
          <cell r="B2237">
            <v>540468</v>
          </cell>
          <cell r="C2237" t="str">
            <v>Not Listed</v>
          </cell>
        </row>
        <row r="2238">
          <cell r="A2238" t="str">
            <v>KNR CONSTRUCTIONS LTD</v>
          </cell>
          <cell r="B2238">
            <v>532942</v>
          </cell>
          <cell r="C2238" t="str">
            <v>KNRCON</v>
          </cell>
        </row>
        <row r="2239">
          <cell r="A2239" t="str">
            <v>KOHINOOR FOODS LTD</v>
          </cell>
          <cell r="B2239">
            <v>512559</v>
          </cell>
          <cell r="C2239" t="str">
            <v>KOHINOOR</v>
          </cell>
        </row>
        <row r="2240">
          <cell r="A2240" t="str">
            <v>KOKUYO CAMLIN LTD</v>
          </cell>
          <cell r="B2240">
            <v>523207</v>
          </cell>
          <cell r="C2240" t="str">
            <v>KOKUYOCMLN</v>
          </cell>
        </row>
        <row r="2241">
          <cell r="A2241" t="str">
            <v>KOLTE - PATIL DEVELOPERS LTD</v>
          </cell>
          <cell r="B2241">
            <v>532924</v>
          </cell>
          <cell r="C2241" t="str">
            <v>KOLTEPATIL</v>
          </cell>
        </row>
        <row r="2242">
          <cell r="A2242" t="str">
            <v>KOME-ON COMMUNICATION LTD</v>
          </cell>
          <cell r="B2242">
            <v>539910</v>
          </cell>
          <cell r="C2242" t="str">
            <v>Not Listed</v>
          </cell>
        </row>
        <row r="2243">
          <cell r="A2243" t="str">
            <v>KONARK SYNTHETIC LTD</v>
          </cell>
          <cell r="B2243">
            <v>514128</v>
          </cell>
          <cell r="C2243" t="str">
            <v>Not Listed</v>
          </cell>
        </row>
        <row r="2244">
          <cell r="A2244" t="str">
            <v>KOPRAN LTD</v>
          </cell>
          <cell r="B2244">
            <v>524280</v>
          </cell>
          <cell r="C2244" t="str">
            <v>KOPRAN</v>
          </cell>
        </row>
        <row r="2245">
          <cell r="A2245" t="str">
            <v>KOTAK MAHINDRA BANK LTD</v>
          </cell>
          <cell r="B2245">
            <v>500247</v>
          </cell>
          <cell r="C2245" t="str">
            <v>KOTAKBANK</v>
          </cell>
        </row>
        <row r="2246">
          <cell r="A2246" t="str">
            <v>KOTAK MAHINDRA MUTUAL FUND - KOTAK GOLD EXCHANGE TRADED FUND</v>
          </cell>
          <cell r="B2246">
            <v>590097</v>
          </cell>
          <cell r="C2246" t="str">
            <v>KOTAKGOLD</v>
          </cell>
        </row>
        <row r="2247">
          <cell r="A2247" t="str">
            <v>KOTAK MAHINDRA MUTUAL FUND - KOTAK PSU BANK ETF</v>
          </cell>
          <cell r="B2247">
            <v>590107</v>
          </cell>
          <cell r="C2247" t="str">
            <v>KOTAKPSUBK</v>
          </cell>
        </row>
        <row r="2248">
          <cell r="A2248" t="str">
            <v>KOTAK SENSEX ETF</v>
          </cell>
          <cell r="B2248">
            <v>532985</v>
          </cell>
          <cell r="C2248" t="str">
            <v>KTKSENSEX</v>
          </cell>
        </row>
        <row r="2249">
          <cell r="A2249" t="str">
            <v>KOTHARI FERMENTATION &amp; BIOCHEM LTD</v>
          </cell>
          <cell r="B2249">
            <v>507474</v>
          </cell>
          <cell r="C2249" t="str">
            <v>Not Listed</v>
          </cell>
        </row>
        <row r="2250">
          <cell r="A2250" t="str">
            <v>KOTHARI PETROCHEMICALS LTD</v>
          </cell>
          <cell r="B2250" t="str">
            <v>Not Listed</v>
          </cell>
          <cell r="C2250" t="str">
            <v>KOTHARIPET</v>
          </cell>
        </row>
        <row r="2251">
          <cell r="A2251" t="str">
            <v>KOTHARI PRODUCTS LTD</v>
          </cell>
          <cell r="B2251">
            <v>530299</v>
          </cell>
          <cell r="C2251" t="str">
            <v>KOTHARIPRO</v>
          </cell>
        </row>
        <row r="2252">
          <cell r="A2252" t="str">
            <v>KOTHARI SUGARS AND CHEMICALS LTD</v>
          </cell>
          <cell r="B2252" t="str">
            <v>Not Listed</v>
          </cell>
          <cell r="C2252" t="str">
            <v>KOTARISUG</v>
          </cell>
        </row>
        <row r="2253">
          <cell r="A2253" t="str">
            <v>KOTHARI WORLD FINANCE LTD</v>
          </cell>
          <cell r="B2253">
            <v>511138</v>
          </cell>
          <cell r="C2253" t="str">
            <v>Not Listed</v>
          </cell>
        </row>
        <row r="2254">
          <cell r="A2254" t="str">
            <v>KOTIA ENTERPRISES LTD</v>
          </cell>
          <cell r="B2254">
            <v>539599</v>
          </cell>
          <cell r="C2254" t="str">
            <v>Not Listed</v>
          </cell>
        </row>
        <row r="2255">
          <cell r="A2255" t="str">
            <v>KOVAI MEDICAL CENTER &amp; HOSPITAL LTD</v>
          </cell>
          <cell r="B2255">
            <v>523323</v>
          </cell>
          <cell r="C2255" t="str">
            <v>Not Listed</v>
          </cell>
        </row>
        <row r="2256">
          <cell r="A2256" t="str">
            <v>KOVALAM INVESTMENT &amp; TRADING CO LTD</v>
          </cell>
          <cell r="B2256">
            <v>505585</v>
          </cell>
          <cell r="C2256" t="str">
            <v>Not Listed</v>
          </cell>
        </row>
        <row r="2257">
          <cell r="A2257" t="str">
            <v>KOVILPATTI LAKSHMI ROLLER FLOUR MILLS LTD</v>
          </cell>
          <cell r="B2257">
            <v>507598</v>
          </cell>
          <cell r="C2257" t="str">
            <v>Not Listed</v>
          </cell>
        </row>
        <row r="2258">
          <cell r="A2258" t="str">
            <v>KPIT TECHNOLOGIES LTD</v>
          </cell>
          <cell r="B2258">
            <v>532400</v>
          </cell>
          <cell r="C2258" t="str">
            <v>KPIT</v>
          </cell>
        </row>
        <row r="2259">
          <cell r="A2259" t="str">
            <v>KPIT Technologies Ltd</v>
          </cell>
          <cell r="B2259">
            <v>542651</v>
          </cell>
          <cell r="C2259" t="str">
            <v>KPITTECH</v>
          </cell>
        </row>
        <row r="2260">
          <cell r="A2260" t="str">
            <v>Kranti Industries Ltd</v>
          </cell>
          <cell r="B2260">
            <v>542459</v>
          </cell>
          <cell r="C2260" t="str">
            <v>KRANTI</v>
          </cell>
        </row>
        <row r="2261">
          <cell r="A2261" t="str">
            <v>KRATOS ENERGY &amp; INFRASTRUCTURE LTD</v>
          </cell>
          <cell r="B2261">
            <v>501261</v>
          </cell>
          <cell r="C2261" t="str">
            <v>Not Listed</v>
          </cell>
        </row>
        <row r="2262">
          <cell r="A2262" t="str">
            <v>KRBL LTD</v>
          </cell>
          <cell r="B2262">
            <v>530813</v>
          </cell>
          <cell r="C2262" t="str">
            <v>KRBL</v>
          </cell>
        </row>
        <row r="2263">
          <cell r="A2263" t="str">
            <v>KREBS BIOCHEMICALS AND INDUSTRIES LTD</v>
          </cell>
          <cell r="B2263">
            <v>524518</v>
          </cell>
          <cell r="C2263" t="str">
            <v>KREBSBIO</v>
          </cell>
        </row>
        <row r="2264">
          <cell r="A2264" t="str">
            <v>KREON FINNANCIAL SERVICES LTD</v>
          </cell>
          <cell r="B2264">
            <v>530139</v>
          </cell>
          <cell r="C2264" t="str">
            <v>Not Listed</v>
          </cell>
        </row>
        <row r="2265">
          <cell r="A2265" t="str">
            <v>KRETTO SYSCON LTD</v>
          </cell>
          <cell r="B2265">
            <v>531328</v>
          </cell>
          <cell r="C2265" t="str">
            <v>Not Listed</v>
          </cell>
        </row>
        <row r="2266">
          <cell r="A2266" t="str">
            <v>KRIDHAN INFRA LTD</v>
          </cell>
          <cell r="B2266">
            <v>533482</v>
          </cell>
          <cell r="C2266" t="str">
            <v>KRIDHANINF</v>
          </cell>
        </row>
        <row r="2267">
          <cell r="A2267" t="str">
            <v>KRISHANA PHOSCHEM LTD</v>
          </cell>
          <cell r="B2267" t="str">
            <v>Not Listed</v>
          </cell>
          <cell r="C2267" t="str">
            <v>KRISHANA</v>
          </cell>
        </row>
        <row r="2268">
          <cell r="A2268" t="str">
            <v>KRISHNA CAPITAL AND SECURITIES LTD</v>
          </cell>
          <cell r="B2268">
            <v>539384</v>
          </cell>
          <cell r="C2268" t="str">
            <v>Not Listed</v>
          </cell>
        </row>
        <row r="2269">
          <cell r="A2269" t="str">
            <v>KRISHNA VENTURES LTD</v>
          </cell>
          <cell r="B2269">
            <v>504392</v>
          </cell>
          <cell r="C2269" t="str">
            <v>Not Listed</v>
          </cell>
        </row>
        <row r="2270">
          <cell r="A2270" t="str">
            <v>KRITI INDUSTRIES (INDIA) LTD</v>
          </cell>
          <cell r="B2270">
            <v>526423</v>
          </cell>
          <cell r="C2270" t="str">
            <v>Not Listed</v>
          </cell>
        </row>
        <row r="2271">
          <cell r="A2271" t="str">
            <v>KRITI INDUSTRIES INDIA LTD</v>
          </cell>
          <cell r="B2271">
            <v>526423</v>
          </cell>
          <cell r="C2271" t="str">
            <v>Not Listed</v>
          </cell>
        </row>
        <row r="2272">
          <cell r="A2272" t="str">
            <v>KRITI NUTRIENTS LTD</v>
          </cell>
          <cell r="B2272">
            <v>533210</v>
          </cell>
          <cell r="C2272" t="str">
            <v>Not Listed</v>
          </cell>
        </row>
        <row r="2273">
          <cell r="A2273" t="str">
            <v>KRITIKA WIRES LTD</v>
          </cell>
          <cell r="B2273" t="str">
            <v>Not Listed</v>
          </cell>
          <cell r="C2273" t="str">
            <v>KRITIKA</v>
          </cell>
        </row>
        <row r="2274">
          <cell r="A2274" t="str">
            <v>KRYPTON INDUSTRIES LTD</v>
          </cell>
          <cell r="B2274">
            <v>523550</v>
          </cell>
          <cell r="C2274" t="str">
            <v>Not Listed</v>
          </cell>
        </row>
        <row r="2275">
          <cell r="A2275" t="str">
            <v>KSB LTD</v>
          </cell>
          <cell r="B2275">
            <v>500249</v>
          </cell>
          <cell r="C2275" t="str">
            <v>KSB</v>
          </cell>
        </row>
        <row r="2276">
          <cell r="A2276" t="str">
            <v>KSE LTD</v>
          </cell>
          <cell r="B2276">
            <v>519421</v>
          </cell>
          <cell r="C2276" t="str">
            <v>Not Listed</v>
          </cell>
        </row>
        <row r="2277">
          <cell r="A2277" t="str">
            <v>KSHITIJ POLYLINE LTD</v>
          </cell>
          <cell r="B2277" t="str">
            <v>Not Listed</v>
          </cell>
          <cell r="C2277" t="str">
            <v>KSHITIJPOL</v>
          </cell>
        </row>
        <row r="2278">
          <cell r="A2278" t="str">
            <v>KSHITIZ INVESTMENT LTD</v>
          </cell>
          <cell r="B2278">
            <v>503626</v>
          </cell>
          <cell r="C2278" t="str">
            <v>Not Listed</v>
          </cell>
        </row>
        <row r="2279">
          <cell r="A2279" t="str">
            <v>KSK ENERGY VENTURES LTD</v>
          </cell>
          <cell r="B2279">
            <v>532997</v>
          </cell>
          <cell r="C2279" t="str">
            <v>KSK</v>
          </cell>
        </row>
        <row r="2280">
          <cell r="A2280" t="str">
            <v>KSL AND INDUSTRIES LTD</v>
          </cell>
          <cell r="B2280">
            <v>530149</v>
          </cell>
          <cell r="C2280" t="str">
            <v>Not Listed</v>
          </cell>
        </row>
        <row r="2281">
          <cell r="A2281" t="str">
            <v>KSS LTD</v>
          </cell>
          <cell r="B2281">
            <v>532081</v>
          </cell>
          <cell r="C2281" t="str">
            <v>KSERASERA</v>
          </cell>
        </row>
        <row r="2282">
          <cell r="A2282" t="str">
            <v>KUANTUM PAPERS LTD</v>
          </cell>
          <cell r="B2282">
            <v>532937</v>
          </cell>
          <cell r="C2282" t="str">
            <v>Not Listed</v>
          </cell>
        </row>
        <row r="2283">
          <cell r="A2283" t="str">
            <v>KUBER UDYOG LTD</v>
          </cell>
          <cell r="B2283">
            <v>539408</v>
          </cell>
          <cell r="C2283" t="str">
            <v>Not Listed</v>
          </cell>
        </row>
        <row r="2284">
          <cell r="A2284" t="str">
            <v>KULKARNI POWER &amp; TOOLS LTD</v>
          </cell>
          <cell r="B2284">
            <v>505299</v>
          </cell>
          <cell r="C2284" t="str">
            <v>Not Listed</v>
          </cell>
        </row>
        <row r="2285">
          <cell r="A2285" t="str">
            <v>KUMAR WIRE CLOTH MANUFACTURING COMPANY LTD</v>
          </cell>
          <cell r="B2285">
            <v>513703</v>
          </cell>
          <cell r="C2285" t="str">
            <v>Not Listed</v>
          </cell>
        </row>
        <row r="2286">
          <cell r="A2286" t="str">
            <v>KUNSTSTOFFE INDUSTRIES LTD</v>
          </cell>
          <cell r="B2286">
            <v>523594</v>
          </cell>
          <cell r="C2286" t="str">
            <v>Not Listed</v>
          </cell>
        </row>
        <row r="2287">
          <cell r="A2287" t="str">
            <v>KUSAM ELECTRICAL INDUSTRIES LTD</v>
          </cell>
          <cell r="B2287">
            <v>511048</v>
          </cell>
          <cell r="C2287" t="str">
            <v>Not Listed</v>
          </cell>
        </row>
        <row r="2288">
          <cell r="A2288" t="str">
            <v>KUSH INDUSTRIES LTD</v>
          </cell>
          <cell r="B2288">
            <v>514240</v>
          </cell>
          <cell r="C2288" t="str">
            <v>Not Listed</v>
          </cell>
        </row>
        <row r="2289">
          <cell r="A2289" t="str">
            <v>KUSHAL LTD</v>
          </cell>
          <cell r="B2289">
            <v>536170</v>
          </cell>
          <cell r="C2289" t="str">
            <v>Not Listed</v>
          </cell>
        </row>
        <row r="2290">
          <cell r="A2290" t="str">
            <v>KUWER INDUSTRIES LTD</v>
          </cell>
          <cell r="B2290">
            <v>530421</v>
          </cell>
          <cell r="C2290" t="str">
            <v>Not Listed</v>
          </cell>
        </row>
        <row r="2291">
          <cell r="A2291" t="str">
            <v>KWALITY CREDIT &amp; LEASING LTD</v>
          </cell>
          <cell r="B2291">
            <v>531206</v>
          </cell>
          <cell r="C2291" t="str">
            <v>Not Listed</v>
          </cell>
        </row>
        <row r="2292">
          <cell r="A2292" t="str">
            <v>KWALITY LTD</v>
          </cell>
          <cell r="B2292">
            <v>531882</v>
          </cell>
          <cell r="C2292" t="str">
            <v>KWALITY</v>
          </cell>
        </row>
        <row r="2293">
          <cell r="A2293" t="str">
            <v>KWALITY PHARMACEUTICALS LTD</v>
          </cell>
          <cell r="B2293">
            <v>539997</v>
          </cell>
          <cell r="C2293" t="str">
            <v>Not Listed</v>
          </cell>
        </row>
        <row r="2294">
          <cell r="A2294" t="str">
            <v>L  P  NAVAL AND ENGINEERING LTD</v>
          </cell>
          <cell r="B2294">
            <v>537669</v>
          </cell>
          <cell r="C2294" t="str">
            <v>Not Listed</v>
          </cell>
        </row>
        <row r="2295">
          <cell r="A2295" t="str">
            <v>L&amp;T FINANCE HOLDINGS LTD</v>
          </cell>
          <cell r="B2295">
            <v>533519</v>
          </cell>
          <cell r="C2295" t="str">
            <v>L&amp;TFH</v>
          </cell>
        </row>
        <row r="2296">
          <cell r="A2296" t="str">
            <v>L&amp;T TECHNOLOGY SERVICES LTD</v>
          </cell>
          <cell r="B2296">
            <v>540115</v>
          </cell>
          <cell r="C2296" t="str">
            <v>LTTS</v>
          </cell>
        </row>
        <row r="2297">
          <cell r="A2297" t="str">
            <v>LA OPALA RG LTD</v>
          </cell>
          <cell r="B2297">
            <v>526947</v>
          </cell>
          <cell r="C2297" t="str">
            <v>LAOPALA</v>
          </cell>
        </row>
        <row r="2298">
          <cell r="A2298" t="str">
            <v>La Tim Metal &amp;amp; Industries Ltd</v>
          </cell>
          <cell r="B2298">
            <v>505693</v>
          </cell>
          <cell r="C2298" t="str">
            <v>LATIMMETAL</v>
          </cell>
        </row>
        <row r="2299">
          <cell r="A2299" t="str">
            <v>LACTOSE (INDIA) LTD</v>
          </cell>
          <cell r="B2299">
            <v>524202</v>
          </cell>
          <cell r="C2299" t="str">
            <v>Not Listed</v>
          </cell>
        </row>
        <row r="2300">
          <cell r="A2300" t="str">
            <v>LACTOSE INDIA LTD</v>
          </cell>
          <cell r="B2300">
            <v>524202</v>
          </cell>
          <cell r="C2300" t="str">
            <v>Not Listed</v>
          </cell>
        </row>
        <row r="2301">
          <cell r="A2301" t="str">
            <v>LADAM AFFORDABLE HOUSING LTD</v>
          </cell>
          <cell r="B2301">
            <v>540026</v>
          </cell>
          <cell r="C2301" t="str">
            <v>Not Listed</v>
          </cell>
        </row>
        <row r="2302">
          <cell r="A2302" t="str">
            <v>LADDERUP FINANCE LTD</v>
          </cell>
          <cell r="B2302">
            <v>530577</v>
          </cell>
          <cell r="C2302" t="str">
            <v>Not Listed</v>
          </cell>
        </row>
        <row r="2303">
          <cell r="A2303" t="str">
            <v>LAFFANS PETROCHEMICALS LTD</v>
          </cell>
          <cell r="B2303">
            <v>524522</v>
          </cell>
          <cell r="C2303" t="str">
            <v>Not Listed</v>
          </cell>
        </row>
        <row r="2304">
          <cell r="A2304" t="str">
            <v>LAGNAM SPINTEX LTD</v>
          </cell>
          <cell r="B2304" t="str">
            <v>Not Listed</v>
          </cell>
          <cell r="C2304" t="str">
            <v>LAGNAM</v>
          </cell>
        </row>
        <row r="2305">
          <cell r="A2305" t="str">
            <v>LAHOTI OVERSEAS LTD</v>
          </cell>
          <cell r="B2305">
            <v>531842</v>
          </cell>
          <cell r="C2305" t="str">
            <v>Not Listed</v>
          </cell>
        </row>
        <row r="2306">
          <cell r="A2306" t="str">
            <v>LAKHOTIA POLYESTERS (INDIA) LTD</v>
          </cell>
          <cell r="B2306">
            <v>535387</v>
          </cell>
          <cell r="C2306" t="str">
            <v>Not Listed</v>
          </cell>
        </row>
        <row r="2307">
          <cell r="A2307" t="str">
            <v>LAKHOTIA POLYESTERS INDIA LTD</v>
          </cell>
          <cell r="B2307">
            <v>535387</v>
          </cell>
          <cell r="C2307" t="str">
            <v>Not Listed</v>
          </cell>
        </row>
        <row r="2308">
          <cell r="A2308" t="str">
            <v>LAKSHMI AUTOMATIC LOOM WORKS LTD</v>
          </cell>
          <cell r="B2308">
            <v>505302</v>
          </cell>
          <cell r="C2308" t="str">
            <v>Not Listed</v>
          </cell>
        </row>
        <row r="2309">
          <cell r="A2309" t="str">
            <v>LAKSHMI ELECTRICAL CONTROL SYSTEMS LTD</v>
          </cell>
          <cell r="B2309">
            <v>504258</v>
          </cell>
          <cell r="C2309" t="str">
            <v>Not Listed</v>
          </cell>
        </row>
        <row r="2310">
          <cell r="A2310" t="str">
            <v>LAKSHMI FINANCE &amp; INDUSTRIAL CORPORATION LTD</v>
          </cell>
          <cell r="B2310" t="str">
            <v>Not Listed</v>
          </cell>
          <cell r="C2310" t="str">
            <v>LFIC</v>
          </cell>
        </row>
        <row r="2311">
          <cell r="A2311" t="str">
            <v>LAKSHMI MACHINE WORKS LTD</v>
          </cell>
          <cell r="B2311">
            <v>500252</v>
          </cell>
          <cell r="C2311" t="str">
            <v>LAXMIMACH</v>
          </cell>
        </row>
        <row r="2312">
          <cell r="A2312" t="str">
            <v>LAKSHMI MILLS COMPANY LTD</v>
          </cell>
          <cell r="B2312">
            <v>502958</v>
          </cell>
          <cell r="C2312" t="str">
            <v>Not Listed</v>
          </cell>
        </row>
        <row r="2313">
          <cell r="A2313" t="str">
            <v>LAKSHMI PRECISION SCREWS LTD</v>
          </cell>
          <cell r="B2313">
            <v>506079</v>
          </cell>
          <cell r="C2313" t="str">
            <v>LAKPRE</v>
          </cell>
        </row>
        <row r="2314">
          <cell r="A2314" t="str">
            <v>LAKSHMI VILAS BANK LTD</v>
          </cell>
          <cell r="B2314">
            <v>534690</v>
          </cell>
          <cell r="C2314" t="str">
            <v>LAKSHVILAS</v>
          </cell>
        </row>
        <row r="2315">
          <cell r="A2315" t="str">
            <v>LAMBODHARA TEXTILES LTD</v>
          </cell>
          <cell r="B2315">
            <v>590075</v>
          </cell>
          <cell r="C2315" t="str">
            <v>LAMBODHARA</v>
          </cell>
        </row>
        <row r="2316">
          <cell r="A2316" t="str">
            <v>LANCER CONTAINER LINES LTD</v>
          </cell>
          <cell r="B2316">
            <v>539841</v>
          </cell>
          <cell r="C2316" t="str">
            <v>Not Listed</v>
          </cell>
        </row>
        <row r="2317">
          <cell r="A2317" t="str">
            <v>LANCOR HOLDINGS LTD</v>
          </cell>
          <cell r="B2317">
            <v>509048</v>
          </cell>
          <cell r="C2317" t="str">
            <v>Not Listed</v>
          </cell>
        </row>
        <row r="2318">
          <cell r="A2318" t="str">
            <v>LANDMARC LEISURE CORPORATION LTD</v>
          </cell>
          <cell r="B2318">
            <v>532275</v>
          </cell>
          <cell r="C2318" t="str">
            <v>Not Listed</v>
          </cell>
        </row>
        <row r="2319">
          <cell r="A2319" t="str">
            <v>LANDMARK PROPERTY DEVELOPMENT COMPANY LTD</v>
          </cell>
          <cell r="B2319">
            <v>533012</v>
          </cell>
          <cell r="C2319" t="str">
            <v>LPDC</v>
          </cell>
        </row>
        <row r="2320">
          <cell r="A2320" t="str">
            <v>LARSEN &amp; TOUBRO INFOTECH LTD</v>
          </cell>
          <cell r="B2320">
            <v>540005</v>
          </cell>
          <cell r="C2320" t="str">
            <v>LTI</v>
          </cell>
        </row>
        <row r="2321">
          <cell r="A2321" t="str">
            <v>LARSEN &amp; TOUBRO LTD</v>
          </cell>
          <cell r="B2321">
            <v>500510</v>
          </cell>
          <cell r="C2321" t="str">
            <v>LT</v>
          </cell>
        </row>
        <row r="2322">
          <cell r="A2322" t="str">
            <v>LASA SUPERGENERICS LTD</v>
          </cell>
          <cell r="B2322">
            <v>540702</v>
          </cell>
          <cell r="C2322" t="str">
            <v>LASA</v>
          </cell>
        </row>
        <row r="2323">
          <cell r="A2323" t="str">
            <v>LASER DIAMONDS LTD</v>
          </cell>
          <cell r="B2323">
            <v>531164</v>
          </cell>
          <cell r="C2323" t="str">
            <v>Not Listed</v>
          </cell>
        </row>
        <row r="2324">
          <cell r="A2324" t="str">
            <v>LATENT LIGHT FINANCE LTD</v>
          </cell>
          <cell r="B2324">
            <v>539909</v>
          </cell>
          <cell r="C2324" t="str">
            <v>Not Listed</v>
          </cell>
        </row>
        <row r="2325">
          <cell r="A2325" t="str">
            <v>LATTEYS INDUSTRIES LTD</v>
          </cell>
          <cell r="B2325" t="str">
            <v>Not Listed</v>
          </cell>
          <cell r="C2325" t="str">
            <v>LATTEYS</v>
          </cell>
        </row>
        <row r="2326">
          <cell r="A2326" t="str">
            <v>LAURUS LABS LTD</v>
          </cell>
          <cell r="B2326">
            <v>540222</v>
          </cell>
          <cell r="C2326" t="str">
            <v>LAURUSLABS</v>
          </cell>
        </row>
        <row r="2327">
          <cell r="A2327" t="str">
            <v>LAWRESHWAR POLYMERS LTD</v>
          </cell>
          <cell r="B2327">
            <v>532829</v>
          </cell>
          <cell r="C2327" t="str">
            <v>Not Listed</v>
          </cell>
        </row>
        <row r="2328">
          <cell r="A2328" t="str">
            <v>LAXMI COTSPIN LTD</v>
          </cell>
          <cell r="B2328" t="str">
            <v>Not Listed</v>
          </cell>
          <cell r="C2328" t="str">
            <v>LAXMICOT</v>
          </cell>
        </row>
        <row r="2329">
          <cell r="A2329" t="str">
            <v>LEAD FINANCIAL SERVICES LTD</v>
          </cell>
          <cell r="B2329">
            <v>531288</v>
          </cell>
          <cell r="C2329" t="str">
            <v>Not Listed</v>
          </cell>
        </row>
        <row r="2330">
          <cell r="A2330" t="str">
            <v>LEADING LEASING FINANCE AND INVESTMENT COMPANY LTD</v>
          </cell>
          <cell r="B2330">
            <v>540360</v>
          </cell>
          <cell r="C2330" t="str">
            <v>Not Listed</v>
          </cell>
        </row>
        <row r="2331">
          <cell r="A2331" t="str">
            <v>LEDO TEA CO LTD</v>
          </cell>
          <cell r="B2331">
            <v>508306</v>
          </cell>
          <cell r="C2331" t="str">
            <v>Not Listed</v>
          </cell>
        </row>
        <row r="2332">
          <cell r="A2332" t="str">
            <v>LEE &amp; NEE SOFTWARES EXPORTS LTD</v>
          </cell>
          <cell r="B2332">
            <v>517415</v>
          </cell>
          <cell r="C2332" t="str">
            <v>Not Listed</v>
          </cell>
        </row>
        <row r="2333">
          <cell r="A2333" t="str">
            <v>LEEL ELECTRICALS LTD</v>
          </cell>
          <cell r="B2333">
            <v>517518</v>
          </cell>
          <cell r="C2333" t="str">
            <v>LEEL</v>
          </cell>
        </row>
        <row r="2334">
          <cell r="A2334" t="str">
            <v>LEENA CONSULTANCY LTD</v>
          </cell>
          <cell r="B2334">
            <v>509046</v>
          </cell>
          <cell r="C2334" t="str">
            <v>Not Listed</v>
          </cell>
        </row>
        <row r="2335">
          <cell r="A2335" t="str">
            <v>LEGACY MERCANTILE LTD</v>
          </cell>
          <cell r="B2335">
            <v>780021</v>
          </cell>
          <cell r="C2335" t="str">
            <v>Not Listed</v>
          </cell>
        </row>
        <row r="2336">
          <cell r="A2336" t="str">
            <v>LEMON TREE HOTELS LTD</v>
          </cell>
          <cell r="B2336">
            <v>541233</v>
          </cell>
          <cell r="C2336" t="str">
            <v>LEMONTREE</v>
          </cell>
        </row>
        <row r="2337">
          <cell r="A2337" t="str">
            <v>LESHA INDUSTRIES LTD</v>
          </cell>
          <cell r="B2337">
            <v>533602</v>
          </cell>
          <cell r="C2337" t="str">
            <v>Not Listed</v>
          </cell>
        </row>
        <row r="2338">
          <cell r="A2338" t="str">
            <v>LEX NIMBLE SOLUTIONS LTD</v>
          </cell>
          <cell r="B2338">
            <v>541196</v>
          </cell>
          <cell r="C2338" t="str">
            <v>Not Listed</v>
          </cell>
        </row>
        <row r="2339">
          <cell r="A2339" t="str">
            <v>LEXUS GRANITO (INDIA) LTD</v>
          </cell>
          <cell r="B2339" t="str">
            <v>Not Listed</v>
          </cell>
          <cell r="C2339" t="str">
            <v>LEXUS</v>
          </cell>
        </row>
        <row r="2340">
          <cell r="A2340" t="str">
            <v>LEXUS GRANITO INDIA LTD</v>
          </cell>
          <cell r="B2340" t="str">
            <v>Not Listed</v>
          </cell>
          <cell r="C2340" t="str">
            <v>LEXUS</v>
          </cell>
        </row>
        <row r="2341">
          <cell r="A2341" t="str">
            <v>LG BALAKRISHNAN &amp; BROS LTD</v>
          </cell>
          <cell r="B2341">
            <v>500250</v>
          </cell>
          <cell r="C2341" t="str">
            <v>LGBBROSLTD</v>
          </cell>
        </row>
        <row r="2342">
          <cell r="A2342" t="str">
            <v>LGB FORGE LTD.</v>
          </cell>
          <cell r="B2342">
            <v>533007</v>
          </cell>
          <cell r="C2342" t="str">
            <v>LGBFORGE</v>
          </cell>
        </row>
        <row r="2343">
          <cell r="A2343" t="str">
            <v>LIBAS DESIGNS LTD</v>
          </cell>
          <cell r="B2343" t="str">
            <v>Not Listed</v>
          </cell>
          <cell r="C2343" t="str">
            <v>LIBAS</v>
          </cell>
        </row>
        <row r="2344">
          <cell r="A2344" t="str">
            <v>LIBERTY SHOES LTD</v>
          </cell>
          <cell r="B2344">
            <v>526596</v>
          </cell>
          <cell r="C2344" t="str">
            <v>LIBERTSHOE</v>
          </cell>
        </row>
        <row r="2345">
          <cell r="A2345" t="str">
            <v>LIBORD FINANCE LTD</v>
          </cell>
          <cell r="B2345">
            <v>511593</v>
          </cell>
          <cell r="C2345" t="str">
            <v>Not Listed</v>
          </cell>
        </row>
        <row r="2346">
          <cell r="A2346" t="str">
            <v>LIBORD SECURITIES LTD</v>
          </cell>
          <cell r="B2346">
            <v>531027</v>
          </cell>
          <cell r="C2346" t="str">
            <v>Not Listed</v>
          </cell>
        </row>
        <row r="2347">
          <cell r="A2347" t="str">
            <v>LIC HOUSING FINANCE LTD</v>
          </cell>
          <cell r="B2347">
            <v>500253</v>
          </cell>
          <cell r="C2347" t="str">
            <v>LICHSGFIN</v>
          </cell>
        </row>
        <row r="2348">
          <cell r="A2348" t="str">
            <v>LIKHAMI CONSULTING LTD</v>
          </cell>
          <cell r="B2348">
            <v>539927</v>
          </cell>
          <cell r="C2348" t="str">
            <v>Not Listed</v>
          </cell>
        </row>
        <row r="2349">
          <cell r="A2349" t="str">
            <v>LIME CHEMICALS LTD</v>
          </cell>
          <cell r="B2349">
            <v>507759</v>
          </cell>
          <cell r="C2349" t="str">
            <v>Not Listed</v>
          </cell>
        </row>
        <row r="2350">
          <cell r="A2350" t="str">
            <v>LINAKS MICROELECTRONICS LTD.</v>
          </cell>
          <cell r="B2350">
            <v>517463</v>
          </cell>
          <cell r="C2350" t="str">
            <v>LINAKS</v>
          </cell>
        </row>
        <row r="2351">
          <cell r="A2351" t="str">
            <v>LINC PEN &amp; PLASTICS LTD</v>
          </cell>
          <cell r="B2351">
            <v>531241</v>
          </cell>
          <cell r="C2351" t="str">
            <v>LINCPEN</v>
          </cell>
        </row>
        <row r="2352">
          <cell r="A2352" t="str">
            <v>LINCOLN PHARMACEUTICALS LTD</v>
          </cell>
          <cell r="B2352">
            <v>531633</v>
          </cell>
          <cell r="C2352" t="str">
            <v>LINCOLN</v>
          </cell>
        </row>
        <row r="2353">
          <cell r="A2353" t="str">
            <v>LINDE (INDIA) LTD</v>
          </cell>
          <cell r="B2353">
            <v>523457</v>
          </cell>
          <cell r="C2353" t="str">
            <v>LINDE(INDIA)</v>
          </cell>
        </row>
        <row r="2354">
          <cell r="A2354" t="str">
            <v>LINDE INDIA LTD</v>
          </cell>
          <cell r="B2354">
            <v>523457</v>
          </cell>
          <cell r="C2354" t="str">
            <v>LINDEINDIA</v>
          </cell>
        </row>
        <row r="2355">
          <cell r="A2355" t="str">
            <v>LINK PHARMA CHEM LTD</v>
          </cell>
          <cell r="B2355">
            <v>524748</v>
          </cell>
          <cell r="C2355" t="str">
            <v>Not Listed</v>
          </cell>
        </row>
        <row r="2356">
          <cell r="A2356" t="str">
            <v>LIPPI SYSTEMS LTD</v>
          </cell>
          <cell r="B2356">
            <v>526604</v>
          </cell>
          <cell r="C2356" t="str">
            <v>Not Listed</v>
          </cell>
        </row>
        <row r="2357">
          <cell r="A2357" t="str">
            <v>LKP FINANCE LTD</v>
          </cell>
          <cell r="B2357">
            <v>507912</v>
          </cell>
          <cell r="C2357" t="str">
            <v>Not Listed</v>
          </cell>
        </row>
        <row r="2358">
          <cell r="A2358" t="str">
            <v>LKP SECURITIES LTD</v>
          </cell>
          <cell r="B2358">
            <v>540192</v>
          </cell>
          <cell r="C2358" t="str">
            <v>Not Listed</v>
          </cell>
        </row>
        <row r="2359">
          <cell r="A2359" t="str">
            <v>LLOYDS METALS AND ENERGY LTD</v>
          </cell>
          <cell r="B2359">
            <v>512455</v>
          </cell>
          <cell r="C2359" t="str">
            <v>Not Listed</v>
          </cell>
        </row>
        <row r="2360">
          <cell r="A2360" t="str">
            <v>LLOYDS STEELS INDUSTRIES LTD</v>
          </cell>
          <cell r="B2360">
            <v>539992</v>
          </cell>
          <cell r="C2360" t="str">
            <v>LSIL</v>
          </cell>
        </row>
        <row r="2361">
          <cell r="A2361" t="str">
            <v>LOHIA SECURITIES LTD</v>
          </cell>
          <cell r="B2361">
            <v>590082</v>
          </cell>
          <cell r="C2361" t="str">
            <v>Not Listed</v>
          </cell>
        </row>
        <row r="2362">
          <cell r="A2362" t="str">
            <v>LOKESH MACHINES LTD</v>
          </cell>
          <cell r="B2362">
            <v>532740</v>
          </cell>
          <cell r="C2362" t="str">
            <v>LOKESHMACH</v>
          </cell>
        </row>
        <row r="2363">
          <cell r="A2363" t="str">
            <v>LONGVIEW TEA COMPANY LTD</v>
          </cell>
          <cell r="B2363">
            <v>526568</v>
          </cell>
          <cell r="C2363" t="str">
            <v>Not Listed</v>
          </cell>
        </row>
        <row r="2364">
          <cell r="A2364" t="str">
            <v>LOOKS HEALTH SERVICES LTD</v>
          </cell>
          <cell r="B2364">
            <v>534422</v>
          </cell>
          <cell r="C2364" t="str">
            <v>Not Listed</v>
          </cell>
        </row>
        <row r="2365">
          <cell r="A2365" t="str">
            <v>LORDS CHLORO ALKALI LTD</v>
          </cell>
          <cell r="B2365">
            <v>500284</v>
          </cell>
          <cell r="C2365" t="str">
            <v>Not Listed</v>
          </cell>
        </row>
        <row r="2366">
          <cell r="A2366" t="str">
            <v>LORDS ISHWAR HOTELS LTD</v>
          </cell>
          <cell r="B2366">
            <v>530065</v>
          </cell>
          <cell r="C2366" t="str">
            <v>Not Listed</v>
          </cell>
        </row>
        <row r="2367">
          <cell r="A2367" t="str">
            <v>LORENZINI APPARELS LTD</v>
          </cell>
          <cell r="B2367">
            <v>540952</v>
          </cell>
          <cell r="C2367" t="str">
            <v>Not Listed</v>
          </cell>
        </row>
        <row r="2368">
          <cell r="A2368" t="str">
            <v>LOTUS CHOCOLATE CO LTD</v>
          </cell>
          <cell r="B2368">
            <v>523475</v>
          </cell>
          <cell r="C2368" t="str">
            <v>Not Listed</v>
          </cell>
        </row>
        <row r="2369">
          <cell r="A2369" t="str">
            <v>LOTUS EYE HOSPITAL AND INSTITUTE LTD</v>
          </cell>
          <cell r="B2369">
            <v>532998</v>
          </cell>
          <cell r="C2369" t="str">
            <v>LOTUSEYE</v>
          </cell>
        </row>
        <row r="2370">
          <cell r="A2370" t="str">
            <v>LOVABLE LINGERIE LTD</v>
          </cell>
          <cell r="B2370">
            <v>533343</v>
          </cell>
          <cell r="C2370" t="str">
            <v>LOVABLE</v>
          </cell>
        </row>
        <row r="2371">
          <cell r="A2371" t="str">
            <v>LOYAL EQUIPMENTS LTD</v>
          </cell>
          <cell r="B2371">
            <v>539227</v>
          </cell>
          <cell r="C2371" t="str">
            <v>Not Listed</v>
          </cell>
        </row>
        <row r="2372">
          <cell r="A2372" t="str">
            <v>LOYAL TEXTILE MILLS LTD</v>
          </cell>
          <cell r="B2372">
            <v>514036</v>
          </cell>
          <cell r="C2372" t="str">
            <v>Not Listed</v>
          </cell>
        </row>
        <row r="2373">
          <cell r="A2373" t="str">
            <v>LT FOODS LTD</v>
          </cell>
          <cell r="B2373">
            <v>532783</v>
          </cell>
          <cell r="C2373" t="str">
            <v>DAAWAT</v>
          </cell>
        </row>
        <row r="2374">
          <cell r="A2374" t="str">
            <v>LUDLOW JUTE &amp; SPECIALITIES LTD</v>
          </cell>
          <cell r="B2374">
            <v>526179</v>
          </cell>
          <cell r="C2374" t="str">
            <v>Not Listed</v>
          </cell>
        </row>
        <row r="2375">
          <cell r="A2375" t="str">
            <v>LUHARUKA MEDIA &amp; INFRA LTD</v>
          </cell>
          <cell r="B2375">
            <v>512048</v>
          </cell>
          <cell r="C2375" t="str">
            <v>Not Listed</v>
          </cell>
        </row>
        <row r="2376">
          <cell r="A2376" t="str">
            <v>LUMAX AUTO TECHNOLOGIES LTD</v>
          </cell>
          <cell r="B2376">
            <v>532796</v>
          </cell>
          <cell r="C2376" t="str">
            <v>LUMAXTECH</v>
          </cell>
        </row>
        <row r="2377">
          <cell r="A2377" t="str">
            <v>LUMAX INDUSTRIES LTD</v>
          </cell>
          <cell r="B2377">
            <v>517206</v>
          </cell>
          <cell r="C2377" t="str">
            <v>LUMAXIND</v>
          </cell>
        </row>
        <row r="2378">
          <cell r="A2378" t="str">
            <v>LUPIN LTD</v>
          </cell>
          <cell r="B2378">
            <v>500257</v>
          </cell>
          <cell r="C2378" t="str">
            <v>LUPIN</v>
          </cell>
        </row>
        <row r="2379">
          <cell r="A2379" t="str">
            <v>LUX INDUSTRIES LTD</v>
          </cell>
          <cell r="B2379">
            <v>539542</v>
          </cell>
          <cell r="C2379" t="str">
            <v>LUXIND</v>
          </cell>
        </row>
        <row r="2380">
          <cell r="A2380" t="str">
            <v>LWS KNITWEAR LTD</v>
          </cell>
          <cell r="B2380">
            <v>531402</v>
          </cell>
          <cell r="C2380" t="str">
            <v>Not Listed</v>
          </cell>
        </row>
        <row r="2381">
          <cell r="A2381" t="str">
            <v>LYKA LABS LTD</v>
          </cell>
          <cell r="B2381">
            <v>500259</v>
          </cell>
          <cell r="C2381" t="str">
            <v>LYKALABS</v>
          </cell>
        </row>
        <row r="2382">
          <cell r="A2382" t="str">
            <v>LYKIS LTD</v>
          </cell>
          <cell r="B2382">
            <v>530689</v>
          </cell>
          <cell r="C2382" t="str">
            <v>Not Listed</v>
          </cell>
        </row>
        <row r="2383">
          <cell r="A2383" t="str">
            <v>LYNX MACHINERY &amp; COMMERCIALS LTD</v>
          </cell>
          <cell r="B2383">
            <v>505320</v>
          </cell>
          <cell r="C2383" t="str">
            <v>Not Listed</v>
          </cell>
        </row>
        <row r="2384">
          <cell r="A2384" t="str">
            <v>LYPSA GEMS &amp; JEWELLERY LTD</v>
          </cell>
          <cell r="B2384">
            <v>534532</v>
          </cell>
          <cell r="C2384" t="str">
            <v>LYPSAGEMS</v>
          </cell>
        </row>
        <row r="2385">
          <cell r="A2385" t="str">
            <v>M B PARIKH FINSTOCKS LTD</v>
          </cell>
          <cell r="B2385">
            <v>526935</v>
          </cell>
          <cell r="C2385" t="str">
            <v>Not Listed</v>
          </cell>
        </row>
        <row r="2386">
          <cell r="A2386" t="str">
            <v>M K  EXIM (INDIA) LTD</v>
          </cell>
          <cell r="B2386">
            <v>538890</v>
          </cell>
          <cell r="C2386" t="str">
            <v>Not Listed</v>
          </cell>
        </row>
        <row r="2387">
          <cell r="A2387" t="str">
            <v>M K  EXIM INDIA LTD</v>
          </cell>
          <cell r="B2387">
            <v>538890</v>
          </cell>
          <cell r="C2387" t="str">
            <v>Not Listed</v>
          </cell>
        </row>
        <row r="2388">
          <cell r="A2388" t="str">
            <v>M K PROTEINS LTD</v>
          </cell>
          <cell r="B2388" t="str">
            <v>Not Listed</v>
          </cell>
          <cell r="C2388" t="str">
            <v>MKPL</v>
          </cell>
        </row>
        <row r="2389">
          <cell r="A2389" t="str">
            <v>M P AGRO INDUSTRIES LTD</v>
          </cell>
          <cell r="B2389">
            <v>506543</v>
          </cell>
          <cell r="C2389" t="str">
            <v>Not Listed</v>
          </cell>
        </row>
        <row r="2390">
          <cell r="A2390" t="str">
            <v>MAAN ALUMINIUM LTD</v>
          </cell>
          <cell r="B2390">
            <v>532906</v>
          </cell>
          <cell r="C2390" t="str">
            <v>MAANALU</v>
          </cell>
        </row>
        <row r="2391">
          <cell r="A2391" t="str">
            <v>MAC CHARLES (INDIA) LTD</v>
          </cell>
          <cell r="B2391">
            <v>507836</v>
          </cell>
          <cell r="C2391" t="str">
            <v>Not Listed</v>
          </cell>
        </row>
        <row r="2392">
          <cell r="A2392" t="str">
            <v>MAC CHARLES INDIA LTD</v>
          </cell>
          <cell r="B2392">
            <v>507836</v>
          </cell>
          <cell r="C2392" t="str">
            <v>Not Listed</v>
          </cell>
        </row>
        <row r="2393">
          <cell r="A2393" t="str">
            <v>MAC HOTELS LTD</v>
          </cell>
          <cell r="B2393">
            <v>541973</v>
          </cell>
          <cell r="C2393" t="str">
            <v>Not Listed</v>
          </cell>
        </row>
        <row r="2394">
          <cell r="A2394" t="str">
            <v>MACHINO PLASTICS LTD</v>
          </cell>
          <cell r="B2394">
            <v>523248</v>
          </cell>
          <cell r="C2394" t="str">
            <v>Not Listed</v>
          </cell>
        </row>
        <row r="2395">
          <cell r="A2395" t="str">
            <v>MACK TRADING CO LTD</v>
          </cell>
          <cell r="B2395">
            <v>501471</v>
          </cell>
          <cell r="C2395" t="str">
            <v>Not Listed</v>
          </cell>
        </row>
        <row r="2396">
          <cell r="A2396" t="str">
            <v>MACPOWER CNC MACHINES LTD</v>
          </cell>
          <cell r="B2396" t="str">
            <v>Not Listed</v>
          </cell>
          <cell r="C2396" t="str">
            <v>MACPOWER</v>
          </cell>
        </row>
        <row r="2397">
          <cell r="A2397" t="str">
            <v>MACRO INTERNATIONAL EXPORTS LTD</v>
          </cell>
          <cell r="B2397">
            <v>512600</v>
          </cell>
          <cell r="C2397" t="str">
            <v>Not Listed</v>
          </cell>
        </row>
        <row r="2398">
          <cell r="A2398" t="str">
            <v>MADHAV COPPER LTD</v>
          </cell>
          <cell r="B2398" t="str">
            <v>Not Listed</v>
          </cell>
          <cell r="C2398" t="str">
            <v>MCL</v>
          </cell>
        </row>
        <row r="2399">
          <cell r="A2399" t="str">
            <v>MADHAV INFRA PROJECTS LTD</v>
          </cell>
          <cell r="B2399">
            <v>539894</v>
          </cell>
          <cell r="C2399" t="str">
            <v>Not Listed</v>
          </cell>
        </row>
        <row r="2400">
          <cell r="A2400" t="str">
            <v>MADHAV MARBLES AND GRANITES LTD</v>
          </cell>
          <cell r="B2400">
            <v>515093</v>
          </cell>
          <cell r="C2400" t="str">
            <v>MADHAV</v>
          </cell>
        </row>
        <row r="2401">
          <cell r="A2401" t="str">
            <v>MADHUBAN CONSTRUCTIONS LTD</v>
          </cell>
          <cell r="B2401">
            <v>780009</v>
          </cell>
          <cell r="C2401" t="str">
            <v>Not Listed</v>
          </cell>
        </row>
        <row r="2402">
          <cell r="A2402" t="str">
            <v>MADHUCON PROJECTS LTD</v>
          </cell>
          <cell r="B2402">
            <v>531497</v>
          </cell>
          <cell r="C2402" t="str">
            <v>MADHUCON</v>
          </cell>
        </row>
        <row r="2403">
          <cell r="A2403" t="str">
            <v>MADHUR INDUSTRIES LTD</v>
          </cell>
          <cell r="B2403">
            <v>519279</v>
          </cell>
          <cell r="C2403" t="str">
            <v>Not Listed</v>
          </cell>
        </row>
        <row r="2404">
          <cell r="A2404" t="str">
            <v>MADHUSUDAN INDUSTRIES LTD</v>
          </cell>
          <cell r="B2404">
            <v>515059</v>
          </cell>
          <cell r="C2404" t="str">
            <v>Not Listed</v>
          </cell>
        </row>
        <row r="2405">
          <cell r="A2405" t="str">
            <v>MADHUSUDAN SECURITIES LTD</v>
          </cell>
          <cell r="B2405">
            <v>511000</v>
          </cell>
          <cell r="C2405" t="str">
            <v>Not Listed</v>
          </cell>
        </row>
        <row r="2406">
          <cell r="A2406" t="str">
            <v>MADHUVEER COM 18 NETWORK LTD</v>
          </cell>
          <cell r="B2406">
            <v>531910</v>
          </cell>
          <cell r="C2406" t="str">
            <v>Not Listed</v>
          </cell>
        </row>
        <row r="2407">
          <cell r="A2407" t="str">
            <v>MADHYA BHARAT AGRO PRODUCTS LTD</v>
          </cell>
          <cell r="B2407" t="str">
            <v>Not Listed</v>
          </cell>
          <cell r="C2407" t="str">
            <v>MBAPL</v>
          </cell>
        </row>
        <row r="2408">
          <cell r="A2408" t="str">
            <v>MADHYA PRADESH TODAY MEDIA LTD</v>
          </cell>
          <cell r="B2408" t="str">
            <v>Not Listed</v>
          </cell>
          <cell r="C2408" t="str">
            <v>MPTODAY</v>
          </cell>
        </row>
        <row r="2409">
          <cell r="A2409" t="str">
            <v>MADRAS FERTILIZERS LTD</v>
          </cell>
          <cell r="B2409">
            <v>590134</v>
          </cell>
          <cell r="C2409" t="str">
            <v>MADRASFERT</v>
          </cell>
        </row>
        <row r="2410">
          <cell r="A2410" t="str">
            <v>MAESTROS ELECTRONICS &amp; TELECOMMUNICATIONS SYSTEMS LTD</v>
          </cell>
          <cell r="B2410">
            <v>538401</v>
          </cell>
          <cell r="C2410" t="str">
            <v>Not Listed</v>
          </cell>
        </row>
        <row r="2411">
          <cell r="A2411" t="str">
            <v>MAFATLAL INDUSTRIES LTD</v>
          </cell>
          <cell r="B2411">
            <v>500264</v>
          </cell>
          <cell r="C2411" t="str">
            <v>Not Listed</v>
          </cell>
        </row>
        <row r="2412">
          <cell r="A2412" t="str">
            <v>MAGADH SUGAR &amp; ENERGY LTD</v>
          </cell>
          <cell r="B2412">
            <v>540650</v>
          </cell>
          <cell r="C2412" t="str">
            <v>MAGADSUGAR</v>
          </cell>
        </row>
        <row r="2413">
          <cell r="A2413" t="str">
            <v>MAGMA FINCORP LTD</v>
          </cell>
          <cell r="B2413">
            <v>524000</v>
          </cell>
          <cell r="C2413" t="str">
            <v>MAGMA</v>
          </cell>
        </row>
        <row r="2414">
          <cell r="A2414" t="str">
            <v>MAGNA ELECTRO CASTINGS LTD</v>
          </cell>
          <cell r="B2414">
            <v>517449</v>
          </cell>
          <cell r="C2414" t="str">
            <v>Not Listed</v>
          </cell>
        </row>
        <row r="2415">
          <cell r="A2415" t="str">
            <v>MAGNANIMOUS TRADE &amp; FINANCE LTD</v>
          </cell>
          <cell r="B2415">
            <v>512377</v>
          </cell>
          <cell r="C2415" t="str">
            <v>Not Listed</v>
          </cell>
        </row>
        <row r="2416">
          <cell r="A2416" t="str">
            <v>MAGNUM VENTURES LTD</v>
          </cell>
          <cell r="B2416">
            <v>532896</v>
          </cell>
          <cell r="C2416" t="str">
            <v>MAGNUM</v>
          </cell>
        </row>
        <row r="2417">
          <cell r="A2417" t="str">
            <v>MAHA RASHTRA APEX CORPORATION LTD</v>
          </cell>
          <cell r="B2417">
            <v>523384</v>
          </cell>
          <cell r="C2417" t="str">
            <v>MAHAPEXLTD</v>
          </cell>
        </row>
        <row r="2418">
          <cell r="A2418" t="str">
            <v>MAHAAN FOODS LTD</v>
          </cell>
          <cell r="B2418">
            <v>519612</v>
          </cell>
          <cell r="C2418" t="str">
            <v>Not Listed</v>
          </cell>
        </row>
        <row r="2419">
          <cell r="A2419" t="str">
            <v>MAHALAXMI RUBTECH LTD</v>
          </cell>
          <cell r="B2419">
            <v>514450</v>
          </cell>
          <cell r="C2419" t="str">
            <v>Not Listed</v>
          </cell>
        </row>
        <row r="2420">
          <cell r="A2420" t="str">
            <v>MAHALAXMI SEAMLESS LTD</v>
          </cell>
          <cell r="B2420">
            <v>513460</v>
          </cell>
          <cell r="C2420" t="str">
            <v>Not Listed</v>
          </cell>
        </row>
        <row r="2421">
          <cell r="A2421" t="str">
            <v>MAHAMAYA STEEL INDUSTRIES LTD</v>
          </cell>
          <cell r="B2421">
            <v>513554</v>
          </cell>
          <cell r="C2421" t="str">
            <v>MAHASTEEL</v>
          </cell>
        </row>
        <row r="2422">
          <cell r="A2422" t="str">
            <v>MAHAN INDUSTRIES LTD</v>
          </cell>
          <cell r="B2422">
            <v>531515</v>
          </cell>
          <cell r="C2422" t="str">
            <v>Not Listed</v>
          </cell>
        </row>
        <row r="2423">
          <cell r="A2423" t="str">
            <v>MAHANAGAR GAS LTD</v>
          </cell>
          <cell r="B2423">
            <v>539957</v>
          </cell>
          <cell r="C2423" t="str">
            <v>MGL</v>
          </cell>
        </row>
        <row r="2424">
          <cell r="A2424" t="str">
            <v>MAHANAGAR TELEPHONE NIGAM LTD</v>
          </cell>
          <cell r="B2424">
            <v>500108</v>
          </cell>
          <cell r="C2424" t="str">
            <v>MTNL</v>
          </cell>
        </row>
        <row r="2425">
          <cell r="A2425" t="str">
            <v>MAHANIVESH (INDIA) LTD</v>
          </cell>
          <cell r="B2425">
            <v>530441</v>
          </cell>
          <cell r="C2425" t="str">
            <v>Not Listed</v>
          </cell>
        </row>
        <row r="2426">
          <cell r="A2426" t="str">
            <v>MAHANIVESH INDIA LTD</v>
          </cell>
          <cell r="B2426">
            <v>530441</v>
          </cell>
          <cell r="C2426" t="str">
            <v>Not Listed</v>
          </cell>
        </row>
        <row r="2427">
          <cell r="A2427" t="str">
            <v>MAHARASHTRA CORPORATION LTD</v>
          </cell>
          <cell r="B2427">
            <v>505523</v>
          </cell>
          <cell r="C2427" t="str">
            <v>Not Listed</v>
          </cell>
        </row>
        <row r="2428">
          <cell r="A2428" t="str">
            <v>MAHARASHTRA SCOOTERS LTD</v>
          </cell>
          <cell r="B2428">
            <v>500266</v>
          </cell>
          <cell r="C2428" t="str">
            <v>MAHSCOOTER</v>
          </cell>
        </row>
        <row r="2429">
          <cell r="A2429" t="str">
            <v>MAHARASHTRA SEAMLESS LTD</v>
          </cell>
          <cell r="B2429">
            <v>500265</v>
          </cell>
          <cell r="C2429" t="str">
            <v>MAHSEAMLES</v>
          </cell>
        </row>
        <row r="2430">
          <cell r="A2430" t="str">
            <v>MAHASAGAR TRAVELS LTD</v>
          </cell>
          <cell r="B2430">
            <v>526795</v>
          </cell>
          <cell r="C2430" t="str">
            <v>Not Listed</v>
          </cell>
        </row>
        <row r="2431">
          <cell r="A2431" t="str">
            <v>MAHASHREE TRADING LTD</v>
          </cell>
          <cell r="B2431">
            <v>512337</v>
          </cell>
          <cell r="C2431" t="str">
            <v>Not Listed</v>
          </cell>
        </row>
        <row r="2432">
          <cell r="A2432" t="str">
            <v>MAHAVEER INFOWAY LTD</v>
          </cell>
          <cell r="B2432">
            <v>539383</v>
          </cell>
          <cell r="C2432" t="str">
            <v>Not Listed</v>
          </cell>
        </row>
        <row r="2433">
          <cell r="A2433" t="str">
            <v>MAHAVIR INDUSTRIES LTD</v>
          </cell>
          <cell r="B2433">
            <v>531648</v>
          </cell>
          <cell r="C2433" t="str">
            <v>Not Listed</v>
          </cell>
        </row>
        <row r="2434">
          <cell r="A2434" t="str">
            <v>Mahesh Developers Ltd</v>
          </cell>
          <cell r="B2434">
            <v>542677</v>
          </cell>
          <cell r="C2434" t="str">
            <v>MAHESH</v>
          </cell>
        </row>
        <row r="2435">
          <cell r="A2435" t="str">
            <v>MAHESHWARI LOGISTICS LTD</v>
          </cell>
          <cell r="B2435" t="str">
            <v>Not Listed</v>
          </cell>
          <cell r="C2435" t="str">
            <v>MAHESHWARI</v>
          </cell>
        </row>
        <row r="2436">
          <cell r="A2436" t="str">
            <v>MAHICKRA CHEMICALS LTD</v>
          </cell>
          <cell r="B2436" t="str">
            <v>Not Listed</v>
          </cell>
          <cell r="C2436" t="str">
            <v>MAHICKRA</v>
          </cell>
        </row>
        <row r="2437">
          <cell r="A2437" t="str">
            <v>MAHINDRA &amp; MAHINDRA FINANCIAL SERVICES LTD</v>
          </cell>
          <cell r="B2437">
            <v>532720</v>
          </cell>
          <cell r="C2437" t="str">
            <v>M&amp;MFIN</v>
          </cell>
        </row>
        <row r="2438">
          <cell r="A2438" t="str">
            <v>MAHINDRA &amp; MAHINDRA LTD</v>
          </cell>
          <cell r="B2438">
            <v>500520</v>
          </cell>
          <cell r="C2438" t="str">
            <v>M&amp;M</v>
          </cell>
        </row>
        <row r="2439">
          <cell r="A2439" t="str">
            <v>MAHINDRA CIE AUTOMOTIVE LTD</v>
          </cell>
          <cell r="B2439">
            <v>532756</v>
          </cell>
          <cell r="C2439" t="str">
            <v>MAHINDCIE</v>
          </cell>
        </row>
        <row r="2440">
          <cell r="A2440" t="str">
            <v>MAHINDRA HOLIDAYS &amp; RESORTS (INDIA) LTD</v>
          </cell>
          <cell r="B2440">
            <v>533088</v>
          </cell>
          <cell r="C2440" t="str">
            <v>MHRIL</v>
          </cell>
        </row>
        <row r="2441">
          <cell r="A2441" t="str">
            <v>MAHINDRA HOLIDAYS &amp; RESORTS INDIA LTD</v>
          </cell>
          <cell r="B2441">
            <v>533088</v>
          </cell>
          <cell r="C2441" t="str">
            <v>MHRIL</v>
          </cell>
        </row>
        <row r="2442">
          <cell r="A2442" t="str">
            <v>MAHINDRA LIFESPACE DEVELOPERS LTD</v>
          </cell>
          <cell r="B2442">
            <v>532313</v>
          </cell>
          <cell r="C2442" t="str">
            <v>MAHLIFE</v>
          </cell>
        </row>
        <row r="2443">
          <cell r="A2443" t="str">
            <v>MAHINDRA LOGISTICS LTD</v>
          </cell>
          <cell r="B2443">
            <v>540768</v>
          </cell>
          <cell r="C2443" t="str">
            <v>MAHLOG</v>
          </cell>
        </row>
        <row r="2444">
          <cell r="A2444" t="str">
            <v>Mahip Industries Ltd</v>
          </cell>
          <cell r="B2444">
            <v>542503</v>
          </cell>
          <cell r="C2444" t="str">
            <v>MAHIP</v>
          </cell>
        </row>
        <row r="2445">
          <cell r="A2445" t="str">
            <v>MAITHAN ALLOYS LTD</v>
          </cell>
          <cell r="B2445">
            <v>590078</v>
          </cell>
          <cell r="C2445" t="str">
            <v>MAITHANALL</v>
          </cell>
        </row>
        <row r="2446">
          <cell r="A2446" t="str">
            <v>MAITRI ENTERPRISES LTD</v>
          </cell>
          <cell r="B2446">
            <v>513430</v>
          </cell>
          <cell r="C2446" t="str">
            <v>Not Listed</v>
          </cell>
        </row>
        <row r="2447">
          <cell r="A2447" t="str">
            <v>MAJESCO LTD</v>
          </cell>
          <cell r="B2447">
            <v>539289</v>
          </cell>
          <cell r="C2447" t="str">
            <v>MAJESCO</v>
          </cell>
        </row>
        <row r="2448">
          <cell r="A2448" t="str">
            <v>MAJESTIC AUTO LTD</v>
          </cell>
          <cell r="B2448">
            <v>500267</v>
          </cell>
          <cell r="C2448" t="str">
            <v>Not Listed</v>
          </cell>
        </row>
        <row r="2449">
          <cell r="A2449" t="str">
            <v>MAJESTIC RESEARCH SERVICES AND SOLUTIONS LTD</v>
          </cell>
          <cell r="B2449">
            <v>539229</v>
          </cell>
          <cell r="C2449" t="str">
            <v>Not Listed</v>
          </cell>
        </row>
        <row r="2450">
          <cell r="A2450" t="str">
            <v>MAKERS LABORATORIES LTD</v>
          </cell>
          <cell r="B2450">
            <v>506919</v>
          </cell>
          <cell r="C2450" t="str">
            <v>Not Listed</v>
          </cell>
        </row>
        <row r="2451">
          <cell r="A2451" t="str">
            <v>MALLCOM (INDIA) LTD</v>
          </cell>
          <cell r="B2451">
            <v>539400</v>
          </cell>
          <cell r="C2451" t="str">
            <v>Not Listed</v>
          </cell>
        </row>
        <row r="2452">
          <cell r="A2452" t="str">
            <v>MALLCOM INDIA LTD</v>
          </cell>
          <cell r="B2452">
            <v>539400</v>
          </cell>
          <cell r="C2452" t="str">
            <v>Not Listed</v>
          </cell>
        </row>
        <row r="2453">
          <cell r="A2453" t="str">
            <v>MALU PAPER MILLS LTD</v>
          </cell>
          <cell r="B2453">
            <v>532728</v>
          </cell>
          <cell r="C2453" t="str">
            <v>MALUPAPER</v>
          </cell>
        </row>
        <row r="2454">
          <cell r="A2454" t="str">
            <v>MAN INDUSTRIES (INDIA) LTD</v>
          </cell>
          <cell r="B2454">
            <v>513269</v>
          </cell>
          <cell r="C2454" t="str">
            <v>MANINDS</v>
          </cell>
        </row>
        <row r="2455">
          <cell r="A2455" t="str">
            <v>MAN INDUSTRIES INDIA LTD</v>
          </cell>
          <cell r="B2455">
            <v>513269</v>
          </cell>
          <cell r="C2455" t="str">
            <v>MANINDS</v>
          </cell>
        </row>
        <row r="2456">
          <cell r="A2456" t="str">
            <v>MAN INFRACONSTRUCTION LTD</v>
          </cell>
          <cell r="B2456">
            <v>533169</v>
          </cell>
          <cell r="C2456" t="str">
            <v>MANINFRA</v>
          </cell>
        </row>
        <row r="2457">
          <cell r="A2457" t="str">
            <v>MANAKSIA ALUMINIUM COMPANY LTD</v>
          </cell>
          <cell r="B2457">
            <v>539045</v>
          </cell>
          <cell r="C2457" t="str">
            <v>MANAKALUCO</v>
          </cell>
        </row>
        <row r="2458">
          <cell r="A2458" t="str">
            <v>MANAKSIA COATED METALS &amp; INDUSTRIES LTD</v>
          </cell>
          <cell r="B2458">
            <v>539046</v>
          </cell>
          <cell r="C2458" t="str">
            <v>MANAKCOAT</v>
          </cell>
        </row>
        <row r="2459">
          <cell r="A2459" t="str">
            <v>MANAKSIA LTD</v>
          </cell>
          <cell r="B2459">
            <v>532932</v>
          </cell>
          <cell r="C2459" t="str">
            <v>MANAKSIA</v>
          </cell>
        </row>
        <row r="2460">
          <cell r="A2460" t="str">
            <v>MANAKSIA STEELS LTD</v>
          </cell>
          <cell r="B2460">
            <v>539044</v>
          </cell>
          <cell r="C2460" t="str">
            <v>MANAKSTEEL</v>
          </cell>
        </row>
        <row r="2461">
          <cell r="A2461" t="str">
            <v>MANALI PETROCHEMICALS LTD</v>
          </cell>
          <cell r="B2461">
            <v>500268</v>
          </cell>
          <cell r="C2461" t="str">
            <v>MANALIPETC</v>
          </cell>
        </row>
        <row r="2462">
          <cell r="A2462" t="str">
            <v>MANAPPURAM FINANCE LTD</v>
          </cell>
          <cell r="B2462">
            <v>531213</v>
          </cell>
          <cell r="C2462" t="str">
            <v>MANAPPURAM</v>
          </cell>
        </row>
        <row r="2463">
          <cell r="A2463" t="str">
            <v>MANAS PROPERTIES LTD</v>
          </cell>
          <cell r="B2463">
            <v>540402</v>
          </cell>
          <cell r="C2463" t="str">
            <v>Not Listed</v>
          </cell>
        </row>
        <row r="2464">
          <cell r="A2464" t="str">
            <v>MANAV INFRA PROJECTS LTD</v>
          </cell>
          <cell r="B2464" t="str">
            <v>Not Listed</v>
          </cell>
          <cell r="C2464" t="str">
            <v>MANAV</v>
          </cell>
        </row>
        <row r="2465">
          <cell r="A2465" t="str">
            <v>MANDHANA INDUSTRIES LTD</v>
          </cell>
          <cell r="B2465">
            <v>533204</v>
          </cell>
          <cell r="C2465" t="str">
            <v>MANDHANA</v>
          </cell>
        </row>
        <row r="2466">
          <cell r="A2466" t="str">
            <v>MANGAL CREDIT AND FINCORP LTD.</v>
          </cell>
          <cell r="B2466">
            <v>505850</v>
          </cell>
          <cell r="C2466" t="str">
            <v>MANCREDIT</v>
          </cell>
        </row>
        <row r="2467">
          <cell r="A2467" t="str">
            <v>MANGALAM CEMENT LTD</v>
          </cell>
          <cell r="B2467">
            <v>502157</v>
          </cell>
          <cell r="C2467" t="str">
            <v>MANGLMCEM</v>
          </cell>
        </row>
        <row r="2468">
          <cell r="A2468" t="str">
            <v>MANGALAM DRUGS AND ORGANICS LTD</v>
          </cell>
          <cell r="B2468">
            <v>532637</v>
          </cell>
          <cell r="C2468" t="str">
            <v>MANGALAM</v>
          </cell>
        </row>
        <row r="2469">
          <cell r="A2469" t="str">
            <v>MANGALAM INDUSTRIAL FINANCE LTD</v>
          </cell>
          <cell r="B2469">
            <v>537800</v>
          </cell>
          <cell r="C2469" t="str">
            <v>Not Listed</v>
          </cell>
        </row>
        <row r="2470">
          <cell r="A2470" t="str">
            <v>MANGALAM ORGANICS LTD</v>
          </cell>
          <cell r="B2470">
            <v>514418</v>
          </cell>
          <cell r="C2470" t="str">
            <v>Not Listed</v>
          </cell>
        </row>
        <row r="2471">
          <cell r="A2471" t="str">
            <v>MANGALAM SEEDS LTD</v>
          </cell>
          <cell r="B2471">
            <v>539275</v>
          </cell>
          <cell r="C2471" t="str">
            <v>Not Listed</v>
          </cell>
        </row>
        <row r="2472">
          <cell r="A2472" t="str">
            <v>MANGALAM TIMBER PRODUCTS LTD</v>
          </cell>
          <cell r="B2472">
            <v>516007</v>
          </cell>
          <cell r="C2472" t="str">
            <v>MANGTIMBER</v>
          </cell>
        </row>
        <row r="2473">
          <cell r="A2473" t="str">
            <v>MANGALORE CHEMICALS &amp; FERTILIZERS LTD</v>
          </cell>
          <cell r="B2473">
            <v>530011</v>
          </cell>
          <cell r="C2473" t="str">
            <v>MANGCHEFER</v>
          </cell>
        </row>
        <row r="2474">
          <cell r="A2474" t="str">
            <v>MANGALORE REFINERY AND PETROCHEMICALS LTD</v>
          </cell>
          <cell r="B2474">
            <v>500109</v>
          </cell>
          <cell r="C2474" t="str">
            <v>MRPL</v>
          </cell>
        </row>
        <row r="2475">
          <cell r="A2475" t="str">
            <v>MANGALYA SOFT-TECH LTD</v>
          </cell>
          <cell r="B2475">
            <v>530243</v>
          </cell>
          <cell r="C2475" t="str">
            <v>Not Listed</v>
          </cell>
        </row>
        <row r="2476">
          <cell r="A2476" t="str">
            <v>MANIPAL FINANCE CORPORATION LTD</v>
          </cell>
          <cell r="B2476">
            <v>507938</v>
          </cell>
          <cell r="C2476" t="str">
            <v>Not Listed</v>
          </cell>
        </row>
        <row r="2477">
          <cell r="A2477" t="str">
            <v>MANJEERA CONSTRUCTIONS LTD</v>
          </cell>
          <cell r="B2477">
            <v>533078</v>
          </cell>
          <cell r="C2477" t="str">
            <v>Not Listed</v>
          </cell>
        </row>
        <row r="2478">
          <cell r="A2478" t="str">
            <v>MANOMAY TEX (INDIA) LTD</v>
          </cell>
          <cell r="B2478">
            <v>540396</v>
          </cell>
          <cell r="C2478" t="str">
            <v>Not Listed</v>
          </cell>
        </row>
        <row r="2479">
          <cell r="A2479" t="str">
            <v>MANOMAY TEX INDIA LTD</v>
          </cell>
          <cell r="B2479">
            <v>540396</v>
          </cell>
          <cell r="C2479" t="str">
            <v>Not Listed</v>
          </cell>
        </row>
        <row r="2480">
          <cell r="A2480" t="str">
            <v>MANORAMA INDUSTRIES LTD</v>
          </cell>
          <cell r="B2480">
            <v>541974</v>
          </cell>
          <cell r="C2480" t="str">
            <v>Not Listed</v>
          </cell>
        </row>
        <row r="2481">
          <cell r="A2481" t="str">
            <v>MANPASAND BEVERAGES LTD</v>
          </cell>
          <cell r="B2481">
            <v>539207</v>
          </cell>
          <cell r="C2481" t="str">
            <v>MANPASAND</v>
          </cell>
        </row>
        <row r="2482">
          <cell r="A2482" t="str">
            <v>MANRAJ HOUSING FINANCE LTD</v>
          </cell>
          <cell r="B2482">
            <v>530537</v>
          </cell>
          <cell r="C2482" t="str">
            <v>Not Listed</v>
          </cell>
        </row>
        <row r="2483">
          <cell r="A2483" t="str">
            <v>MANSI FINANCE CHENNAI LTD</v>
          </cell>
          <cell r="B2483">
            <v>511758</v>
          </cell>
          <cell r="C2483" t="str">
            <v>Not Listed</v>
          </cell>
        </row>
        <row r="2484">
          <cell r="A2484" t="str">
            <v>MANSOON TRADING CO LTD</v>
          </cell>
          <cell r="B2484">
            <v>512303</v>
          </cell>
          <cell r="C2484" t="str">
            <v>Not Listed</v>
          </cell>
        </row>
        <row r="2485">
          <cell r="A2485" t="str">
            <v>MANUGRAPH (INDIA) LTD</v>
          </cell>
          <cell r="B2485">
            <v>505324</v>
          </cell>
          <cell r="C2485" t="str">
            <v>MANUGRAPH</v>
          </cell>
        </row>
        <row r="2486">
          <cell r="A2486" t="str">
            <v>MANUGRAPH INDIA LTD</v>
          </cell>
          <cell r="B2486">
            <v>505324</v>
          </cell>
          <cell r="C2486" t="str">
            <v>MANUGRAPH</v>
          </cell>
        </row>
        <row r="2487">
          <cell r="A2487" t="str">
            <v>MANVIJAY DEVELOPMENT COMPANY LTD</v>
          </cell>
          <cell r="B2487">
            <v>538970</v>
          </cell>
          <cell r="C2487" t="str">
            <v>Not Listed</v>
          </cell>
        </row>
        <row r="2488">
          <cell r="A2488" t="str">
            <v>MARAL OVERSEAS LTD</v>
          </cell>
          <cell r="B2488">
            <v>521018</v>
          </cell>
          <cell r="C2488" t="str">
            <v>MARALOVER</v>
          </cell>
        </row>
        <row r="2489">
          <cell r="A2489" t="str">
            <v>MARATHON NEXTGEN REALTY LTD</v>
          </cell>
          <cell r="B2489">
            <v>503101</v>
          </cell>
          <cell r="C2489" t="str">
            <v>MARATHON</v>
          </cell>
        </row>
        <row r="2490">
          <cell r="A2490" t="str">
            <v>MARATHWADA REFRACTORIES LTD</v>
          </cell>
          <cell r="B2490">
            <v>502250</v>
          </cell>
          <cell r="C2490" t="str">
            <v>Not Listed</v>
          </cell>
        </row>
        <row r="2491">
          <cell r="A2491" t="str">
            <v>MARDIA SAMYOUNG CAPILLARY TUBES COMPANY LTD</v>
          </cell>
          <cell r="B2491">
            <v>513544</v>
          </cell>
          <cell r="C2491" t="str">
            <v>Not Listed</v>
          </cell>
        </row>
        <row r="2492">
          <cell r="A2492" t="str">
            <v>MARG LTD</v>
          </cell>
          <cell r="B2492">
            <v>530543</v>
          </cell>
          <cell r="C2492" t="str">
            <v>Not Listed</v>
          </cell>
        </row>
        <row r="2493">
          <cell r="A2493" t="str">
            <v>MARG TECHNO PROJECTS LTD</v>
          </cell>
          <cell r="B2493">
            <v>540254</v>
          </cell>
          <cell r="C2493" t="str">
            <v>Not Listed</v>
          </cell>
        </row>
        <row r="2494">
          <cell r="A2494" t="str">
            <v>MARGO FINANCE LTD</v>
          </cell>
          <cell r="B2494">
            <v>500206</v>
          </cell>
          <cell r="C2494" t="str">
            <v>Not Listed</v>
          </cell>
        </row>
        <row r="2495">
          <cell r="A2495" t="str">
            <v>MARICO LTD</v>
          </cell>
          <cell r="B2495">
            <v>531642</v>
          </cell>
          <cell r="C2495" t="str">
            <v>MARICO</v>
          </cell>
        </row>
        <row r="2496">
          <cell r="A2496" t="str">
            <v>MARINE ELECTRICALS (INDIA) LTD</v>
          </cell>
          <cell r="B2496" t="str">
            <v>Not Listed</v>
          </cell>
          <cell r="C2496" t="str">
            <v>MARINE</v>
          </cell>
        </row>
        <row r="2497">
          <cell r="A2497" t="str">
            <v>MARINE ELECTRICALS INDIA LTD</v>
          </cell>
          <cell r="B2497" t="str">
            <v>Not Listed</v>
          </cell>
          <cell r="C2497" t="str">
            <v>MARINE</v>
          </cell>
        </row>
        <row r="2498">
          <cell r="A2498" t="str">
            <v>MARIS SPINNERS LTD</v>
          </cell>
          <cell r="B2498">
            <v>531503</v>
          </cell>
          <cell r="C2498" t="str">
            <v>Not Listed</v>
          </cell>
        </row>
        <row r="2499">
          <cell r="A2499" t="str">
            <v>MARKET CREATORS LTD</v>
          </cell>
          <cell r="B2499">
            <v>526891</v>
          </cell>
          <cell r="C2499" t="str">
            <v>Not Listed</v>
          </cell>
        </row>
        <row r="2500">
          <cell r="A2500" t="str">
            <v>MARKSANS PHARMA LTD</v>
          </cell>
          <cell r="B2500">
            <v>524404</v>
          </cell>
          <cell r="C2500" t="str">
            <v>MARKSANS</v>
          </cell>
        </row>
        <row r="2501">
          <cell r="A2501" t="str">
            <v>MARSHALL MACHINES LTD</v>
          </cell>
          <cell r="B2501" t="str">
            <v>Not Listed</v>
          </cell>
          <cell r="C2501" t="str">
            <v>MARSHALL</v>
          </cell>
        </row>
        <row r="2502">
          <cell r="A2502" t="str">
            <v>MARSONS LTD</v>
          </cell>
          <cell r="B2502">
            <v>517467</v>
          </cell>
          <cell r="C2502" t="str">
            <v>Not Listed</v>
          </cell>
        </row>
        <row r="2503">
          <cell r="A2503" t="str">
            <v>MARTIN BURN LTD</v>
          </cell>
          <cell r="B2503">
            <v>523566</v>
          </cell>
          <cell r="C2503" t="str">
            <v>Not Listed</v>
          </cell>
        </row>
        <row r="2504">
          <cell r="A2504" t="str">
            <v>MARUTI INFRASTRUCTURE LTD</v>
          </cell>
          <cell r="B2504">
            <v>531540</v>
          </cell>
          <cell r="C2504" t="str">
            <v>Not Listed</v>
          </cell>
        </row>
        <row r="2505">
          <cell r="A2505" t="str">
            <v>MARUTI SECURITIES LTD</v>
          </cell>
          <cell r="B2505">
            <v>531319</v>
          </cell>
          <cell r="C2505" t="str">
            <v>Not Listed</v>
          </cell>
        </row>
        <row r="2506">
          <cell r="A2506" t="str">
            <v>MARUTI SUZUKI (INDIA) LTD</v>
          </cell>
          <cell r="B2506">
            <v>532500</v>
          </cell>
          <cell r="C2506" t="str">
            <v>MARUTI</v>
          </cell>
        </row>
        <row r="2507">
          <cell r="A2507" t="str">
            <v>MARUTI SUZUKI INDIA LTD</v>
          </cell>
          <cell r="B2507">
            <v>532500</v>
          </cell>
          <cell r="C2507" t="str">
            <v>MARUTI</v>
          </cell>
        </row>
        <row r="2508">
          <cell r="A2508" t="str">
            <v>MARVEL DECOR LTD</v>
          </cell>
          <cell r="B2508" t="str">
            <v>Not Listed</v>
          </cell>
          <cell r="C2508" t="str">
            <v>MDL</v>
          </cell>
        </row>
        <row r="2509">
          <cell r="A2509" t="str">
            <v>MAS FINANCIAL SERVICES LTD</v>
          </cell>
          <cell r="B2509">
            <v>540749</v>
          </cell>
          <cell r="C2509" t="str">
            <v>MASFIN</v>
          </cell>
        </row>
        <row r="2510">
          <cell r="A2510" t="str">
            <v>MASK INVESTMENTS LTD</v>
          </cell>
          <cell r="B2510" t="str">
            <v>Not Listed</v>
          </cell>
          <cell r="C2510" t="str">
            <v>MASKINVEST</v>
          </cell>
        </row>
        <row r="2511">
          <cell r="A2511" t="str">
            <v>MASTEK LTD</v>
          </cell>
          <cell r="B2511">
            <v>523704</v>
          </cell>
          <cell r="C2511" t="str">
            <v>MASTEK</v>
          </cell>
        </row>
        <row r="2512">
          <cell r="A2512" t="str">
            <v>MASTER CHEMICALS LTD</v>
          </cell>
          <cell r="B2512">
            <v>506867</v>
          </cell>
          <cell r="C2512" t="str">
            <v>Not Listed</v>
          </cell>
        </row>
        <row r="2513">
          <cell r="A2513" t="str">
            <v>MASTER TRUST LTD</v>
          </cell>
          <cell r="B2513">
            <v>511768</v>
          </cell>
          <cell r="C2513" t="str">
            <v>Not Listed</v>
          </cell>
        </row>
        <row r="2514">
          <cell r="A2514" t="str">
            <v>MATHEW EASOW RESEARCH SECURITIES LTD</v>
          </cell>
          <cell r="B2514">
            <v>511688</v>
          </cell>
          <cell r="C2514" t="str">
            <v>Not Listed</v>
          </cell>
        </row>
        <row r="2515">
          <cell r="A2515" t="str">
            <v>MATRIMONY COM LTD</v>
          </cell>
          <cell r="B2515">
            <v>540704</v>
          </cell>
          <cell r="C2515" t="str">
            <v>MATRIMONY</v>
          </cell>
        </row>
        <row r="2516">
          <cell r="A2516" t="str">
            <v>MAURIA UDYOG LTD</v>
          </cell>
          <cell r="B2516">
            <v>539219</v>
          </cell>
          <cell r="C2516" t="str">
            <v>Not Listed</v>
          </cell>
        </row>
        <row r="2517">
          <cell r="A2517" t="str">
            <v>MAVI INDUSTRIES LTD</v>
          </cell>
          <cell r="B2517">
            <v>500248</v>
          </cell>
          <cell r="C2517" t="str">
            <v>Not Listed</v>
          </cell>
        </row>
        <row r="2518">
          <cell r="A2518" t="str">
            <v>MAWANA SUGARS LTD</v>
          </cell>
          <cell r="B2518">
            <v>523371</v>
          </cell>
          <cell r="C2518" t="str">
            <v>MAWANASUG</v>
          </cell>
        </row>
        <row r="2519">
          <cell r="A2519" t="str">
            <v>MAX (INDIA) LTD</v>
          </cell>
          <cell r="B2519">
            <v>539981</v>
          </cell>
          <cell r="C2519" t="str">
            <v>MAX(INDIA)</v>
          </cell>
        </row>
        <row r="2520">
          <cell r="A2520" t="str">
            <v>MAX ALERT SYSTEMS LTD.</v>
          </cell>
          <cell r="B2520">
            <v>534563</v>
          </cell>
          <cell r="C2520" t="str">
            <v>MASL</v>
          </cell>
        </row>
        <row r="2521">
          <cell r="A2521" t="str">
            <v>MAX FINANCIAL SERVICES LTD</v>
          </cell>
          <cell r="B2521">
            <v>500271</v>
          </cell>
          <cell r="C2521" t="str">
            <v>MFSL</v>
          </cell>
        </row>
        <row r="2522">
          <cell r="A2522" t="str">
            <v>MAX INDIA LTD</v>
          </cell>
          <cell r="B2522">
            <v>539981</v>
          </cell>
          <cell r="C2522" t="str">
            <v>MAXINDIA</v>
          </cell>
        </row>
        <row r="2523">
          <cell r="A2523" t="str">
            <v>MAX VENTURES AND INDUSTRIES LTD</v>
          </cell>
          <cell r="B2523">
            <v>539940</v>
          </cell>
          <cell r="C2523" t="str">
            <v>MAXVIL</v>
          </cell>
        </row>
        <row r="2524">
          <cell r="A2524" t="str">
            <v>MAXHEIGHTS INFRASTRUCTURE LTD</v>
          </cell>
          <cell r="B2524">
            <v>534338</v>
          </cell>
          <cell r="C2524" t="str">
            <v>Not Listed</v>
          </cell>
        </row>
        <row r="2525">
          <cell r="A2525" t="str">
            <v>MAXIMAA SYSTEMS LTD</v>
          </cell>
          <cell r="B2525">
            <v>526538</v>
          </cell>
          <cell r="C2525" t="str">
            <v>Not Listed</v>
          </cell>
        </row>
        <row r="2526">
          <cell r="A2526" t="str">
            <v>MAXIMUS INTERNATIONAL LTD</v>
          </cell>
          <cell r="B2526">
            <v>540401</v>
          </cell>
          <cell r="C2526" t="str">
            <v>Not Listed</v>
          </cell>
        </row>
        <row r="2527">
          <cell r="A2527" t="str">
            <v>MAYUKH DEALTRADE LTD</v>
          </cell>
          <cell r="B2527">
            <v>539519</v>
          </cell>
          <cell r="C2527" t="str">
            <v>Not Listed</v>
          </cell>
        </row>
        <row r="2528">
          <cell r="A2528" t="str">
            <v>MAYUR FLOORINGS LTD</v>
          </cell>
          <cell r="B2528">
            <v>531221</v>
          </cell>
          <cell r="C2528" t="str">
            <v>Not Listed</v>
          </cell>
        </row>
        <row r="2529">
          <cell r="A2529" t="str">
            <v>MAYUR LEATHER PRODUCTS LTD</v>
          </cell>
          <cell r="B2529">
            <v>531680</v>
          </cell>
          <cell r="C2529" t="str">
            <v>Not Listed</v>
          </cell>
        </row>
        <row r="2530">
          <cell r="A2530" t="str">
            <v>MAYUR UNIQUOTERS LTD</v>
          </cell>
          <cell r="B2530">
            <v>522249</v>
          </cell>
          <cell r="C2530" t="str">
            <v>MAYURUNIQ</v>
          </cell>
        </row>
        <row r="2531">
          <cell r="A2531" t="str">
            <v>MAZDA LTD</v>
          </cell>
          <cell r="B2531">
            <v>523792</v>
          </cell>
          <cell r="C2531" t="str">
            <v>MAZDA</v>
          </cell>
        </row>
        <row r="2532">
          <cell r="A2532" t="str">
            <v>MBL INFRASTRUCTURES LTD</v>
          </cell>
          <cell r="B2532">
            <v>533152</v>
          </cell>
          <cell r="C2532" t="str">
            <v>MBLINFRA</v>
          </cell>
        </row>
        <row r="2533">
          <cell r="A2533" t="str">
            <v>MCDOWELL HOLDINGS LTD</v>
          </cell>
          <cell r="B2533">
            <v>532852</v>
          </cell>
          <cell r="C2533" t="str">
            <v>MCDHOLDING</v>
          </cell>
        </row>
        <row r="2534">
          <cell r="A2534" t="str">
            <v>MCLEOD RUSSEL (INDIA) LTD</v>
          </cell>
          <cell r="B2534">
            <v>532654</v>
          </cell>
          <cell r="C2534" t="str">
            <v>MCLEODRUSS</v>
          </cell>
        </row>
        <row r="2535">
          <cell r="A2535" t="str">
            <v>MCLEOD RUSSEL INDIA LTD</v>
          </cell>
          <cell r="B2535">
            <v>532654</v>
          </cell>
          <cell r="C2535" t="str">
            <v>MCLEODRUSS</v>
          </cell>
        </row>
        <row r="2536">
          <cell r="A2536" t="str">
            <v>MCNALLY BHARAT ENGINEERING COMPANY LTD</v>
          </cell>
          <cell r="B2536">
            <v>532629</v>
          </cell>
          <cell r="C2536" t="str">
            <v>MBECL</v>
          </cell>
        </row>
        <row r="2537">
          <cell r="A2537" t="str">
            <v>MEDIA MATRIX WORLDWIDE LTD</v>
          </cell>
          <cell r="B2537">
            <v>512267</v>
          </cell>
          <cell r="C2537" t="str">
            <v>Not Listed</v>
          </cell>
        </row>
        <row r="2538">
          <cell r="A2538" t="str">
            <v>MEDICAMEN BIOTECH LTD</v>
          </cell>
          <cell r="B2538">
            <v>531146</v>
          </cell>
          <cell r="C2538" t="str">
            <v>Not Listed</v>
          </cell>
        </row>
        <row r="2539">
          <cell r="A2539" t="str">
            <v>MEDI-CAPS LTD</v>
          </cell>
          <cell r="B2539">
            <v>523144</v>
          </cell>
          <cell r="C2539" t="str">
            <v>Not Listed</v>
          </cell>
        </row>
        <row r="2540">
          <cell r="A2540" t="str">
            <v>Medico Intercontinental Ltd</v>
          </cell>
          <cell r="B2540">
            <v>539938</v>
          </cell>
          <cell r="C2540" t="str">
            <v>MIL</v>
          </cell>
        </row>
        <row r="2541">
          <cell r="A2541" t="str">
            <v>MEDICO REMEDIES LTD</v>
          </cell>
          <cell r="B2541">
            <v>540937</v>
          </cell>
          <cell r="C2541" t="str">
            <v>Not Listed</v>
          </cell>
        </row>
        <row r="2542">
          <cell r="A2542" t="str">
            <v>MEDINOVA DIAGNOSTIC SERVICES LTD</v>
          </cell>
          <cell r="B2542">
            <v>526301</v>
          </cell>
          <cell r="C2542" t="str">
            <v>Not Listed</v>
          </cell>
        </row>
        <row r="2543">
          <cell r="A2543" t="str">
            <v>MEENAKSHI ENTERPRISES LTD</v>
          </cell>
          <cell r="B2543">
            <v>538834</v>
          </cell>
          <cell r="C2543" t="str">
            <v>Not Listed</v>
          </cell>
        </row>
        <row r="2544">
          <cell r="A2544" t="str">
            <v>MEENAKSHI STEEL INDUSTRIES LTD</v>
          </cell>
          <cell r="B2544">
            <v>512505</v>
          </cell>
          <cell r="C2544" t="str">
            <v>Not Listed</v>
          </cell>
        </row>
        <row r="2545">
          <cell r="A2545" t="str">
            <v>MEERA INDUSTRIES LTD</v>
          </cell>
          <cell r="B2545">
            <v>540519</v>
          </cell>
          <cell r="C2545" t="str">
            <v>Not Listed</v>
          </cell>
        </row>
        <row r="2546">
          <cell r="A2546" t="str">
            <v>MEFCOM AGRO INDUSTRIES LTD</v>
          </cell>
          <cell r="B2546">
            <v>511276</v>
          </cell>
          <cell r="C2546" t="str">
            <v>Not Listed</v>
          </cell>
        </row>
        <row r="2547">
          <cell r="A2547" t="str">
            <v>MEFCOM CAPITAL MARKETS LTD</v>
          </cell>
          <cell r="B2547">
            <v>531176</v>
          </cell>
          <cell r="C2547" t="str">
            <v>Not Listed</v>
          </cell>
        </row>
        <row r="2548">
          <cell r="A2548" t="str">
            <v>MEGA CORPORATION LTD</v>
          </cell>
          <cell r="B2548">
            <v>531417</v>
          </cell>
          <cell r="C2548" t="str">
            <v>Not Listed</v>
          </cell>
        </row>
        <row r="2549">
          <cell r="A2549" t="str">
            <v>MEGA FIN (INDIA) LTD</v>
          </cell>
          <cell r="B2549">
            <v>532105</v>
          </cell>
          <cell r="C2549" t="str">
            <v>Not Listed</v>
          </cell>
        </row>
        <row r="2550">
          <cell r="A2550" t="str">
            <v>MEGA FIN INDIA LTD</v>
          </cell>
          <cell r="B2550">
            <v>532105</v>
          </cell>
          <cell r="C2550" t="str">
            <v>Not Listed</v>
          </cell>
        </row>
        <row r="2551">
          <cell r="A2551" t="str">
            <v>MEGA NIRMAN AND INDUSTRIES LTD</v>
          </cell>
          <cell r="B2551">
            <v>539767</v>
          </cell>
          <cell r="C2551" t="str">
            <v>Not Listed</v>
          </cell>
        </row>
        <row r="2552">
          <cell r="A2552" t="str">
            <v>MEGASOFT LTD</v>
          </cell>
          <cell r="B2552">
            <v>532408</v>
          </cell>
          <cell r="C2552" t="str">
            <v>MEGASOFT</v>
          </cell>
        </row>
        <row r="2553">
          <cell r="A2553" t="str">
            <v>MEGASTAR FOODS LTD</v>
          </cell>
          <cell r="B2553">
            <v>541352</v>
          </cell>
          <cell r="C2553" t="str">
            <v>Not Listed</v>
          </cell>
        </row>
        <row r="2554">
          <cell r="A2554" t="str">
            <v>MEGHMANI ORGANICS LTD</v>
          </cell>
          <cell r="B2554">
            <v>532865</v>
          </cell>
          <cell r="C2554" t="str">
            <v>MEGH</v>
          </cell>
        </row>
        <row r="2555">
          <cell r="A2555" t="str">
            <v>MEGLON INFRA-REAL (INDIA) LTD</v>
          </cell>
          <cell r="B2555">
            <v>511367</v>
          </cell>
          <cell r="C2555" t="str">
            <v>Not Listed</v>
          </cell>
        </row>
        <row r="2556">
          <cell r="A2556" t="str">
            <v>MEGLON INFRA-REAL INDIA LTD</v>
          </cell>
          <cell r="B2556">
            <v>511367</v>
          </cell>
          <cell r="C2556" t="str">
            <v>Not Listed</v>
          </cell>
        </row>
        <row r="2557">
          <cell r="A2557" t="str">
            <v>MEGRI SOFT LTD</v>
          </cell>
          <cell r="B2557">
            <v>539012</v>
          </cell>
          <cell r="C2557" t="str">
            <v>Not Listed</v>
          </cell>
        </row>
        <row r="2558">
          <cell r="A2558" t="str">
            <v>MEHAI TECHNOLOGY LTD</v>
          </cell>
          <cell r="B2558">
            <v>540730</v>
          </cell>
          <cell r="C2558" t="str">
            <v>Not Listed</v>
          </cell>
        </row>
        <row r="2559">
          <cell r="A2559" t="str">
            <v>MEHTA HOUSING FINANCE LTD</v>
          </cell>
          <cell r="B2559">
            <v>511740</v>
          </cell>
          <cell r="C2559" t="str">
            <v>Not Listed</v>
          </cell>
        </row>
        <row r="2560">
          <cell r="A2560" t="str">
            <v>MEHTA INTEGRATED FINANCE LTD</v>
          </cell>
          <cell r="B2560">
            <v>511377</v>
          </cell>
          <cell r="C2560" t="str">
            <v>Not Listed</v>
          </cell>
        </row>
        <row r="2561">
          <cell r="A2561" t="str">
            <v>MEHTA SECURITIES LTD</v>
          </cell>
          <cell r="B2561">
            <v>511738</v>
          </cell>
          <cell r="C2561" t="str">
            <v>Not Listed</v>
          </cell>
        </row>
        <row r="2562">
          <cell r="A2562" t="str">
            <v>MELSTAR INFORMATION TECHNOLOGIES LTD</v>
          </cell>
          <cell r="B2562">
            <v>532307</v>
          </cell>
          <cell r="C2562" t="str">
            <v>MELSTAR</v>
          </cell>
        </row>
        <row r="2563">
          <cell r="A2563" t="str">
            <v>MENA MANI INDUSTRIES LTD</v>
          </cell>
          <cell r="B2563">
            <v>531127</v>
          </cell>
          <cell r="C2563" t="str">
            <v>Not Listed</v>
          </cell>
        </row>
        <row r="2564">
          <cell r="A2564" t="str">
            <v>MENON BEARINGS LTD</v>
          </cell>
          <cell r="B2564">
            <v>523828</v>
          </cell>
          <cell r="C2564" t="str">
            <v>MENONBE</v>
          </cell>
        </row>
        <row r="2565">
          <cell r="A2565" t="str">
            <v>MENON PISTONS LTD</v>
          </cell>
          <cell r="B2565">
            <v>531727</v>
          </cell>
          <cell r="C2565" t="str">
            <v>Not Listed</v>
          </cell>
        </row>
        <row r="2566">
          <cell r="A2566" t="str">
            <v>MEP INFRASTRUCTURE DEVELOPERS LTD</v>
          </cell>
          <cell r="B2566">
            <v>539126</v>
          </cell>
          <cell r="C2566" t="str">
            <v>MEP</v>
          </cell>
        </row>
        <row r="2567">
          <cell r="A2567" t="str">
            <v>MERCANTILE VENTURES LTD</v>
          </cell>
          <cell r="B2567">
            <v>538942</v>
          </cell>
          <cell r="C2567" t="str">
            <v>Not Listed</v>
          </cell>
        </row>
        <row r="2568">
          <cell r="A2568" t="str">
            <v>MERCATOR LTD</v>
          </cell>
          <cell r="B2568">
            <v>526235</v>
          </cell>
          <cell r="C2568" t="str">
            <v>MERCATOR</v>
          </cell>
        </row>
        <row r="2569">
          <cell r="A2569" t="str">
            <v>MERCK LTD</v>
          </cell>
          <cell r="B2569">
            <v>500126</v>
          </cell>
          <cell r="C2569" t="str">
            <v>MERCK</v>
          </cell>
        </row>
        <row r="2570">
          <cell r="A2570" t="str">
            <v>MERCURY LABORATORIES LTD</v>
          </cell>
          <cell r="B2570">
            <v>538964</v>
          </cell>
          <cell r="C2570" t="str">
            <v>Not Listed</v>
          </cell>
        </row>
        <row r="2571">
          <cell r="A2571" t="str">
            <v>MERCURY METALS LTD</v>
          </cell>
          <cell r="B2571">
            <v>531357</v>
          </cell>
          <cell r="C2571" t="str">
            <v>Not Listed</v>
          </cell>
        </row>
        <row r="2572">
          <cell r="A2572" t="str">
            <v>MERCURY TRADE LINKS LTD</v>
          </cell>
          <cell r="B2572">
            <v>512415</v>
          </cell>
          <cell r="C2572" t="str">
            <v>Not Listed</v>
          </cell>
        </row>
        <row r="2573">
          <cell r="A2573" t="str">
            <v>MESCO PHARMACEUTICALS LTD</v>
          </cell>
          <cell r="B2573">
            <v>500274</v>
          </cell>
          <cell r="C2573" t="str">
            <v>Not Listed</v>
          </cell>
        </row>
        <row r="2574">
          <cell r="A2574" t="str">
            <v>METAL COATINGS (INDIA) LTD</v>
          </cell>
          <cell r="B2574">
            <v>531810</v>
          </cell>
          <cell r="C2574" t="str">
            <v>Not Listed</v>
          </cell>
        </row>
        <row r="2575">
          <cell r="A2575" t="str">
            <v>METAL COATINGS INDIA LTD</v>
          </cell>
          <cell r="B2575">
            <v>531810</v>
          </cell>
          <cell r="C2575" t="str">
            <v>Not Listed</v>
          </cell>
        </row>
        <row r="2576">
          <cell r="A2576" t="str">
            <v>METALYST FORGINGS LTD</v>
          </cell>
          <cell r="B2576">
            <v>513335</v>
          </cell>
          <cell r="C2576" t="str">
            <v>METALFORGE</v>
          </cell>
        </row>
        <row r="2577">
          <cell r="A2577" t="str">
            <v>METKORE ALLOYS &amp; INDUSTRIES LTD</v>
          </cell>
          <cell r="B2577">
            <v>532990</v>
          </cell>
          <cell r="C2577" t="str">
            <v>METKORE</v>
          </cell>
        </row>
        <row r="2578">
          <cell r="A2578" t="str">
            <v>METROGLOBAL LTD</v>
          </cell>
          <cell r="B2578">
            <v>500159</v>
          </cell>
          <cell r="C2578" t="str">
            <v>Not Listed</v>
          </cell>
        </row>
        <row r="2579">
          <cell r="A2579" t="str">
            <v>Metropolis Healthcare Ltd</v>
          </cell>
          <cell r="B2579">
            <v>542650</v>
          </cell>
          <cell r="C2579" t="str">
            <v>METROPOLIS</v>
          </cell>
        </row>
        <row r="2580">
          <cell r="A2580" t="str">
            <v>MEWAR HI-TECH ENGINEERING LTD</v>
          </cell>
          <cell r="B2580">
            <v>540150</v>
          </cell>
          <cell r="C2580" t="str">
            <v>Not Listed</v>
          </cell>
        </row>
        <row r="2581">
          <cell r="A2581" t="str">
            <v>MEWAT ZINC LTD</v>
          </cell>
          <cell r="B2581">
            <v>513496</v>
          </cell>
          <cell r="C2581" t="str">
            <v>Not Listed</v>
          </cell>
        </row>
        <row r="2582">
          <cell r="A2582" t="str">
            <v>Meyer Apparel Ltd</v>
          </cell>
          <cell r="B2582">
            <v>531613</v>
          </cell>
          <cell r="C2582" t="str">
            <v>MAL</v>
          </cell>
        </row>
        <row r="2583">
          <cell r="A2583" t="str">
            <v>MFL (INDIA) LTD</v>
          </cell>
          <cell r="B2583">
            <v>526622</v>
          </cell>
          <cell r="C2583" t="str">
            <v>Not Listed</v>
          </cell>
        </row>
        <row r="2584">
          <cell r="A2584" t="str">
            <v>MFL INDIA LTD</v>
          </cell>
          <cell r="B2584">
            <v>526622</v>
          </cell>
          <cell r="C2584" t="str">
            <v>Not Listed</v>
          </cell>
        </row>
        <row r="2585">
          <cell r="A2585" t="str">
            <v>MFS INTERCORP LTD</v>
          </cell>
          <cell r="B2585">
            <v>513721</v>
          </cell>
          <cell r="C2585" t="str">
            <v>Not Listed</v>
          </cell>
        </row>
        <row r="2586">
          <cell r="A2586" t="str">
            <v>MIC ELECTRONICS LTD</v>
          </cell>
          <cell r="B2586">
            <v>532850</v>
          </cell>
          <cell r="C2586" t="str">
            <v>MIC</v>
          </cell>
        </row>
        <row r="2587">
          <cell r="A2587" t="str">
            <v>MICROSE (INDIA) LTD</v>
          </cell>
          <cell r="B2587">
            <v>523343</v>
          </cell>
          <cell r="C2587" t="str">
            <v>Not Listed</v>
          </cell>
        </row>
        <row r="2588">
          <cell r="A2588" t="str">
            <v>MICROSE INDIA LTD</v>
          </cell>
          <cell r="B2588">
            <v>523343</v>
          </cell>
          <cell r="C2588" t="str">
            <v>Not Listed</v>
          </cell>
        </row>
        <row r="2589">
          <cell r="A2589" t="str">
            <v>MID EAST PORTFOLIO MANAGEMENT LTD</v>
          </cell>
          <cell r="B2589">
            <v>526251</v>
          </cell>
          <cell r="C2589" t="str">
            <v>Not Listed</v>
          </cell>
        </row>
        <row r="2590">
          <cell r="A2590" t="str">
            <v>MID INDIA INDUSTRIES LTD</v>
          </cell>
          <cell r="B2590">
            <v>500277</v>
          </cell>
          <cell r="C2590" t="str">
            <v>Not Listed</v>
          </cell>
        </row>
        <row r="2591">
          <cell r="A2591" t="str">
            <v>MIDAS INFRA TRADE LTD</v>
          </cell>
          <cell r="B2591">
            <v>531192</v>
          </cell>
          <cell r="C2591" t="str">
            <v>Not Listed</v>
          </cell>
        </row>
        <row r="2592">
          <cell r="A2592" t="str">
            <v>MIDEAST INTEGRATED STEELS LTD</v>
          </cell>
          <cell r="B2592">
            <v>540744</v>
          </cell>
          <cell r="C2592" t="str">
            <v>Not Listed</v>
          </cell>
        </row>
        <row r="2593">
          <cell r="A2593" t="str">
            <v>MIDVALLEY ENTERTAINMENT LTD.</v>
          </cell>
          <cell r="B2593">
            <v>533310</v>
          </cell>
          <cell r="C2593" t="str">
            <v>MIDVAL</v>
          </cell>
        </row>
        <row r="2594">
          <cell r="A2594" t="str">
            <v>MIDWEST GOLD LTD</v>
          </cell>
          <cell r="B2594">
            <v>526570</v>
          </cell>
          <cell r="C2594" t="str">
            <v>Not Listed</v>
          </cell>
        </row>
        <row r="2595">
          <cell r="A2595" t="str">
            <v>MIHIKA INDUSTRIES LTD</v>
          </cell>
          <cell r="B2595">
            <v>538895</v>
          </cell>
          <cell r="C2595" t="str">
            <v>Not Listed</v>
          </cell>
        </row>
        <row r="2596">
          <cell r="A2596" t="str">
            <v>MILESTONE FURNITURE LTD</v>
          </cell>
          <cell r="B2596">
            <v>541337</v>
          </cell>
          <cell r="C2596" t="str">
            <v>Not Listed</v>
          </cell>
        </row>
        <row r="2597">
          <cell r="A2597" t="str">
            <v>MILESTONE GLOBAL LTD</v>
          </cell>
          <cell r="B2597">
            <v>531338</v>
          </cell>
          <cell r="C2597" t="str">
            <v>Not Listed</v>
          </cell>
        </row>
        <row r="2598">
          <cell r="A2598" t="str">
            <v>MILGREY FINANCE &amp; INVESTMENTS LTD</v>
          </cell>
          <cell r="B2598">
            <v>511018</v>
          </cell>
          <cell r="C2598" t="str">
            <v>Not Listed</v>
          </cell>
        </row>
        <row r="2599">
          <cell r="A2599" t="str">
            <v>MILKFOOD LTD</v>
          </cell>
          <cell r="B2599">
            <v>507621</v>
          </cell>
          <cell r="C2599" t="str">
            <v>Not Listed</v>
          </cell>
        </row>
        <row r="2600">
          <cell r="A2600" t="str">
            <v>MILLENNIUM ONLINE SOLUTIONS  INDIA  LTD</v>
          </cell>
          <cell r="B2600">
            <v>511187</v>
          </cell>
          <cell r="C2600" t="str">
            <v>Not Listed</v>
          </cell>
        </row>
        <row r="2601">
          <cell r="A2601" t="str">
            <v>MILTON INDUSTRIES LTD</v>
          </cell>
          <cell r="B2601" t="str">
            <v>Not Listed</v>
          </cell>
          <cell r="C2601" t="str">
            <v>MILTON</v>
          </cell>
        </row>
        <row r="2602">
          <cell r="A2602" t="str">
            <v>MINAXI TEXTILES LTD</v>
          </cell>
          <cell r="B2602">
            <v>531456</v>
          </cell>
          <cell r="C2602" t="str">
            <v>Not Listed</v>
          </cell>
        </row>
        <row r="2603">
          <cell r="A2603" t="str">
            <v>MINDA CORPORATION LTD</v>
          </cell>
          <cell r="B2603">
            <v>538962</v>
          </cell>
          <cell r="C2603" t="str">
            <v>MINDACORP</v>
          </cell>
        </row>
        <row r="2604">
          <cell r="A2604" t="str">
            <v>MINDA FINANCE LTD</v>
          </cell>
          <cell r="B2604">
            <v>539303</v>
          </cell>
          <cell r="C2604" t="str">
            <v>Not Listed</v>
          </cell>
        </row>
        <row r="2605">
          <cell r="A2605" t="str">
            <v>MINDA INDUSTRIES LTD</v>
          </cell>
          <cell r="B2605">
            <v>532539</v>
          </cell>
          <cell r="C2605" t="str">
            <v>MINDAIND</v>
          </cell>
        </row>
        <row r="2606">
          <cell r="A2606" t="str">
            <v>MINDTECK (INDIA) LTD</v>
          </cell>
          <cell r="B2606">
            <v>517344</v>
          </cell>
          <cell r="C2606" t="str">
            <v>MINDTECK</v>
          </cell>
        </row>
        <row r="2607">
          <cell r="A2607" t="str">
            <v>MINDTECK INDIA LTD</v>
          </cell>
          <cell r="B2607">
            <v>517344</v>
          </cell>
          <cell r="C2607" t="str">
            <v>MINDTECK</v>
          </cell>
        </row>
        <row r="2608">
          <cell r="A2608" t="str">
            <v>MINDTREE LTD</v>
          </cell>
          <cell r="B2608">
            <v>532819</v>
          </cell>
          <cell r="C2608" t="str">
            <v>MINDTREE</v>
          </cell>
        </row>
        <row r="2609">
          <cell r="A2609" t="str">
            <v>MINI DIAMONDS (INDIA) LTD</v>
          </cell>
          <cell r="B2609">
            <v>523373</v>
          </cell>
          <cell r="C2609" t="str">
            <v>Not Listed</v>
          </cell>
        </row>
        <row r="2610">
          <cell r="A2610" t="str">
            <v>MINI DIAMONDS INDIA LTD</v>
          </cell>
          <cell r="B2610">
            <v>523373</v>
          </cell>
          <cell r="C2610" t="str">
            <v>Not Listed</v>
          </cell>
        </row>
        <row r="2611">
          <cell r="A2611" t="str">
            <v>MINOLTA FINANCE LTD</v>
          </cell>
          <cell r="B2611">
            <v>532164</v>
          </cell>
          <cell r="C2611" t="str">
            <v>Not Listed</v>
          </cell>
        </row>
        <row r="2612">
          <cell r="A2612" t="str">
            <v>MIPCO SEAMLESS RINGS GUJARAT LTD</v>
          </cell>
          <cell r="B2612">
            <v>505797</v>
          </cell>
          <cell r="C2612" t="str">
            <v>Not Listed</v>
          </cell>
        </row>
        <row r="2613">
          <cell r="A2613" t="str">
            <v>MIRC ELECTRONICS LTD</v>
          </cell>
          <cell r="B2613">
            <v>500279</v>
          </cell>
          <cell r="C2613" t="str">
            <v>MIRCELECTR</v>
          </cell>
        </row>
        <row r="2614">
          <cell r="A2614" t="str">
            <v>MIRCH TECHNOLOGIES (INDIA) LTD</v>
          </cell>
          <cell r="B2614">
            <v>505336</v>
          </cell>
          <cell r="C2614" t="str">
            <v>Not Listed</v>
          </cell>
        </row>
        <row r="2615">
          <cell r="A2615" t="str">
            <v>MIRCH TECHNOLOGIES INDIA LTD</v>
          </cell>
          <cell r="B2615">
            <v>505336</v>
          </cell>
          <cell r="C2615" t="str">
            <v>Not Listed</v>
          </cell>
        </row>
        <row r="2616">
          <cell r="A2616" t="str">
            <v>MIRZA INTERNATIONAL LTD</v>
          </cell>
          <cell r="B2616">
            <v>526642</v>
          </cell>
          <cell r="C2616" t="str">
            <v>MIRZAINT</v>
          </cell>
        </row>
        <row r="2617">
          <cell r="A2617" t="str">
            <v>MISHKA EXIM LTD</v>
          </cell>
          <cell r="B2617">
            <v>539220</v>
          </cell>
          <cell r="C2617" t="str">
            <v>Not Listed</v>
          </cell>
        </row>
        <row r="2618">
          <cell r="A2618" t="str">
            <v>MISHRA DHATU NIGAM LTD</v>
          </cell>
          <cell r="B2618">
            <v>541195</v>
          </cell>
          <cell r="C2618" t="str">
            <v>MIDHANI</v>
          </cell>
        </row>
        <row r="2619">
          <cell r="A2619" t="str">
            <v>MISHTANN FOODS LTD</v>
          </cell>
          <cell r="B2619">
            <v>539594</v>
          </cell>
          <cell r="C2619" t="str">
            <v>Not Listed</v>
          </cell>
        </row>
        <row r="2620">
          <cell r="A2620" t="str">
            <v>MITCON CONSULTANCY &amp; ENGINEERING SERVICES LTD</v>
          </cell>
          <cell r="B2620" t="str">
            <v>Not Listed</v>
          </cell>
          <cell r="C2620" t="str">
            <v>MITCON</v>
          </cell>
        </row>
        <row r="2621">
          <cell r="A2621" t="str">
            <v>MITSHI (INDIA) LTD</v>
          </cell>
          <cell r="B2621">
            <v>523782</v>
          </cell>
          <cell r="C2621" t="str">
            <v>Not Listed</v>
          </cell>
        </row>
        <row r="2622">
          <cell r="A2622" t="str">
            <v>MITSHI INDIA LTD</v>
          </cell>
          <cell r="B2622">
            <v>523782</v>
          </cell>
          <cell r="C2622" t="str">
            <v>Not Listed</v>
          </cell>
        </row>
        <row r="2623">
          <cell r="A2623" t="str">
            <v>MITSU CHEM PLAST LTD</v>
          </cell>
          <cell r="B2623">
            <v>540078</v>
          </cell>
          <cell r="C2623" t="str">
            <v>Not Listed</v>
          </cell>
        </row>
        <row r="2624">
          <cell r="A2624" t="str">
            <v>MITTAL LIFE STYLE LTD</v>
          </cell>
          <cell r="B2624" t="str">
            <v>Not Listed</v>
          </cell>
          <cell r="C2624" t="str">
            <v>MITTAL</v>
          </cell>
        </row>
        <row r="2625">
          <cell r="A2625" t="str">
            <v>MIVEN MACHINE TOOLS LTD.</v>
          </cell>
          <cell r="B2625">
            <v>522036</v>
          </cell>
          <cell r="C2625" t="str">
            <v>MIVENMACH</v>
          </cell>
        </row>
        <row r="2626">
          <cell r="A2626" t="str">
            <v>MM FORGINGS LTD</v>
          </cell>
          <cell r="B2626">
            <v>522241</v>
          </cell>
          <cell r="C2626" t="str">
            <v>MMFL</v>
          </cell>
        </row>
        <row r="2627">
          <cell r="A2627" t="str">
            <v>MM RUBBER COMPANY LTD.</v>
          </cell>
          <cell r="B2627">
            <v>509196</v>
          </cell>
          <cell r="C2627" t="str">
            <v>MMRUBBR-B</v>
          </cell>
        </row>
        <row r="2628">
          <cell r="A2628" t="str">
            <v>MMP INDUSTRIES LTD</v>
          </cell>
          <cell r="B2628" t="str">
            <v>Not Listed</v>
          </cell>
          <cell r="C2628" t="str">
            <v>MMP</v>
          </cell>
        </row>
        <row r="2629">
          <cell r="A2629" t="str">
            <v>MMTC LTD</v>
          </cell>
          <cell r="B2629">
            <v>513377</v>
          </cell>
          <cell r="C2629" t="str">
            <v>MMTC</v>
          </cell>
        </row>
        <row r="2630">
          <cell r="A2630" t="str">
            <v>MODELLA WOOLLENS LTD</v>
          </cell>
          <cell r="B2630">
            <v>503772</v>
          </cell>
          <cell r="C2630" t="str">
            <v>Not Listed</v>
          </cell>
        </row>
        <row r="2631">
          <cell r="A2631" t="str">
            <v>MODERN (INDIA) LTD</v>
          </cell>
          <cell r="B2631">
            <v>503015</v>
          </cell>
          <cell r="C2631" t="str">
            <v>Not Listed</v>
          </cell>
        </row>
        <row r="2632">
          <cell r="A2632" t="str">
            <v>MODERN CONVERTERS LTD</v>
          </cell>
          <cell r="B2632">
            <v>539762</v>
          </cell>
          <cell r="C2632" t="str">
            <v>Not Listed</v>
          </cell>
        </row>
        <row r="2633">
          <cell r="A2633" t="str">
            <v>MODERN DAIRIES LTD</v>
          </cell>
          <cell r="B2633">
            <v>519287</v>
          </cell>
          <cell r="C2633" t="str">
            <v>Not Listed</v>
          </cell>
        </row>
        <row r="2634">
          <cell r="A2634" t="str">
            <v>MODERN INDIA LTD</v>
          </cell>
          <cell r="B2634">
            <v>503015</v>
          </cell>
          <cell r="C2634" t="str">
            <v>Not Listed</v>
          </cell>
        </row>
        <row r="2635">
          <cell r="A2635" t="str">
            <v>MODERN SHARES &amp; STOCKBROKERS LTD</v>
          </cell>
          <cell r="B2635">
            <v>509760</v>
          </cell>
          <cell r="C2635" t="str">
            <v>Not Listed</v>
          </cell>
        </row>
        <row r="2636">
          <cell r="A2636" t="str">
            <v>MODERN STEELS LTD.-$</v>
          </cell>
          <cell r="B2636">
            <v>513303</v>
          </cell>
          <cell r="C2636" t="str">
            <v>MDRNSTL</v>
          </cell>
        </row>
        <row r="2637">
          <cell r="A2637" t="str">
            <v>MODEX INTERNATIONAL SECURITIES LTD</v>
          </cell>
          <cell r="B2637">
            <v>537092</v>
          </cell>
          <cell r="C2637" t="str">
            <v>Not Listed</v>
          </cell>
        </row>
        <row r="2638">
          <cell r="A2638" t="str">
            <v>MODI NATURALS LTD</v>
          </cell>
          <cell r="B2638">
            <v>519003</v>
          </cell>
          <cell r="C2638" t="str">
            <v>Not Listed</v>
          </cell>
        </row>
        <row r="2639">
          <cell r="A2639" t="str">
            <v>MODI RUBBER LTD</v>
          </cell>
          <cell r="B2639">
            <v>500890</v>
          </cell>
          <cell r="C2639" t="str">
            <v>MODIRUBBER</v>
          </cell>
        </row>
        <row r="2640">
          <cell r="A2640" t="str">
            <v>MODIPON LTD</v>
          </cell>
          <cell r="B2640">
            <v>503776</v>
          </cell>
          <cell r="C2640" t="str">
            <v>Not Listed</v>
          </cell>
        </row>
        <row r="2641">
          <cell r="A2641" t="str">
            <v>MODISON METALS LTD</v>
          </cell>
          <cell r="B2641">
            <v>506261</v>
          </cell>
          <cell r="C2641" t="str">
            <v>Not Listed</v>
          </cell>
        </row>
        <row r="2642">
          <cell r="A2642" t="str">
            <v>MOHINI HEALTH &amp; HYGIENE LTD</v>
          </cell>
          <cell r="B2642" t="str">
            <v>Not Listed</v>
          </cell>
          <cell r="C2642" t="str">
            <v>MHHL</v>
          </cell>
        </row>
        <row r="2643">
          <cell r="A2643" t="str">
            <v>MOHIT INDUSTRIES LTD</v>
          </cell>
          <cell r="B2643">
            <v>531453</v>
          </cell>
          <cell r="C2643" t="str">
            <v>MOHITIND</v>
          </cell>
        </row>
        <row r="2644">
          <cell r="A2644" t="str">
            <v>MOHIT PAPER MILLS LTD</v>
          </cell>
          <cell r="B2644">
            <v>530169</v>
          </cell>
          <cell r="C2644" t="str">
            <v>Not Listed</v>
          </cell>
        </row>
        <row r="2645">
          <cell r="A2645" t="str">
            <v>MOHITE INDUSTRIES LTD</v>
          </cell>
          <cell r="B2645">
            <v>532140</v>
          </cell>
          <cell r="C2645" t="str">
            <v>Not Listed</v>
          </cell>
        </row>
        <row r="2646">
          <cell r="A2646" t="str">
            <v>MOHOTA INDUSTRIES LTD</v>
          </cell>
          <cell r="B2646">
            <v>530047</v>
          </cell>
          <cell r="C2646" t="str">
            <v>MOHOTAIND</v>
          </cell>
        </row>
        <row r="2647">
          <cell r="A2647" t="str">
            <v>MOIL LTD</v>
          </cell>
          <cell r="B2647">
            <v>533286</v>
          </cell>
          <cell r="C2647" t="str">
            <v>MOIL</v>
          </cell>
        </row>
        <row r="2648">
          <cell r="A2648" t="str">
            <v>MOKSH ORNAMENTS LTD</v>
          </cell>
          <cell r="B2648" t="str">
            <v>Not Listed</v>
          </cell>
          <cell r="C2648" t="str">
            <v>MOKSH</v>
          </cell>
        </row>
        <row r="2649">
          <cell r="A2649" t="str">
            <v>MOLD-TEK PACKAGING LTD</v>
          </cell>
          <cell r="B2649">
            <v>533080</v>
          </cell>
          <cell r="C2649" t="str">
            <v>MOLDTKPAC</v>
          </cell>
        </row>
        <row r="2650">
          <cell r="A2650" t="str">
            <v>MOLD-TEK TECHNOLOGIES LTD</v>
          </cell>
          <cell r="B2650">
            <v>526263</v>
          </cell>
          <cell r="C2650" t="str">
            <v>MOLDTECH</v>
          </cell>
        </row>
        <row r="2651">
          <cell r="A2651" t="str">
            <v>MONARCH NETWORTH CAPITAL LTD</v>
          </cell>
          <cell r="B2651">
            <v>511551</v>
          </cell>
          <cell r="C2651" t="str">
            <v>Not Listed</v>
          </cell>
        </row>
        <row r="2652">
          <cell r="A2652" t="str">
            <v>MONEY MASTERS LEASING &amp; FINANCE LTD</v>
          </cell>
          <cell r="B2652">
            <v>535910</v>
          </cell>
          <cell r="C2652" t="str">
            <v>Not Listed</v>
          </cell>
        </row>
        <row r="2653">
          <cell r="A2653" t="str">
            <v>MONNET INDUSTRIES LTD</v>
          </cell>
          <cell r="B2653">
            <v>532078</v>
          </cell>
          <cell r="C2653" t="str">
            <v>Not Listed</v>
          </cell>
        </row>
        <row r="2654">
          <cell r="A2654" t="str">
            <v>MONNET ISPAT &amp; ENERGY LTD</v>
          </cell>
          <cell r="B2654">
            <v>513446</v>
          </cell>
          <cell r="C2654" t="str">
            <v>AIONJSW</v>
          </cell>
        </row>
        <row r="2655">
          <cell r="A2655" t="str">
            <v>MONNET PROJECT DEVELOPERS LTD</v>
          </cell>
          <cell r="B2655">
            <v>532723</v>
          </cell>
          <cell r="C2655" t="str">
            <v>Not Listed</v>
          </cell>
        </row>
        <row r="2656">
          <cell r="A2656" t="str">
            <v>MONOTYPE (INDIA) LTD</v>
          </cell>
          <cell r="B2656">
            <v>505343</v>
          </cell>
          <cell r="C2656" t="str">
            <v>Not Listed</v>
          </cell>
        </row>
        <row r="2657">
          <cell r="A2657" t="str">
            <v>MONOTYPE INDIA LTD</v>
          </cell>
          <cell r="B2657">
            <v>505343</v>
          </cell>
          <cell r="C2657" t="str">
            <v>Not Listed</v>
          </cell>
        </row>
        <row r="2658">
          <cell r="A2658" t="str">
            <v>MONSANTO (INDIA) LTD</v>
          </cell>
          <cell r="B2658">
            <v>524084</v>
          </cell>
          <cell r="C2658" t="str">
            <v>MONSANTO</v>
          </cell>
        </row>
        <row r="2659">
          <cell r="A2659" t="str">
            <v>MONSANTO INDIA LTD</v>
          </cell>
          <cell r="B2659">
            <v>524084</v>
          </cell>
          <cell r="C2659" t="str">
            <v>MONSANTO</v>
          </cell>
        </row>
        <row r="2660">
          <cell r="A2660" t="str">
            <v>MONTE CARLO FASHIONS LTD</v>
          </cell>
          <cell r="B2660">
            <v>538836</v>
          </cell>
          <cell r="C2660" t="str">
            <v>MONTECARLO</v>
          </cell>
        </row>
        <row r="2661">
          <cell r="A2661" t="str">
            <v>MOONGIPA CAPITAL FINANCE LTD</v>
          </cell>
          <cell r="B2661">
            <v>530167</v>
          </cell>
          <cell r="C2661" t="str">
            <v>Not Listed</v>
          </cell>
        </row>
        <row r="2662">
          <cell r="A2662" t="str">
            <v>MOONGIPA SECURITIES LTD</v>
          </cell>
          <cell r="B2662">
            <v>539199</v>
          </cell>
          <cell r="C2662" t="str">
            <v>Not Listed</v>
          </cell>
        </row>
        <row r="2663">
          <cell r="A2663" t="str">
            <v>MORARJEE TEXTILES LTD</v>
          </cell>
          <cell r="B2663">
            <v>532621</v>
          </cell>
          <cell r="C2663" t="str">
            <v>MORARJEE</v>
          </cell>
        </row>
        <row r="2664">
          <cell r="A2664" t="str">
            <v>MORARKA FINANCE LTD</v>
          </cell>
          <cell r="B2664">
            <v>511549</v>
          </cell>
          <cell r="C2664" t="str">
            <v>Not Listed</v>
          </cell>
        </row>
        <row r="2665">
          <cell r="A2665" t="str">
            <v>MOREPEN LABORATORIES LTD</v>
          </cell>
          <cell r="B2665">
            <v>500288</v>
          </cell>
          <cell r="C2665" t="str">
            <v>MOREPENLAB</v>
          </cell>
        </row>
        <row r="2666">
          <cell r="A2666" t="str">
            <v>MORGAN VENTURES LTD</v>
          </cell>
          <cell r="B2666">
            <v>526237</v>
          </cell>
          <cell r="C2666" t="str">
            <v>Not Listed</v>
          </cell>
        </row>
        <row r="2667">
          <cell r="A2667" t="str">
            <v>MORGANITE CRUCIBLE (INDIA) LTD</v>
          </cell>
          <cell r="B2667">
            <v>523160</v>
          </cell>
          <cell r="C2667" t="str">
            <v>Not Listed</v>
          </cell>
        </row>
        <row r="2668">
          <cell r="A2668" t="str">
            <v>MORGANITE CRUCIBLE INDIA LTD</v>
          </cell>
          <cell r="B2668">
            <v>523160</v>
          </cell>
          <cell r="C2668" t="str">
            <v>Not Listed</v>
          </cell>
        </row>
        <row r="2669">
          <cell r="A2669" t="str">
            <v>MORYO INDUSTRIES LTD.</v>
          </cell>
          <cell r="B2669">
            <v>513305</v>
          </cell>
          <cell r="C2669" t="str">
            <v>MORYOIND</v>
          </cell>
        </row>
        <row r="2670">
          <cell r="A2670" t="str">
            <v>MOSCHIP SEMICONDUCTOR TECHNOLOGY LTD</v>
          </cell>
          <cell r="B2670">
            <v>532407</v>
          </cell>
          <cell r="C2670" t="str">
            <v>Not Listed</v>
          </cell>
        </row>
        <row r="2671">
          <cell r="A2671" t="str">
            <v>MOSER-BAER I LTD</v>
          </cell>
          <cell r="B2671" t="str">
            <v>Not Listed</v>
          </cell>
          <cell r="C2671" t="str">
            <v>MOSERBAER</v>
          </cell>
        </row>
        <row r="2672">
          <cell r="A2672" t="str">
            <v>MOTHERSON SUMI SYSTEMS LTD</v>
          </cell>
          <cell r="B2672">
            <v>517334</v>
          </cell>
          <cell r="C2672" t="str">
            <v>MOTHERSUMI</v>
          </cell>
        </row>
        <row r="2673">
          <cell r="A2673" t="str">
            <v>MOTILAL OSWAL FINANCIAL SERVICES LTD</v>
          </cell>
          <cell r="B2673">
            <v>532892</v>
          </cell>
          <cell r="C2673" t="str">
            <v>MOTILALOFS</v>
          </cell>
        </row>
        <row r="2674">
          <cell r="A2674" t="str">
            <v>Motilal Oswal MOSt Shares M50 ETF</v>
          </cell>
          <cell r="B2674">
            <v>590115</v>
          </cell>
          <cell r="C2674" t="str">
            <v>M50</v>
          </cell>
        </row>
        <row r="2675">
          <cell r="A2675" t="str">
            <v>Motilal Oswal MOSt Shares NASDAQ-100 ETF</v>
          </cell>
          <cell r="B2675">
            <v>533385</v>
          </cell>
          <cell r="C2675" t="str">
            <v>N100</v>
          </cell>
        </row>
        <row r="2676">
          <cell r="A2676" t="str">
            <v>MOUNT SHIVALIK INDUSTRIES LTD</v>
          </cell>
          <cell r="B2676">
            <v>507522</v>
          </cell>
          <cell r="C2676" t="str">
            <v>Not Listed</v>
          </cell>
        </row>
        <row r="2677">
          <cell r="A2677" t="str">
            <v>MPHASIS LTD</v>
          </cell>
          <cell r="B2677">
            <v>526299</v>
          </cell>
          <cell r="C2677" t="str">
            <v>MPHASIS</v>
          </cell>
        </row>
        <row r="2678">
          <cell r="A2678" t="str">
            <v>MPIL CORPORATION LTD</v>
          </cell>
          <cell r="B2678">
            <v>500450</v>
          </cell>
          <cell r="C2678" t="str">
            <v>Not Listed</v>
          </cell>
        </row>
        <row r="2679">
          <cell r="A2679" t="str">
            <v>MPL PLASTICS LTD</v>
          </cell>
          <cell r="B2679">
            <v>526143</v>
          </cell>
          <cell r="C2679" t="str">
            <v>Not Listed</v>
          </cell>
        </row>
        <row r="2680">
          <cell r="A2680" t="str">
            <v>MPS LTD</v>
          </cell>
          <cell r="B2680">
            <v>532440</v>
          </cell>
          <cell r="C2680" t="str">
            <v>MPSLTD</v>
          </cell>
        </row>
        <row r="2681">
          <cell r="A2681" t="str">
            <v>MRC EXIM LTD</v>
          </cell>
          <cell r="B2681">
            <v>540809</v>
          </cell>
          <cell r="C2681" t="str">
            <v>Not Listed</v>
          </cell>
        </row>
        <row r="2682">
          <cell r="A2682" t="str">
            <v>MRF LTD</v>
          </cell>
          <cell r="B2682">
            <v>500290</v>
          </cell>
          <cell r="C2682" t="str">
            <v>MRF</v>
          </cell>
        </row>
        <row r="2683">
          <cell r="A2683" t="str">
            <v>MRO-TEK REALTY LTD</v>
          </cell>
          <cell r="B2683">
            <v>532376</v>
          </cell>
          <cell r="C2683" t="str">
            <v>MRO-TEK</v>
          </cell>
        </row>
        <row r="2684">
          <cell r="A2684" t="str">
            <v>MRUGESH TRADING LTD</v>
          </cell>
          <cell r="B2684">
            <v>512065</v>
          </cell>
          <cell r="C2684" t="str">
            <v>Not Listed</v>
          </cell>
        </row>
        <row r="2685">
          <cell r="A2685" t="str">
            <v>MSP STEEL &amp; POWER LTD</v>
          </cell>
          <cell r="B2685">
            <v>532650</v>
          </cell>
          <cell r="C2685" t="str">
            <v>MSPL</v>
          </cell>
        </row>
        <row r="2686">
          <cell r="A2686" t="str">
            <v>MSR (INDIA) LTD</v>
          </cell>
          <cell r="B2686">
            <v>508922</v>
          </cell>
          <cell r="C2686" t="str">
            <v>Not Listed</v>
          </cell>
        </row>
        <row r="2687">
          <cell r="A2687" t="str">
            <v>MSR INDIA LTD</v>
          </cell>
          <cell r="B2687">
            <v>508922</v>
          </cell>
          <cell r="C2687" t="str">
            <v>Not Listed</v>
          </cell>
        </row>
        <row r="2688">
          <cell r="A2688" t="str">
            <v>Mstc LTD</v>
          </cell>
          <cell r="B2688" t="str">
            <v>Not Listed</v>
          </cell>
          <cell r="C2688" t="str">
            <v>MSTCLTD</v>
          </cell>
        </row>
        <row r="2689">
          <cell r="A2689" t="str">
            <v>MSTC Ltd</v>
          </cell>
          <cell r="B2689">
            <v>542597</v>
          </cell>
          <cell r="C2689" t="str">
            <v>MSTC</v>
          </cell>
        </row>
        <row r="2690">
          <cell r="A2690" t="str">
            <v>MT EDUCARE LTD</v>
          </cell>
          <cell r="B2690">
            <v>534312</v>
          </cell>
          <cell r="C2690" t="str">
            <v>MTEDUCARE</v>
          </cell>
        </row>
        <row r="2691">
          <cell r="A2691" t="str">
            <v>MUDIT FINLEASE LTD</v>
          </cell>
          <cell r="B2691">
            <v>531919</v>
          </cell>
          <cell r="C2691" t="str">
            <v>Not Listed</v>
          </cell>
        </row>
        <row r="2692">
          <cell r="A2692" t="str">
            <v>MUDRA FINANCIAL SERVICES LTD</v>
          </cell>
          <cell r="B2692">
            <v>539819</v>
          </cell>
          <cell r="C2692" t="str">
            <v>Not Listed</v>
          </cell>
        </row>
        <row r="2693">
          <cell r="A2693" t="str">
            <v>MUDUNURU LTD</v>
          </cell>
          <cell r="B2693">
            <v>538743</v>
          </cell>
          <cell r="C2693" t="str">
            <v>Not Listed</v>
          </cell>
        </row>
        <row r="2694">
          <cell r="A2694" t="str">
            <v>MUKAND ENGINEERS LTD</v>
          </cell>
          <cell r="B2694">
            <v>532097</v>
          </cell>
          <cell r="C2694" t="str">
            <v>MUKANDENGG</v>
          </cell>
        </row>
        <row r="2695">
          <cell r="A2695" t="str">
            <v>MUKAND LTD</v>
          </cell>
          <cell r="B2695">
            <v>500460</v>
          </cell>
          <cell r="C2695" t="str">
            <v>MUKANDLTD</v>
          </cell>
        </row>
        <row r="2696">
          <cell r="A2696" t="str">
            <v>MUKAT PIPES LTD.-$</v>
          </cell>
          <cell r="B2696">
            <v>523832</v>
          </cell>
          <cell r="C2696" t="str">
            <v>MUKATPIP</v>
          </cell>
        </row>
        <row r="2697">
          <cell r="A2697" t="str">
            <v>MUKESH BABU FINANCIAL SERVICES LTD</v>
          </cell>
          <cell r="B2697">
            <v>530341</v>
          </cell>
          <cell r="C2697" t="str">
            <v>Not Listed</v>
          </cell>
        </row>
        <row r="2698">
          <cell r="A2698" t="str">
            <v>MUKTA AGRICULTURE LTD</v>
          </cell>
          <cell r="B2698">
            <v>535204</v>
          </cell>
          <cell r="C2698" t="str">
            <v>Not Listed</v>
          </cell>
        </row>
        <row r="2699">
          <cell r="A2699" t="str">
            <v>MUKTA ARTS LTD</v>
          </cell>
          <cell r="B2699">
            <v>532357</v>
          </cell>
          <cell r="C2699" t="str">
            <v>MUKTAARTS</v>
          </cell>
        </row>
        <row r="2700">
          <cell r="A2700" t="str">
            <v>MULLER &amp; PHIPPS (INDIA) LTD</v>
          </cell>
          <cell r="B2700">
            <v>501477</v>
          </cell>
          <cell r="C2700" t="str">
            <v>Not Listed</v>
          </cell>
        </row>
        <row r="2701">
          <cell r="A2701" t="str">
            <v>MULLER &amp; PHIPPS INDIA LTD</v>
          </cell>
          <cell r="B2701">
            <v>501477</v>
          </cell>
          <cell r="C2701" t="str">
            <v>Not Listed</v>
          </cell>
        </row>
        <row r="2702">
          <cell r="A2702" t="str">
            <v>MULTI COMMODITY EXCHANGE OF (INDIA) LTD</v>
          </cell>
          <cell r="B2702">
            <v>534091</v>
          </cell>
          <cell r="C2702" t="str">
            <v>MCX</v>
          </cell>
        </row>
        <row r="2703">
          <cell r="A2703" t="str">
            <v>MULTI COMMODITY EXCHANGE OF INDIA LTD</v>
          </cell>
          <cell r="B2703">
            <v>534091</v>
          </cell>
          <cell r="C2703" t="str">
            <v>MCX</v>
          </cell>
        </row>
        <row r="2704">
          <cell r="A2704" t="str">
            <v>MULTIBASE (INDIA) LTD</v>
          </cell>
          <cell r="B2704">
            <v>526169</v>
          </cell>
          <cell r="C2704" t="str">
            <v>Not Listed</v>
          </cell>
        </row>
        <row r="2705">
          <cell r="A2705" t="str">
            <v>MULTIBASE INDIA LTD</v>
          </cell>
          <cell r="B2705">
            <v>526169</v>
          </cell>
          <cell r="C2705" t="str">
            <v>Not Listed</v>
          </cell>
        </row>
        <row r="2706">
          <cell r="A2706" t="str">
            <v>MULTIPLUS HOLDINGS LTD</v>
          </cell>
          <cell r="B2706">
            <v>505594</v>
          </cell>
          <cell r="C2706" t="str">
            <v>Not Listed</v>
          </cell>
        </row>
        <row r="2707">
          <cell r="A2707" t="str">
            <v>MULTIPURPOSE TRADING &amp; AGENCIES LTD</v>
          </cell>
          <cell r="B2707">
            <v>504356</v>
          </cell>
          <cell r="C2707" t="str">
            <v>Not Listed</v>
          </cell>
        </row>
        <row r="2708">
          <cell r="A2708" t="str">
            <v>MUNJAL AUTO INDUSTRIES LTD</v>
          </cell>
          <cell r="B2708">
            <v>520059</v>
          </cell>
          <cell r="C2708" t="str">
            <v>MUNJALAU</v>
          </cell>
        </row>
        <row r="2709">
          <cell r="A2709" t="str">
            <v>MUNJAL SHOWA LTD</v>
          </cell>
          <cell r="B2709">
            <v>520043</v>
          </cell>
          <cell r="C2709" t="str">
            <v>MUNJALSHOW</v>
          </cell>
        </row>
        <row r="2710">
          <cell r="A2710" t="str">
            <v>MUNOTH CAPITAL MARKET LTD</v>
          </cell>
          <cell r="B2710">
            <v>511200</v>
          </cell>
          <cell r="C2710" t="str">
            <v>Not Listed</v>
          </cell>
        </row>
        <row r="2711">
          <cell r="A2711" t="str">
            <v>Munoth Communication Ltd</v>
          </cell>
          <cell r="B2711">
            <v>511401</v>
          </cell>
          <cell r="C2711" t="str">
            <v>MCLTD</v>
          </cell>
        </row>
        <row r="2712">
          <cell r="A2712" t="str">
            <v>MUNOTH FINANCIAL SERVICES LTD</v>
          </cell>
          <cell r="B2712">
            <v>531821</v>
          </cell>
          <cell r="C2712" t="str">
            <v>Not Listed</v>
          </cell>
        </row>
        <row r="2713">
          <cell r="A2713" t="str">
            <v>MURUDESHWAR CERAMICS LTD</v>
          </cell>
          <cell r="B2713">
            <v>515037</v>
          </cell>
          <cell r="C2713" t="str">
            <v>MURUDCERA</v>
          </cell>
        </row>
        <row r="2714">
          <cell r="A2714" t="str">
            <v>MUSIC BROADCAST LTD</v>
          </cell>
          <cell r="B2714">
            <v>540366</v>
          </cell>
          <cell r="C2714" t="str">
            <v>RADIOCITY</v>
          </cell>
        </row>
        <row r="2715">
          <cell r="A2715" t="str">
            <v>MUTHOOT CAPITAL SERVICES LTD</v>
          </cell>
          <cell r="B2715">
            <v>511766</v>
          </cell>
          <cell r="C2715" t="str">
            <v>MUTHOOTCAP</v>
          </cell>
        </row>
        <row r="2716">
          <cell r="A2716" t="str">
            <v>MUTHOOT FINANCE LTD</v>
          </cell>
          <cell r="B2716">
            <v>533398</v>
          </cell>
          <cell r="C2716" t="str">
            <v>MUTHOOTFIN</v>
          </cell>
        </row>
        <row r="2717">
          <cell r="A2717" t="str">
            <v>MVL LTD</v>
          </cell>
          <cell r="B2717">
            <v>532991</v>
          </cell>
          <cell r="C2717" t="str">
            <v>MVL</v>
          </cell>
        </row>
        <row r="2718">
          <cell r="A2718" t="str">
            <v>MY MONEY SECURITIES LTD</v>
          </cell>
          <cell r="B2718">
            <v>538862</v>
          </cell>
          <cell r="C2718" t="str">
            <v>Not Listed</v>
          </cell>
        </row>
        <row r="2719">
          <cell r="A2719" t="str">
            <v>MYSORE PETRO CHEMICALS LTD</v>
          </cell>
          <cell r="B2719">
            <v>506734</v>
          </cell>
          <cell r="C2719" t="str">
            <v>Not Listed</v>
          </cell>
        </row>
        <row r="2720">
          <cell r="A2720" t="str">
            <v>MYSTIC ELECTRONICS LTD</v>
          </cell>
          <cell r="B2720">
            <v>535205</v>
          </cell>
          <cell r="C2720" t="str">
            <v>Not Listed</v>
          </cell>
        </row>
        <row r="2721">
          <cell r="A2721" t="str">
            <v>N B I INDUSTRIAL FINANCE COMPANY LTD</v>
          </cell>
          <cell r="B2721" t="str">
            <v>Not Listed</v>
          </cell>
          <cell r="C2721" t="str">
            <v>NBIFIN</v>
          </cell>
        </row>
        <row r="2722">
          <cell r="A2722" t="str">
            <v>N D METAL INDUSTRIES LTD</v>
          </cell>
          <cell r="B2722">
            <v>512024</v>
          </cell>
          <cell r="C2722" t="str">
            <v>Not Listed</v>
          </cell>
        </row>
        <row r="2723">
          <cell r="A2723" t="str">
            <v>N G INDUSTRIES LTD</v>
          </cell>
          <cell r="B2723">
            <v>530897</v>
          </cell>
          <cell r="C2723" t="str">
            <v>Not Listed</v>
          </cell>
        </row>
        <row r="2724">
          <cell r="A2724" t="str">
            <v>N R AGARWAL INDUSTRIES LTD</v>
          </cell>
          <cell r="B2724">
            <v>516082</v>
          </cell>
          <cell r="C2724" t="str">
            <v>NRAIL</v>
          </cell>
        </row>
        <row r="2725">
          <cell r="A2725" t="str">
            <v>N R INTERNATIONAL LTD</v>
          </cell>
          <cell r="B2725">
            <v>532623</v>
          </cell>
          <cell r="C2725" t="str">
            <v>Not Listed</v>
          </cell>
        </row>
        <row r="2726">
          <cell r="A2726" t="str">
            <v>N2N TECHNOLOGIES LTD</v>
          </cell>
          <cell r="B2726">
            <v>512279</v>
          </cell>
          <cell r="C2726" t="str">
            <v>Not Listed</v>
          </cell>
        </row>
        <row r="2727">
          <cell r="A2727" t="str">
            <v>NACL INDUSTRIES LTD</v>
          </cell>
          <cell r="B2727">
            <v>524709</v>
          </cell>
          <cell r="C2727" t="str">
            <v>NACLIND</v>
          </cell>
        </row>
        <row r="2728">
          <cell r="A2728" t="str">
            <v>NAGA DHUNSERI GROUP LTD</v>
          </cell>
          <cell r="B2728" t="str">
            <v>Not Listed</v>
          </cell>
          <cell r="C2728" t="str">
            <v>NDGL</v>
          </cell>
        </row>
        <row r="2729">
          <cell r="A2729" t="str">
            <v>NAGARJUNA AGRI TECH LTD</v>
          </cell>
          <cell r="B2729">
            <v>531832</v>
          </cell>
          <cell r="C2729" t="str">
            <v>Not Listed</v>
          </cell>
        </row>
        <row r="2730">
          <cell r="A2730" t="str">
            <v>NAGARJUNA FERTILIZERS AND CHEMICALS LTD</v>
          </cell>
          <cell r="B2730">
            <v>539917</v>
          </cell>
          <cell r="C2730" t="str">
            <v>NAGAFERT</v>
          </cell>
        </row>
        <row r="2731">
          <cell r="A2731" t="str">
            <v>NAGARJUNA OIL REFINERY LTD</v>
          </cell>
          <cell r="B2731">
            <v>534184</v>
          </cell>
          <cell r="C2731" t="str">
            <v>NAGAROIL</v>
          </cell>
        </row>
        <row r="2732">
          <cell r="A2732" t="str">
            <v>NAGPUR POWER &amp; INDUSTRIES LTD</v>
          </cell>
          <cell r="B2732">
            <v>532362</v>
          </cell>
          <cell r="C2732" t="str">
            <v>Not Listed</v>
          </cell>
        </row>
        <row r="2733">
          <cell r="A2733" t="str">
            <v>NAGREEKA CAPITAL &amp; INFRASTRUCTURE LTD</v>
          </cell>
          <cell r="B2733">
            <v>532895</v>
          </cell>
          <cell r="C2733" t="str">
            <v>NAGREEKCAP</v>
          </cell>
        </row>
        <row r="2734">
          <cell r="A2734" t="str">
            <v>NAGREEKA EXPORTS LTD</v>
          </cell>
          <cell r="B2734">
            <v>521109</v>
          </cell>
          <cell r="C2734" t="str">
            <v>NAGREEKEXP</v>
          </cell>
        </row>
        <row r="2735">
          <cell r="A2735" t="str">
            <v>NAHAR CAPITAL AND FINANCIAL SERVICES LTD</v>
          </cell>
          <cell r="B2735">
            <v>532952</v>
          </cell>
          <cell r="C2735" t="str">
            <v>NAHARCAP</v>
          </cell>
        </row>
        <row r="2736">
          <cell r="A2736" t="str">
            <v>NAHAR INDUSTRIAL ENTERPRISES LTD</v>
          </cell>
          <cell r="B2736">
            <v>519136</v>
          </cell>
          <cell r="C2736" t="str">
            <v>NAHARINDUS</v>
          </cell>
        </row>
        <row r="2737">
          <cell r="A2737" t="str">
            <v>NAHAR POLY FILMS LTD</v>
          </cell>
          <cell r="B2737">
            <v>523391</v>
          </cell>
          <cell r="C2737" t="str">
            <v>NAHARPOLY</v>
          </cell>
        </row>
        <row r="2738">
          <cell r="A2738" t="str">
            <v>NAHAR SPINNING MILLS LTD</v>
          </cell>
          <cell r="B2738">
            <v>500296</v>
          </cell>
          <cell r="C2738" t="str">
            <v>NAHARSPING</v>
          </cell>
        </row>
        <row r="2739">
          <cell r="A2739" t="str">
            <v>NAKODA GROUP OF INDUSTRIES LTD</v>
          </cell>
          <cell r="B2739">
            <v>541418</v>
          </cell>
          <cell r="C2739" t="str">
            <v>Not Listed</v>
          </cell>
        </row>
        <row r="2740">
          <cell r="A2740" t="str">
            <v>NALIN LEASE FINANCE LTD</v>
          </cell>
          <cell r="B2740">
            <v>531212</v>
          </cell>
          <cell r="C2740" t="str">
            <v>Not Listed</v>
          </cell>
        </row>
        <row r="2741">
          <cell r="A2741" t="str">
            <v>NALWA SONS INVESTMENTS LTD</v>
          </cell>
          <cell r="B2741">
            <v>532256</v>
          </cell>
          <cell r="C2741" t="str">
            <v>NSIL</v>
          </cell>
        </row>
        <row r="2742">
          <cell r="A2742" t="str">
            <v>NAM SECURITIES LTD</v>
          </cell>
          <cell r="B2742">
            <v>538395</v>
          </cell>
          <cell r="C2742" t="str">
            <v>Not Listed</v>
          </cell>
        </row>
        <row r="2743">
          <cell r="A2743" t="str">
            <v>NANDAN DENIM LTD</v>
          </cell>
          <cell r="B2743">
            <v>532641</v>
          </cell>
          <cell r="C2743" t="str">
            <v>NDL</v>
          </cell>
        </row>
        <row r="2744">
          <cell r="A2744" t="str">
            <v>NANDANI CREATION LTD</v>
          </cell>
          <cell r="B2744" t="str">
            <v>Not Listed</v>
          </cell>
          <cell r="C2744" t="str">
            <v>NANDANI</v>
          </cell>
        </row>
        <row r="2745">
          <cell r="A2745" t="str">
            <v>NARAYANA HRUDAYALAYA LTD</v>
          </cell>
          <cell r="B2745">
            <v>539551</v>
          </cell>
          <cell r="C2745" t="str">
            <v>NH</v>
          </cell>
        </row>
        <row r="2746">
          <cell r="A2746" t="str">
            <v>NARAYANI STEELS LTD</v>
          </cell>
          <cell r="B2746">
            <v>540080</v>
          </cell>
          <cell r="C2746" t="str">
            <v>Not Listed</v>
          </cell>
        </row>
        <row r="2747">
          <cell r="A2747" t="str">
            <v>NARBADA GEMS AND JEWELLERY LTD</v>
          </cell>
          <cell r="B2747">
            <v>519455</v>
          </cell>
          <cell r="C2747" t="str">
            <v>Not Listed</v>
          </cell>
        </row>
        <row r="2748">
          <cell r="A2748" t="str">
            <v>Narendra Investments (Delhi) Ltd</v>
          </cell>
          <cell r="B2748">
            <v>540204</v>
          </cell>
          <cell r="C2748" t="str">
            <v>NIDL</v>
          </cell>
        </row>
        <row r="2749">
          <cell r="A2749" t="str">
            <v>NARENDRA PROPERTIES LTD</v>
          </cell>
          <cell r="B2749">
            <v>531416</v>
          </cell>
          <cell r="C2749" t="str">
            <v>Not Listed</v>
          </cell>
        </row>
        <row r="2750">
          <cell r="A2750" t="str">
            <v>NARMADA AGROBASE LTD</v>
          </cell>
          <cell r="B2750" t="str">
            <v>Not Listed</v>
          </cell>
          <cell r="C2750" t="str">
            <v>NARMADA</v>
          </cell>
        </row>
        <row r="2751">
          <cell r="A2751" t="str">
            <v>NARMADA GELATINES LTD</v>
          </cell>
          <cell r="B2751">
            <v>526739</v>
          </cell>
          <cell r="C2751" t="str">
            <v>Not Listed</v>
          </cell>
        </row>
        <row r="2752">
          <cell r="A2752" t="str">
            <v>NARMADA MACPLAST DRIP IRRIGATION SYSTEMS LTD.</v>
          </cell>
          <cell r="B2752">
            <v>517431</v>
          </cell>
          <cell r="C2752" t="str">
            <v>NARMP</v>
          </cell>
        </row>
        <row r="2753">
          <cell r="A2753" t="str">
            <v>NATCO ECONOMICALS LTD</v>
          </cell>
          <cell r="B2753">
            <v>539595</v>
          </cell>
          <cell r="C2753" t="str">
            <v>Not Listed</v>
          </cell>
        </row>
        <row r="2754">
          <cell r="A2754" t="str">
            <v>NATCO PHARMA LTD</v>
          </cell>
          <cell r="B2754">
            <v>524816</v>
          </cell>
          <cell r="C2754" t="str">
            <v>NATCOPHARM</v>
          </cell>
        </row>
        <row r="2755">
          <cell r="A2755" t="str">
            <v>NATH BIO-GENES (INDIA) LTD</v>
          </cell>
          <cell r="B2755">
            <v>537291</v>
          </cell>
          <cell r="C2755" t="str">
            <v>NATHBIOGEN</v>
          </cell>
        </row>
        <row r="2756">
          <cell r="A2756" t="str">
            <v>NATH BIO-GENES INDIA LTD</v>
          </cell>
          <cell r="B2756">
            <v>537291</v>
          </cell>
          <cell r="C2756" t="str">
            <v>NATHBIOGEN</v>
          </cell>
        </row>
        <row r="2757">
          <cell r="A2757" t="str">
            <v>NATH PULP &amp; PAPER MILLS LTD</v>
          </cell>
          <cell r="B2757">
            <v>502407</v>
          </cell>
          <cell r="C2757" t="str">
            <v>Not Listed</v>
          </cell>
        </row>
        <row r="2758">
          <cell r="A2758" t="str">
            <v>NATIONAL ALUMINIUM COMPANY LTD</v>
          </cell>
          <cell r="B2758">
            <v>532234</v>
          </cell>
          <cell r="C2758" t="str">
            <v>NATIONALUM</v>
          </cell>
        </row>
        <row r="2759">
          <cell r="A2759" t="str">
            <v>NATIONAL FERTILIZERS LTD</v>
          </cell>
          <cell r="B2759">
            <v>523630</v>
          </cell>
          <cell r="C2759" t="str">
            <v>NFL</v>
          </cell>
        </row>
        <row r="2760">
          <cell r="A2760" t="str">
            <v>NATIONAL FITTINGS LTD</v>
          </cell>
          <cell r="B2760">
            <v>531289</v>
          </cell>
          <cell r="C2760" t="str">
            <v>Not Listed</v>
          </cell>
        </row>
        <row r="2761">
          <cell r="A2761" t="str">
            <v>NATIONAL GENERAL INDUSTRIES LTD</v>
          </cell>
          <cell r="B2761">
            <v>531651</v>
          </cell>
          <cell r="C2761" t="str">
            <v>Not Listed</v>
          </cell>
        </row>
        <row r="2762">
          <cell r="A2762" t="str">
            <v>NATIONAL OXYGEN LTD</v>
          </cell>
          <cell r="B2762">
            <v>507813</v>
          </cell>
          <cell r="C2762" t="str">
            <v>Not Listed</v>
          </cell>
        </row>
        <row r="2763">
          <cell r="A2763" t="str">
            <v>NATIONAL PEROXIDE LTD</v>
          </cell>
          <cell r="B2763">
            <v>500298</v>
          </cell>
          <cell r="C2763" t="str">
            <v>Not Listed</v>
          </cell>
        </row>
        <row r="2764">
          <cell r="A2764" t="str">
            <v>NATIONAL PLASTIC INDUSTRIES LTD</v>
          </cell>
          <cell r="B2764">
            <v>526616</v>
          </cell>
          <cell r="C2764" t="str">
            <v>Not Listed</v>
          </cell>
        </row>
        <row r="2765">
          <cell r="A2765" t="str">
            <v>NATIONAL PLASTIC TECHNOLOGIES LTD</v>
          </cell>
          <cell r="B2765">
            <v>531287</v>
          </cell>
          <cell r="C2765" t="str">
            <v>Not Listed</v>
          </cell>
        </row>
        <row r="2766">
          <cell r="A2766" t="str">
            <v>NATIONAL PLYWOOD INDUSTRIES LTD</v>
          </cell>
          <cell r="B2766">
            <v>516062</v>
          </cell>
          <cell r="C2766" t="str">
            <v>Not Listed</v>
          </cell>
        </row>
        <row r="2767">
          <cell r="A2767" t="str">
            <v>NATIONAL STANDARD (INDIA) LTD</v>
          </cell>
          <cell r="B2767">
            <v>504882</v>
          </cell>
          <cell r="C2767" t="str">
            <v>Not Listed</v>
          </cell>
        </row>
        <row r="2768">
          <cell r="A2768" t="str">
            <v>NATIONAL STANDARD INDIA LTD</v>
          </cell>
          <cell r="B2768">
            <v>504882</v>
          </cell>
          <cell r="C2768" t="str">
            <v>Not Listed</v>
          </cell>
        </row>
        <row r="2769">
          <cell r="A2769" t="str">
            <v>NATIONAL STEEL AND AGRO INDUSTRIES LTD</v>
          </cell>
          <cell r="B2769">
            <v>513179</v>
          </cell>
          <cell r="C2769" t="str">
            <v>NATNLSTEEL</v>
          </cell>
        </row>
        <row r="2770">
          <cell r="A2770" t="str">
            <v>NATRAJ PROTEINS LTD</v>
          </cell>
          <cell r="B2770">
            <v>530119</v>
          </cell>
          <cell r="C2770" t="str">
            <v>Not Listed</v>
          </cell>
        </row>
        <row r="2771">
          <cell r="A2771" t="str">
            <v>NATURA HUE CHEM LTD</v>
          </cell>
          <cell r="B2771">
            <v>531834</v>
          </cell>
          <cell r="C2771" t="str">
            <v>Not Listed</v>
          </cell>
        </row>
        <row r="2772">
          <cell r="A2772" t="str">
            <v>NATURAL CAPSULES LTD</v>
          </cell>
          <cell r="B2772">
            <v>524654</v>
          </cell>
          <cell r="C2772" t="str">
            <v>Not Listed</v>
          </cell>
        </row>
        <row r="2773">
          <cell r="A2773" t="str">
            <v>NATURITE AGRO PRODUCTS LTD</v>
          </cell>
          <cell r="B2773">
            <v>538926</v>
          </cell>
          <cell r="C2773" t="str">
            <v>Not Listed</v>
          </cell>
        </row>
        <row r="2774">
          <cell r="A2774" t="str">
            <v>NAVA BHARAT VENTURES LTD</v>
          </cell>
          <cell r="B2774">
            <v>513023</v>
          </cell>
          <cell r="C2774" t="str">
            <v>NBVENTURES</v>
          </cell>
        </row>
        <row r="2775">
          <cell r="A2775" t="str">
            <v>NAVIGANT CORPORATE ADVISORS LTD</v>
          </cell>
          <cell r="B2775">
            <v>539521</v>
          </cell>
          <cell r="C2775" t="str">
            <v>Not Listed</v>
          </cell>
        </row>
        <row r="2776">
          <cell r="A2776" t="str">
            <v>NAVIN FLUORINE INTERNATIONAL LTD</v>
          </cell>
          <cell r="B2776">
            <v>532504</v>
          </cell>
          <cell r="C2776" t="str">
            <v>NAVINFLUOR</v>
          </cell>
        </row>
        <row r="2777">
          <cell r="A2777" t="str">
            <v>NAVKAR BUILDERS LTD</v>
          </cell>
          <cell r="B2777">
            <v>531494</v>
          </cell>
          <cell r="C2777" t="str">
            <v>Not Listed</v>
          </cell>
        </row>
        <row r="2778">
          <cell r="A2778" t="str">
            <v>NAVKAR CORPORATION LTD</v>
          </cell>
          <cell r="B2778">
            <v>539332</v>
          </cell>
          <cell r="C2778" t="str">
            <v>NAVKARCORP</v>
          </cell>
        </row>
        <row r="2779">
          <cell r="A2779" t="str">
            <v>NAVKETAN MERCHANTS LTD</v>
          </cell>
          <cell r="B2779">
            <v>539525</v>
          </cell>
          <cell r="C2779" t="str">
            <v>Not Listed</v>
          </cell>
        </row>
        <row r="2780">
          <cell r="A2780" t="str">
            <v>NAVNEET EDUCATION LTD</v>
          </cell>
          <cell r="B2780">
            <v>508989</v>
          </cell>
          <cell r="C2780" t="str">
            <v>NAVNETEDUL</v>
          </cell>
        </row>
        <row r="2781">
          <cell r="A2781" t="str">
            <v>NAYSAA SECURITIES LTD</v>
          </cell>
          <cell r="B2781">
            <v>538668</v>
          </cell>
          <cell r="C2781" t="str">
            <v>Not Listed</v>
          </cell>
        </row>
        <row r="2782">
          <cell r="A2782" t="str">
            <v>NB FOOTWEAR LTD</v>
          </cell>
          <cell r="B2782">
            <v>523242</v>
          </cell>
          <cell r="C2782" t="str">
            <v>Not Listed</v>
          </cell>
        </row>
        <row r="2783">
          <cell r="A2783" t="str">
            <v>NBCC (INDIA) LTD</v>
          </cell>
          <cell r="B2783">
            <v>534309</v>
          </cell>
          <cell r="C2783" t="str">
            <v>NBCC</v>
          </cell>
        </row>
        <row r="2784">
          <cell r="A2784" t="str">
            <v>NBCC INDIA LTD</v>
          </cell>
          <cell r="B2784">
            <v>534309</v>
          </cell>
          <cell r="C2784" t="str">
            <v>NBCC</v>
          </cell>
        </row>
        <row r="2785">
          <cell r="A2785" t="str">
            <v>NCC BLUE WATER PRODUCTS LTD</v>
          </cell>
          <cell r="B2785">
            <v>519506</v>
          </cell>
          <cell r="C2785" t="str">
            <v>Not Listed</v>
          </cell>
        </row>
        <row r="2786">
          <cell r="A2786" t="str">
            <v>NCC FINANCE LTD</v>
          </cell>
          <cell r="B2786">
            <v>531452</v>
          </cell>
          <cell r="C2786" t="str">
            <v>Not Listed</v>
          </cell>
        </row>
        <row r="2787">
          <cell r="A2787" t="str">
            <v>NCC LTD</v>
          </cell>
          <cell r="B2787">
            <v>500294</v>
          </cell>
          <cell r="C2787" t="str">
            <v>NCC</v>
          </cell>
        </row>
        <row r="2788">
          <cell r="A2788" t="str">
            <v>NCL INDUSTRIES LTD</v>
          </cell>
          <cell r="B2788">
            <v>502168</v>
          </cell>
          <cell r="C2788" t="str">
            <v>NCLIND</v>
          </cell>
        </row>
        <row r="2789">
          <cell r="A2789" t="str">
            <v>NCL RESEARCH &amp; FINANCIAL SERVICES LTD</v>
          </cell>
          <cell r="B2789">
            <v>530557</v>
          </cell>
          <cell r="C2789" t="str">
            <v>Not Listed</v>
          </cell>
        </row>
        <row r="2790">
          <cell r="A2790" t="str">
            <v>NDA SECURITIES LTD</v>
          </cell>
          <cell r="B2790">
            <v>511535</v>
          </cell>
          <cell r="C2790" t="str">
            <v>Not Listed</v>
          </cell>
        </row>
        <row r="2791">
          <cell r="A2791" t="str">
            <v>NECTAR LIFESCIENCES LTD</v>
          </cell>
          <cell r="B2791">
            <v>532649</v>
          </cell>
          <cell r="C2791" t="str">
            <v>NECLIFE</v>
          </cell>
        </row>
        <row r="2792">
          <cell r="A2792" t="str">
            <v>NEELAMALAI AGRO INDUSTRIES LTD</v>
          </cell>
          <cell r="B2792">
            <v>508670</v>
          </cell>
          <cell r="C2792" t="str">
            <v>Not Listed</v>
          </cell>
        </row>
        <row r="2793">
          <cell r="A2793" t="str">
            <v>NEELKANTH ROCKMINERALS LTD</v>
          </cell>
          <cell r="B2793">
            <v>531049</v>
          </cell>
          <cell r="C2793" t="str">
            <v>Not Listed</v>
          </cell>
        </row>
        <row r="2794">
          <cell r="A2794" t="str">
            <v>NEERAJ PAPER MARKETING LTD</v>
          </cell>
          <cell r="B2794">
            <v>539409</v>
          </cell>
          <cell r="C2794" t="str">
            <v>Not Listed</v>
          </cell>
        </row>
        <row r="2795">
          <cell r="A2795" t="str">
            <v>NEGOTIUM INTERNATIONAL TRADE LTD</v>
          </cell>
          <cell r="B2795">
            <v>537838</v>
          </cell>
          <cell r="C2795" t="str">
            <v>Not Listed</v>
          </cell>
        </row>
        <row r="2796">
          <cell r="A2796" t="str">
            <v>NEHA INTERNATIONAL LTD</v>
          </cell>
          <cell r="B2796">
            <v>519560</v>
          </cell>
          <cell r="C2796" t="str">
            <v>Not Listed</v>
          </cell>
        </row>
        <row r="2797">
          <cell r="A2797" t="str">
            <v>NEIL INDUSTRIES LTD</v>
          </cell>
          <cell r="B2797">
            <v>539016</v>
          </cell>
          <cell r="C2797" t="str">
            <v>Not Listed</v>
          </cell>
        </row>
        <row r="2798">
          <cell r="A2798" t="str">
            <v>NELCAST LTD</v>
          </cell>
          <cell r="B2798">
            <v>532864</v>
          </cell>
          <cell r="C2798" t="str">
            <v>NELCAST</v>
          </cell>
        </row>
        <row r="2799">
          <cell r="A2799" t="str">
            <v>NELCO LTD</v>
          </cell>
          <cell r="B2799">
            <v>504112</v>
          </cell>
          <cell r="C2799" t="str">
            <v>NELCO</v>
          </cell>
        </row>
        <row r="2800">
          <cell r="A2800" t="str">
            <v>NEO INFRACON LTD</v>
          </cell>
          <cell r="B2800">
            <v>514332</v>
          </cell>
          <cell r="C2800" t="str">
            <v>Not Listed</v>
          </cell>
        </row>
        <row r="2801">
          <cell r="A2801" t="str">
            <v>NEOGEM (INDIA) LTD</v>
          </cell>
          <cell r="B2801">
            <v>526195</v>
          </cell>
          <cell r="C2801" t="str">
            <v>Not Listed</v>
          </cell>
        </row>
        <row r="2802">
          <cell r="A2802" t="str">
            <v>NEOGEM INDIA LTD</v>
          </cell>
          <cell r="B2802">
            <v>526195</v>
          </cell>
          <cell r="C2802" t="str">
            <v>Not Listed</v>
          </cell>
        </row>
        <row r="2803">
          <cell r="A2803" t="str">
            <v>Neogen Chemicals Ltd</v>
          </cell>
          <cell r="B2803">
            <v>542665</v>
          </cell>
          <cell r="C2803" t="str">
            <v>NEOGEN</v>
          </cell>
        </row>
        <row r="2804">
          <cell r="A2804" t="str">
            <v>NEPTUNE EXPORTS LTD</v>
          </cell>
          <cell r="B2804">
            <v>512522</v>
          </cell>
          <cell r="C2804" t="str">
            <v>Not Listed</v>
          </cell>
        </row>
        <row r="2805">
          <cell r="A2805" t="str">
            <v>NESCO LTD</v>
          </cell>
          <cell r="B2805">
            <v>505355</v>
          </cell>
          <cell r="C2805" t="str">
            <v>NESCO</v>
          </cell>
        </row>
        <row r="2806">
          <cell r="A2806" t="str">
            <v>NESTLE (INDIA) LTD</v>
          </cell>
          <cell r="B2806">
            <v>500790</v>
          </cell>
          <cell r="C2806" t="str">
            <v>NESTLEIND</v>
          </cell>
        </row>
        <row r="2807">
          <cell r="A2807" t="str">
            <v>NESTLE INDIA LTD</v>
          </cell>
          <cell r="B2807">
            <v>500790</v>
          </cell>
          <cell r="C2807" t="str">
            <v>NESTLEIND</v>
          </cell>
        </row>
        <row r="2808">
          <cell r="A2808" t="str">
            <v>NETLINK SOLUTIONS (INDIA) LTD</v>
          </cell>
          <cell r="B2808">
            <v>509040</v>
          </cell>
          <cell r="C2808" t="str">
            <v>Not Listed</v>
          </cell>
        </row>
        <row r="2809">
          <cell r="A2809" t="str">
            <v>NETLINK SOLUTIONS INDIA LTD</v>
          </cell>
          <cell r="B2809">
            <v>509040</v>
          </cell>
          <cell r="C2809" t="str">
            <v>Not Listed</v>
          </cell>
        </row>
        <row r="2810">
          <cell r="A2810" t="str">
            <v>NETRIPPLES SOFTWARE LTD</v>
          </cell>
          <cell r="B2810">
            <v>542117</v>
          </cell>
          <cell r="C2810" t="str">
            <v>Not Listed</v>
          </cell>
        </row>
        <row r="2811">
          <cell r="A2811" t="str">
            <v>NETTLINX LTD</v>
          </cell>
          <cell r="B2811">
            <v>511658</v>
          </cell>
          <cell r="C2811" t="str">
            <v>Not Listed</v>
          </cell>
        </row>
        <row r="2812">
          <cell r="A2812" t="str">
            <v>NETWORK LTD</v>
          </cell>
          <cell r="B2812">
            <v>523558</v>
          </cell>
          <cell r="C2812" t="str">
            <v>Not Listed</v>
          </cell>
        </row>
        <row r="2813">
          <cell r="A2813" t="str">
            <v>NETWORK18 MEDIA &amp; INVESTMENTS LTD</v>
          </cell>
          <cell r="B2813">
            <v>532798</v>
          </cell>
          <cell r="C2813" t="str">
            <v>NETWORK18</v>
          </cell>
        </row>
        <row r="2814">
          <cell r="A2814" t="str">
            <v>NEUEON TOWERS LTD</v>
          </cell>
          <cell r="B2814">
            <v>532887</v>
          </cell>
          <cell r="C2814" t="str">
            <v>NTL</v>
          </cell>
        </row>
        <row r="2815">
          <cell r="A2815" t="str">
            <v>NEULAND LABORATORIES LTD</v>
          </cell>
          <cell r="B2815">
            <v>524558</v>
          </cell>
          <cell r="C2815" t="str">
            <v>NEULANDLAB</v>
          </cell>
        </row>
        <row r="2816">
          <cell r="A2816" t="str">
            <v>NEW DELHI TELEVISION LTD</v>
          </cell>
          <cell r="B2816">
            <v>532529</v>
          </cell>
          <cell r="C2816" t="str">
            <v>NDTV</v>
          </cell>
        </row>
        <row r="2817">
          <cell r="A2817" t="str">
            <v>NEW LIGHT APPARELS LTD</v>
          </cell>
          <cell r="B2817">
            <v>540243</v>
          </cell>
          <cell r="C2817" t="str">
            <v>Not Listed</v>
          </cell>
        </row>
        <row r="2818">
          <cell r="A2818" t="str">
            <v>NEW MARKETS ADVISORY LTD</v>
          </cell>
          <cell r="B2818">
            <v>508867</v>
          </cell>
          <cell r="C2818" t="str">
            <v>Not Listed</v>
          </cell>
        </row>
        <row r="2819">
          <cell r="A2819" t="str">
            <v>NEW SAGAR TRADING CO LTD</v>
          </cell>
          <cell r="B2819">
            <v>501479</v>
          </cell>
          <cell r="C2819" t="str">
            <v>Not Listed</v>
          </cell>
        </row>
        <row r="2820">
          <cell r="A2820" t="str">
            <v>NEWEVER TRADE WINGS LTD</v>
          </cell>
          <cell r="B2820">
            <v>536644</v>
          </cell>
          <cell r="C2820" t="str">
            <v>Not Listed</v>
          </cell>
        </row>
        <row r="2821">
          <cell r="A2821" t="str">
            <v>NEWGEN SOFTWARE TECHNOLOGIES LTD</v>
          </cell>
          <cell r="B2821">
            <v>540900</v>
          </cell>
          <cell r="C2821" t="str">
            <v>NEWGEN</v>
          </cell>
        </row>
        <row r="2822">
          <cell r="A2822" t="str">
            <v>NEXT MEDIAWORKS LTD</v>
          </cell>
          <cell r="B2822">
            <v>532416</v>
          </cell>
          <cell r="C2822" t="str">
            <v>NEXTMEDIA</v>
          </cell>
        </row>
        <row r="2823">
          <cell r="A2823" t="str">
            <v>NEXUS COMMODITIES AND TECHNOLOGIES LTD</v>
          </cell>
          <cell r="B2823">
            <v>538874</v>
          </cell>
          <cell r="C2823" t="str">
            <v>Not Listed</v>
          </cell>
        </row>
        <row r="2824">
          <cell r="A2824" t="str">
            <v>NGL FINE-CHEM LTD</v>
          </cell>
          <cell r="B2824">
            <v>524774</v>
          </cell>
          <cell r="C2824" t="str">
            <v>Not Listed</v>
          </cell>
        </row>
        <row r="2825">
          <cell r="A2825" t="str">
            <v>NHC FOODS LTD</v>
          </cell>
          <cell r="B2825">
            <v>517554</v>
          </cell>
          <cell r="C2825" t="str">
            <v>Not Listed</v>
          </cell>
        </row>
        <row r="2826">
          <cell r="A2826" t="str">
            <v>NHPC LTD</v>
          </cell>
          <cell r="B2826">
            <v>533098</v>
          </cell>
          <cell r="C2826" t="str">
            <v>NHPC</v>
          </cell>
        </row>
        <row r="2827">
          <cell r="A2827" t="str">
            <v>NICCO PARKS &amp; RESORTS LTD</v>
          </cell>
          <cell r="B2827">
            <v>526721</v>
          </cell>
          <cell r="C2827" t="str">
            <v>Not Listed</v>
          </cell>
        </row>
        <row r="2828">
          <cell r="A2828" t="str">
            <v>NICCO UCO ALLIANCE CREDIT LTD</v>
          </cell>
          <cell r="B2828">
            <v>523209</v>
          </cell>
          <cell r="C2828" t="str">
            <v>Not Listed</v>
          </cell>
        </row>
        <row r="2829">
          <cell r="A2829" t="str">
            <v>NIDHI GRANITES LTD</v>
          </cell>
          <cell r="B2829">
            <v>512103</v>
          </cell>
          <cell r="C2829" t="str">
            <v>Not Listed</v>
          </cell>
        </row>
        <row r="2830">
          <cell r="A2830" t="str">
            <v>NIHAR INFO GLOBAL LTD</v>
          </cell>
          <cell r="B2830">
            <v>531083</v>
          </cell>
          <cell r="C2830" t="str">
            <v>Not Listed</v>
          </cell>
        </row>
        <row r="2831">
          <cell r="A2831" t="str">
            <v>NIIT LTD</v>
          </cell>
          <cell r="B2831">
            <v>500304</v>
          </cell>
          <cell r="C2831" t="str">
            <v>NIITLTD</v>
          </cell>
        </row>
        <row r="2832">
          <cell r="A2832" t="str">
            <v>NIIT TECHNOLOGIES LTD</v>
          </cell>
          <cell r="B2832">
            <v>532541</v>
          </cell>
          <cell r="C2832" t="str">
            <v>NIITTECH</v>
          </cell>
        </row>
        <row r="2833">
          <cell r="A2833" t="str">
            <v>NIKHIL ADHESIVES LTD</v>
          </cell>
          <cell r="B2833">
            <v>526159</v>
          </cell>
          <cell r="C2833" t="str">
            <v>Not Listed</v>
          </cell>
        </row>
        <row r="2834">
          <cell r="A2834" t="str">
            <v>NIKKI GLOBAL FINANCE LTD</v>
          </cell>
          <cell r="B2834">
            <v>531272</v>
          </cell>
          <cell r="C2834" t="str">
            <v>Not Listed</v>
          </cell>
        </row>
        <row r="2835">
          <cell r="A2835" t="str">
            <v>NILA INFRASTRUCTURES LTD</v>
          </cell>
          <cell r="B2835">
            <v>530377</v>
          </cell>
          <cell r="C2835" t="str">
            <v>NILAINFRA</v>
          </cell>
        </row>
        <row r="2836">
          <cell r="A2836" t="str">
            <v>Nila Spaces Ltd</v>
          </cell>
          <cell r="B2836">
            <v>542231</v>
          </cell>
          <cell r="C2836" t="str">
            <v>NILASPACES</v>
          </cell>
        </row>
        <row r="2837">
          <cell r="A2837" t="str">
            <v>NILACHAL REFRACTORIES LTD</v>
          </cell>
          <cell r="B2837">
            <v>502294</v>
          </cell>
          <cell r="C2837" t="str">
            <v>Not Listed</v>
          </cell>
        </row>
        <row r="2838">
          <cell r="A2838" t="str">
            <v>NILE LTD</v>
          </cell>
          <cell r="B2838">
            <v>530129</v>
          </cell>
          <cell r="C2838" t="str">
            <v>Not Listed</v>
          </cell>
        </row>
        <row r="2839">
          <cell r="A2839" t="str">
            <v>NILKAMAL LTD</v>
          </cell>
          <cell r="B2839">
            <v>523385</v>
          </cell>
          <cell r="C2839" t="str">
            <v>NILKAMAL</v>
          </cell>
        </row>
        <row r="2840">
          <cell r="A2840" t="str">
            <v>NILKANTH ENGINEERING LTD</v>
          </cell>
          <cell r="B2840">
            <v>512004</v>
          </cell>
          <cell r="C2840" t="str">
            <v>Not Listed</v>
          </cell>
        </row>
        <row r="2841">
          <cell r="A2841" t="str">
            <v>NIMBUS FOODS INDUSTRIES LTD</v>
          </cell>
          <cell r="B2841">
            <v>531598</v>
          </cell>
          <cell r="C2841" t="str">
            <v>Not Listed</v>
          </cell>
        </row>
        <row r="2842">
          <cell r="A2842" t="str">
            <v>NIMBUS INDUSTRIES LTD</v>
          </cell>
          <cell r="B2842">
            <v>530971</v>
          </cell>
          <cell r="C2842" t="str">
            <v>Not Listed</v>
          </cell>
        </row>
        <row r="2843">
          <cell r="A2843" t="str">
            <v>NIMBUS PROJECTS LTD</v>
          </cell>
          <cell r="B2843">
            <v>511714</v>
          </cell>
          <cell r="C2843" t="str">
            <v>Not Listed</v>
          </cell>
        </row>
        <row r="2844">
          <cell r="A2844" t="str">
            <v>NINTEC SYSTEMS LTD</v>
          </cell>
          <cell r="B2844">
            <v>539843</v>
          </cell>
          <cell r="C2844" t="str">
            <v>Not Listed</v>
          </cell>
        </row>
        <row r="2845">
          <cell r="A2845" t="str">
            <v>NIRAJ CEMENT STRUCTURALS LTD</v>
          </cell>
          <cell r="B2845">
            <v>532986</v>
          </cell>
          <cell r="C2845" t="str">
            <v>Not Listed</v>
          </cell>
        </row>
        <row r="2846">
          <cell r="A2846" t="str">
            <v>NIRAJ ISPAT INDUSTRIES LTD</v>
          </cell>
          <cell r="B2846" t="str">
            <v>Not Listed</v>
          </cell>
          <cell r="C2846" t="str">
            <v>NIRAJISPAT</v>
          </cell>
        </row>
        <row r="2847">
          <cell r="A2847" t="str">
            <v>NIRAV COMMERCIALS LTD</v>
          </cell>
          <cell r="B2847">
            <v>512425</v>
          </cell>
          <cell r="C2847" t="str">
            <v>Not Listed</v>
          </cell>
        </row>
        <row r="2848">
          <cell r="A2848" t="str">
            <v>NIRLON LTD</v>
          </cell>
          <cell r="B2848">
            <v>500307</v>
          </cell>
          <cell r="C2848" t="str">
            <v>Not Listed</v>
          </cell>
        </row>
        <row r="2849">
          <cell r="A2849" t="str">
            <v>NISHTHA FINANCE AND INVESTMENT (INDIA) LTD</v>
          </cell>
          <cell r="B2849">
            <v>539311</v>
          </cell>
          <cell r="C2849" t="str">
            <v>Not Listed</v>
          </cell>
        </row>
        <row r="2850">
          <cell r="A2850" t="str">
            <v>NISHTHA FINANCE AND INVESTMENT INDIA LTD</v>
          </cell>
          <cell r="B2850">
            <v>539311</v>
          </cell>
          <cell r="C2850" t="str">
            <v>Not Listed</v>
          </cell>
        </row>
        <row r="2851">
          <cell r="A2851" t="str">
            <v>NITCO LTD</v>
          </cell>
          <cell r="B2851">
            <v>532722</v>
          </cell>
          <cell r="C2851" t="str">
            <v>NITCO</v>
          </cell>
        </row>
        <row r="2852">
          <cell r="A2852" t="str">
            <v>NITESH ESTATES LTD</v>
          </cell>
          <cell r="B2852">
            <v>533202</v>
          </cell>
          <cell r="C2852" t="str">
            <v>NITESHEST</v>
          </cell>
        </row>
        <row r="2853">
          <cell r="A2853" t="str">
            <v>NITIN CASTINGS LTD</v>
          </cell>
          <cell r="B2853">
            <v>508875</v>
          </cell>
          <cell r="C2853" t="str">
            <v>Not Listed</v>
          </cell>
        </row>
        <row r="2854">
          <cell r="A2854" t="str">
            <v>NITIN FIRE PROTECTION INDUSTRIES LTD</v>
          </cell>
          <cell r="B2854">
            <v>532854</v>
          </cell>
          <cell r="C2854" t="str">
            <v>NITINFIRE</v>
          </cell>
        </row>
        <row r="2855">
          <cell r="A2855" t="str">
            <v>NITIN SPINNERS LTD</v>
          </cell>
          <cell r="B2855">
            <v>532698</v>
          </cell>
          <cell r="C2855" t="str">
            <v>NITINSPIN</v>
          </cell>
        </row>
        <row r="2856">
          <cell r="A2856" t="str">
            <v>NITIRAJ ENGINEERS LTD</v>
          </cell>
          <cell r="B2856" t="str">
            <v>Not Listed</v>
          </cell>
          <cell r="C2856" t="str">
            <v>NITIRAJ</v>
          </cell>
        </row>
        <row r="2857">
          <cell r="A2857" t="str">
            <v>NITTA GELATIN (INDIA) LTD</v>
          </cell>
          <cell r="B2857">
            <v>506532</v>
          </cell>
          <cell r="C2857" t="str">
            <v>Not Listed</v>
          </cell>
        </row>
        <row r="2858">
          <cell r="A2858" t="str">
            <v>NITTA GELATIN INDIA LTD</v>
          </cell>
          <cell r="B2858">
            <v>506532</v>
          </cell>
          <cell r="C2858" t="str">
            <v>Not Listed</v>
          </cell>
        </row>
        <row r="2859">
          <cell r="A2859" t="str">
            <v>NIVEDITA MERCANTILE &amp; FINANCING LTD</v>
          </cell>
          <cell r="B2859">
            <v>512381</v>
          </cell>
          <cell r="C2859" t="str">
            <v>Not Listed</v>
          </cell>
        </row>
        <row r="2860">
          <cell r="A2860" t="str">
            <v>NIVI TRADING LTD</v>
          </cell>
          <cell r="B2860">
            <v>512245</v>
          </cell>
          <cell r="C2860" t="str">
            <v>Not Listed</v>
          </cell>
        </row>
        <row r="2861">
          <cell r="A2861" t="str">
            <v>NIYOGIN FINTECH LTD</v>
          </cell>
          <cell r="B2861">
            <v>538772</v>
          </cell>
          <cell r="C2861" t="str">
            <v>Not Listed</v>
          </cell>
        </row>
        <row r="2862">
          <cell r="A2862" t="str">
            <v>NK INDUSTRIES LTD</v>
          </cell>
          <cell r="B2862">
            <v>519494</v>
          </cell>
          <cell r="C2862" t="str">
            <v>NKIND</v>
          </cell>
        </row>
        <row r="2863">
          <cell r="A2863" t="str">
            <v>NLC (INDIA) LTD</v>
          </cell>
          <cell r="B2863">
            <v>513683</v>
          </cell>
          <cell r="C2863" t="str">
            <v>NLC(INDIA)</v>
          </cell>
        </row>
        <row r="2864">
          <cell r="A2864" t="str">
            <v>NLC INDIA LTD</v>
          </cell>
          <cell r="B2864">
            <v>513683</v>
          </cell>
          <cell r="C2864" t="str">
            <v>NLCINDIA</v>
          </cell>
        </row>
        <row r="2865">
          <cell r="A2865" t="str">
            <v>NMDC LTD</v>
          </cell>
          <cell r="B2865">
            <v>526371</v>
          </cell>
          <cell r="C2865" t="str">
            <v>NMDC</v>
          </cell>
        </row>
        <row r="2866">
          <cell r="A2866" t="str">
            <v>NOCIL LTD</v>
          </cell>
          <cell r="B2866">
            <v>500730</v>
          </cell>
          <cell r="C2866" t="str">
            <v>NOCIL</v>
          </cell>
        </row>
        <row r="2867">
          <cell r="A2867" t="str">
            <v>NOIDA TOLL BRIDGE COMPANY LTD</v>
          </cell>
          <cell r="B2867">
            <v>532481</v>
          </cell>
          <cell r="C2867" t="str">
            <v>NOIDATOLL</v>
          </cell>
        </row>
        <row r="2868">
          <cell r="A2868" t="str">
            <v>NORBEN TEA &amp; EXPORTS LTD</v>
          </cell>
          <cell r="B2868" t="str">
            <v>Not Listed</v>
          </cell>
          <cell r="C2868" t="str">
            <v>NORBTEAEXP</v>
          </cell>
        </row>
        <row r="2869">
          <cell r="A2869" t="str">
            <v>NORRIS MEDICINES LTD</v>
          </cell>
          <cell r="B2869">
            <v>524414</v>
          </cell>
          <cell r="C2869" t="str">
            <v>Not Listed</v>
          </cell>
        </row>
        <row r="2870">
          <cell r="A2870" t="str">
            <v>NORTH EASTERN CARRYING CORPORATION LTD</v>
          </cell>
          <cell r="B2870">
            <v>534615</v>
          </cell>
          <cell r="C2870" t="str">
            <v>NECCLTD</v>
          </cell>
        </row>
        <row r="2871">
          <cell r="A2871" t="str">
            <v>Northern Spirits Ltd</v>
          </cell>
          <cell r="B2871">
            <v>542628</v>
          </cell>
          <cell r="C2871" t="str">
            <v>NSL</v>
          </cell>
        </row>
        <row r="2872">
          <cell r="A2872" t="str">
            <v>NORTHLINK FISCAL AND CAPITAL SERVICES LTD</v>
          </cell>
          <cell r="B2872">
            <v>539110</v>
          </cell>
          <cell r="C2872" t="str">
            <v>Not Listed</v>
          </cell>
        </row>
        <row r="2873">
          <cell r="A2873" t="str">
            <v>NOURITRANS EXIM LTD</v>
          </cell>
          <cell r="B2873">
            <v>540698</v>
          </cell>
          <cell r="C2873" t="str">
            <v>Not Listed</v>
          </cell>
        </row>
        <row r="2874">
          <cell r="A2874" t="str">
            <v>NOUVEAU GLOBAL VENTURES LTD</v>
          </cell>
          <cell r="B2874">
            <v>531465</v>
          </cell>
          <cell r="C2874" t="str">
            <v>Not Listed</v>
          </cell>
        </row>
        <row r="2875">
          <cell r="A2875" t="str">
            <v>NOVA IRON &amp; STEEL LTD</v>
          </cell>
          <cell r="B2875">
            <v>513566</v>
          </cell>
          <cell r="C2875" t="str">
            <v>Not Listed</v>
          </cell>
        </row>
        <row r="2876">
          <cell r="A2876" t="str">
            <v>NOVA PUBLICATIONS (INDIA) LTD</v>
          </cell>
          <cell r="B2876">
            <v>530733</v>
          </cell>
          <cell r="C2876" t="str">
            <v>Not Listed</v>
          </cell>
        </row>
        <row r="2877">
          <cell r="A2877" t="str">
            <v>NOVA PUBLICATIONS INDIA LTD</v>
          </cell>
          <cell r="B2877">
            <v>530733</v>
          </cell>
          <cell r="C2877" t="str">
            <v>Not Listed</v>
          </cell>
        </row>
        <row r="2878">
          <cell r="A2878" t="str">
            <v>NOVARTIS (INDIA) LTD</v>
          </cell>
          <cell r="B2878">
            <v>500672</v>
          </cell>
          <cell r="C2878" t="str">
            <v>Not Listed</v>
          </cell>
        </row>
        <row r="2879">
          <cell r="A2879" t="str">
            <v>NOVARTIS INDIA LTD</v>
          </cell>
          <cell r="B2879">
            <v>500672</v>
          </cell>
          <cell r="C2879" t="str">
            <v>Not Listed</v>
          </cell>
        </row>
        <row r="2880">
          <cell r="A2880" t="str">
            <v>NPR FINANCE LTD</v>
          </cell>
          <cell r="B2880">
            <v>530127</v>
          </cell>
          <cell r="C2880" t="str">
            <v>Not Listed</v>
          </cell>
        </row>
        <row r="2881">
          <cell r="A2881" t="str">
            <v>NRB BEARING LTD</v>
          </cell>
          <cell r="B2881">
            <v>530367</v>
          </cell>
          <cell r="C2881" t="str">
            <v>NRBBEARING</v>
          </cell>
        </row>
        <row r="2882">
          <cell r="A2882" t="str">
            <v>NRB INDUSTRIAL BEARINGS LTD</v>
          </cell>
          <cell r="B2882">
            <v>535458</v>
          </cell>
          <cell r="C2882" t="str">
            <v>NIBL</v>
          </cell>
        </row>
        <row r="2883">
          <cell r="A2883" t="str">
            <v>NTC INDUSTRIES LTD</v>
          </cell>
          <cell r="B2883">
            <v>526723</v>
          </cell>
          <cell r="C2883" t="str">
            <v>Not Listed</v>
          </cell>
        </row>
        <row r="2884">
          <cell r="A2884" t="str">
            <v>NTPC LTD</v>
          </cell>
          <cell r="B2884">
            <v>532555</v>
          </cell>
          <cell r="C2884" t="str">
            <v>NTPC</v>
          </cell>
        </row>
        <row r="2885">
          <cell r="A2885" t="str">
            <v>NU TEK (INDIA) LTD</v>
          </cell>
          <cell r="B2885">
            <v>533015</v>
          </cell>
          <cell r="C2885" t="str">
            <v>NUTEK</v>
          </cell>
        </row>
        <row r="2886">
          <cell r="A2886" t="str">
            <v>NU TEK INDIA LTD</v>
          </cell>
          <cell r="B2886">
            <v>533015</v>
          </cell>
          <cell r="C2886" t="str">
            <v>NUTEK</v>
          </cell>
        </row>
        <row r="2887">
          <cell r="A2887" t="str">
            <v>NUCLEUS SOFTWARE EXPORTS LTD</v>
          </cell>
          <cell r="B2887">
            <v>531209</v>
          </cell>
          <cell r="C2887" t="str">
            <v>NUCLEUS</v>
          </cell>
        </row>
        <row r="2888">
          <cell r="A2888" t="str">
            <v>NUTECH GLOBAL LTD</v>
          </cell>
          <cell r="B2888">
            <v>531304</v>
          </cell>
          <cell r="C2888" t="str">
            <v>Not Listed</v>
          </cell>
        </row>
        <row r="2889">
          <cell r="A2889" t="str">
            <v>NUTRAPLUS (INDIA) LTD</v>
          </cell>
          <cell r="B2889">
            <v>524764</v>
          </cell>
          <cell r="C2889" t="str">
            <v>Not Listed</v>
          </cell>
        </row>
        <row r="2890">
          <cell r="A2890" t="str">
            <v>NUTRAPLUS INDIA LTD</v>
          </cell>
          <cell r="B2890">
            <v>524764</v>
          </cell>
          <cell r="C2890" t="str">
            <v>Not Listed</v>
          </cell>
        </row>
        <row r="2891">
          <cell r="A2891" t="str">
            <v>NUTRICIRCLE LTD</v>
          </cell>
          <cell r="B2891">
            <v>530219</v>
          </cell>
          <cell r="C2891" t="str">
            <v>Not Listed</v>
          </cell>
        </row>
        <row r="2892">
          <cell r="A2892" t="str">
            <v>NUWAY ORGANIC NATURALS (INDIA) LTD</v>
          </cell>
          <cell r="B2892">
            <v>531819</v>
          </cell>
          <cell r="C2892" t="str">
            <v>Not Listed</v>
          </cell>
        </row>
        <row r="2893">
          <cell r="A2893" t="str">
            <v>NUWAY ORGANIC NATURALS INDIA LTD</v>
          </cell>
          <cell r="B2893">
            <v>531819</v>
          </cell>
          <cell r="C2893" t="str">
            <v>Not Listed</v>
          </cell>
        </row>
        <row r="2894">
          <cell r="A2894" t="str">
            <v>NYSSA CORPORATION LTD</v>
          </cell>
          <cell r="B2894">
            <v>504378</v>
          </cell>
          <cell r="C2894" t="str">
            <v>Not Listed</v>
          </cell>
        </row>
        <row r="2895">
          <cell r="A2895" t="str">
            <v>O  P  CHAINS LTD</v>
          </cell>
          <cell r="B2895">
            <v>539116</v>
          </cell>
          <cell r="C2895" t="str">
            <v>Not Listed</v>
          </cell>
        </row>
        <row r="2896">
          <cell r="A2896" t="str">
            <v>OASIS SECURITIES LTD</v>
          </cell>
          <cell r="B2896">
            <v>512489</v>
          </cell>
          <cell r="C2896" t="str">
            <v>Not Listed</v>
          </cell>
        </row>
        <row r="2897">
          <cell r="A2897" t="str">
            <v>OASIS TRADELINK LTD</v>
          </cell>
          <cell r="B2897">
            <v>538547</v>
          </cell>
          <cell r="C2897" t="str">
            <v>Not Listed</v>
          </cell>
        </row>
        <row r="2898">
          <cell r="A2898" t="str">
            <v>OBEROI REALTY LTD</v>
          </cell>
          <cell r="B2898">
            <v>533273</v>
          </cell>
          <cell r="C2898" t="str">
            <v>OBEROIRLTY</v>
          </cell>
        </row>
        <row r="2899">
          <cell r="A2899" t="str">
            <v>OBJECTONE INFORMATION SYSTEMS LTD</v>
          </cell>
          <cell r="B2899">
            <v>535657</v>
          </cell>
          <cell r="C2899" t="str">
            <v>Not Listed</v>
          </cell>
        </row>
        <row r="2900">
          <cell r="A2900" t="str">
            <v>OCEAN AGRO (INDIA) LTD</v>
          </cell>
          <cell r="B2900">
            <v>519491</v>
          </cell>
          <cell r="C2900" t="str">
            <v>Not Listed</v>
          </cell>
        </row>
        <row r="2901">
          <cell r="A2901" t="str">
            <v>OCEAN AGRO INDIA LTD</v>
          </cell>
          <cell r="B2901">
            <v>519491</v>
          </cell>
          <cell r="C2901" t="str">
            <v>Not Listed</v>
          </cell>
        </row>
        <row r="2902">
          <cell r="A2902" t="str">
            <v>OCEANAA BIOTEK INDUSTRIES LTD</v>
          </cell>
          <cell r="B2902">
            <v>538019</v>
          </cell>
          <cell r="C2902" t="str">
            <v>Not Listed</v>
          </cell>
        </row>
        <row r="2903">
          <cell r="A2903" t="str">
            <v>OCEANIC FOODS LTD</v>
          </cell>
          <cell r="B2903">
            <v>540405</v>
          </cell>
          <cell r="C2903" t="str">
            <v>Not Listed</v>
          </cell>
        </row>
        <row r="2904">
          <cell r="A2904" t="str">
            <v>OCL IRON AND STEEL LTD</v>
          </cell>
          <cell r="B2904">
            <v>533008</v>
          </cell>
          <cell r="C2904" t="str">
            <v>OISL</v>
          </cell>
        </row>
        <row r="2905">
          <cell r="A2905" t="str">
            <v>OCTAL CREDIT CAPITAL LTD</v>
          </cell>
          <cell r="B2905">
            <v>538894</v>
          </cell>
          <cell r="C2905" t="str">
            <v>Not Listed</v>
          </cell>
        </row>
        <row r="2906">
          <cell r="A2906" t="str">
            <v>OCTAWARE TECHNOLOGIES LTD</v>
          </cell>
          <cell r="B2906">
            <v>540416</v>
          </cell>
          <cell r="C2906" t="str">
            <v>Not Listed</v>
          </cell>
        </row>
        <row r="2907">
          <cell r="A2907" t="str">
            <v>ODYSSEY CORPORATION LTD</v>
          </cell>
          <cell r="B2907">
            <v>531996</v>
          </cell>
          <cell r="C2907" t="str">
            <v>Not Listed</v>
          </cell>
        </row>
        <row r="2908">
          <cell r="A2908" t="str">
            <v>ODYSSEY TECHNOLOGIES LTD</v>
          </cell>
          <cell r="B2908">
            <v>530175</v>
          </cell>
          <cell r="C2908" t="str">
            <v>Not Listed</v>
          </cell>
        </row>
        <row r="2909">
          <cell r="A2909" t="str">
            <v>OFS TECHNOLOGIES LTD</v>
          </cell>
          <cell r="B2909">
            <v>539570</v>
          </cell>
          <cell r="C2909" t="str">
            <v>Not Listed</v>
          </cell>
        </row>
        <row r="2910">
          <cell r="A2910" t="str">
            <v>OIL &amp; NATURAL GAS CORPORATION LTD</v>
          </cell>
          <cell r="B2910">
            <v>500312</v>
          </cell>
          <cell r="C2910" t="str">
            <v>ONGC</v>
          </cell>
        </row>
        <row r="2911">
          <cell r="A2911" t="str">
            <v>OIL (INDIA) LTD</v>
          </cell>
          <cell r="B2911">
            <v>533106</v>
          </cell>
          <cell r="C2911" t="str">
            <v>OIL</v>
          </cell>
        </row>
        <row r="2912">
          <cell r="A2912" t="str">
            <v>OIL COUNTRY TUBULAR LTD</v>
          </cell>
          <cell r="B2912">
            <v>500313</v>
          </cell>
          <cell r="C2912" t="str">
            <v>OILCOUNTUB</v>
          </cell>
        </row>
        <row r="2913">
          <cell r="A2913" t="str">
            <v>OIL INDIA LTD</v>
          </cell>
          <cell r="B2913">
            <v>533106</v>
          </cell>
          <cell r="C2913" t="str">
            <v>OIL</v>
          </cell>
        </row>
        <row r="2914">
          <cell r="A2914" t="str">
            <v>OK PLAY (INDIA) LTD</v>
          </cell>
          <cell r="B2914">
            <v>526415</v>
          </cell>
          <cell r="C2914" t="str">
            <v>Not Listed</v>
          </cell>
        </row>
        <row r="2915">
          <cell r="A2915" t="str">
            <v>OK PLAY INDIA LTD</v>
          </cell>
          <cell r="B2915">
            <v>526415</v>
          </cell>
          <cell r="C2915" t="str">
            <v>Not Listed</v>
          </cell>
        </row>
        <row r="2916">
          <cell r="A2916" t="str">
            <v>OLECTRA GREENTECH LTD</v>
          </cell>
          <cell r="B2916">
            <v>532439</v>
          </cell>
          <cell r="C2916" t="str">
            <v>OLECTRA</v>
          </cell>
        </row>
        <row r="2917">
          <cell r="A2917" t="str">
            <v>OLYMPIA INDUSTRIES LTD</v>
          </cell>
          <cell r="B2917">
            <v>521105</v>
          </cell>
          <cell r="C2917" t="str">
            <v>Not Listed</v>
          </cell>
        </row>
        <row r="2918">
          <cell r="A2918" t="str">
            <v>OLYMPIC CARDS LTD</v>
          </cell>
          <cell r="B2918">
            <v>534190</v>
          </cell>
          <cell r="C2918" t="str">
            <v>Not Listed</v>
          </cell>
        </row>
        <row r="2919">
          <cell r="A2919" t="str">
            <v>OLYMPIC OIL INDUSTRIES LTD</v>
          </cell>
          <cell r="B2919">
            <v>507609</v>
          </cell>
          <cell r="C2919" t="str">
            <v>Not Listed</v>
          </cell>
        </row>
        <row r="2920">
          <cell r="A2920" t="str">
            <v>OM METALS INFRAPROJECTS LTD</v>
          </cell>
          <cell r="B2920">
            <v>531092</v>
          </cell>
          <cell r="C2920" t="str">
            <v>OMMETALS</v>
          </cell>
        </row>
        <row r="2921">
          <cell r="A2921" t="str">
            <v>OMANSH ENTERPRISES LTD</v>
          </cell>
          <cell r="B2921">
            <v>538537</v>
          </cell>
          <cell r="C2921" t="str">
            <v>Not Listed</v>
          </cell>
        </row>
        <row r="2922">
          <cell r="A2922" t="str">
            <v>OMAX AUTOS LTD</v>
          </cell>
          <cell r="B2922">
            <v>520021</v>
          </cell>
          <cell r="C2922" t="str">
            <v>OMAXAUTO</v>
          </cell>
        </row>
        <row r="2923">
          <cell r="A2923" t="str">
            <v>OMAXE LTD</v>
          </cell>
          <cell r="B2923">
            <v>532880</v>
          </cell>
          <cell r="C2923" t="str">
            <v>OMAXE</v>
          </cell>
        </row>
        <row r="2924">
          <cell r="A2924" t="str">
            <v>OMFURN (INDIA) LTD</v>
          </cell>
          <cell r="B2924" t="str">
            <v>Not Listed</v>
          </cell>
          <cell r="C2924" t="str">
            <v>OMFURN</v>
          </cell>
        </row>
        <row r="2925">
          <cell r="A2925" t="str">
            <v>OMFURN INDIA LTD</v>
          </cell>
          <cell r="B2925" t="str">
            <v>Not Listed</v>
          </cell>
          <cell r="C2925" t="str">
            <v>OMFURN</v>
          </cell>
        </row>
        <row r="2926">
          <cell r="A2926" t="str">
            <v>OMKAR OVERSEAS LTD</v>
          </cell>
          <cell r="B2926">
            <v>531496</v>
          </cell>
          <cell r="C2926" t="str">
            <v>Not Listed</v>
          </cell>
        </row>
        <row r="2927">
          <cell r="A2927" t="str">
            <v>OMKAR PHARMACHEM LTD</v>
          </cell>
          <cell r="B2927">
            <v>532167</v>
          </cell>
          <cell r="C2927" t="str">
            <v>Not Listed</v>
          </cell>
        </row>
        <row r="2928">
          <cell r="A2928" t="str">
            <v>OMKAR SPECIALITY CHEMICALS LTD</v>
          </cell>
          <cell r="B2928">
            <v>533317</v>
          </cell>
          <cell r="C2928" t="str">
            <v>OMKARCHEM</v>
          </cell>
        </row>
        <row r="2929">
          <cell r="A2929" t="str">
            <v>OMNI AXS SOFTWARE LTD</v>
          </cell>
          <cell r="B2929">
            <v>532340</v>
          </cell>
          <cell r="C2929" t="str">
            <v>Not Listed</v>
          </cell>
        </row>
        <row r="2930">
          <cell r="A2930" t="str">
            <v>OMNITEX INDUSTRIES (INDIA) LTD</v>
          </cell>
          <cell r="B2930">
            <v>514324</v>
          </cell>
          <cell r="C2930" t="str">
            <v>Not Listed</v>
          </cell>
        </row>
        <row r="2931">
          <cell r="A2931" t="str">
            <v>OMNITEX INDUSTRIES INDIA LTD</v>
          </cell>
          <cell r="B2931">
            <v>514324</v>
          </cell>
          <cell r="C2931" t="str">
            <v>Not Listed</v>
          </cell>
        </row>
        <row r="2932">
          <cell r="A2932" t="str">
            <v>ONE POINT ONE SOLUTIONS LTD</v>
          </cell>
          <cell r="B2932" t="str">
            <v>Not Listed</v>
          </cell>
          <cell r="C2932" t="str">
            <v>ONEPOINT</v>
          </cell>
        </row>
        <row r="2933">
          <cell r="A2933" t="str">
            <v>ONELIFE CAPITAL ADVISORS LTD</v>
          </cell>
          <cell r="B2933">
            <v>533632</v>
          </cell>
          <cell r="C2933" t="str">
            <v>ONELIFECAP</v>
          </cell>
        </row>
        <row r="2934">
          <cell r="A2934" t="str">
            <v>ONESOURCE IDEAS VENTURE LTD</v>
          </cell>
          <cell r="B2934">
            <v>530805</v>
          </cell>
          <cell r="C2934" t="str">
            <v>Not Listed</v>
          </cell>
        </row>
        <row r="2935">
          <cell r="A2935" t="str">
            <v>ONESOURCE TECHMEDIA LTD</v>
          </cell>
          <cell r="B2935">
            <v>535647</v>
          </cell>
          <cell r="C2935" t="str">
            <v>Not Listed</v>
          </cell>
        </row>
        <row r="2936">
          <cell r="A2936" t="str">
            <v>ONMOBILE GLOBAL LTD</v>
          </cell>
          <cell r="B2936">
            <v>532944</v>
          </cell>
          <cell r="C2936" t="str">
            <v>ONMOBILE</v>
          </cell>
        </row>
        <row r="2937">
          <cell r="A2937" t="str">
            <v>ONTIC FINSERVE LTD</v>
          </cell>
          <cell r="B2937">
            <v>540386</v>
          </cell>
          <cell r="C2937" t="str">
            <v>Not Listed</v>
          </cell>
        </row>
        <row r="2938">
          <cell r="A2938" t="str">
            <v>ONWARD TECHNOLOGIES LTD</v>
          </cell>
          <cell r="B2938">
            <v>517536</v>
          </cell>
          <cell r="C2938" t="str">
            <v>ONWARDTEC</v>
          </cell>
        </row>
        <row r="2939">
          <cell r="A2939" t="str">
            <v>OPAL LUXURY TIME PRODUCTS LTD</v>
          </cell>
          <cell r="B2939" t="str">
            <v>Not Listed</v>
          </cell>
          <cell r="C2939" t="str">
            <v>OPAL</v>
          </cell>
        </row>
        <row r="2940">
          <cell r="A2940" t="str">
            <v>OPTIEMUS INFRACOM LTD</v>
          </cell>
          <cell r="B2940">
            <v>530135</v>
          </cell>
          <cell r="C2940" t="str">
            <v>OPTIEMUS</v>
          </cell>
        </row>
        <row r="2941">
          <cell r="A2941" t="str">
            <v>OPTIMUS FINANCE LTD</v>
          </cell>
          <cell r="B2941">
            <v>531254</v>
          </cell>
          <cell r="C2941" t="str">
            <v>Not Listed</v>
          </cell>
        </row>
        <row r="2942">
          <cell r="A2942" t="str">
            <v>OPTO CIRCUITS (INDIA) LTD</v>
          </cell>
          <cell r="B2942">
            <v>532391</v>
          </cell>
          <cell r="C2942" t="str">
            <v>OPTOCIRCUI</v>
          </cell>
        </row>
        <row r="2943">
          <cell r="A2943" t="str">
            <v>OPTO CIRCUITS INDIA LTD</v>
          </cell>
          <cell r="B2943">
            <v>532391</v>
          </cell>
          <cell r="C2943" t="str">
            <v>OPTOCIRCUI</v>
          </cell>
        </row>
        <row r="2944">
          <cell r="A2944" t="str">
            <v>ORACLE CREDIT LTD</v>
          </cell>
          <cell r="B2944">
            <v>539598</v>
          </cell>
          <cell r="C2944" t="str">
            <v>Not Listed</v>
          </cell>
        </row>
        <row r="2945">
          <cell r="A2945" t="str">
            <v>ORACLE FINANCIAL SERVICES SOFTWARE LTD</v>
          </cell>
          <cell r="B2945">
            <v>532466</v>
          </cell>
          <cell r="C2945" t="str">
            <v>OFSS</v>
          </cell>
        </row>
        <row r="2946">
          <cell r="A2946" t="str">
            <v>ORBIT EXPORTS LTD</v>
          </cell>
          <cell r="B2946">
            <v>512626</v>
          </cell>
          <cell r="C2946" t="str">
            <v>ORBTEXP</v>
          </cell>
        </row>
        <row r="2947">
          <cell r="A2947" t="str">
            <v>ORCHID PHARMA LTD</v>
          </cell>
          <cell r="B2947">
            <v>524372</v>
          </cell>
          <cell r="C2947" t="str">
            <v>ORCHIDPHAR</v>
          </cell>
        </row>
        <row r="2948">
          <cell r="A2948" t="str">
            <v>ORGANIC COATINGS LTD</v>
          </cell>
          <cell r="B2948">
            <v>531157</v>
          </cell>
          <cell r="C2948" t="str">
            <v>Not Listed</v>
          </cell>
        </row>
        <row r="2949">
          <cell r="A2949" t="str">
            <v>ORICON ENTERPRISES LTD</v>
          </cell>
          <cell r="B2949">
            <v>513121</v>
          </cell>
          <cell r="C2949" t="str">
            <v>ORICONENT</v>
          </cell>
        </row>
        <row r="2950">
          <cell r="A2950" t="str">
            <v>ORIENT ABRASIVES LTD</v>
          </cell>
          <cell r="B2950">
            <v>504879</v>
          </cell>
          <cell r="C2950" t="str">
            <v>ORIENTABRA</v>
          </cell>
        </row>
        <row r="2951">
          <cell r="A2951" t="str">
            <v>ORIENT BELL LTD</v>
          </cell>
          <cell r="B2951">
            <v>530365</v>
          </cell>
          <cell r="C2951" t="str">
            <v>ORIENTBELL</v>
          </cell>
        </row>
        <row r="2952">
          <cell r="A2952" t="str">
            <v>ORIENT BEVERAGES LTD</v>
          </cell>
          <cell r="B2952">
            <v>507690</v>
          </cell>
          <cell r="C2952" t="str">
            <v>Not Listed</v>
          </cell>
        </row>
        <row r="2953">
          <cell r="A2953" t="str">
            <v>ORIENT CEMENT LTD</v>
          </cell>
          <cell r="B2953">
            <v>535754</v>
          </cell>
          <cell r="C2953" t="str">
            <v>ORIENTCEM</v>
          </cell>
        </row>
        <row r="2954">
          <cell r="A2954" t="str">
            <v>ORIENT ELECTRIC LTD</v>
          </cell>
          <cell r="B2954">
            <v>541301</v>
          </cell>
          <cell r="C2954" t="str">
            <v>ORIENTELEC</v>
          </cell>
        </row>
        <row r="2955">
          <cell r="A2955" t="str">
            <v>ORIENT GREEN POWER COMPANY LTD</v>
          </cell>
          <cell r="B2955">
            <v>533263</v>
          </cell>
          <cell r="C2955" t="str">
            <v>GREENPOWER</v>
          </cell>
        </row>
        <row r="2956">
          <cell r="A2956" t="str">
            <v>ORIENT PAPER &amp; INDUSTRIES LTD</v>
          </cell>
          <cell r="B2956">
            <v>502420</v>
          </cell>
          <cell r="C2956" t="str">
            <v>ORIENTPPR</v>
          </cell>
        </row>
        <row r="2957">
          <cell r="A2957" t="str">
            <v>ORIENT PRESS LTD</v>
          </cell>
          <cell r="B2957">
            <v>526325</v>
          </cell>
          <cell r="C2957" t="str">
            <v>ORIENTLTD</v>
          </cell>
        </row>
        <row r="2958">
          <cell r="A2958" t="str">
            <v>ORIENT REFRACTORIES LTD</v>
          </cell>
          <cell r="B2958">
            <v>534076</v>
          </cell>
          <cell r="C2958" t="str">
            <v>ORIENTREF</v>
          </cell>
        </row>
        <row r="2959">
          <cell r="A2959" t="str">
            <v>ORIENT TRADELINK LTD</v>
          </cell>
          <cell r="B2959">
            <v>531512</v>
          </cell>
          <cell r="C2959" t="str">
            <v>Not Listed</v>
          </cell>
        </row>
        <row r="2960">
          <cell r="A2960" t="str">
            <v>ORIENTAL AROMATICS LTD</v>
          </cell>
          <cell r="B2960">
            <v>500078</v>
          </cell>
          <cell r="C2960" t="str">
            <v>Not Listed</v>
          </cell>
        </row>
        <row r="2961">
          <cell r="A2961" t="str">
            <v>ORIENTAL BANK OF COMMERCE</v>
          </cell>
          <cell r="B2961">
            <v>500315</v>
          </cell>
          <cell r="C2961" t="str">
            <v>ORIENTBANK</v>
          </cell>
        </row>
        <row r="2962">
          <cell r="A2962" t="str">
            <v>ORIENTAL CARBON &amp; CHEMICALS LTD</v>
          </cell>
          <cell r="B2962">
            <v>506579</v>
          </cell>
          <cell r="C2962" t="str">
            <v>OCCL</v>
          </cell>
        </row>
        <row r="2963">
          <cell r="A2963" t="str">
            <v>ORIENTAL HOTELS LTD</v>
          </cell>
          <cell r="B2963">
            <v>500314</v>
          </cell>
          <cell r="C2963" t="str">
            <v>ORIENTHOT</v>
          </cell>
        </row>
        <row r="2964">
          <cell r="A2964" t="str">
            <v>ORIENTAL TRIMEX LTD</v>
          </cell>
          <cell r="B2964">
            <v>532817</v>
          </cell>
          <cell r="C2964" t="str">
            <v>ORIENTALTL</v>
          </cell>
        </row>
        <row r="2965">
          <cell r="A2965" t="str">
            <v>ORIENTAL VENEER PRODUCTS LTD</v>
          </cell>
          <cell r="B2965">
            <v>531859</v>
          </cell>
          <cell r="C2965" t="str">
            <v>Not Listed</v>
          </cell>
        </row>
        <row r="2966">
          <cell r="A2966" t="str">
            <v>ORISSA BENGAL CARRIER LTD</v>
          </cell>
          <cell r="B2966">
            <v>541206</v>
          </cell>
          <cell r="C2966" t="str">
            <v>Not Listed</v>
          </cell>
        </row>
        <row r="2967">
          <cell r="A2967" t="str">
            <v>OROSIL SMITHS (INDIA) LTD</v>
          </cell>
          <cell r="B2967">
            <v>531626</v>
          </cell>
          <cell r="C2967" t="str">
            <v>Not Listed</v>
          </cell>
        </row>
        <row r="2968">
          <cell r="A2968" t="str">
            <v>OROSIL SMITHS INDIA LTD</v>
          </cell>
          <cell r="B2968">
            <v>531626</v>
          </cell>
          <cell r="C2968" t="str">
            <v>Not Listed</v>
          </cell>
        </row>
        <row r="2969">
          <cell r="A2969" t="str">
            <v>ORTEL COMMUNICATIONS LTD</v>
          </cell>
          <cell r="B2969">
            <v>539015</v>
          </cell>
          <cell r="C2969" t="str">
            <v>ORTEL</v>
          </cell>
        </row>
        <row r="2970">
          <cell r="A2970" t="str">
            <v>ORTIN LABORATORIES LTD</v>
          </cell>
          <cell r="B2970">
            <v>539287</v>
          </cell>
          <cell r="C2970" t="str">
            <v>ORTINLABSS</v>
          </cell>
        </row>
        <row r="2971">
          <cell r="A2971" t="str">
            <v>OSCAR GLOBAL LTD</v>
          </cell>
          <cell r="B2971">
            <v>530173</v>
          </cell>
          <cell r="C2971" t="str">
            <v>Not Listed</v>
          </cell>
        </row>
        <row r="2972">
          <cell r="A2972" t="str">
            <v>OSCAR INVESTMENTS LTD</v>
          </cell>
          <cell r="B2972">
            <v>501179</v>
          </cell>
          <cell r="C2972" t="str">
            <v>Not Listed</v>
          </cell>
        </row>
        <row r="2973">
          <cell r="A2973" t="str">
            <v>OSEASPRE CONSULTANTS LTD</v>
          </cell>
          <cell r="B2973">
            <v>509782</v>
          </cell>
          <cell r="C2973" t="str">
            <v>Not Listed</v>
          </cell>
        </row>
        <row r="2974">
          <cell r="A2974" t="str">
            <v>OSIAJEE TEXFAB LTD</v>
          </cell>
          <cell r="B2974">
            <v>540198</v>
          </cell>
          <cell r="C2974" t="str">
            <v>Not Listed</v>
          </cell>
        </row>
        <row r="2975">
          <cell r="A2975" t="str">
            <v>OSWAL AGRO MILLS LTD</v>
          </cell>
          <cell r="B2975">
            <v>500317</v>
          </cell>
          <cell r="C2975" t="str">
            <v>OSWALAGRO</v>
          </cell>
        </row>
        <row r="2976">
          <cell r="A2976" t="str">
            <v>OSWAL CHEMICALS &amp; FERTILIZERS LTD</v>
          </cell>
          <cell r="B2976">
            <v>539290</v>
          </cell>
          <cell r="C2976" t="str">
            <v>BINDALAGRO</v>
          </cell>
        </row>
        <row r="2977">
          <cell r="A2977" t="str">
            <v>OSWAL LEASING LTD</v>
          </cell>
          <cell r="B2977">
            <v>509099</v>
          </cell>
          <cell r="C2977" t="str">
            <v>Not Listed</v>
          </cell>
        </row>
        <row r="2978">
          <cell r="A2978" t="str">
            <v>OSWAL OVERSEAS LTD</v>
          </cell>
          <cell r="B2978">
            <v>531065</v>
          </cell>
          <cell r="C2978" t="str">
            <v>Not Listed</v>
          </cell>
        </row>
        <row r="2979">
          <cell r="A2979" t="str">
            <v>OSWAL YARNS LTD</v>
          </cell>
          <cell r="B2979">
            <v>514460</v>
          </cell>
          <cell r="C2979" t="str">
            <v>Not Listed</v>
          </cell>
        </row>
        <row r="2980">
          <cell r="A2980" t="str">
            <v>OTCO INTERNATIONAL LTD</v>
          </cell>
          <cell r="B2980">
            <v>523151</v>
          </cell>
          <cell r="C2980" t="str">
            <v>Not Listed</v>
          </cell>
        </row>
        <row r="2981">
          <cell r="A2981" t="str">
            <v>OVERSEAS SYNTHETICS LTD</v>
          </cell>
          <cell r="B2981">
            <v>514330</v>
          </cell>
          <cell r="C2981" t="str">
            <v>Not Listed</v>
          </cell>
        </row>
        <row r="2982">
          <cell r="A2982" t="str">
            <v>OVOBEL FOODS LTD</v>
          </cell>
          <cell r="B2982">
            <v>530741</v>
          </cell>
          <cell r="C2982" t="str">
            <v>Not Listed</v>
          </cell>
        </row>
        <row r="2983">
          <cell r="A2983" t="str">
            <v>OZONE WORLD LTD</v>
          </cell>
          <cell r="B2983">
            <v>539291</v>
          </cell>
          <cell r="C2983" t="str">
            <v>Not Listed</v>
          </cell>
        </row>
        <row r="2984">
          <cell r="A2984" t="str">
            <v>P  B  FILMS LTD</v>
          </cell>
          <cell r="B2984">
            <v>539352</v>
          </cell>
          <cell r="C2984" t="str">
            <v>Not Listed</v>
          </cell>
        </row>
        <row r="2985">
          <cell r="A2985" t="str">
            <v>P M TELELINNKS LTD</v>
          </cell>
          <cell r="B2985">
            <v>513403</v>
          </cell>
          <cell r="C2985" t="str">
            <v>Not Listed</v>
          </cell>
        </row>
        <row r="2986">
          <cell r="A2986" t="str">
            <v>PACHELI INDUSTRIAL FINANCE LTD</v>
          </cell>
          <cell r="B2986">
            <v>523862</v>
          </cell>
          <cell r="C2986" t="str">
            <v>Not Listed</v>
          </cell>
        </row>
        <row r="2987">
          <cell r="A2987" t="str">
            <v>PACIFIC INDUSTRIES LTD</v>
          </cell>
          <cell r="B2987">
            <v>523483</v>
          </cell>
          <cell r="C2987" t="str">
            <v>Not Listed</v>
          </cell>
        </row>
        <row r="2988">
          <cell r="A2988" t="str">
            <v>PACT INDUSTRIES LTD</v>
          </cell>
          <cell r="B2988">
            <v>538963</v>
          </cell>
          <cell r="C2988" t="str">
            <v>Not Listed</v>
          </cell>
        </row>
        <row r="2989">
          <cell r="A2989" t="str">
            <v>PADAM COTTON YARNS LTD</v>
          </cell>
          <cell r="B2989">
            <v>531395</v>
          </cell>
          <cell r="C2989" t="str">
            <v>Not Listed</v>
          </cell>
        </row>
        <row r="2990">
          <cell r="A2990" t="str">
            <v>PADMALAYA TELEFILMS LTD</v>
          </cell>
          <cell r="B2990">
            <v>532350</v>
          </cell>
          <cell r="C2990" t="str">
            <v>Not Listed</v>
          </cell>
        </row>
        <row r="2991">
          <cell r="A2991" t="str">
            <v>PADMANABH INDUSTRIES LTD</v>
          </cell>
          <cell r="B2991">
            <v>526905</v>
          </cell>
          <cell r="C2991" t="str">
            <v>Not Listed</v>
          </cell>
        </row>
        <row r="2992">
          <cell r="A2992" t="str">
            <v>PAE LTD</v>
          </cell>
          <cell r="B2992">
            <v>517230</v>
          </cell>
          <cell r="C2992" t="str">
            <v>PAEL</v>
          </cell>
        </row>
        <row r="2993">
          <cell r="A2993" t="str">
            <v>PAGE INDUSTRIES LTD</v>
          </cell>
          <cell r="B2993">
            <v>532827</v>
          </cell>
          <cell r="C2993" t="str">
            <v>PAGEIND</v>
          </cell>
        </row>
        <row r="2994">
          <cell r="A2994" t="str">
            <v>PAISALO DIGITAL LTD</v>
          </cell>
          <cell r="B2994">
            <v>532900</v>
          </cell>
          <cell r="C2994" t="str">
            <v>PAISALO</v>
          </cell>
        </row>
        <row r="2995">
          <cell r="A2995" t="str">
            <v>PALASH SECURITIES LTD</v>
          </cell>
          <cell r="B2995">
            <v>540648</v>
          </cell>
          <cell r="C2995" t="str">
            <v>PALASHSECU</v>
          </cell>
        </row>
        <row r="2996">
          <cell r="A2996" t="str">
            <v>PALCO METALS LTD</v>
          </cell>
          <cell r="B2996">
            <v>539121</v>
          </cell>
          <cell r="C2996" t="str">
            <v>Not Listed</v>
          </cell>
        </row>
        <row r="2997">
          <cell r="A2997" t="str">
            <v>PALM JEWELS LTD</v>
          </cell>
          <cell r="B2997">
            <v>541444</v>
          </cell>
          <cell r="C2997" t="str">
            <v>Not Listed</v>
          </cell>
        </row>
        <row r="2998">
          <cell r="A2998" t="str">
            <v>PALRED TECHNOLOGIES LTD</v>
          </cell>
          <cell r="B2998">
            <v>532521</v>
          </cell>
          <cell r="C2998" t="str">
            <v>PALREDTEC</v>
          </cell>
        </row>
        <row r="2999">
          <cell r="A2999" t="str">
            <v>PALSOFT INFOSYSTEMS LTD</v>
          </cell>
          <cell r="B2999">
            <v>511597</v>
          </cell>
          <cell r="C2999" t="str">
            <v>Not Listed</v>
          </cell>
        </row>
        <row r="3000">
          <cell r="A3000" t="str">
            <v>PAN ELECTRONICS (INDIA) LTD</v>
          </cell>
          <cell r="B3000">
            <v>517397</v>
          </cell>
          <cell r="C3000" t="str">
            <v>Not Listed</v>
          </cell>
        </row>
        <row r="3001">
          <cell r="A3001" t="str">
            <v>PAN ELECTRONICS INDIA LTD</v>
          </cell>
          <cell r="B3001">
            <v>517397</v>
          </cell>
          <cell r="C3001" t="str">
            <v>Not Listed</v>
          </cell>
        </row>
        <row r="3002">
          <cell r="A3002" t="str">
            <v>PAN INDIA CORPORATION LTD</v>
          </cell>
          <cell r="B3002">
            <v>511525</v>
          </cell>
          <cell r="C3002" t="str">
            <v>Not Listed</v>
          </cell>
        </row>
        <row r="3003">
          <cell r="A3003" t="str">
            <v>PANACEA BIOTEC LTD</v>
          </cell>
          <cell r="B3003">
            <v>531349</v>
          </cell>
          <cell r="C3003" t="str">
            <v>PANACEABIO</v>
          </cell>
        </row>
        <row r="3004">
          <cell r="A3004" t="str">
            <v>PANACHE DIGILIFE LTD</v>
          </cell>
          <cell r="B3004" t="str">
            <v>Not Listed</v>
          </cell>
          <cell r="C3004" t="str">
            <v>PANACHE</v>
          </cell>
        </row>
        <row r="3005">
          <cell r="A3005" t="str">
            <v>PANACHE INNOVATIONS LTD</v>
          </cell>
          <cell r="B3005">
            <v>538742</v>
          </cell>
          <cell r="C3005" t="str">
            <v>Not Listed</v>
          </cell>
        </row>
        <row r="3006">
          <cell r="A3006" t="str">
            <v>PANAFIC INDUSTRIALS LTD</v>
          </cell>
          <cell r="B3006">
            <v>538860</v>
          </cell>
          <cell r="C3006" t="str">
            <v>Not Listed</v>
          </cell>
        </row>
        <row r="3007">
          <cell r="A3007" t="str">
            <v>PANAMA PETROCHEM LTD</v>
          </cell>
          <cell r="B3007">
            <v>524820</v>
          </cell>
          <cell r="C3007" t="str">
            <v>PANAMAPET</v>
          </cell>
        </row>
        <row r="3008">
          <cell r="A3008" t="str">
            <v>PANASONIC CARBON INDIA CO LTD</v>
          </cell>
          <cell r="B3008">
            <v>508941</v>
          </cell>
          <cell r="C3008" t="str">
            <v>Not Listed</v>
          </cell>
        </row>
        <row r="3009">
          <cell r="A3009" t="str">
            <v>PANASONIC ENERGY INDIA COMPANY LTD</v>
          </cell>
          <cell r="B3009">
            <v>504093</v>
          </cell>
          <cell r="C3009" t="str">
            <v>Not Listed</v>
          </cell>
        </row>
        <row r="3010">
          <cell r="A3010" t="str">
            <v>PANCHMAHAL STEEL LTD</v>
          </cell>
          <cell r="B3010">
            <v>513511</v>
          </cell>
          <cell r="C3010" t="str">
            <v>Not Listed</v>
          </cell>
        </row>
        <row r="3011">
          <cell r="A3011" t="str">
            <v>PANCHSHEEL ORGANICS LTD</v>
          </cell>
          <cell r="B3011">
            <v>531726</v>
          </cell>
          <cell r="C3011" t="str">
            <v>Not Listed</v>
          </cell>
        </row>
        <row r="3012">
          <cell r="A3012" t="str">
            <v>PANKAJ PIYUSH TRADE &amp; INVESTMENT LTD</v>
          </cell>
          <cell r="B3012">
            <v>506122</v>
          </cell>
          <cell r="C3012" t="str">
            <v>Not Listed</v>
          </cell>
        </row>
        <row r="3013">
          <cell r="A3013" t="str">
            <v>PANKAJ POLYMERS LTD</v>
          </cell>
          <cell r="B3013">
            <v>531280</v>
          </cell>
          <cell r="C3013" t="str">
            <v>Not Listed</v>
          </cell>
        </row>
        <row r="3014">
          <cell r="A3014" t="str">
            <v>PANKAJ POLYPACK LTD</v>
          </cell>
          <cell r="B3014">
            <v>534796</v>
          </cell>
          <cell r="C3014" t="str">
            <v>Not Listed</v>
          </cell>
        </row>
        <row r="3015">
          <cell r="A3015" t="str">
            <v>PANSARI DEVELOPERS LTD</v>
          </cell>
          <cell r="B3015" t="str">
            <v>Not Listed</v>
          </cell>
          <cell r="C3015" t="str">
            <v>PANSARI</v>
          </cell>
        </row>
        <row r="3016">
          <cell r="A3016" t="str">
            <v>PANTH INFINITY LTD</v>
          </cell>
          <cell r="B3016">
            <v>539143</v>
          </cell>
          <cell r="C3016" t="str">
            <v>Not Listed</v>
          </cell>
        </row>
        <row r="3017">
          <cell r="A3017" t="str">
            <v>PANYAM CEMENTS &amp; MINERAL INDUSTRIES LTD</v>
          </cell>
          <cell r="B3017">
            <v>500322</v>
          </cell>
          <cell r="C3017" t="str">
            <v>Not Listed</v>
          </cell>
        </row>
        <row r="3018">
          <cell r="A3018" t="str">
            <v>Parab Infra Ltd</v>
          </cell>
          <cell r="B3018">
            <v>513359</v>
          </cell>
          <cell r="C3018" t="str">
            <v>PARINFRA</v>
          </cell>
        </row>
        <row r="3019">
          <cell r="A3019" t="str">
            <v>PARABOLIC DRUGS LTD</v>
          </cell>
          <cell r="B3019">
            <v>533211</v>
          </cell>
          <cell r="C3019" t="str">
            <v>PARABDRUGS</v>
          </cell>
        </row>
        <row r="3020">
          <cell r="A3020" t="str">
            <v>PARAG MILK FOODS LTD</v>
          </cell>
          <cell r="B3020">
            <v>539889</v>
          </cell>
          <cell r="C3020" t="str">
            <v>PARAGMILK</v>
          </cell>
        </row>
        <row r="3021">
          <cell r="A3021" t="str">
            <v>PARAGON FINANCE LTD</v>
          </cell>
          <cell r="B3021">
            <v>531255</v>
          </cell>
          <cell r="C3021" t="str">
            <v>Not Listed</v>
          </cell>
        </row>
        <row r="3022">
          <cell r="A3022" t="str">
            <v>PARAMOUNT COMMUNICATIONS LTD</v>
          </cell>
          <cell r="B3022">
            <v>530555</v>
          </cell>
          <cell r="C3022" t="str">
            <v>PARACABLES</v>
          </cell>
        </row>
        <row r="3023">
          <cell r="A3023" t="str">
            <v>PARAMOUNT COSMETICS (INDIA) LTD</v>
          </cell>
          <cell r="B3023">
            <v>507970</v>
          </cell>
          <cell r="C3023" t="str">
            <v>Not Listed</v>
          </cell>
        </row>
        <row r="3024">
          <cell r="A3024" t="str">
            <v>PARAMOUNT COSMETICS INDIA LTD</v>
          </cell>
          <cell r="B3024">
            <v>507970</v>
          </cell>
          <cell r="C3024" t="str">
            <v>Not Listed</v>
          </cell>
        </row>
        <row r="3025">
          <cell r="A3025" t="str">
            <v>PARENTERAL DRUGS (INDIA) LTD</v>
          </cell>
          <cell r="B3025">
            <v>524689</v>
          </cell>
          <cell r="C3025" t="str">
            <v>PDPL</v>
          </cell>
        </row>
        <row r="3026">
          <cell r="A3026" t="str">
            <v>PARENTERAL DRUGS INDIA LTD</v>
          </cell>
          <cell r="B3026">
            <v>524689</v>
          </cell>
          <cell r="C3026" t="str">
            <v>PDPL</v>
          </cell>
        </row>
        <row r="3027">
          <cell r="A3027" t="str">
            <v>PARIKSHA FIN- INVEST- LEASE LTD</v>
          </cell>
          <cell r="B3027">
            <v>539481</v>
          </cell>
          <cell r="C3027" t="str">
            <v>Not Listed</v>
          </cell>
        </row>
        <row r="3028">
          <cell r="A3028" t="str">
            <v>PARIN FURNITURE LTD</v>
          </cell>
          <cell r="B3028" t="str">
            <v>Not Listed</v>
          </cell>
          <cell r="C3028" t="str">
            <v>PARIN</v>
          </cell>
        </row>
        <row r="3029">
          <cell r="A3029" t="str">
            <v>PARKER AGROCHEM EXPORTS LTD</v>
          </cell>
          <cell r="B3029">
            <v>524628</v>
          </cell>
          <cell r="C3029" t="str">
            <v>Not Listed</v>
          </cell>
        </row>
        <row r="3030">
          <cell r="A3030" t="str">
            <v>PARLE SOFTWARE LTD</v>
          </cell>
          <cell r="B3030">
            <v>532911</v>
          </cell>
          <cell r="C3030" t="str">
            <v>Not Listed</v>
          </cell>
        </row>
        <row r="3031">
          <cell r="A3031" t="str">
            <v>PARMAX PHARMA LTD</v>
          </cell>
          <cell r="B3031">
            <v>540359</v>
          </cell>
          <cell r="C3031" t="str">
            <v>Not Listed</v>
          </cell>
        </row>
        <row r="3032">
          <cell r="A3032" t="str">
            <v>PARMESHWARI SILK MILLS LTD</v>
          </cell>
          <cell r="B3032">
            <v>540467</v>
          </cell>
          <cell r="C3032" t="str">
            <v>Not Listed</v>
          </cell>
        </row>
        <row r="3033">
          <cell r="A3033" t="str">
            <v>PARNAV SPORTS ACADEMY LTD</v>
          </cell>
          <cell r="B3033">
            <v>780017</v>
          </cell>
          <cell r="C3033" t="str">
            <v>Not Listed</v>
          </cell>
        </row>
        <row r="3034">
          <cell r="A3034" t="str">
            <v>PARNAX LAB LTD</v>
          </cell>
          <cell r="B3034">
            <v>506128</v>
          </cell>
          <cell r="C3034" t="str">
            <v>Not Listed</v>
          </cell>
        </row>
        <row r="3035">
          <cell r="A3035" t="str">
            <v>PARSHARTI INVESTMENT LTD</v>
          </cell>
          <cell r="B3035">
            <v>511702</v>
          </cell>
          <cell r="C3035" t="str">
            <v>Not Listed</v>
          </cell>
        </row>
        <row r="3036">
          <cell r="A3036" t="str">
            <v>PARSHWANATH CORPORATION LTD</v>
          </cell>
          <cell r="B3036">
            <v>511176</v>
          </cell>
          <cell r="C3036" t="str">
            <v>Not Listed</v>
          </cell>
        </row>
        <row r="3037">
          <cell r="A3037" t="str">
            <v>PARSVNATH DEVELOPERS LTD</v>
          </cell>
          <cell r="B3037">
            <v>532780</v>
          </cell>
          <cell r="C3037" t="str">
            <v>PARSVNATH</v>
          </cell>
        </row>
        <row r="3038">
          <cell r="A3038" t="str">
            <v>PARTH INDUSTRIES LTD</v>
          </cell>
          <cell r="B3038">
            <v>526349</v>
          </cell>
          <cell r="C3038" t="str">
            <v>Not Listed</v>
          </cell>
        </row>
        <row r="3039">
          <cell r="A3039" t="str">
            <v>PARVATI SWEETNERS AND POWER LTD</v>
          </cell>
          <cell r="B3039">
            <v>541347</v>
          </cell>
          <cell r="C3039" t="str">
            <v>Not Listed</v>
          </cell>
        </row>
        <row r="3040">
          <cell r="A3040" t="str">
            <v>PASARI SPINNING MILLS LTD</v>
          </cell>
          <cell r="B3040">
            <v>521080</v>
          </cell>
          <cell r="C3040" t="str">
            <v>Not Listed</v>
          </cell>
        </row>
        <row r="3041">
          <cell r="A3041" t="str">
            <v>PASHUPATI COTSPIN LTD</v>
          </cell>
          <cell r="B3041" t="str">
            <v>Not Listed</v>
          </cell>
          <cell r="C3041" t="str">
            <v>PASHUPATI</v>
          </cell>
        </row>
        <row r="3042">
          <cell r="A3042" t="str">
            <v>PASUPATI ACRYLON LTD</v>
          </cell>
          <cell r="B3042">
            <v>500456</v>
          </cell>
          <cell r="C3042" t="str">
            <v>Not Listed</v>
          </cell>
        </row>
        <row r="3043">
          <cell r="A3043" t="str">
            <v>PASUPATI FINCAP LTD</v>
          </cell>
          <cell r="B3043">
            <v>511734</v>
          </cell>
          <cell r="C3043" t="str">
            <v>Not Listed</v>
          </cell>
        </row>
        <row r="3044">
          <cell r="A3044" t="str">
            <v>PASUPATI SPG &amp; WVG MILLS LTD</v>
          </cell>
          <cell r="B3044">
            <v>503092</v>
          </cell>
          <cell r="C3044" t="str">
            <v>Not Listed</v>
          </cell>
        </row>
        <row r="3045">
          <cell r="A3045" t="str">
            <v>PATDIAM JEWELLERY LTD</v>
          </cell>
          <cell r="B3045">
            <v>539401</v>
          </cell>
          <cell r="C3045" t="str">
            <v>Not Listed</v>
          </cell>
        </row>
        <row r="3046">
          <cell r="A3046" t="str">
            <v>PATEL ENGINEERING LTD</v>
          </cell>
          <cell r="B3046">
            <v>531120</v>
          </cell>
          <cell r="C3046" t="str">
            <v>PATELENG</v>
          </cell>
        </row>
        <row r="3047">
          <cell r="A3047" t="str">
            <v>PATEL INTEGRATED LOGISTICS LTD</v>
          </cell>
          <cell r="B3047">
            <v>526381</v>
          </cell>
          <cell r="C3047" t="str">
            <v>PATINTLOG</v>
          </cell>
        </row>
        <row r="3048">
          <cell r="A3048" t="str">
            <v>PATELS AIRTEMP (INDIA) LTD</v>
          </cell>
          <cell r="B3048">
            <v>517417</v>
          </cell>
          <cell r="C3048" t="str">
            <v>Not Listed</v>
          </cell>
        </row>
        <row r="3049">
          <cell r="A3049" t="str">
            <v>PATELS AIRTEMP INDIA LTD</v>
          </cell>
          <cell r="B3049">
            <v>517417</v>
          </cell>
          <cell r="C3049" t="str">
            <v>Not Listed</v>
          </cell>
        </row>
        <row r="3050">
          <cell r="A3050" t="str">
            <v>PATIDAR BUILDCON LTD</v>
          </cell>
          <cell r="B3050">
            <v>524031</v>
          </cell>
          <cell r="C3050" t="str">
            <v>Not Listed</v>
          </cell>
        </row>
        <row r="3051">
          <cell r="A3051" t="str">
            <v>PATSPIN (INDIA) LTD</v>
          </cell>
          <cell r="B3051">
            <v>514326</v>
          </cell>
          <cell r="C3051" t="str">
            <v>PATSPINLTD</v>
          </cell>
        </row>
        <row r="3052">
          <cell r="A3052" t="str">
            <v>PATSPIN INDIA LTD</v>
          </cell>
          <cell r="B3052">
            <v>514326</v>
          </cell>
          <cell r="C3052" t="str">
            <v>PATSPINLTD</v>
          </cell>
        </row>
        <row r="3053">
          <cell r="A3053" t="str">
            <v>PAUL MERCHANTS LTD</v>
          </cell>
          <cell r="B3053">
            <v>539113</v>
          </cell>
          <cell r="C3053" t="str">
            <v>Not Listed</v>
          </cell>
        </row>
        <row r="3054">
          <cell r="A3054" t="str">
            <v>PAUSHAK LTD</v>
          </cell>
          <cell r="B3054">
            <v>532742</v>
          </cell>
          <cell r="C3054" t="str">
            <v>Not Listed</v>
          </cell>
        </row>
        <row r="3055">
          <cell r="A3055" t="str">
            <v>PAWANSUT HOLDINGS LTD</v>
          </cell>
          <cell r="B3055">
            <v>535658</v>
          </cell>
          <cell r="C3055" t="str">
            <v>Not Listed</v>
          </cell>
        </row>
        <row r="3056">
          <cell r="A3056" t="str">
            <v>PBA INFRASTRUCTURE LTD</v>
          </cell>
          <cell r="B3056">
            <v>532676</v>
          </cell>
          <cell r="C3056" t="str">
            <v>PBAINFRA</v>
          </cell>
        </row>
        <row r="3057">
          <cell r="A3057" t="str">
            <v>PBM POLYTEX LTD</v>
          </cell>
          <cell r="B3057">
            <v>514087</v>
          </cell>
          <cell r="C3057" t="str">
            <v>Not Listed</v>
          </cell>
        </row>
        <row r="3058">
          <cell r="A3058" t="str">
            <v>PC JEWELLER LTD</v>
          </cell>
          <cell r="B3058">
            <v>534809</v>
          </cell>
          <cell r="C3058" t="str">
            <v>PCJEWELLER</v>
          </cell>
        </row>
        <row r="3059">
          <cell r="A3059" t="str">
            <v>PCS TECHNOLOGY LTD</v>
          </cell>
          <cell r="B3059">
            <v>517119</v>
          </cell>
          <cell r="C3059" t="str">
            <v>Not Listed</v>
          </cell>
        </row>
        <row r="3060">
          <cell r="A3060" t="str">
            <v>PDS MULTINATIONAL FASHIONS LTD</v>
          </cell>
          <cell r="B3060">
            <v>538730</v>
          </cell>
          <cell r="C3060" t="str">
            <v>PDSMFL</v>
          </cell>
        </row>
        <row r="3061">
          <cell r="A3061" t="str">
            <v>PEARL GLOBAL INDUSTRIES LTD</v>
          </cell>
          <cell r="B3061">
            <v>532808</v>
          </cell>
          <cell r="C3061" t="str">
            <v>PGIL</v>
          </cell>
        </row>
        <row r="3062">
          <cell r="A3062" t="str">
            <v>PEARL POLYMERS LTD</v>
          </cell>
          <cell r="B3062">
            <v>523260</v>
          </cell>
          <cell r="C3062" t="str">
            <v>PEARLPOLY</v>
          </cell>
        </row>
        <row r="3063">
          <cell r="A3063" t="str">
            <v>PECOS HOTELS AND PUBS LTD</v>
          </cell>
          <cell r="B3063">
            <v>539273</v>
          </cell>
          <cell r="C3063" t="str">
            <v>Not Listed</v>
          </cell>
        </row>
        <row r="3064">
          <cell r="A3064" t="str">
            <v>PEE CEE COSMA SOPE LTD</v>
          </cell>
          <cell r="B3064">
            <v>524136</v>
          </cell>
          <cell r="C3064" t="str">
            <v>Not Listed</v>
          </cell>
        </row>
        <row r="3065">
          <cell r="A3065" t="str">
            <v>PEETI SECURITIES LTD</v>
          </cell>
          <cell r="B3065">
            <v>531352</v>
          </cell>
          <cell r="C3065" t="str">
            <v>Not Listed</v>
          </cell>
        </row>
        <row r="3066">
          <cell r="A3066" t="str">
            <v>PENINSULA LAND LTD</v>
          </cell>
          <cell r="B3066">
            <v>503031</v>
          </cell>
          <cell r="C3066" t="str">
            <v>PENINLAND</v>
          </cell>
        </row>
        <row r="3067">
          <cell r="A3067" t="str">
            <v>PENNAR ENGINEERED BUILDING SYSTEMS LTD</v>
          </cell>
          <cell r="B3067">
            <v>539333</v>
          </cell>
          <cell r="C3067" t="str">
            <v>PENPEBS</v>
          </cell>
        </row>
        <row r="3068">
          <cell r="A3068" t="str">
            <v>PENNAR INDUSTRIES LTD</v>
          </cell>
          <cell r="B3068">
            <v>513228</v>
          </cell>
          <cell r="C3068" t="str">
            <v>PENIND</v>
          </cell>
        </row>
        <row r="3069">
          <cell r="A3069" t="str">
            <v>PENTA GOLD LTD</v>
          </cell>
          <cell r="B3069" t="str">
            <v>Not Listed</v>
          </cell>
          <cell r="C3069" t="str">
            <v>PENTAGOLD</v>
          </cell>
        </row>
        <row r="3070">
          <cell r="A3070" t="str">
            <v>PENTAMEDIA GRAPHICS LTD</v>
          </cell>
          <cell r="B3070">
            <v>500329</v>
          </cell>
          <cell r="C3070" t="str">
            <v>Not Listed</v>
          </cell>
        </row>
        <row r="3071">
          <cell r="A3071" t="str">
            <v>PENTOKEY ORGANY (INDIA) LTD</v>
          </cell>
          <cell r="B3071">
            <v>524210</v>
          </cell>
          <cell r="C3071" t="str">
            <v>Not Listed</v>
          </cell>
        </row>
        <row r="3072">
          <cell r="A3072" t="str">
            <v>PENTOKEY ORGANY INDIA LTD</v>
          </cell>
          <cell r="B3072">
            <v>524210</v>
          </cell>
          <cell r="C3072" t="str">
            <v>Not Listed</v>
          </cell>
        </row>
        <row r="3073">
          <cell r="A3073" t="str">
            <v>PEOPLES INVESTMENTS LTD</v>
          </cell>
          <cell r="B3073">
            <v>501144</v>
          </cell>
          <cell r="C3073" t="str">
            <v>Not Listed</v>
          </cell>
        </row>
        <row r="3074">
          <cell r="A3074" t="str">
            <v>PERFECT INFRAENGINEERS LTD</v>
          </cell>
          <cell r="B3074" t="str">
            <v>Not Listed</v>
          </cell>
          <cell r="C3074" t="str">
            <v>PERFECT</v>
          </cell>
        </row>
        <row r="3075">
          <cell r="A3075" t="str">
            <v>PERFECT-OCTAVE MEDIA PROJECTS LTD</v>
          </cell>
          <cell r="B3075">
            <v>521062</v>
          </cell>
          <cell r="C3075" t="str">
            <v>Not Listed</v>
          </cell>
        </row>
        <row r="3076">
          <cell r="A3076" t="str">
            <v>PERFECTPAC LTD</v>
          </cell>
          <cell r="B3076">
            <v>526435</v>
          </cell>
          <cell r="C3076" t="str">
            <v>Not Listed</v>
          </cell>
        </row>
        <row r="3077">
          <cell r="A3077" t="str">
            <v>PERMANENT MAGNETS LTD</v>
          </cell>
          <cell r="B3077">
            <v>504132</v>
          </cell>
          <cell r="C3077" t="str">
            <v>Not Listed</v>
          </cell>
        </row>
        <row r="3078">
          <cell r="A3078" t="str">
            <v>PERSISTENT SYSTEMS LTD</v>
          </cell>
          <cell r="B3078">
            <v>533179</v>
          </cell>
          <cell r="C3078" t="str">
            <v>PERSISTENT</v>
          </cell>
        </row>
        <row r="3079">
          <cell r="A3079" t="str">
            <v>PERVASIVE COMMODITIES LTD</v>
          </cell>
          <cell r="B3079">
            <v>517172</v>
          </cell>
          <cell r="C3079" t="str">
            <v>Not Listed</v>
          </cell>
        </row>
        <row r="3080">
          <cell r="A3080" t="str">
            <v>PETRON ENGINEERING CONSTRUCTION LTD</v>
          </cell>
          <cell r="B3080">
            <v>530381</v>
          </cell>
          <cell r="C3080" t="str">
            <v>PETRONENGG</v>
          </cell>
        </row>
        <row r="3081">
          <cell r="A3081" t="str">
            <v>PETRONET LNG LTD</v>
          </cell>
          <cell r="B3081">
            <v>532522</v>
          </cell>
          <cell r="C3081" t="str">
            <v>PETRONET</v>
          </cell>
        </row>
        <row r="3082">
          <cell r="A3082" t="str">
            <v>PFIZER LTD</v>
          </cell>
          <cell r="B3082">
            <v>500680</v>
          </cell>
          <cell r="C3082" t="str">
            <v>PFIZER</v>
          </cell>
        </row>
        <row r="3083">
          <cell r="A3083" t="str">
            <v>PFL INFOTECH LTD</v>
          </cell>
          <cell r="B3083">
            <v>531769</v>
          </cell>
          <cell r="C3083" t="str">
            <v>Not Listed</v>
          </cell>
        </row>
        <row r="3084">
          <cell r="A3084" t="str">
            <v>PG ELECTROPLAST LTD</v>
          </cell>
          <cell r="B3084">
            <v>533581</v>
          </cell>
          <cell r="C3084" t="str">
            <v>PGEL</v>
          </cell>
        </row>
        <row r="3085">
          <cell r="A3085" t="str">
            <v>PG FOILS LTD</v>
          </cell>
          <cell r="B3085">
            <v>526747</v>
          </cell>
          <cell r="C3085" t="str">
            <v>Not Listed</v>
          </cell>
        </row>
        <row r="3086">
          <cell r="A3086" t="str">
            <v>PG INDUSTRY LTD</v>
          </cell>
          <cell r="B3086">
            <v>531281</v>
          </cell>
          <cell r="C3086" t="str">
            <v>Not Listed</v>
          </cell>
        </row>
        <row r="3087">
          <cell r="A3087" t="str">
            <v>PH CAPITAL LTD</v>
          </cell>
          <cell r="B3087">
            <v>500143</v>
          </cell>
          <cell r="C3087" t="str">
            <v>Not Listed</v>
          </cell>
        </row>
        <row r="3088">
          <cell r="A3088" t="str">
            <v>PH TRADING LTD</v>
          </cell>
          <cell r="B3088">
            <v>512026</v>
          </cell>
          <cell r="C3088" t="str">
            <v>Not Listed</v>
          </cell>
        </row>
        <row r="3089">
          <cell r="A3089" t="str">
            <v>PHAARMASIA LTD</v>
          </cell>
          <cell r="B3089">
            <v>523620</v>
          </cell>
          <cell r="C3089" t="str">
            <v>Not Listed</v>
          </cell>
        </row>
        <row r="3090">
          <cell r="A3090" t="str">
            <v>PHILLIPS CARBON BLACK LTD</v>
          </cell>
          <cell r="B3090">
            <v>506590</v>
          </cell>
          <cell r="C3090" t="str">
            <v>PHILIPCARB</v>
          </cell>
        </row>
        <row r="3091">
          <cell r="A3091" t="str">
            <v>PHOENIX INTERNATIONAL LTD</v>
          </cell>
          <cell r="B3091">
            <v>526481</v>
          </cell>
          <cell r="C3091" t="str">
            <v>Not Listed</v>
          </cell>
        </row>
        <row r="3092">
          <cell r="A3092" t="str">
            <v>PHOENIX TOWNSHIP LTD</v>
          </cell>
          <cell r="B3092">
            <v>537839</v>
          </cell>
          <cell r="C3092" t="str">
            <v>Not Listed</v>
          </cell>
        </row>
        <row r="3093">
          <cell r="A3093" t="str">
            <v>PHOTON CAPITAL ADVISORS LTD</v>
          </cell>
          <cell r="B3093">
            <v>509084</v>
          </cell>
          <cell r="C3093" t="str">
            <v>Not Listed</v>
          </cell>
        </row>
        <row r="3094">
          <cell r="A3094" t="str">
            <v>PHOTOQUIP (INDIA) LTD</v>
          </cell>
          <cell r="B3094">
            <v>526588</v>
          </cell>
          <cell r="C3094" t="str">
            <v>Not Listed</v>
          </cell>
        </row>
        <row r="3095">
          <cell r="A3095" t="str">
            <v>PHOTOQUIP INDIA LTD</v>
          </cell>
          <cell r="B3095">
            <v>526588</v>
          </cell>
          <cell r="C3095" t="str">
            <v>Not Listed</v>
          </cell>
        </row>
        <row r="3096">
          <cell r="A3096" t="str">
            <v>PHYTO CHEM (INDIA) LTD</v>
          </cell>
          <cell r="B3096">
            <v>524808</v>
          </cell>
          <cell r="C3096" t="str">
            <v>Not Listed</v>
          </cell>
        </row>
        <row r="3097">
          <cell r="A3097" t="str">
            <v>PHYTO CHEM INDIA LTD</v>
          </cell>
          <cell r="B3097">
            <v>524808</v>
          </cell>
          <cell r="C3097" t="str">
            <v>Not Listed</v>
          </cell>
        </row>
        <row r="3098">
          <cell r="A3098" t="str">
            <v>PI INDUSTRIES LTD</v>
          </cell>
          <cell r="B3098">
            <v>523642</v>
          </cell>
          <cell r="C3098" t="str">
            <v>PIIND</v>
          </cell>
        </row>
        <row r="3099">
          <cell r="A3099" t="str">
            <v>PICCADILY AGRO INDUSTRIES LTD</v>
          </cell>
          <cell r="B3099">
            <v>530305</v>
          </cell>
          <cell r="C3099" t="str">
            <v>Not Listed</v>
          </cell>
        </row>
        <row r="3100">
          <cell r="A3100" t="str">
            <v>PICCADILY SUGAR &amp; ALLIED INDUSTRIES LTD</v>
          </cell>
          <cell r="B3100">
            <v>507498</v>
          </cell>
          <cell r="C3100" t="str">
            <v>Not Listed</v>
          </cell>
        </row>
        <row r="3101">
          <cell r="A3101" t="str">
            <v>PICTUREHOUSE MEDIA LTD</v>
          </cell>
          <cell r="B3101">
            <v>532355</v>
          </cell>
          <cell r="C3101" t="str">
            <v>Not Listed</v>
          </cell>
        </row>
        <row r="3102">
          <cell r="A3102" t="str">
            <v>PIDILITE INDUSTRIES LTD</v>
          </cell>
          <cell r="B3102">
            <v>500331</v>
          </cell>
          <cell r="C3102" t="str">
            <v>PIDILITIND</v>
          </cell>
        </row>
        <row r="3103">
          <cell r="A3103" t="str">
            <v>PIL ITALICA LIFESTYLE LTD</v>
          </cell>
          <cell r="B3103">
            <v>500327</v>
          </cell>
          <cell r="C3103" t="str">
            <v>PILITA</v>
          </cell>
        </row>
        <row r="3104">
          <cell r="A3104" t="str">
            <v>PILANI INVESTMENT AND INDUSTRIES CORPORATION LTD</v>
          </cell>
          <cell r="B3104">
            <v>539883</v>
          </cell>
          <cell r="C3104" t="str">
            <v>PILANIINVS</v>
          </cell>
        </row>
        <row r="3105">
          <cell r="A3105" t="str">
            <v>PIONEER AGRO EXTRACTS LTD</v>
          </cell>
          <cell r="B3105">
            <v>519439</v>
          </cell>
          <cell r="C3105" t="str">
            <v>Not Listed</v>
          </cell>
        </row>
        <row r="3106">
          <cell r="A3106" t="str">
            <v>PIONEER DISTILLERIES LTD</v>
          </cell>
          <cell r="B3106">
            <v>531879</v>
          </cell>
          <cell r="C3106" t="str">
            <v>PIONDIST</v>
          </cell>
        </row>
        <row r="3107">
          <cell r="A3107" t="str">
            <v>PIONEER EMBROIDERIES LTD</v>
          </cell>
          <cell r="B3107">
            <v>514300</v>
          </cell>
          <cell r="C3107" t="str">
            <v>PIONEEREMB</v>
          </cell>
        </row>
        <row r="3108">
          <cell r="A3108" t="str">
            <v>PIONEER INVESTCORP LTD</v>
          </cell>
          <cell r="B3108">
            <v>507864</v>
          </cell>
          <cell r="C3108" t="str">
            <v>Not Listed</v>
          </cell>
        </row>
        <row r="3109">
          <cell r="A3109" t="str">
            <v>PIRAMAL ENTERPRISES LTD</v>
          </cell>
          <cell r="B3109">
            <v>500302</v>
          </cell>
          <cell r="C3109" t="str">
            <v>PEL</v>
          </cell>
        </row>
        <row r="3110">
          <cell r="A3110" t="str">
            <v>PIRAMAL PHYTOCARE LTD</v>
          </cell>
          <cell r="B3110">
            <v>532979</v>
          </cell>
          <cell r="C3110" t="str">
            <v>PIRPHYTO</v>
          </cell>
        </row>
        <row r="3111">
          <cell r="A3111" t="str">
            <v>PITHAMPUR POLY PRODUCTS LTD</v>
          </cell>
          <cell r="B3111">
            <v>530683</v>
          </cell>
          <cell r="C3111" t="str">
            <v>Not Listed</v>
          </cell>
        </row>
        <row r="3112">
          <cell r="A3112" t="str">
            <v>PITTI ENGINEERING LTD</v>
          </cell>
          <cell r="B3112">
            <v>513519</v>
          </cell>
          <cell r="C3112" t="str">
            <v>PITTIENG</v>
          </cell>
        </row>
        <row r="3113">
          <cell r="A3113" t="str">
            <v>PIX TRANSMISSIONS LTD</v>
          </cell>
          <cell r="B3113">
            <v>500333</v>
          </cell>
          <cell r="C3113" t="str">
            <v>Not Listed</v>
          </cell>
        </row>
        <row r="3114">
          <cell r="A3114" t="str">
            <v>PLANTER POLYSACKS LTD</v>
          </cell>
          <cell r="B3114">
            <v>523105</v>
          </cell>
          <cell r="C3114" t="str">
            <v>Not Listed</v>
          </cell>
        </row>
        <row r="3115">
          <cell r="A3115" t="str">
            <v>PLASTIBLENDS (INDIA) LTD</v>
          </cell>
          <cell r="B3115">
            <v>523648</v>
          </cell>
          <cell r="C3115" t="str">
            <v>PLASTIBLEN</v>
          </cell>
        </row>
        <row r="3116">
          <cell r="A3116" t="str">
            <v>PLASTIBLENDS INDIA LTD</v>
          </cell>
          <cell r="B3116">
            <v>523648</v>
          </cell>
          <cell r="C3116" t="str">
            <v>PLASTIBLEN</v>
          </cell>
        </row>
        <row r="3117">
          <cell r="A3117" t="str">
            <v>PMC FINCORP LTD</v>
          </cell>
          <cell r="B3117">
            <v>534060</v>
          </cell>
          <cell r="C3117" t="str">
            <v>Not Listed</v>
          </cell>
        </row>
        <row r="3118">
          <cell r="A3118" t="str">
            <v>PNB GILTS LTD</v>
          </cell>
          <cell r="B3118">
            <v>532366</v>
          </cell>
          <cell r="C3118" t="str">
            <v>PNBGILTS</v>
          </cell>
        </row>
        <row r="3119">
          <cell r="A3119" t="str">
            <v>PNB HOUSING FINANCE LTD</v>
          </cell>
          <cell r="B3119">
            <v>540173</v>
          </cell>
          <cell r="C3119" t="str">
            <v>PNBHOUSING</v>
          </cell>
        </row>
        <row r="3120">
          <cell r="A3120" t="str">
            <v>PNC INFRATECH LTD</v>
          </cell>
          <cell r="B3120">
            <v>539150</v>
          </cell>
          <cell r="C3120" t="str">
            <v>PNCINFRA</v>
          </cell>
        </row>
        <row r="3121">
          <cell r="A3121" t="str">
            <v>POCHIRAJU INDUSTRIES LTD</v>
          </cell>
          <cell r="B3121">
            <v>532803</v>
          </cell>
          <cell r="C3121" t="str">
            <v>POCHIRAJU</v>
          </cell>
        </row>
        <row r="3122">
          <cell r="A3122" t="str">
            <v>POCL ENTERPRISES LTD</v>
          </cell>
          <cell r="B3122">
            <v>539195</v>
          </cell>
          <cell r="C3122" t="str">
            <v>Not Listed</v>
          </cell>
        </row>
        <row r="3123">
          <cell r="A3123" t="str">
            <v>PODDAR HOUSING AND DEVELOPMENT LTD</v>
          </cell>
          <cell r="B3123">
            <v>523628</v>
          </cell>
          <cell r="C3123" t="str">
            <v>PODDARHOUS</v>
          </cell>
        </row>
        <row r="3124">
          <cell r="A3124" t="str">
            <v>PODDAR PIGMENTS LTD</v>
          </cell>
          <cell r="B3124">
            <v>524570</v>
          </cell>
          <cell r="C3124" t="str">
            <v>PODDARMENT</v>
          </cell>
        </row>
        <row r="3125">
          <cell r="A3125" t="str">
            <v>POKARNA LTD</v>
          </cell>
          <cell r="B3125">
            <v>532486</v>
          </cell>
          <cell r="C3125" t="str">
            <v>POKARNA</v>
          </cell>
        </row>
        <row r="3126">
          <cell r="A3126" t="str">
            <v>POLO HOTELS LTD</v>
          </cell>
          <cell r="B3126">
            <v>526687</v>
          </cell>
          <cell r="C3126" t="str">
            <v>Not Listed</v>
          </cell>
        </row>
        <row r="3127">
          <cell r="A3127" t="str">
            <v>POLO QUEEN INDUSTRIAL AND FINTECH LTD</v>
          </cell>
          <cell r="B3127">
            <v>540717</v>
          </cell>
          <cell r="C3127" t="str">
            <v>Not Listed</v>
          </cell>
        </row>
        <row r="3128">
          <cell r="A3128" t="str">
            <v>POLSON LTD</v>
          </cell>
          <cell r="B3128">
            <v>507645</v>
          </cell>
          <cell r="C3128" t="str">
            <v>Not Listed</v>
          </cell>
        </row>
        <row r="3129">
          <cell r="A3129" t="str">
            <v>POLY MEDICURE LTD</v>
          </cell>
          <cell r="B3129">
            <v>531768</v>
          </cell>
          <cell r="C3129" t="str">
            <v>POLYMED</v>
          </cell>
        </row>
        <row r="3130">
          <cell r="A3130" t="str">
            <v>Polycab India Ltd</v>
          </cell>
          <cell r="B3130">
            <v>542652</v>
          </cell>
          <cell r="C3130" t="str">
            <v>POLYCAB</v>
          </cell>
        </row>
        <row r="3131">
          <cell r="A3131" t="str">
            <v>POLYCHEM LTD</v>
          </cell>
          <cell r="B3131">
            <v>506605</v>
          </cell>
          <cell r="C3131" t="str">
            <v>Not Listed</v>
          </cell>
        </row>
        <row r="3132">
          <cell r="A3132" t="str">
            <v>POLYCON INTERNATIONAL LTD</v>
          </cell>
          <cell r="B3132">
            <v>531397</v>
          </cell>
          <cell r="C3132" t="str">
            <v>Not Listed</v>
          </cell>
        </row>
        <row r="3133">
          <cell r="A3133" t="str">
            <v>POLYGENTA TECHNOLOGIES LTD</v>
          </cell>
          <cell r="B3133">
            <v>514486</v>
          </cell>
          <cell r="C3133" t="str">
            <v>Not Listed</v>
          </cell>
        </row>
        <row r="3134">
          <cell r="A3134" t="str">
            <v>POLYLINK POLYMERS (INDIA) LTD</v>
          </cell>
          <cell r="B3134">
            <v>531454</v>
          </cell>
          <cell r="C3134" t="str">
            <v>Not Listed</v>
          </cell>
        </row>
        <row r="3135">
          <cell r="A3135" t="str">
            <v>POLYLINK POLYMERS INDIA LTD</v>
          </cell>
          <cell r="B3135">
            <v>531454</v>
          </cell>
          <cell r="C3135" t="str">
            <v>Not Listed</v>
          </cell>
        </row>
        <row r="3136">
          <cell r="A3136" t="str">
            <v>POLYMAC THERMOFORMERS LTD</v>
          </cell>
          <cell r="B3136">
            <v>537573</v>
          </cell>
          <cell r="C3136" t="str">
            <v>Not Listed</v>
          </cell>
        </row>
        <row r="3137">
          <cell r="A3137" t="str">
            <v>POLYMECHPLAST MACHINES LTD</v>
          </cell>
          <cell r="B3137">
            <v>526043</v>
          </cell>
          <cell r="C3137" t="str">
            <v>Not Listed</v>
          </cell>
        </row>
        <row r="3138">
          <cell r="A3138" t="str">
            <v>POLYPLEX CORPORATION LTD</v>
          </cell>
          <cell r="B3138">
            <v>524051</v>
          </cell>
          <cell r="C3138" t="str">
            <v>POLYPLEX</v>
          </cell>
        </row>
        <row r="3139">
          <cell r="A3139" t="str">
            <v>POLYSPIN EXPORTS LTD</v>
          </cell>
          <cell r="B3139">
            <v>539354</v>
          </cell>
          <cell r="C3139" t="str">
            <v>Not Listed</v>
          </cell>
        </row>
        <row r="3140">
          <cell r="A3140" t="str">
            <v>POLYTEX (INDIA) LTD</v>
          </cell>
          <cell r="B3140">
            <v>512481</v>
          </cell>
          <cell r="C3140" t="str">
            <v>Not Listed</v>
          </cell>
        </row>
        <row r="3141">
          <cell r="A3141" t="str">
            <v>POLYTEX INDIA LTD</v>
          </cell>
          <cell r="B3141">
            <v>512481</v>
          </cell>
          <cell r="C3141" t="str">
            <v>Not Listed</v>
          </cell>
        </row>
        <row r="3142">
          <cell r="A3142" t="str">
            <v>PONDY OXIDES &amp; CHEMICALS LTD</v>
          </cell>
          <cell r="B3142">
            <v>532626</v>
          </cell>
          <cell r="C3142" t="str">
            <v>Not Listed</v>
          </cell>
        </row>
        <row r="3143">
          <cell r="A3143" t="str">
            <v>PONNI SUGARS ERODE LTD</v>
          </cell>
          <cell r="B3143">
            <v>532460</v>
          </cell>
          <cell r="C3143" t="str">
            <v>PONNIERODE</v>
          </cell>
        </row>
        <row r="3144">
          <cell r="A3144" t="str">
            <v>POOJA ENTERTAINMENT AND FILMS LTD</v>
          </cell>
          <cell r="B3144">
            <v>532011</v>
          </cell>
          <cell r="C3144" t="str">
            <v>Not Listed</v>
          </cell>
        </row>
        <row r="3145">
          <cell r="A3145" t="str">
            <v>POOJAWESTERN METALIKS LTD</v>
          </cell>
          <cell r="B3145">
            <v>540727</v>
          </cell>
          <cell r="C3145" t="str">
            <v>Not Listed</v>
          </cell>
        </row>
        <row r="3146">
          <cell r="A3146" t="str">
            <v>POONA DAL &amp; OIL INDUSTRIES LTD</v>
          </cell>
          <cell r="B3146">
            <v>519359</v>
          </cell>
          <cell r="C3146" t="str">
            <v>Not Listed</v>
          </cell>
        </row>
        <row r="3147">
          <cell r="A3147" t="str">
            <v>POPULAR ESTATE MANAGEMENT LTD</v>
          </cell>
          <cell r="B3147">
            <v>531870</v>
          </cell>
          <cell r="C3147" t="str">
            <v>Not Listed</v>
          </cell>
        </row>
        <row r="3148">
          <cell r="A3148" t="str">
            <v>PORWAL AUTO COMPONENTS LTD</v>
          </cell>
          <cell r="B3148">
            <v>532933</v>
          </cell>
          <cell r="C3148" t="str">
            <v>Not Listed</v>
          </cell>
        </row>
        <row r="3149">
          <cell r="A3149" t="str">
            <v>POWER &amp; INSTRUMENTATION GUJARAT LTD</v>
          </cell>
          <cell r="B3149" t="str">
            <v>Not Listed</v>
          </cell>
          <cell r="C3149" t="str">
            <v>PIGL</v>
          </cell>
        </row>
        <row r="3150">
          <cell r="A3150" t="str">
            <v>POWER FINANCE CORPORATION LTD</v>
          </cell>
          <cell r="B3150">
            <v>532810</v>
          </cell>
          <cell r="C3150" t="str">
            <v>PFC</v>
          </cell>
        </row>
        <row r="3151">
          <cell r="A3151" t="str">
            <v>POWER GRID CORPORATION OF (INDIA) LTD</v>
          </cell>
          <cell r="B3151">
            <v>532898</v>
          </cell>
          <cell r="C3151" t="str">
            <v>POWERGRID</v>
          </cell>
        </row>
        <row r="3152">
          <cell r="A3152" t="str">
            <v>POWER GRID CORPORATION OF INDIA LTD</v>
          </cell>
          <cell r="B3152">
            <v>532898</v>
          </cell>
          <cell r="C3152" t="str">
            <v>POWERGRID</v>
          </cell>
        </row>
        <row r="3153">
          <cell r="A3153" t="str">
            <v>POWER MECH PROJECTS LTD</v>
          </cell>
          <cell r="B3153">
            <v>539302</v>
          </cell>
          <cell r="C3153" t="str">
            <v>POWERMECH</v>
          </cell>
        </row>
        <row r="3154">
          <cell r="A3154" t="str">
            <v>POWERFUL TECHNOLOGIES LTD</v>
          </cell>
          <cell r="B3154" t="str">
            <v>Not Listed</v>
          </cell>
          <cell r="C3154" t="str">
            <v>POWERFUL</v>
          </cell>
        </row>
        <row r="3155">
          <cell r="A3155" t="str">
            <v>POWERHOUSE GYM &amp; WELLNESS LTD</v>
          </cell>
          <cell r="B3155">
            <v>538731</v>
          </cell>
          <cell r="C3155" t="str">
            <v>Not Listed</v>
          </cell>
        </row>
        <row r="3156">
          <cell r="A3156" t="str">
            <v>PPAP AUTOMOTIVE LTD</v>
          </cell>
          <cell r="B3156">
            <v>532934</v>
          </cell>
          <cell r="C3156" t="str">
            <v>PPAP</v>
          </cell>
        </row>
        <row r="3157">
          <cell r="A3157" t="str">
            <v>PRABHAT DAIRY LTD</v>
          </cell>
          <cell r="B3157">
            <v>539351</v>
          </cell>
          <cell r="C3157" t="str">
            <v>PRABHAT</v>
          </cell>
        </row>
        <row r="3158">
          <cell r="A3158" t="str">
            <v>PRABHAT TELECOMS (INDIA) LTD</v>
          </cell>
          <cell r="B3158">
            <v>540027</v>
          </cell>
          <cell r="C3158" t="str">
            <v>Not Listed</v>
          </cell>
        </row>
        <row r="3159">
          <cell r="A3159" t="str">
            <v>PRABHAT TELECOMS INDIA LTD</v>
          </cell>
          <cell r="B3159">
            <v>540027</v>
          </cell>
          <cell r="C3159" t="str">
            <v>Not Listed</v>
          </cell>
        </row>
        <row r="3160">
          <cell r="A3160" t="str">
            <v>PRABHAV INDUSTRIES LTD</v>
          </cell>
          <cell r="B3160">
            <v>531855</v>
          </cell>
          <cell r="C3160" t="str">
            <v>Not Listed</v>
          </cell>
        </row>
        <row r="3161">
          <cell r="A3161" t="str">
            <v>PRABHU STEEL INDUSTRIES LTD</v>
          </cell>
          <cell r="B3161">
            <v>506042</v>
          </cell>
          <cell r="C3161" t="str">
            <v>Not Listed</v>
          </cell>
        </row>
        <row r="3162">
          <cell r="A3162" t="str">
            <v>PRADEEP METALS LTD</v>
          </cell>
          <cell r="B3162">
            <v>513532</v>
          </cell>
          <cell r="C3162" t="str">
            <v>Not Listed</v>
          </cell>
        </row>
        <row r="3163">
          <cell r="A3163" t="str">
            <v>PRADHIN LTD</v>
          </cell>
          <cell r="B3163">
            <v>530095</v>
          </cell>
          <cell r="C3163" t="str">
            <v>Not Listed</v>
          </cell>
        </row>
        <row r="3164">
          <cell r="A3164" t="str">
            <v>PRADIP OVERSEAS LTD</v>
          </cell>
          <cell r="B3164">
            <v>533178</v>
          </cell>
          <cell r="C3164" t="str">
            <v>PRADIP</v>
          </cell>
        </row>
        <row r="3165">
          <cell r="A3165" t="str">
            <v>PRAG BOSIMI SYNTHETICS LTD</v>
          </cell>
          <cell r="B3165">
            <v>500192</v>
          </cell>
          <cell r="C3165" t="str">
            <v>Not Listed</v>
          </cell>
        </row>
        <row r="3166">
          <cell r="A3166" t="str">
            <v>PRAJ INDUSTRIES LTD</v>
          </cell>
          <cell r="B3166">
            <v>522205</v>
          </cell>
          <cell r="C3166" t="str">
            <v>PRAJIND</v>
          </cell>
        </row>
        <row r="3167">
          <cell r="A3167" t="str">
            <v>PRAJAY ENGINEERS SYNDICATE LTD</v>
          </cell>
          <cell r="B3167">
            <v>531746</v>
          </cell>
          <cell r="C3167" t="str">
            <v>PRAENG</v>
          </cell>
        </row>
        <row r="3168">
          <cell r="A3168" t="str">
            <v>PRAKASH CONSTROWELL LTD</v>
          </cell>
          <cell r="B3168">
            <v>533605</v>
          </cell>
          <cell r="C3168" t="str">
            <v>PRAKASHCON</v>
          </cell>
        </row>
        <row r="3169">
          <cell r="A3169" t="str">
            <v>PRAKASH INDUSTRIES LTD</v>
          </cell>
          <cell r="B3169">
            <v>506022</v>
          </cell>
          <cell r="C3169" t="str">
            <v>PRAKASH</v>
          </cell>
        </row>
        <row r="3170">
          <cell r="A3170" t="str">
            <v>Prakash Pipes Ltd</v>
          </cell>
          <cell r="B3170">
            <v>542684</v>
          </cell>
          <cell r="C3170" t="str">
            <v>PPL</v>
          </cell>
        </row>
        <row r="3171">
          <cell r="A3171" t="str">
            <v>PRAKASH STEELAGE LTD</v>
          </cell>
          <cell r="B3171">
            <v>533239</v>
          </cell>
          <cell r="C3171" t="str">
            <v>PRAKASHSTL</v>
          </cell>
        </row>
        <row r="3172">
          <cell r="A3172" t="str">
            <v>PRAKASH WOOLLEN &amp; SYNTHETIC MILLS LTD</v>
          </cell>
          <cell r="B3172">
            <v>531437</v>
          </cell>
          <cell r="C3172" t="str">
            <v>Not Listed</v>
          </cell>
        </row>
        <row r="3173">
          <cell r="A3173" t="str">
            <v>PRANAVADITYA SPINNING MILLS LTD</v>
          </cell>
          <cell r="B3173">
            <v>531172</v>
          </cell>
          <cell r="C3173" t="str">
            <v>Not Listed</v>
          </cell>
        </row>
        <row r="3174">
          <cell r="A3174" t="str">
            <v>PRASHANT (INDIA) LTD</v>
          </cell>
          <cell r="B3174">
            <v>519014</v>
          </cell>
          <cell r="C3174" t="str">
            <v>Not Listed</v>
          </cell>
        </row>
        <row r="3175">
          <cell r="A3175" t="str">
            <v>PRASHANT INDIA LTD</v>
          </cell>
          <cell r="B3175">
            <v>519014</v>
          </cell>
          <cell r="C3175" t="str">
            <v>Not Listed</v>
          </cell>
        </row>
        <row r="3176">
          <cell r="A3176" t="str">
            <v>PRATAAP SNACKS LTD</v>
          </cell>
          <cell r="B3176">
            <v>540724</v>
          </cell>
          <cell r="C3176" t="str">
            <v>DIAMONDYD</v>
          </cell>
        </row>
        <row r="3177">
          <cell r="A3177" t="str">
            <v>PRATIK PANELS LTD</v>
          </cell>
          <cell r="B3177">
            <v>526490</v>
          </cell>
          <cell r="C3177" t="str">
            <v>Not Listed</v>
          </cell>
        </row>
        <row r="3178">
          <cell r="A3178" t="str">
            <v>PRATIKSHA CHEMICALS LTD</v>
          </cell>
          <cell r="B3178">
            <v>531257</v>
          </cell>
          <cell r="C3178" t="str">
            <v>Not Listed</v>
          </cell>
        </row>
        <row r="3179">
          <cell r="A3179" t="str">
            <v>PRAXIS HOME RETAIL LTD</v>
          </cell>
          <cell r="B3179">
            <v>540901</v>
          </cell>
          <cell r="C3179" t="str">
            <v>PRAXIS</v>
          </cell>
        </row>
        <row r="3180">
          <cell r="A3180" t="str">
            <v>PRECIOUS TRADING &amp; INVESTMENTS LTD</v>
          </cell>
          <cell r="B3180">
            <v>506107</v>
          </cell>
          <cell r="C3180" t="str">
            <v>Not Listed</v>
          </cell>
        </row>
        <row r="3181">
          <cell r="A3181" t="str">
            <v>PRECISION CAMSHAFTS LTD</v>
          </cell>
          <cell r="B3181">
            <v>539636</v>
          </cell>
          <cell r="C3181" t="str">
            <v>PRECAM</v>
          </cell>
        </row>
        <row r="3182">
          <cell r="A3182" t="str">
            <v>PRECISION CONTAINEURS LTD</v>
          </cell>
          <cell r="B3182">
            <v>523874</v>
          </cell>
          <cell r="C3182" t="str">
            <v>Not Listed</v>
          </cell>
        </row>
        <row r="3183">
          <cell r="A3183" t="str">
            <v>PRECISION ELECTRONICS LTD</v>
          </cell>
          <cell r="B3183">
            <v>517258</v>
          </cell>
          <cell r="C3183" t="str">
            <v>Not Listed</v>
          </cell>
        </row>
        <row r="3184">
          <cell r="A3184" t="str">
            <v>PRECISION WIRES (INDIA) LTD</v>
          </cell>
          <cell r="B3184">
            <v>523539</v>
          </cell>
          <cell r="C3184" t="str">
            <v>PRECWIRE</v>
          </cell>
        </row>
        <row r="3185">
          <cell r="A3185" t="str">
            <v>PRECISION WIRES INDIA LTD</v>
          </cell>
          <cell r="B3185">
            <v>523539</v>
          </cell>
          <cell r="C3185" t="str">
            <v>PRECWIRE</v>
          </cell>
        </row>
        <row r="3186">
          <cell r="A3186" t="str">
            <v>PRECOT MERIDIAN LTD</v>
          </cell>
          <cell r="B3186" t="str">
            <v>Not Listed</v>
          </cell>
          <cell r="C3186" t="str">
            <v>PRECOT</v>
          </cell>
        </row>
        <row r="3187">
          <cell r="A3187" t="str">
            <v>PREM SOMANI FINANCIAL SERVICES LTD</v>
          </cell>
          <cell r="B3187">
            <v>530669</v>
          </cell>
          <cell r="C3187" t="str">
            <v>Not Listed</v>
          </cell>
        </row>
        <row r="3188">
          <cell r="A3188" t="str">
            <v>PREMCO GLOBAL LTD</v>
          </cell>
          <cell r="B3188">
            <v>530331</v>
          </cell>
          <cell r="C3188" t="str">
            <v>Not Listed</v>
          </cell>
        </row>
        <row r="3189">
          <cell r="A3189" t="str">
            <v>PREMIER CHENNAI PROPERTIES LTD</v>
          </cell>
          <cell r="B3189">
            <v>780007</v>
          </cell>
          <cell r="C3189" t="str">
            <v>Not Listed</v>
          </cell>
        </row>
        <row r="3190">
          <cell r="A3190" t="str">
            <v>PREMIER EXPLOSIVES LTD</v>
          </cell>
          <cell r="B3190">
            <v>526247</v>
          </cell>
          <cell r="C3190" t="str">
            <v>PREMEXPLN</v>
          </cell>
        </row>
        <row r="3191">
          <cell r="A3191" t="str">
            <v>PREMIER LTD</v>
          </cell>
          <cell r="B3191">
            <v>500540</v>
          </cell>
          <cell r="C3191" t="str">
            <v>PREMIER</v>
          </cell>
        </row>
        <row r="3192">
          <cell r="A3192" t="str">
            <v>PREMIER PIPES LTD</v>
          </cell>
          <cell r="B3192">
            <v>513291</v>
          </cell>
          <cell r="C3192" t="str">
            <v>Not Listed</v>
          </cell>
        </row>
        <row r="3193">
          <cell r="A3193" t="str">
            <v>PREMIER POLYFILM LTD</v>
          </cell>
          <cell r="B3193">
            <v>514354</v>
          </cell>
          <cell r="C3193" t="str">
            <v>PREMIERPOL</v>
          </cell>
        </row>
        <row r="3194">
          <cell r="A3194" t="str">
            <v>PREMIER SYNTHETICS LTD</v>
          </cell>
          <cell r="B3194">
            <v>509835</v>
          </cell>
          <cell r="C3194" t="str">
            <v>Not Listed</v>
          </cell>
        </row>
        <row r="3195">
          <cell r="A3195" t="str">
            <v>PRERNA INFRABUILD LTD</v>
          </cell>
          <cell r="B3195">
            <v>531802</v>
          </cell>
          <cell r="C3195" t="str">
            <v>Not Listed</v>
          </cell>
        </row>
        <row r="3196">
          <cell r="A3196" t="str">
            <v>PRESSMAN ADVERTISING LTD</v>
          </cell>
          <cell r="B3196">
            <v>509077</v>
          </cell>
          <cell r="C3196" t="str">
            <v>PRESSMN</v>
          </cell>
        </row>
        <row r="3197">
          <cell r="A3197" t="str">
            <v>PRESTIGE ESTATES PROJECTS LTD</v>
          </cell>
          <cell r="B3197">
            <v>533274</v>
          </cell>
          <cell r="C3197" t="str">
            <v>PRESTIGE</v>
          </cell>
        </row>
        <row r="3198">
          <cell r="A3198" t="str">
            <v>PRICOL LTD</v>
          </cell>
          <cell r="B3198">
            <v>540293</v>
          </cell>
          <cell r="C3198" t="str">
            <v>PRICOLLTD</v>
          </cell>
        </row>
        <row r="3199">
          <cell r="A3199" t="str">
            <v>PRIMA AGRO LTD</v>
          </cell>
          <cell r="B3199">
            <v>519262</v>
          </cell>
          <cell r="C3199" t="str">
            <v>Not Listed</v>
          </cell>
        </row>
        <row r="3200">
          <cell r="A3200" t="str">
            <v>PRIMA INDUSTRIES LTD</v>
          </cell>
          <cell r="B3200">
            <v>531246</v>
          </cell>
          <cell r="C3200" t="str">
            <v>Not Listed</v>
          </cell>
        </row>
        <row r="3201">
          <cell r="A3201" t="str">
            <v>PRIMA PLASTICS LTD</v>
          </cell>
          <cell r="B3201">
            <v>530589</v>
          </cell>
          <cell r="C3201" t="str">
            <v>Not Listed</v>
          </cell>
        </row>
        <row r="3202">
          <cell r="A3202" t="str">
            <v>PRIME CAPITAL MARKET LTD</v>
          </cell>
          <cell r="B3202">
            <v>535514</v>
          </cell>
          <cell r="C3202" t="str">
            <v>Not Listed</v>
          </cell>
        </row>
        <row r="3203">
          <cell r="A3203" t="str">
            <v>PRIME CUSTOMER SERVICES LTD</v>
          </cell>
          <cell r="B3203">
            <v>540404</v>
          </cell>
          <cell r="C3203" t="str">
            <v>Not Listed</v>
          </cell>
        </row>
        <row r="3204">
          <cell r="A3204" t="str">
            <v>PRIME FOCUS LTD</v>
          </cell>
          <cell r="B3204">
            <v>532748</v>
          </cell>
          <cell r="C3204" t="str">
            <v>PFOCUS</v>
          </cell>
        </row>
        <row r="3205">
          <cell r="A3205" t="str">
            <v>PRIME INDUSTRIES LTD</v>
          </cell>
          <cell r="B3205">
            <v>519299</v>
          </cell>
          <cell r="C3205" t="str">
            <v>Not Listed</v>
          </cell>
        </row>
        <row r="3206">
          <cell r="A3206" t="str">
            <v>PRIME PROPERTY DEVELOPMENT CORPORATION LTD</v>
          </cell>
          <cell r="B3206">
            <v>530695</v>
          </cell>
          <cell r="C3206" t="str">
            <v>Not Listed</v>
          </cell>
        </row>
        <row r="3207">
          <cell r="A3207" t="str">
            <v>PRIME SECURITIES LTD</v>
          </cell>
          <cell r="B3207">
            <v>500337</v>
          </cell>
          <cell r="C3207" t="str">
            <v>PRIMESECU</v>
          </cell>
        </row>
        <row r="3208">
          <cell r="A3208" t="str">
            <v>PRIME URBAN DEVELOPMENT (INDIA) LTD</v>
          </cell>
          <cell r="B3208">
            <v>521149</v>
          </cell>
          <cell r="C3208" t="str">
            <v>Not Listed</v>
          </cell>
        </row>
        <row r="3209">
          <cell r="A3209" t="str">
            <v>PRIME URBAN DEVELOPMENT INDIA LTD</v>
          </cell>
          <cell r="B3209">
            <v>521149</v>
          </cell>
          <cell r="C3209" t="str">
            <v>Not Listed</v>
          </cell>
        </row>
        <row r="3210">
          <cell r="A3210" t="str">
            <v>PRISM FINANCE LTD</v>
          </cell>
          <cell r="B3210">
            <v>531735</v>
          </cell>
          <cell r="C3210" t="str">
            <v>Not Listed</v>
          </cell>
        </row>
        <row r="3211">
          <cell r="A3211" t="str">
            <v>PRISM JOHNSON LTD</v>
          </cell>
          <cell r="B3211">
            <v>500338</v>
          </cell>
          <cell r="C3211" t="str">
            <v>PRSMJOHNSN</v>
          </cell>
        </row>
        <row r="3212">
          <cell r="A3212" t="str">
            <v>PRISM MEDICO AND PHARMACY LTD</v>
          </cell>
          <cell r="B3212">
            <v>512217</v>
          </cell>
          <cell r="C3212" t="str">
            <v>Not Listed</v>
          </cell>
        </row>
        <row r="3213">
          <cell r="A3213" t="str">
            <v>PRITHVI EXCHANGE (INDIA) LTD</v>
          </cell>
          <cell r="B3213">
            <v>531688</v>
          </cell>
          <cell r="C3213" t="str">
            <v>Not Listed</v>
          </cell>
        </row>
        <row r="3214">
          <cell r="A3214" t="str">
            <v>PRITHVI EXCHANGE INDIA LTD</v>
          </cell>
          <cell r="B3214">
            <v>531688</v>
          </cell>
          <cell r="C3214" t="str">
            <v>Not Listed</v>
          </cell>
        </row>
        <row r="3215">
          <cell r="A3215" t="str">
            <v>PRITI INTERNATIONAL LTD</v>
          </cell>
          <cell r="B3215" t="str">
            <v>Not Listed</v>
          </cell>
          <cell r="C3215" t="str">
            <v>PRITI</v>
          </cell>
        </row>
        <row r="3216">
          <cell r="A3216" t="str">
            <v>PRITIKA AUTO INDUSTRIES LTD</v>
          </cell>
          <cell r="B3216">
            <v>539359</v>
          </cell>
          <cell r="C3216" t="str">
            <v>Not Listed</v>
          </cell>
        </row>
        <row r="3217">
          <cell r="A3217" t="str">
            <v>PRITISH NANDY COMMUNICATIONS LTD</v>
          </cell>
          <cell r="B3217">
            <v>532387</v>
          </cell>
          <cell r="C3217" t="str">
            <v>PNC</v>
          </cell>
        </row>
        <row r="3218">
          <cell r="A3218" t="str">
            <v>PRIYA LTD</v>
          </cell>
          <cell r="B3218">
            <v>524580</v>
          </cell>
          <cell r="C3218" t="str">
            <v>Not Listed</v>
          </cell>
        </row>
        <row r="3219">
          <cell r="A3219" t="str">
            <v>PRO FIN CAPITAL SERVICES LTD</v>
          </cell>
          <cell r="B3219">
            <v>511557</v>
          </cell>
          <cell r="C3219" t="str">
            <v>Not Listed</v>
          </cell>
        </row>
        <row r="3220">
          <cell r="A3220" t="str">
            <v>PROAIM ENTERPRISES LTD</v>
          </cell>
          <cell r="B3220">
            <v>512105</v>
          </cell>
          <cell r="C3220" t="str">
            <v>Not Listed</v>
          </cell>
        </row>
        <row r="3221">
          <cell r="A3221" t="str">
            <v>PROCAL ELECTRONICS (INDIA) LTD</v>
          </cell>
          <cell r="B3221">
            <v>526009</v>
          </cell>
          <cell r="C3221" t="str">
            <v>Not Listed</v>
          </cell>
        </row>
        <row r="3222">
          <cell r="A3222" t="str">
            <v>PROCAL ELECTRONICS INDIA LTD</v>
          </cell>
          <cell r="B3222">
            <v>526009</v>
          </cell>
          <cell r="C3222" t="str">
            <v>Not Listed</v>
          </cell>
        </row>
        <row r="3223">
          <cell r="A3223" t="str">
            <v>Procter &amp; Gamble Health LTD</v>
          </cell>
          <cell r="B3223" t="str">
            <v>Not Listed</v>
          </cell>
          <cell r="C3223" t="str">
            <v>PGHL</v>
          </cell>
        </row>
        <row r="3224">
          <cell r="A3224" t="str">
            <v>PROCTER &amp; GAMBLE HYGIENE AND HEALTH CARE LTD</v>
          </cell>
          <cell r="B3224">
            <v>500459</v>
          </cell>
          <cell r="C3224" t="str">
            <v>PGHH</v>
          </cell>
        </row>
        <row r="3225">
          <cell r="A3225" t="str">
            <v>PROGRESSIVE EXTRACTIONS &amp; EXPORTS LTD</v>
          </cell>
          <cell r="B3225">
            <v>531265</v>
          </cell>
          <cell r="C3225" t="str">
            <v>Not Listed</v>
          </cell>
        </row>
        <row r="3226">
          <cell r="A3226" t="str">
            <v>PROLIFE INDUSTRIES LTD</v>
          </cell>
          <cell r="B3226" t="str">
            <v>Not Listed</v>
          </cell>
          <cell r="C3226" t="str">
            <v>PROLIFE</v>
          </cell>
        </row>
        <row r="3227">
          <cell r="A3227" t="str">
            <v>PROMACT IMPEX LTD</v>
          </cell>
          <cell r="B3227">
            <v>526494</v>
          </cell>
          <cell r="C3227" t="str">
            <v>Not Listed</v>
          </cell>
        </row>
        <row r="3228">
          <cell r="A3228" t="str">
            <v>PROSEED (INDIA) LTD</v>
          </cell>
          <cell r="B3228">
            <v>590057</v>
          </cell>
          <cell r="C3228" t="str">
            <v>PROSEED</v>
          </cell>
        </row>
        <row r="3229">
          <cell r="A3229" t="str">
            <v>PROSEED INDIA LTD</v>
          </cell>
          <cell r="B3229">
            <v>590057</v>
          </cell>
          <cell r="C3229" t="str">
            <v>PROSEED</v>
          </cell>
        </row>
        <row r="3230">
          <cell r="A3230" t="str">
            <v>PROVESTMENT SERVICES LTD</v>
          </cell>
          <cell r="B3230">
            <v>540703</v>
          </cell>
          <cell r="C3230" t="str">
            <v>Not Listed</v>
          </cell>
        </row>
        <row r="3231">
          <cell r="A3231" t="str">
            <v>PROVOGUE (INDIA) LTD</v>
          </cell>
          <cell r="B3231">
            <v>532647</v>
          </cell>
          <cell r="C3231" t="str">
            <v>PROVOGE</v>
          </cell>
        </row>
        <row r="3232">
          <cell r="A3232" t="str">
            <v>PROVOGUE INDIA LTD</v>
          </cell>
          <cell r="B3232">
            <v>532647</v>
          </cell>
          <cell r="C3232" t="str">
            <v>PROVOGE</v>
          </cell>
        </row>
        <row r="3233">
          <cell r="A3233" t="str">
            <v>PROZONE INTU PROPERTIES LTD</v>
          </cell>
          <cell r="B3233">
            <v>534675</v>
          </cell>
          <cell r="C3233" t="str">
            <v>PROZONINTU</v>
          </cell>
        </row>
        <row r="3234">
          <cell r="A3234" t="str">
            <v>PS IT INFRASTRUCTURE &amp; SERVICES LTD</v>
          </cell>
          <cell r="B3234">
            <v>505502</v>
          </cell>
          <cell r="C3234" t="str">
            <v>Not Listed</v>
          </cell>
        </row>
        <row r="3235">
          <cell r="A3235" t="str">
            <v>PSL LTD</v>
          </cell>
          <cell r="B3235">
            <v>526801</v>
          </cell>
          <cell r="C3235" t="str">
            <v>PSL</v>
          </cell>
        </row>
        <row r="3236">
          <cell r="A3236" t="str">
            <v>PSP PROJECTS LTD</v>
          </cell>
          <cell r="B3236">
            <v>540544</v>
          </cell>
          <cell r="C3236" t="str">
            <v>PSPPROJECT</v>
          </cell>
        </row>
        <row r="3237">
          <cell r="A3237" t="str">
            <v>PTC (INDIA) LTD</v>
          </cell>
          <cell r="B3237">
            <v>532524</v>
          </cell>
          <cell r="C3237" t="str">
            <v>PTC</v>
          </cell>
        </row>
        <row r="3238">
          <cell r="A3238" t="str">
            <v>PTC INDIA FINANCIAL SERVICES LTD</v>
          </cell>
          <cell r="B3238">
            <v>533344</v>
          </cell>
          <cell r="C3238" t="str">
            <v>PFS</v>
          </cell>
        </row>
        <row r="3239">
          <cell r="A3239" t="str">
            <v>PTC INDIA LTD</v>
          </cell>
          <cell r="B3239">
            <v>532524</v>
          </cell>
          <cell r="C3239" t="str">
            <v>PTC</v>
          </cell>
        </row>
        <row r="3240">
          <cell r="A3240" t="str">
            <v>PTC INDUSTRIES LTD</v>
          </cell>
          <cell r="B3240">
            <v>539006</v>
          </cell>
          <cell r="C3240" t="str">
            <v>Not Listed</v>
          </cell>
        </row>
        <row r="3241">
          <cell r="A3241" t="str">
            <v>PTL ENTERPRISES LTD</v>
          </cell>
          <cell r="B3241">
            <v>509220</v>
          </cell>
          <cell r="C3241" t="str">
            <v>PTL</v>
          </cell>
        </row>
        <row r="3242">
          <cell r="A3242" t="str">
            <v>PUDUMJEE PAPER PRODUCTS LTD</v>
          </cell>
          <cell r="B3242">
            <v>539785</v>
          </cell>
          <cell r="C3242" t="str">
            <v>PDMJEPAPER</v>
          </cell>
        </row>
        <row r="3243">
          <cell r="A3243" t="str">
            <v>PULSAR INTERNATIONAL LTD</v>
          </cell>
          <cell r="B3243">
            <v>512591</v>
          </cell>
          <cell r="C3243" t="str">
            <v>Not Listed</v>
          </cell>
        </row>
        <row r="3244">
          <cell r="A3244" t="str">
            <v>PULZ ELECTRONICS LTD</v>
          </cell>
          <cell r="B3244" t="str">
            <v>Not Listed</v>
          </cell>
          <cell r="C3244" t="str">
            <v>PULZ</v>
          </cell>
        </row>
        <row r="3245">
          <cell r="A3245" t="str">
            <v>PUNCTUAL TRADING LTD</v>
          </cell>
          <cell r="B3245">
            <v>512461</v>
          </cell>
          <cell r="C3245" t="str">
            <v>Not Listed</v>
          </cell>
        </row>
        <row r="3246">
          <cell r="A3246" t="str">
            <v>PUNIT COMMERCIALS LTD</v>
          </cell>
          <cell r="B3246">
            <v>512099</v>
          </cell>
          <cell r="C3246" t="str">
            <v>Not Listed</v>
          </cell>
        </row>
        <row r="3247">
          <cell r="A3247" t="str">
            <v>PUNJ LLOYD LTD</v>
          </cell>
          <cell r="B3247">
            <v>532693</v>
          </cell>
          <cell r="C3247" t="str">
            <v>PUNJLLOYD</v>
          </cell>
        </row>
        <row r="3248">
          <cell r="A3248" t="str">
            <v>PUNJAB &amp; SIND BANK</v>
          </cell>
          <cell r="B3248">
            <v>533295</v>
          </cell>
          <cell r="C3248" t="str">
            <v>PSB</v>
          </cell>
        </row>
        <row r="3249">
          <cell r="A3249" t="str">
            <v>PUNJAB ALKALIES &amp; CHEMICALS LTD</v>
          </cell>
          <cell r="B3249">
            <v>506852</v>
          </cell>
          <cell r="C3249" t="str">
            <v>Not Listed</v>
          </cell>
        </row>
        <row r="3250">
          <cell r="A3250" t="str">
            <v>PUNJAB CHEMICALS &amp; CROP PROTECTION LTD</v>
          </cell>
          <cell r="B3250">
            <v>506618</v>
          </cell>
          <cell r="C3250" t="str">
            <v>PUNJABCHEM</v>
          </cell>
        </row>
        <row r="3251">
          <cell r="A3251" t="str">
            <v>PUNJAB COMMUNICATIONS LTD</v>
          </cell>
          <cell r="B3251">
            <v>500346</v>
          </cell>
          <cell r="C3251" t="str">
            <v>Not Listed</v>
          </cell>
        </row>
        <row r="3252">
          <cell r="A3252" t="str">
            <v>PUNJAB NATIONAL BANK</v>
          </cell>
          <cell r="B3252">
            <v>532461</v>
          </cell>
          <cell r="C3252" t="str">
            <v>PNB</v>
          </cell>
        </row>
        <row r="3253">
          <cell r="A3253" t="str">
            <v>PURAVANKARA LTD</v>
          </cell>
          <cell r="B3253">
            <v>532891</v>
          </cell>
          <cell r="C3253" t="str">
            <v>PURVA</v>
          </cell>
        </row>
        <row r="3254">
          <cell r="A3254" t="str">
            <v>PURE GIFTCARAT LTD</v>
          </cell>
          <cell r="B3254">
            <v>540492</v>
          </cell>
          <cell r="C3254" t="str">
            <v>Not Listed</v>
          </cell>
        </row>
        <row r="3255">
          <cell r="A3255" t="str">
            <v>PURITY FLEX PACK LTD</v>
          </cell>
          <cell r="B3255">
            <v>523315</v>
          </cell>
          <cell r="C3255" t="str">
            <v>Not Listed</v>
          </cell>
        </row>
        <row r="3256">
          <cell r="A3256" t="str">
            <v>PUROHIT CONSTRUCTION LTD</v>
          </cell>
          <cell r="B3256">
            <v>538993</v>
          </cell>
          <cell r="C3256" t="str">
            <v>Not Listed</v>
          </cell>
        </row>
        <row r="3257">
          <cell r="A3257" t="str">
            <v>PURPLE ENTERTAINMENT LTD</v>
          </cell>
          <cell r="B3257">
            <v>540159</v>
          </cell>
          <cell r="C3257" t="str">
            <v>Not Listed</v>
          </cell>
        </row>
        <row r="3258">
          <cell r="A3258" t="str">
            <v>PURSHOTTAM INVESTOFIN LTD</v>
          </cell>
          <cell r="B3258">
            <v>538647</v>
          </cell>
          <cell r="C3258" t="str">
            <v>Not Listed</v>
          </cell>
        </row>
        <row r="3259">
          <cell r="A3259" t="str">
            <v>PUSHPANJALI REALMS AND INFRATECH LTD</v>
          </cell>
          <cell r="B3259" t="str">
            <v>Not Listed</v>
          </cell>
          <cell r="C3259" t="str">
            <v>PUSHPREALM</v>
          </cell>
        </row>
        <row r="3260">
          <cell r="A3260" t="str">
            <v>PUSHPSONS INDUSTRIES LTD</v>
          </cell>
          <cell r="B3260">
            <v>531562</v>
          </cell>
          <cell r="C3260" t="str">
            <v>Not Listed</v>
          </cell>
        </row>
        <row r="3261">
          <cell r="A3261" t="str">
            <v>PVP VENTURES LTD</v>
          </cell>
          <cell r="B3261">
            <v>517556</v>
          </cell>
          <cell r="C3261" t="str">
            <v>PVP</v>
          </cell>
        </row>
        <row r="3262">
          <cell r="A3262" t="str">
            <v>PVR LTD</v>
          </cell>
          <cell r="B3262">
            <v>532689</v>
          </cell>
          <cell r="C3262" t="str">
            <v>PVR</v>
          </cell>
        </row>
        <row r="3263">
          <cell r="A3263" t="str">
            <v>PVV INFRA LTD</v>
          </cell>
          <cell r="B3263">
            <v>536659</v>
          </cell>
          <cell r="C3263" t="str">
            <v>Not Listed</v>
          </cell>
        </row>
        <row r="3264">
          <cell r="A3264" t="str">
            <v>PYXIS FINVEST LTD</v>
          </cell>
          <cell r="B3264">
            <v>534109</v>
          </cell>
          <cell r="C3264" t="str">
            <v>Not Listed</v>
          </cell>
        </row>
        <row r="3265">
          <cell r="A3265" t="str">
            <v>QUADRANT TELEVENTURES LTD</v>
          </cell>
          <cell r="B3265">
            <v>511116</v>
          </cell>
          <cell r="C3265" t="str">
            <v>Not Listed</v>
          </cell>
        </row>
        <row r="3266">
          <cell r="A3266" t="str">
            <v>QUANTUM BUILD-TECH LTD</v>
          </cell>
          <cell r="B3266">
            <v>538596</v>
          </cell>
          <cell r="C3266" t="str">
            <v>Not Listed</v>
          </cell>
        </row>
        <row r="3267">
          <cell r="A3267" t="str">
            <v>QUANTUM DIGITAL VISION (INDIA) LTD</v>
          </cell>
          <cell r="B3267">
            <v>530281</v>
          </cell>
          <cell r="C3267" t="str">
            <v>Not Listed</v>
          </cell>
        </row>
        <row r="3268">
          <cell r="A3268" t="str">
            <v>QUANTUM DIGITAL VISION INDIA LTD</v>
          </cell>
          <cell r="B3268">
            <v>530281</v>
          </cell>
          <cell r="C3268" t="str">
            <v>Not Listed</v>
          </cell>
        </row>
        <row r="3269">
          <cell r="A3269" t="str">
            <v>QUANTUM GOLD FUND - EXCHANGE TRADED FUND (ETF)</v>
          </cell>
          <cell r="B3269">
            <v>590099</v>
          </cell>
          <cell r="C3269" t="str">
            <v>QGOLDHALF</v>
          </cell>
        </row>
        <row r="3270">
          <cell r="A3270" t="str">
            <v>QUANTUM MUTUAL FUND - QUANTUM INDEX FUND ETF</v>
          </cell>
          <cell r="B3270">
            <v>590110</v>
          </cell>
          <cell r="C3270" t="str">
            <v>QNIFTY</v>
          </cell>
        </row>
        <row r="3271">
          <cell r="A3271" t="str">
            <v>QUESS CORP LTD</v>
          </cell>
          <cell r="B3271">
            <v>539978</v>
          </cell>
          <cell r="C3271" t="str">
            <v>QUESS</v>
          </cell>
        </row>
        <row r="3272">
          <cell r="A3272" t="str">
            <v>QUEST FINANCIAL SERVICES LTD</v>
          </cell>
          <cell r="B3272">
            <v>539962</v>
          </cell>
          <cell r="C3272" t="str">
            <v>Not Listed</v>
          </cell>
        </row>
        <row r="3273">
          <cell r="A3273" t="str">
            <v>QUEST SOFTECH (INDIA) LTD</v>
          </cell>
          <cell r="B3273">
            <v>535719</v>
          </cell>
          <cell r="C3273" t="str">
            <v>Not Listed</v>
          </cell>
        </row>
        <row r="3274">
          <cell r="A3274" t="str">
            <v>QUEST SOFTECH INDIA LTD</v>
          </cell>
          <cell r="B3274">
            <v>535719</v>
          </cell>
          <cell r="C3274" t="str">
            <v>Not Listed</v>
          </cell>
        </row>
        <row r="3275">
          <cell r="A3275" t="str">
            <v>QUICK HEAL TECHNOLOGIES LTD</v>
          </cell>
          <cell r="B3275">
            <v>539678</v>
          </cell>
          <cell r="C3275" t="str">
            <v>QUICKHEAL</v>
          </cell>
        </row>
        <row r="3276">
          <cell r="A3276" t="str">
            <v>QUINTEGRA SOLUTIONS LTD</v>
          </cell>
          <cell r="B3276">
            <v>532866</v>
          </cell>
          <cell r="C3276" t="str">
            <v>QUINTEGRA</v>
          </cell>
        </row>
        <row r="3277">
          <cell r="A3277" t="str">
            <v>R B GUPTA FINANCIALS LTD</v>
          </cell>
          <cell r="B3277">
            <v>532024</v>
          </cell>
          <cell r="C3277" t="str">
            <v>Not Listed</v>
          </cell>
        </row>
        <row r="3278">
          <cell r="A3278" t="str">
            <v>R J BIO-TECH LTD</v>
          </cell>
          <cell r="B3278">
            <v>536456</v>
          </cell>
          <cell r="C3278" t="str">
            <v>Not Listed</v>
          </cell>
        </row>
        <row r="3279">
          <cell r="A3279" t="str">
            <v>R J SHAH &amp; CO LTD</v>
          </cell>
          <cell r="B3279">
            <v>509845</v>
          </cell>
          <cell r="C3279" t="str">
            <v>Not Listed</v>
          </cell>
        </row>
        <row r="3280">
          <cell r="A3280" t="str">
            <v>R M DRIP AND SPRINKLERS SYSTEMS LTD</v>
          </cell>
          <cell r="B3280" t="str">
            <v>Not Listed</v>
          </cell>
          <cell r="C3280" t="str">
            <v>RMDRIP</v>
          </cell>
        </row>
        <row r="3281">
          <cell r="A3281" t="str">
            <v>R P P INFRA PROJECTS LTD</v>
          </cell>
          <cell r="B3281">
            <v>533284</v>
          </cell>
          <cell r="C3281" t="str">
            <v>RPPINFRA</v>
          </cell>
        </row>
        <row r="3282">
          <cell r="A3282" t="str">
            <v>R R SECURITIES LTD</v>
          </cell>
          <cell r="B3282">
            <v>530917</v>
          </cell>
          <cell r="C3282" t="str">
            <v>Not Listed</v>
          </cell>
        </row>
        <row r="3283">
          <cell r="A3283" t="str">
            <v>R S SOFTWARE (INDIA) LTD</v>
          </cell>
          <cell r="B3283">
            <v>517447</v>
          </cell>
          <cell r="C3283" t="str">
            <v>RSSOFTWARE</v>
          </cell>
        </row>
        <row r="3284">
          <cell r="A3284" t="str">
            <v>R S SOFTWARE INDIA LTD</v>
          </cell>
          <cell r="B3284">
            <v>517447</v>
          </cell>
          <cell r="C3284" t="str">
            <v>RSSOFTWARE</v>
          </cell>
        </row>
        <row r="3285">
          <cell r="A3285" t="str">
            <v>R SYSTEMS INTERNATIONAL LTD</v>
          </cell>
          <cell r="B3285">
            <v>532735</v>
          </cell>
          <cell r="C3285" t="str">
            <v>RSYSTEMS</v>
          </cell>
        </row>
        <row r="3286">
          <cell r="A3286" t="str">
            <v>R T EXPORTS LTD</v>
          </cell>
          <cell r="B3286">
            <v>512565</v>
          </cell>
          <cell r="C3286" t="str">
            <v>Not Listed</v>
          </cell>
        </row>
        <row r="3287">
          <cell r="A3287" t="str">
            <v>R&amp;B DENIMS LTD</v>
          </cell>
          <cell r="B3287">
            <v>538119</v>
          </cell>
          <cell r="C3287" t="str">
            <v>Not Listed</v>
          </cell>
        </row>
        <row r="3288">
          <cell r="A3288" t="str">
            <v>RAAJ MEDISAFE (INDIA) LTD</v>
          </cell>
          <cell r="B3288">
            <v>524502</v>
          </cell>
          <cell r="C3288" t="str">
            <v>Not Listed</v>
          </cell>
        </row>
        <row r="3289">
          <cell r="A3289" t="str">
            <v>RAAJ MEDISAFE INDIA LTD</v>
          </cell>
          <cell r="B3289">
            <v>524502</v>
          </cell>
          <cell r="C3289" t="str">
            <v>Not Listed</v>
          </cell>
        </row>
        <row r="3290">
          <cell r="A3290" t="str">
            <v>RAASI REFRACTORIES LTD</v>
          </cell>
          <cell r="B3290">
            <v>502271</v>
          </cell>
          <cell r="C3290" t="str">
            <v>Not Listed</v>
          </cell>
        </row>
        <row r="3291">
          <cell r="A3291" t="str">
            <v>RACL GEARTECH LTD</v>
          </cell>
          <cell r="B3291">
            <v>520073</v>
          </cell>
          <cell r="C3291" t="str">
            <v>Not Listed</v>
          </cell>
        </row>
        <row r="3292">
          <cell r="A3292" t="str">
            <v>RADAAN MEDIAWORKS (INDIA) LTD</v>
          </cell>
          <cell r="B3292">
            <v>590070</v>
          </cell>
          <cell r="C3292" t="str">
            <v>RADAAN</v>
          </cell>
        </row>
        <row r="3293">
          <cell r="A3293" t="str">
            <v>RADAAN MEDIAWORKS INDIA LTD</v>
          </cell>
          <cell r="B3293">
            <v>590070</v>
          </cell>
          <cell r="C3293" t="str">
            <v>RADAAN</v>
          </cell>
        </row>
        <row r="3294">
          <cell r="A3294" t="str">
            <v>RADHA MADHAV CORPORATION LTD</v>
          </cell>
          <cell r="B3294">
            <v>532692</v>
          </cell>
          <cell r="C3294" t="str">
            <v>RMCL</v>
          </cell>
        </row>
        <row r="3295">
          <cell r="A3295" t="str">
            <v>RADHAGOBIND COMMERCIAL LTD</v>
          </cell>
          <cell r="B3295">
            <v>539673</v>
          </cell>
          <cell r="C3295" t="str">
            <v>Not Listed</v>
          </cell>
        </row>
        <row r="3296">
          <cell r="A3296" t="str">
            <v>RADHE DEVELOPERS (INDIA) LTD</v>
          </cell>
          <cell r="B3296">
            <v>531273</v>
          </cell>
          <cell r="C3296" t="str">
            <v>Not Listed</v>
          </cell>
        </row>
        <row r="3297">
          <cell r="A3297" t="str">
            <v>RADHE DEVELOPERS INDIA LTD</v>
          </cell>
          <cell r="B3297">
            <v>531273</v>
          </cell>
          <cell r="C3297" t="str">
            <v>Not Listed</v>
          </cell>
        </row>
        <row r="3298">
          <cell r="A3298" t="str">
            <v>RADHEY TRADE HOLDING LTD</v>
          </cell>
          <cell r="B3298">
            <v>539814</v>
          </cell>
          <cell r="C3298" t="str">
            <v>Not Listed</v>
          </cell>
        </row>
        <row r="3299">
          <cell r="A3299" t="str">
            <v>RADHIKA JEWELTECH LTD</v>
          </cell>
          <cell r="B3299">
            <v>540125</v>
          </cell>
          <cell r="C3299" t="str">
            <v>Not Listed</v>
          </cell>
        </row>
        <row r="3300">
          <cell r="A3300" t="str">
            <v>RADICO KHAITAN LTD</v>
          </cell>
          <cell r="B3300">
            <v>532497</v>
          </cell>
          <cell r="C3300" t="str">
            <v>RADICO</v>
          </cell>
        </row>
        <row r="3301">
          <cell r="A3301" t="str">
            <v>RADIX INDUSTRIES (INDIA) LTD</v>
          </cell>
          <cell r="B3301">
            <v>531412</v>
          </cell>
          <cell r="C3301" t="str">
            <v>Not Listed</v>
          </cell>
        </row>
        <row r="3302">
          <cell r="A3302" t="str">
            <v>RADIX INDUSTRIES INDIA LTD</v>
          </cell>
          <cell r="B3302">
            <v>531412</v>
          </cell>
          <cell r="C3302" t="str">
            <v>Not Listed</v>
          </cell>
        </row>
        <row r="3303">
          <cell r="A3303" t="str">
            <v>RAGHAV PRODUCTIVITY ENHANCERS LTD</v>
          </cell>
          <cell r="B3303">
            <v>539837</v>
          </cell>
          <cell r="C3303" t="str">
            <v>Not Listed</v>
          </cell>
        </row>
        <row r="3304">
          <cell r="A3304" t="str">
            <v>RAGHUNATH INTERNATIONAL LTD</v>
          </cell>
          <cell r="B3304">
            <v>526813</v>
          </cell>
          <cell r="C3304" t="str">
            <v>Not Listed</v>
          </cell>
        </row>
        <row r="3305">
          <cell r="A3305" t="str">
            <v>RAGHUNATH TOBACCO CO LTD</v>
          </cell>
          <cell r="B3305">
            <v>531552</v>
          </cell>
          <cell r="C3305" t="str">
            <v>Not Listed</v>
          </cell>
        </row>
        <row r="3306">
          <cell r="A3306" t="str">
            <v>RAGHUVANSH AGROFARMS LTD</v>
          </cell>
          <cell r="B3306">
            <v>538921</v>
          </cell>
          <cell r="C3306" t="str">
            <v>Not Listed</v>
          </cell>
        </row>
        <row r="3307">
          <cell r="A3307" t="str">
            <v>RAGHUVIR SYNTHETICS LTD</v>
          </cell>
          <cell r="B3307">
            <v>514316</v>
          </cell>
          <cell r="C3307" t="str">
            <v>Not Listed</v>
          </cell>
        </row>
        <row r="3308">
          <cell r="A3308" t="str">
            <v>RAHUL MERCHANDISING LTD</v>
          </cell>
          <cell r="B3308">
            <v>531887</v>
          </cell>
          <cell r="C3308" t="str">
            <v>Not Listed</v>
          </cell>
        </row>
        <row r="3309">
          <cell r="A3309" t="str">
            <v>RAIDEEP INDUSTRIES LTD</v>
          </cell>
          <cell r="B3309">
            <v>540270</v>
          </cell>
          <cell r="C3309" t="str">
            <v>Not Listed</v>
          </cell>
        </row>
        <row r="3310">
          <cell r="A3310" t="str">
            <v>Rail Vikas Nigam Ltd</v>
          </cell>
          <cell r="B3310">
            <v>542649</v>
          </cell>
          <cell r="C3310" t="str">
            <v>RVNL</v>
          </cell>
        </row>
        <row r="3311">
          <cell r="A3311" t="str">
            <v>RAIN INDUSTRIES LTD</v>
          </cell>
          <cell r="B3311">
            <v>500339</v>
          </cell>
          <cell r="C3311" t="str">
            <v>RAIN</v>
          </cell>
        </row>
        <row r="3312">
          <cell r="A3312" t="str">
            <v>RAINBOW DENIM LTD</v>
          </cell>
          <cell r="B3312">
            <v>532441</v>
          </cell>
          <cell r="C3312" t="str">
            <v>Not Listed</v>
          </cell>
        </row>
        <row r="3313">
          <cell r="A3313" t="str">
            <v>RAINBOW FOUNDATIONS LTD</v>
          </cell>
          <cell r="B3313">
            <v>531694</v>
          </cell>
          <cell r="C3313" t="str">
            <v>Not Listed</v>
          </cell>
        </row>
        <row r="3314">
          <cell r="A3314" t="str">
            <v>RAINBOW PAPERS LTD</v>
          </cell>
          <cell r="B3314">
            <v>523523</v>
          </cell>
          <cell r="C3314" t="str">
            <v>RAINBOWPAP</v>
          </cell>
        </row>
        <row r="3315">
          <cell r="A3315" t="str">
            <v>RAJ PACKAGING INDUSTRIES LTD</v>
          </cell>
          <cell r="B3315">
            <v>530111</v>
          </cell>
          <cell r="C3315" t="str">
            <v>Not Listed</v>
          </cell>
        </row>
        <row r="3316">
          <cell r="A3316" t="str">
            <v>RAJ RAYON INDUSTRIES LTD</v>
          </cell>
          <cell r="B3316">
            <v>530699</v>
          </cell>
          <cell r="C3316" t="str">
            <v>RAJRAYON</v>
          </cell>
        </row>
        <row r="3317">
          <cell r="A3317" t="str">
            <v>RAJ TELEVISION NETWORK LTD</v>
          </cell>
          <cell r="B3317">
            <v>532826</v>
          </cell>
          <cell r="C3317" t="str">
            <v>RAJTV</v>
          </cell>
        </row>
        <row r="3318">
          <cell r="A3318" t="str">
            <v>RAJA BAHADUR INTERNATIONAL LTD</v>
          </cell>
          <cell r="B3318">
            <v>503127</v>
          </cell>
          <cell r="C3318" t="str">
            <v>Not Listed</v>
          </cell>
        </row>
        <row r="3319">
          <cell r="A3319" t="str">
            <v>RAJAPALAYAM MILLS LTD</v>
          </cell>
          <cell r="B3319">
            <v>532503</v>
          </cell>
          <cell r="C3319" t="str">
            <v>Not Listed</v>
          </cell>
        </row>
        <row r="3320">
          <cell r="A3320" t="str">
            <v>RAJASTHAN CYLINDERS &amp; CONTAINERS LTD</v>
          </cell>
          <cell r="B3320">
            <v>538707</v>
          </cell>
          <cell r="C3320" t="str">
            <v>Not Listed</v>
          </cell>
        </row>
        <row r="3321">
          <cell r="A3321" t="str">
            <v>RAJASTHAN GASES LTD</v>
          </cell>
          <cell r="B3321">
            <v>526873</v>
          </cell>
          <cell r="C3321" t="str">
            <v>Not Listed</v>
          </cell>
        </row>
        <row r="3322">
          <cell r="A3322" t="str">
            <v>RAJASTHAN TUBE MANUFACTURING CO LTD</v>
          </cell>
          <cell r="B3322">
            <v>530253</v>
          </cell>
          <cell r="C3322" t="str">
            <v>Not Listed</v>
          </cell>
        </row>
        <row r="3323">
          <cell r="A3323" t="str">
            <v>RAJATH FINANCE LTD</v>
          </cell>
          <cell r="B3323">
            <v>507962</v>
          </cell>
          <cell r="C3323" t="str">
            <v>Not Listed</v>
          </cell>
        </row>
        <row r="3324">
          <cell r="A3324" t="str">
            <v>RAJDARSHAN INDUSTRIES LTD</v>
          </cell>
          <cell r="B3324">
            <v>526662</v>
          </cell>
          <cell r="C3324" t="str">
            <v>ARENTERP</v>
          </cell>
        </row>
        <row r="3325">
          <cell r="A3325" t="str">
            <v>RAJESH EXPORTS LTD</v>
          </cell>
          <cell r="B3325">
            <v>531500</v>
          </cell>
          <cell r="C3325" t="str">
            <v>RAJESHEXPO</v>
          </cell>
        </row>
        <row r="3326">
          <cell r="A3326" t="str">
            <v>RAJESWARI INFRASTRUCTURE LTD</v>
          </cell>
          <cell r="B3326">
            <v>526823</v>
          </cell>
          <cell r="C3326" t="str">
            <v>Not Listed</v>
          </cell>
        </row>
        <row r="3327">
          <cell r="A3327" t="str">
            <v>RAJKAMAL SYNTHETICS LTD</v>
          </cell>
          <cell r="B3327">
            <v>514028</v>
          </cell>
          <cell r="C3327" t="str">
            <v>Not Listed</v>
          </cell>
        </row>
        <row r="3328">
          <cell r="A3328" t="str">
            <v>RAJKOT INVESTMENT TRUST LTD</v>
          </cell>
          <cell r="B3328">
            <v>539495</v>
          </cell>
          <cell r="C3328" t="str">
            <v>Not Listed</v>
          </cell>
        </row>
        <row r="3329">
          <cell r="A3329" t="str">
            <v>RAJKUMAR FORGE LTD</v>
          </cell>
          <cell r="B3329">
            <v>513369</v>
          </cell>
          <cell r="C3329" t="str">
            <v>Not Listed</v>
          </cell>
        </row>
        <row r="3330">
          <cell r="A3330" t="str">
            <v>RAJNANDINI METAL LTD</v>
          </cell>
          <cell r="B3330" t="str">
            <v>Not Listed</v>
          </cell>
          <cell r="C3330" t="str">
            <v>RAJMET</v>
          </cell>
        </row>
        <row r="3331">
          <cell r="A3331" t="str">
            <v>RAJNISH WELLNESS LTD</v>
          </cell>
          <cell r="B3331">
            <v>541601</v>
          </cell>
          <cell r="C3331" t="str">
            <v>Not Listed</v>
          </cell>
        </row>
        <row r="3332">
          <cell r="A3332" t="str">
            <v>RAJOO ENGINEERS LTD</v>
          </cell>
          <cell r="B3332">
            <v>522257</v>
          </cell>
          <cell r="C3332" t="str">
            <v>Not Listed</v>
          </cell>
        </row>
        <row r="3333">
          <cell r="A3333" t="str">
            <v>RAJRATAN GLOBAL WIRE LTD</v>
          </cell>
          <cell r="B3333">
            <v>517522</v>
          </cell>
          <cell r="C3333" t="str">
            <v>Not Listed</v>
          </cell>
        </row>
        <row r="3334">
          <cell r="A3334" t="str">
            <v>RAJSANKET REALTY LTD</v>
          </cell>
          <cell r="B3334">
            <v>512409</v>
          </cell>
          <cell r="C3334" t="str">
            <v>Not Listed</v>
          </cell>
        </row>
        <row r="3335">
          <cell r="A3335" t="str">
            <v>RAJSHREE POLYPACK LTD</v>
          </cell>
          <cell r="B3335" t="str">
            <v>Not Listed</v>
          </cell>
          <cell r="C3335" t="str">
            <v>RPPL</v>
          </cell>
        </row>
        <row r="3336">
          <cell r="A3336" t="str">
            <v>RAJSHREE SUGARS &amp; CHEMICALS LTD</v>
          </cell>
          <cell r="B3336">
            <v>500354</v>
          </cell>
          <cell r="C3336" t="str">
            <v>RAJSREESUG</v>
          </cell>
        </row>
        <row r="3337">
          <cell r="A3337" t="str">
            <v>RAJVIR INDUSTRIES LTD</v>
          </cell>
          <cell r="B3337">
            <v>532665</v>
          </cell>
          <cell r="C3337" t="str">
            <v>RAJVIR</v>
          </cell>
        </row>
        <row r="3338">
          <cell r="A3338" t="str">
            <v>RALLIS (INDIA) LTD</v>
          </cell>
          <cell r="B3338">
            <v>500355</v>
          </cell>
          <cell r="C3338" t="str">
            <v>RALLIS</v>
          </cell>
        </row>
        <row r="3339">
          <cell r="A3339" t="str">
            <v>RALLIS INDIA LTD</v>
          </cell>
          <cell r="B3339">
            <v>500355</v>
          </cell>
          <cell r="C3339" t="str">
            <v>RALLIS</v>
          </cell>
        </row>
        <row r="3340">
          <cell r="A3340" t="str">
            <v>RAM MINERALS AND CHEMICALS LTD</v>
          </cell>
          <cell r="B3340">
            <v>534734</v>
          </cell>
          <cell r="C3340" t="str">
            <v>Not Listed</v>
          </cell>
        </row>
        <row r="3341">
          <cell r="A3341" t="str">
            <v>RAM RATNA WIRES LTD</v>
          </cell>
          <cell r="B3341">
            <v>522281</v>
          </cell>
          <cell r="C3341" t="str">
            <v>Not Listed</v>
          </cell>
        </row>
        <row r="3342">
          <cell r="A3342" t="str">
            <v>RAMA PAPER MILLS LTD</v>
          </cell>
          <cell r="B3342">
            <v>500357</v>
          </cell>
          <cell r="C3342" t="str">
            <v>Not Listed</v>
          </cell>
        </row>
        <row r="3343">
          <cell r="A3343" t="str">
            <v>RAMA PETROCHEMICALS LTD</v>
          </cell>
          <cell r="B3343">
            <v>500358</v>
          </cell>
          <cell r="C3343" t="str">
            <v>Not Listed</v>
          </cell>
        </row>
        <row r="3344">
          <cell r="A3344" t="str">
            <v>RAMA PHOSPHATES LTD</v>
          </cell>
          <cell r="B3344">
            <v>524037</v>
          </cell>
          <cell r="C3344" t="str">
            <v>Not Listed</v>
          </cell>
        </row>
        <row r="3345">
          <cell r="A3345" t="str">
            <v>RAMA PULP &amp; PAPERS LTD</v>
          </cell>
          <cell r="B3345">
            <v>502587</v>
          </cell>
          <cell r="C3345" t="str">
            <v>Not Listed</v>
          </cell>
        </row>
        <row r="3346">
          <cell r="A3346" t="str">
            <v>RAMA STEEL TUBES LTD</v>
          </cell>
          <cell r="B3346">
            <v>539309</v>
          </cell>
          <cell r="C3346" t="str">
            <v>RAMASTEEL</v>
          </cell>
        </row>
        <row r="3347">
          <cell r="A3347" t="str">
            <v>RAMA VISION LTD</v>
          </cell>
          <cell r="B3347">
            <v>523289</v>
          </cell>
          <cell r="C3347" t="str">
            <v>Not Listed</v>
          </cell>
        </row>
        <row r="3348">
          <cell r="A3348" t="str">
            <v>RAMASIGNS INDUSTRIES LTD</v>
          </cell>
          <cell r="B3348">
            <v>515127</v>
          </cell>
          <cell r="C3348" t="str">
            <v>Not Listed</v>
          </cell>
        </row>
        <row r="3349">
          <cell r="A3349" t="str">
            <v>RAMCHANDRA LEASING &amp; FINANCE LTD</v>
          </cell>
          <cell r="B3349">
            <v>538540</v>
          </cell>
          <cell r="C3349" t="str">
            <v>Not Listed</v>
          </cell>
        </row>
        <row r="3350">
          <cell r="A3350" t="str">
            <v>RAMCO INDUSTRIES LTD</v>
          </cell>
          <cell r="B3350">
            <v>532369</v>
          </cell>
          <cell r="C3350" t="str">
            <v>RAMCOIND</v>
          </cell>
        </row>
        <row r="3351">
          <cell r="A3351" t="str">
            <v>RAMCO SYSTEMS LTD</v>
          </cell>
          <cell r="B3351">
            <v>532370</v>
          </cell>
          <cell r="C3351" t="str">
            <v>RAMCOSYS</v>
          </cell>
        </row>
        <row r="3352">
          <cell r="A3352" t="str">
            <v>RAMGOPAL POLYTEX LTD</v>
          </cell>
          <cell r="B3352">
            <v>514223</v>
          </cell>
          <cell r="C3352" t="str">
            <v>RAMGOPOLY</v>
          </cell>
        </row>
        <row r="3353">
          <cell r="A3353" t="str">
            <v>RAMINFO LTD</v>
          </cell>
          <cell r="B3353">
            <v>530951</v>
          </cell>
          <cell r="C3353" t="str">
            <v>Not Listed</v>
          </cell>
        </row>
        <row r="3354">
          <cell r="A3354" t="str">
            <v>RAMKRISHNA FORGINGS LTD</v>
          </cell>
          <cell r="B3354">
            <v>532527</v>
          </cell>
          <cell r="C3354" t="str">
            <v>RKFORGE</v>
          </cell>
        </row>
        <row r="3355">
          <cell r="A3355" t="str">
            <v>RAMKY INFRASTRUCTURE LTD</v>
          </cell>
          <cell r="B3355">
            <v>533262</v>
          </cell>
          <cell r="C3355" t="str">
            <v>RAMKY</v>
          </cell>
        </row>
        <row r="3356">
          <cell r="A3356" t="str">
            <v>RAMSARUP INDUSTRIES LTD</v>
          </cell>
          <cell r="B3356">
            <v>532690</v>
          </cell>
          <cell r="C3356" t="str">
            <v>RAMSARUP</v>
          </cell>
        </row>
        <row r="3357">
          <cell r="A3357" t="str">
            <v>RAMSONS PROJECTS LTD</v>
          </cell>
          <cell r="B3357">
            <v>530925</v>
          </cell>
          <cell r="C3357" t="str">
            <v>Not Listed</v>
          </cell>
        </row>
        <row r="3358">
          <cell r="A3358" t="str">
            <v>RANA SUGARS LTD</v>
          </cell>
          <cell r="B3358">
            <v>507490</v>
          </cell>
          <cell r="C3358" t="str">
            <v>RANASUG</v>
          </cell>
        </row>
        <row r="3359">
          <cell r="A3359" t="str">
            <v>RANDER CORPORATION LTD</v>
          </cell>
          <cell r="B3359">
            <v>531228</v>
          </cell>
          <cell r="C3359" t="str">
            <v>Not Listed</v>
          </cell>
        </row>
        <row r="3360">
          <cell r="A3360" t="str">
            <v>RANE BRAKE LINING LTD</v>
          </cell>
          <cell r="B3360">
            <v>532987</v>
          </cell>
          <cell r="C3360" t="str">
            <v>RBL</v>
          </cell>
        </row>
        <row r="3361">
          <cell r="A3361" t="str">
            <v>RANE ENGINE VALVE LTD</v>
          </cell>
          <cell r="B3361">
            <v>532988</v>
          </cell>
          <cell r="C3361" t="str">
            <v>RANEENGINE</v>
          </cell>
        </row>
        <row r="3362">
          <cell r="A3362" t="str">
            <v>RANE HOLDINGS LTD</v>
          </cell>
          <cell r="B3362">
            <v>505800</v>
          </cell>
          <cell r="C3362" t="str">
            <v>RANEHOLDIN</v>
          </cell>
        </row>
        <row r="3363">
          <cell r="A3363" t="str">
            <v>RANE MADRAS LTD</v>
          </cell>
          <cell r="B3363">
            <v>532661</v>
          </cell>
          <cell r="C3363" t="str">
            <v>RML</v>
          </cell>
        </row>
        <row r="3364">
          <cell r="A3364" t="str">
            <v>RANJEET MECHATRONICS LTD</v>
          </cell>
          <cell r="B3364">
            <v>541945</v>
          </cell>
          <cell r="C3364" t="str">
            <v>Not Listed</v>
          </cell>
        </row>
        <row r="3365">
          <cell r="A3365" t="str">
            <v>RAP MEDIA LTD</v>
          </cell>
          <cell r="B3365">
            <v>531583</v>
          </cell>
          <cell r="C3365" t="str">
            <v>Not Listed</v>
          </cell>
        </row>
        <row r="3366">
          <cell r="A3366" t="str">
            <v>RAPICUT CARBIDES LTD</v>
          </cell>
          <cell r="B3366">
            <v>500360</v>
          </cell>
          <cell r="C3366" t="str">
            <v>Not Listed</v>
          </cell>
        </row>
        <row r="3367">
          <cell r="A3367" t="str">
            <v>RAPID INVESTMENTS LTD</v>
          </cell>
          <cell r="B3367">
            <v>501351</v>
          </cell>
          <cell r="C3367" t="str">
            <v>Not Listed</v>
          </cell>
        </row>
        <row r="3368">
          <cell r="A3368" t="str">
            <v>RAS RESORTS &amp; APART HOTELS LTD</v>
          </cell>
          <cell r="B3368">
            <v>507966</v>
          </cell>
          <cell r="C3368" t="str">
            <v>Not Listed</v>
          </cell>
        </row>
        <row r="3369">
          <cell r="A3369" t="str">
            <v>RASANDIK ENGINEERING INDUSTRIES (INDIA) LTD</v>
          </cell>
          <cell r="B3369">
            <v>522207</v>
          </cell>
          <cell r="C3369" t="str">
            <v>Not Listed</v>
          </cell>
        </row>
        <row r="3370">
          <cell r="A3370" t="str">
            <v>RASANDIK ENGINEERING INDUSTRIES INDIA LTD</v>
          </cell>
          <cell r="B3370">
            <v>522207</v>
          </cell>
          <cell r="C3370" t="str">
            <v>Not Listed</v>
          </cell>
        </row>
        <row r="3371">
          <cell r="A3371" t="str">
            <v>RASHTRIYA CHEMICALS AND FERTILIZERS LTD</v>
          </cell>
          <cell r="B3371">
            <v>524230</v>
          </cell>
          <cell r="C3371" t="str">
            <v>RCF</v>
          </cell>
        </row>
        <row r="3372">
          <cell r="A3372" t="str">
            <v>RASI ELECTRODES LTD</v>
          </cell>
          <cell r="B3372">
            <v>531233</v>
          </cell>
          <cell r="C3372" t="str">
            <v>Not Listed</v>
          </cell>
        </row>
        <row r="3373">
          <cell r="A3373" t="str">
            <v>RASOI LTD</v>
          </cell>
          <cell r="B3373">
            <v>507649</v>
          </cell>
          <cell r="C3373" t="str">
            <v>Not Listed</v>
          </cell>
        </row>
        <row r="3374">
          <cell r="A3374" t="str">
            <v>RATHI BARS LTD</v>
          </cell>
          <cell r="B3374">
            <v>532918</v>
          </cell>
          <cell r="C3374" t="str">
            <v>Not Listed</v>
          </cell>
        </row>
        <row r="3375">
          <cell r="A3375" t="str">
            <v>RATHI GRAPHIC TECHNOLOGIES LTD</v>
          </cell>
          <cell r="B3375">
            <v>524610</v>
          </cell>
          <cell r="C3375" t="str">
            <v>Not Listed</v>
          </cell>
        </row>
        <row r="3376">
          <cell r="A3376" t="str">
            <v>RATNABHUMI DEVELOPERS LTD</v>
          </cell>
          <cell r="B3376">
            <v>540796</v>
          </cell>
          <cell r="C3376" t="str">
            <v>Not Listed</v>
          </cell>
        </row>
        <row r="3377">
          <cell r="A3377" t="str">
            <v>RATNAMANI METALS &amp; TUBES LTD</v>
          </cell>
          <cell r="B3377">
            <v>520111</v>
          </cell>
          <cell r="C3377" t="str">
            <v>RATNAMANI</v>
          </cell>
        </row>
        <row r="3378">
          <cell r="A3378" t="str">
            <v>RATTANINDIA INFRASTRUCTURE LTD</v>
          </cell>
          <cell r="B3378">
            <v>534597</v>
          </cell>
          <cell r="C3378" t="str">
            <v>RTNINFRA</v>
          </cell>
        </row>
        <row r="3379">
          <cell r="A3379" t="str">
            <v>RATTANINDIA POWER LTD</v>
          </cell>
          <cell r="B3379">
            <v>533122</v>
          </cell>
          <cell r="C3379" t="str">
            <v>RTNPOWER</v>
          </cell>
        </row>
        <row r="3380">
          <cell r="A3380" t="str">
            <v>RAUNAQ EPC INTERNATIONAL LTD</v>
          </cell>
          <cell r="B3380">
            <v>537840</v>
          </cell>
          <cell r="C3380" t="str">
            <v>Not Listed</v>
          </cell>
        </row>
        <row r="3381">
          <cell r="A3381" t="str">
            <v>RAVALGAON SUGAR FARM LTD</v>
          </cell>
          <cell r="B3381">
            <v>507300</v>
          </cell>
          <cell r="C3381" t="str">
            <v>Not Listed</v>
          </cell>
        </row>
        <row r="3382">
          <cell r="A3382" t="str">
            <v>RAVI KUMAR DISTILLERIES LTD</v>
          </cell>
          <cell r="B3382">
            <v>533294</v>
          </cell>
          <cell r="C3382" t="str">
            <v>RKDL</v>
          </cell>
        </row>
        <row r="3383">
          <cell r="A3383" t="str">
            <v>RAVILEELA GRANITES LTD</v>
          </cell>
          <cell r="B3383">
            <v>526095</v>
          </cell>
          <cell r="C3383" t="str">
            <v>Not Listed</v>
          </cell>
        </row>
        <row r="3384">
          <cell r="A3384" t="str">
            <v>RAVINDRA ENERGY LTD</v>
          </cell>
          <cell r="B3384">
            <v>504341</v>
          </cell>
          <cell r="C3384" t="str">
            <v>Not Listed</v>
          </cell>
        </row>
        <row r="3385">
          <cell r="A3385" t="str">
            <v>RAW EDGE INDUSTRIAL SOLUTIONS LTD</v>
          </cell>
          <cell r="B3385">
            <v>541634</v>
          </cell>
          <cell r="C3385" t="str">
            <v>Not Listed</v>
          </cell>
        </row>
        <row r="3386">
          <cell r="A3386" t="str">
            <v>RAYMED LABS LTD</v>
          </cell>
          <cell r="B3386">
            <v>531207</v>
          </cell>
          <cell r="C3386" t="str">
            <v>Not Listed</v>
          </cell>
        </row>
        <row r="3387">
          <cell r="A3387" t="str">
            <v>RAYMOND LTD</v>
          </cell>
          <cell r="B3387">
            <v>500330</v>
          </cell>
          <cell r="C3387" t="str">
            <v>RAYMOND</v>
          </cell>
        </row>
        <row r="3388">
          <cell r="A3388" t="str">
            <v>RBL BANK LTD</v>
          </cell>
          <cell r="B3388">
            <v>540065</v>
          </cell>
          <cell r="C3388" t="str">
            <v>RBLBANK</v>
          </cell>
        </row>
        <row r="3389">
          <cell r="A3389" t="str">
            <v>RCC CEMENTS LTD</v>
          </cell>
          <cell r="B3389">
            <v>531825</v>
          </cell>
          <cell r="C3389" t="str">
            <v>Not Listed</v>
          </cell>
        </row>
        <row r="3390">
          <cell r="A3390" t="str">
            <v>RCI INDUSTRIES &amp; TECHNOLOGIES LTD</v>
          </cell>
          <cell r="B3390">
            <v>537254</v>
          </cell>
          <cell r="C3390" t="str">
            <v>Not Listed</v>
          </cell>
        </row>
        <row r="3391">
          <cell r="A3391" t="str">
            <v>RCL RETAIL LTD</v>
          </cell>
          <cell r="B3391">
            <v>534708</v>
          </cell>
          <cell r="C3391" t="str">
            <v>Not Listed</v>
          </cell>
        </row>
        <row r="3392">
          <cell r="A3392" t="str">
            <v>RDB RASAYANS LTD</v>
          </cell>
          <cell r="B3392">
            <v>533608</v>
          </cell>
          <cell r="C3392" t="str">
            <v>Not Listed</v>
          </cell>
        </row>
        <row r="3393">
          <cell r="A3393" t="str">
            <v>RDB REALTY &amp; INFRASTRUCTURE LTD</v>
          </cell>
          <cell r="B3393">
            <v>533285</v>
          </cell>
          <cell r="C3393" t="str">
            <v>Not Listed</v>
          </cell>
        </row>
        <row r="3394">
          <cell r="A3394" t="str">
            <v>REAL GROWTH COMMERCIAL ENTERPRISES LTD</v>
          </cell>
          <cell r="B3394">
            <v>539691</v>
          </cell>
          <cell r="C3394" t="str">
            <v>Not Listed</v>
          </cell>
        </row>
        <row r="3395">
          <cell r="A3395" t="str">
            <v>REAL NEWS &amp; VIEWS LTD</v>
          </cell>
          <cell r="B3395">
            <v>530053</v>
          </cell>
          <cell r="C3395" t="str">
            <v>Not Listed</v>
          </cell>
        </row>
        <row r="3396">
          <cell r="A3396" t="str">
            <v>REAL STRIPS LTD</v>
          </cell>
          <cell r="B3396">
            <v>513558</v>
          </cell>
          <cell r="C3396" t="str">
            <v>Not Listed</v>
          </cell>
        </row>
        <row r="3397">
          <cell r="A3397" t="str">
            <v>REAL TOUCH FINANCE LTD</v>
          </cell>
          <cell r="B3397">
            <v>538611</v>
          </cell>
          <cell r="C3397" t="str">
            <v>Not Listed</v>
          </cell>
        </row>
        <row r="3398">
          <cell r="A3398" t="str">
            <v>REC LTD</v>
          </cell>
          <cell r="B3398">
            <v>532955</v>
          </cell>
          <cell r="C3398" t="str">
            <v>RECLTD</v>
          </cell>
        </row>
        <row r="3399">
          <cell r="A3399" t="str">
            <v>REDEX PROTECH LTD</v>
          </cell>
          <cell r="B3399">
            <v>523650</v>
          </cell>
          <cell r="C3399" t="str">
            <v>Not Listed</v>
          </cell>
        </row>
        <row r="3400">
          <cell r="A3400" t="str">
            <v>REDINGTON (INDIA) LTD</v>
          </cell>
          <cell r="B3400">
            <v>532805</v>
          </cell>
          <cell r="C3400" t="str">
            <v>REDINGTON</v>
          </cell>
        </row>
        <row r="3401">
          <cell r="A3401" t="str">
            <v>REDINGTON INDIA LTD</v>
          </cell>
          <cell r="B3401">
            <v>532805</v>
          </cell>
          <cell r="C3401" t="str">
            <v>REDINGTON</v>
          </cell>
        </row>
        <row r="3402">
          <cell r="A3402" t="str">
            <v>REFEX INDUSTRIES LTD</v>
          </cell>
          <cell r="B3402">
            <v>532884</v>
          </cell>
          <cell r="C3402" t="str">
            <v>REFEX</v>
          </cell>
        </row>
        <row r="3403">
          <cell r="A3403" t="str">
            <v>REFNOL RESINS &amp; CHEMICALS LTD</v>
          </cell>
          <cell r="B3403">
            <v>530815</v>
          </cell>
          <cell r="C3403" t="str">
            <v>Not Listed</v>
          </cell>
        </row>
        <row r="3404">
          <cell r="A3404" t="str">
            <v>REGAL ENTERTAINMENT &amp; CONSULTANTS LTD</v>
          </cell>
          <cell r="B3404">
            <v>531033</v>
          </cell>
          <cell r="C3404" t="str">
            <v>Not Listed</v>
          </cell>
        </row>
        <row r="3405">
          <cell r="A3405" t="str">
            <v>REGALIAA REALTY LTD</v>
          </cell>
          <cell r="B3405">
            <v>530807</v>
          </cell>
          <cell r="C3405" t="str">
            <v>Not Listed</v>
          </cell>
        </row>
        <row r="3406">
          <cell r="A3406" t="str">
            <v>REGENCY CERAMICS LTD</v>
          </cell>
          <cell r="B3406">
            <v>515018</v>
          </cell>
          <cell r="C3406" t="str">
            <v>REGENCERAM</v>
          </cell>
        </row>
        <row r="3407">
          <cell r="A3407" t="str">
            <v>REGENCY INVESTMENTS LTD</v>
          </cell>
          <cell r="B3407">
            <v>540175</v>
          </cell>
          <cell r="C3407" t="str">
            <v>Not Listed</v>
          </cell>
        </row>
        <row r="3408">
          <cell r="A3408" t="str">
            <v>REGENCY TRUST LTD</v>
          </cell>
          <cell r="B3408">
            <v>511585</v>
          </cell>
          <cell r="C3408" t="str">
            <v>Not Listed</v>
          </cell>
        </row>
        <row r="3409">
          <cell r="A3409" t="str">
            <v>REGENT ENTERPRISES LTD</v>
          </cell>
          <cell r="B3409">
            <v>512624</v>
          </cell>
          <cell r="C3409" t="str">
            <v>Not Listed</v>
          </cell>
        </row>
        <row r="3410">
          <cell r="A3410" t="str">
            <v>REIL ELECTRICALS (INDIA) LTD</v>
          </cell>
          <cell r="B3410">
            <v>505817</v>
          </cell>
          <cell r="C3410" t="str">
            <v>Not Listed</v>
          </cell>
        </row>
        <row r="3411">
          <cell r="A3411" t="str">
            <v>REIL ELECTRICALS INDIA LTD</v>
          </cell>
          <cell r="B3411">
            <v>505817</v>
          </cell>
          <cell r="C3411" t="str">
            <v>Not Listed</v>
          </cell>
        </row>
        <row r="3412">
          <cell r="A3412" t="str">
            <v>REKVINA LABORATORIES LTD</v>
          </cell>
          <cell r="B3412">
            <v>526075</v>
          </cell>
          <cell r="C3412" t="str">
            <v>Not Listed</v>
          </cell>
        </row>
        <row r="3413">
          <cell r="A3413" t="str">
            <v>RELAXO FOOTWEARS LTD</v>
          </cell>
          <cell r="B3413">
            <v>530517</v>
          </cell>
          <cell r="C3413" t="str">
            <v>RELAXO</v>
          </cell>
        </row>
        <row r="3414">
          <cell r="A3414" t="str">
            <v>RELIABLE DATA SERVICES LTD</v>
          </cell>
          <cell r="B3414" t="str">
            <v>Not Listed</v>
          </cell>
          <cell r="C3414" t="str">
            <v>RELIABLE</v>
          </cell>
        </row>
        <row r="3415">
          <cell r="A3415" t="str">
            <v>RELIABLE VENTURES (INDIA) LTD</v>
          </cell>
          <cell r="B3415">
            <v>532124</v>
          </cell>
          <cell r="C3415" t="str">
            <v>Not Listed</v>
          </cell>
        </row>
        <row r="3416">
          <cell r="A3416" t="str">
            <v>RELIABLE VENTURES INDIA LTD</v>
          </cell>
          <cell r="B3416">
            <v>532124</v>
          </cell>
          <cell r="C3416" t="str">
            <v>Not Listed</v>
          </cell>
        </row>
        <row r="3417">
          <cell r="A3417" t="str">
            <v>RELIANCE CAPITAL LTD</v>
          </cell>
          <cell r="B3417">
            <v>500111</v>
          </cell>
          <cell r="C3417" t="str">
            <v>RELCAPITAL</v>
          </cell>
        </row>
        <row r="3418">
          <cell r="A3418" t="str">
            <v>RELIANCE CHEMOTEX INDUSTRIES LTD</v>
          </cell>
          <cell r="B3418">
            <v>503162</v>
          </cell>
          <cell r="C3418" t="str">
            <v>Not Listed</v>
          </cell>
        </row>
        <row r="3419">
          <cell r="A3419" t="str">
            <v>RELIANCE COMMUNICATIONS LTD</v>
          </cell>
          <cell r="B3419">
            <v>532712</v>
          </cell>
          <cell r="C3419" t="str">
            <v>RCOM</v>
          </cell>
        </row>
        <row r="3420">
          <cell r="A3420" t="str">
            <v>Reliance ETF Bank BeES</v>
          </cell>
          <cell r="B3420">
            <v>590106</v>
          </cell>
          <cell r="C3420" t="str">
            <v>BANKBEES</v>
          </cell>
        </row>
        <row r="3421">
          <cell r="A3421" t="str">
            <v>Reliance ETF Gold BeES</v>
          </cell>
          <cell r="B3421">
            <v>590095</v>
          </cell>
          <cell r="C3421" t="str">
            <v>GOLDBEES</v>
          </cell>
        </row>
        <row r="3422">
          <cell r="A3422" t="str">
            <v>Reliance ETF Hang Seng BeES</v>
          </cell>
          <cell r="B3422">
            <v>590113</v>
          </cell>
          <cell r="C3422" t="str">
            <v>HNGSNGBEES</v>
          </cell>
        </row>
        <row r="3423">
          <cell r="A3423" t="str">
            <v>Reliance ETF Junior BeES</v>
          </cell>
          <cell r="B3423">
            <v>590104</v>
          </cell>
          <cell r="C3423" t="str">
            <v>JUNIORBEES</v>
          </cell>
        </row>
        <row r="3424">
          <cell r="A3424" t="str">
            <v>Reliance ETF Nifty BeES</v>
          </cell>
          <cell r="B3424">
            <v>590103</v>
          </cell>
          <cell r="C3424" t="str">
            <v>NIFTYBEES</v>
          </cell>
        </row>
        <row r="3425">
          <cell r="A3425" t="str">
            <v>Reliance ETF PSU Bank BeES</v>
          </cell>
          <cell r="B3425">
            <v>590108</v>
          </cell>
          <cell r="C3425" t="str">
            <v>PSUBNKBEES</v>
          </cell>
        </row>
        <row r="3426">
          <cell r="A3426" t="str">
            <v>Reliance ETF Shariah BeES</v>
          </cell>
          <cell r="B3426">
            <v>590109</v>
          </cell>
          <cell r="C3426" t="str">
            <v>SHARIABEES</v>
          </cell>
        </row>
        <row r="3427">
          <cell r="A3427" t="str">
            <v>RELIANCE HOME FINANCE LTD</v>
          </cell>
          <cell r="B3427">
            <v>540709</v>
          </cell>
          <cell r="C3427" t="str">
            <v>RHFL</v>
          </cell>
        </row>
        <row r="3428">
          <cell r="A3428" t="str">
            <v>RELIANCE INDUSTRIAL INFRASTRUCTURE LTD</v>
          </cell>
          <cell r="B3428">
            <v>523445</v>
          </cell>
          <cell r="C3428" t="str">
            <v>RIIL</v>
          </cell>
        </row>
        <row r="3429">
          <cell r="A3429" t="str">
            <v>RELIANCE INDUSTRIES LTD</v>
          </cell>
          <cell r="B3429">
            <v>500325</v>
          </cell>
          <cell r="C3429" t="str">
            <v>RELIANCE</v>
          </cell>
        </row>
        <row r="3430">
          <cell r="A3430" t="str">
            <v>RELIANCE INFRASTRUCTURE LTD</v>
          </cell>
          <cell r="B3430">
            <v>500390</v>
          </cell>
          <cell r="C3430" t="str">
            <v>RELINFRA</v>
          </cell>
        </row>
        <row r="3431">
          <cell r="A3431" t="str">
            <v>RELIANCE NAVAL AND ENGINEERING LTD</v>
          </cell>
          <cell r="B3431">
            <v>533107</v>
          </cell>
          <cell r="C3431" t="str">
            <v>RNAVAL</v>
          </cell>
        </row>
        <row r="3432">
          <cell r="A3432" t="str">
            <v>RELIANCE NIPPON LIFE ASSET MANAGEMENT LTD</v>
          </cell>
          <cell r="B3432">
            <v>540767</v>
          </cell>
          <cell r="C3432" t="str">
            <v>RNAM</v>
          </cell>
        </row>
        <row r="3433">
          <cell r="A3433" t="str">
            <v>RELIANCE POWER LTD</v>
          </cell>
          <cell r="B3433">
            <v>532939</v>
          </cell>
          <cell r="C3433" t="str">
            <v>RPOWER</v>
          </cell>
        </row>
        <row r="3434">
          <cell r="A3434" t="str">
            <v>RELIC TECHNOLOGIES LTD</v>
          </cell>
          <cell r="B3434">
            <v>511712</v>
          </cell>
          <cell r="C3434" t="str">
            <v>Not Listed</v>
          </cell>
        </row>
        <row r="3435">
          <cell r="A3435" t="str">
            <v>RELICAB CABLE MANUFACTURING LTD</v>
          </cell>
          <cell r="B3435">
            <v>539760</v>
          </cell>
          <cell r="C3435" t="str">
            <v>Not Listed</v>
          </cell>
        </row>
        <row r="3436">
          <cell r="A3436" t="str">
            <v>RELIGARE ENTERPRISES LTD</v>
          </cell>
          <cell r="B3436">
            <v>532915</v>
          </cell>
          <cell r="C3436" t="str">
            <v>RELIGARE</v>
          </cell>
        </row>
        <row r="3437">
          <cell r="A3437" t="str">
            <v>RELSTRUCT BUILDCON LTD</v>
          </cell>
          <cell r="B3437">
            <v>540426</v>
          </cell>
          <cell r="C3437" t="str">
            <v>Not Listed</v>
          </cell>
        </row>
        <row r="3438">
          <cell r="A3438" t="str">
            <v>REMI EDELSTAHL TUBULARS LTD</v>
          </cell>
          <cell r="B3438">
            <v>513043</v>
          </cell>
          <cell r="C3438" t="str">
            <v>Not Listed</v>
          </cell>
        </row>
        <row r="3439">
          <cell r="A3439" t="str">
            <v>REMI ELEKTROTECHNIK LTD</v>
          </cell>
          <cell r="B3439">
            <v>512487</v>
          </cell>
          <cell r="C3439" t="str">
            <v>Not Listed</v>
          </cell>
        </row>
        <row r="3440">
          <cell r="A3440" t="str">
            <v>REMI PROCESS PLANT &amp; MACHINERY LTD</v>
          </cell>
          <cell r="B3440">
            <v>505658</v>
          </cell>
          <cell r="C3440" t="str">
            <v>Not Listed</v>
          </cell>
        </row>
        <row r="3441">
          <cell r="A3441" t="str">
            <v>REMI SALES &amp; ENGINEERING LTD</v>
          </cell>
          <cell r="B3441">
            <v>504360</v>
          </cell>
          <cell r="C3441" t="str">
            <v>Not Listed</v>
          </cell>
        </row>
        <row r="3442">
          <cell r="A3442" t="str">
            <v>REMI SECURITIES LTD</v>
          </cell>
          <cell r="B3442">
            <v>511149</v>
          </cell>
          <cell r="C3442" t="str">
            <v>Not Listed</v>
          </cell>
        </row>
        <row r="3443">
          <cell r="A3443" t="str">
            <v>REMSONS INDUSTRIES LTD.</v>
          </cell>
          <cell r="B3443">
            <v>530919</v>
          </cell>
          <cell r="C3443" t="str">
            <v>REMSONSIND</v>
          </cell>
        </row>
        <row r="3444">
          <cell r="A3444" t="str">
            <v>Renaissance Global LTD</v>
          </cell>
          <cell r="B3444" t="str">
            <v>Not Listed</v>
          </cell>
          <cell r="C3444" t="str">
            <v>RGL</v>
          </cell>
        </row>
        <row r="3445">
          <cell r="A3445" t="str">
            <v>RENAISSANCE JEWELLERY LTD</v>
          </cell>
          <cell r="B3445">
            <v>532923</v>
          </cell>
          <cell r="C3445" t="str">
            <v>RJL</v>
          </cell>
        </row>
        <row r="3446">
          <cell r="A3446" t="str">
            <v>REPCO HOME FINANCE LTD</v>
          </cell>
          <cell r="B3446">
            <v>535322</v>
          </cell>
          <cell r="C3446" t="str">
            <v>REPCOHOME</v>
          </cell>
        </row>
        <row r="3447">
          <cell r="A3447" t="str">
            <v>REPRO (INDIA) LTD</v>
          </cell>
          <cell r="B3447">
            <v>532687</v>
          </cell>
          <cell r="C3447" t="str">
            <v>REPRO</v>
          </cell>
        </row>
        <row r="3448">
          <cell r="A3448" t="str">
            <v>REPRO INDIA LTD</v>
          </cell>
          <cell r="B3448">
            <v>532687</v>
          </cell>
          <cell r="C3448" t="str">
            <v>REPRO</v>
          </cell>
        </row>
        <row r="3449">
          <cell r="A3449" t="str">
            <v>RESONANCE SPECIALTIES LTD</v>
          </cell>
          <cell r="B3449">
            <v>524218</v>
          </cell>
          <cell r="C3449" t="str">
            <v>Not Listed</v>
          </cell>
        </row>
        <row r="3450">
          <cell r="A3450" t="str">
            <v>RESPONSIVE INDUSTRIES LTD</v>
          </cell>
          <cell r="B3450">
            <v>505509</v>
          </cell>
          <cell r="C3450" t="str">
            <v>RESPONIND</v>
          </cell>
        </row>
        <row r="3451">
          <cell r="A3451" t="str">
            <v>RESTILE CERAMICS LTD</v>
          </cell>
          <cell r="B3451">
            <v>515085</v>
          </cell>
          <cell r="C3451" t="str">
            <v>Not Listed</v>
          </cell>
        </row>
        <row r="3452">
          <cell r="A3452" t="str">
            <v>Retro Green Revolution Ltd</v>
          </cell>
          <cell r="B3452">
            <v>519191</v>
          </cell>
          <cell r="C3452" t="str">
            <v>RGRL</v>
          </cell>
        </row>
        <row r="3453">
          <cell r="A3453" t="str">
            <v>REVATHI EQUIPMENT LTD</v>
          </cell>
          <cell r="B3453">
            <v>505368</v>
          </cell>
          <cell r="C3453" t="str">
            <v>REVATHI</v>
          </cell>
        </row>
        <row r="3454">
          <cell r="A3454" t="str">
            <v>REXNORD ELECTRONICS &amp; CONTROLS LTD</v>
          </cell>
          <cell r="B3454">
            <v>531888</v>
          </cell>
          <cell r="C3454" t="str">
            <v>Not Listed</v>
          </cell>
        </row>
        <row r="3455">
          <cell r="A3455" t="str">
            <v>RGF CAPITAL MARKETS LTD</v>
          </cell>
          <cell r="B3455">
            <v>539669</v>
          </cell>
          <cell r="C3455" t="str">
            <v>Not Listed</v>
          </cell>
        </row>
        <row r="3456">
          <cell r="A3456" t="str">
            <v>RIBA TEXTILES LTD</v>
          </cell>
          <cell r="B3456">
            <v>531952</v>
          </cell>
          <cell r="C3456" t="str">
            <v>Not Listed</v>
          </cell>
        </row>
        <row r="3457">
          <cell r="A3457" t="str">
            <v>RICH UNIVERSE NETWORK LTD</v>
          </cell>
          <cell r="B3457">
            <v>530271</v>
          </cell>
          <cell r="C3457" t="str">
            <v>Not Listed</v>
          </cell>
        </row>
        <row r="3458">
          <cell r="A3458" t="str">
            <v>RICHA INDUSTRIES LTD</v>
          </cell>
          <cell r="B3458">
            <v>532766</v>
          </cell>
          <cell r="C3458" t="str">
            <v>Not Listed</v>
          </cell>
        </row>
        <row r="3459">
          <cell r="A3459" t="str">
            <v>RICHFIELD FINANCIAL SERVICES LTD</v>
          </cell>
          <cell r="B3459">
            <v>539435</v>
          </cell>
          <cell r="C3459" t="str">
            <v>Not Listed</v>
          </cell>
        </row>
        <row r="3460">
          <cell r="A3460" t="str">
            <v>RICHIRICH INVENTURES LTD</v>
          </cell>
          <cell r="B3460">
            <v>519230</v>
          </cell>
          <cell r="C3460" t="str">
            <v>Not Listed</v>
          </cell>
        </row>
        <row r="3461">
          <cell r="A3461" t="str">
            <v>RICO AUTO INDUSTRIES LTD</v>
          </cell>
          <cell r="B3461">
            <v>520008</v>
          </cell>
          <cell r="C3461" t="str">
            <v>RICOAUTO</v>
          </cell>
        </row>
        <row r="3462">
          <cell r="A3462" t="str">
            <v>RIDDHI CORPORATE SERVICES LTD</v>
          </cell>
          <cell r="B3462">
            <v>540590</v>
          </cell>
          <cell r="C3462" t="str">
            <v>Not Listed</v>
          </cell>
        </row>
        <row r="3463">
          <cell r="A3463" t="str">
            <v>RIDDHI SIDDHI GLUCO BIOLS LTD</v>
          </cell>
          <cell r="B3463">
            <v>524480</v>
          </cell>
          <cell r="C3463" t="str">
            <v>Not Listed</v>
          </cell>
        </row>
        <row r="3464">
          <cell r="A3464" t="str">
            <v>RIDDHI STEEL AND TUBE LTD</v>
          </cell>
          <cell r="B3464">
            <v>540082</v>
          </cell>
          <cell r="C3464" t="str">
            <v>Not Listed</v>
          </cell>
        </row>
        <row r="3465">
          <cell r="A3465" t="str">
            <v>RIDHI SYNTHETICS LTD</v>
          </cell>
          <cell r="B3465">
            <v>504365</v>
          </cell>
          <cell r="C3465" t="str">
            <v>Not Listed</v>
          </cell>
        </row>
        <row r="3466">
          <cell r="A3466" t="str">
            <v>RIDINGS CONSULTING ENGINEERS (INDIA) LTD</v>
          </cell>
          <cell r="B3466">
            <v>541151</v>
          </cell>
          <cell r="C3466" t="str">
            <v>Not Listed</v>
          </cell>
        </row>
        <row r="3467">
          <cell r="A3467" t="str">
            <v>RIDINGS CONSULTING ENGINEERS INDIA LTD</v>
          </cell>
          <cell r="B3467">
            <v>541151</v>
          </cell>
          <cell r="C3467" t="str">
            <v>Not Listed</v>
          </cell>
        </row>
        <row r="3468">
          <cell r="A3468" t="str">
            <v>RIGA SUGAR COMPANY LTD</v>
          </cell>
          <cell r="B3468">
            <v>507508</v>
          </cell>
          <cell r="C3468" t="str">
            <v>Not Listed</v>
          </cell>
        </row>
        <row r="3469">
          <cell r="A3469" t="str">
            <v>RISA INTERNATIONAL LTD</v>
          </cell>
          <cell r="B3469">
            <v>530251</v>
          </cell>
          <cell r="C3469" t="str">
            <v>Not Listed</v>
          </cell>
        </row>
        <row r="3470">
          <cell r="A3470" t="str">
            <v>RISHAB SPECIAL YARNS LTD</v>
          </cell>
          <cell r="B3470">
            <v>514177</v>
          </cell>
          <cell r="C3470" t="str">
            <v>Not Listed</v>
          </cell>
        </row>
        <row r="3471">
          <cell r="A3471" t="str">
            <v>RISHABH DIGHA STEEL &amp; ALLIED PRODUCTS LTD</v>
          </cell>
          <cell r="B3471">
            <v>531539</v>
          </cell>
          <cell r="C3471" t="str">
            <v>Not Listed</v>
          </cell>
        </row>
        <row r="3472">
          <cell r="A3472" t="str">
            <v>RISHI LASER LTD</v>
          </cell>
          <cell r="B3472">
            <v>526861</v>
          </cell>
          <cell r="C3472" t="str">
            <v>Not Listed</v>
          </cell>
        </row>
        <row r="3473">
          <cell r="A3473" t="str">
            <v>RISHI TECHTEX LTD</v>
          </cell>
          <cell r="B3473">
            <v>523021</v>
          </cell>
          <cell r="C3473" t="str">
            <v>Not Listed</v>
          </cell>
        </row>
        <row r="3474">
          <cell r="A3474" t="str">
            <v>RISHIROOP LTD</v>
          </cell>
          <cell r="B3474">
            <v>526492</v>
          </cell>
          <cell r="C3474" t="str">
            <v>Not Listed</v>
          </cell>
        </row>
        <row r="3475">
          <cell r="A3475" t="str">
            <v>Ritco Logistics Ltd</v>
          </cell>
          <cell r="B3475">
            <v>542383</v>
          </cell>
          <cell r="C3475" t="str">
            <v>RITCO</v>
          </cell>
        </row>
        <row r="3476">
          <cell r="A3476" t="str">
            <v>RITES LTD</v>
          </cell>
          <cell r="B3476">
            <v>541556</v>
          </cell>
          <cell r="C3476" t="str">
            <v>RITES</v>
          </cell>
        </row>
        <row r="3477">
          <cell r="A3477" t="str">
            <v>RITESH INTERNATIONAL LTD</v>
          </cell>
          <cell r="B3477">
            <v>519097</v>
          </cell>
          <cell r="C3477" t="str">
            <v>Not Listed</v>
          </cell>
        </row>
        <row r="3478">
          <cell r="A3478" t="str">
            <v>RITESH PROPERTIES &amp; INDUSTRIES LTD</v>
          </cell>
          <cell r="B3478">
            <v>526407</v>
          </cell>
          <cell r="C3478" t="str">
            <v>Not Listed</v>
          </cell>
        </row>
        <row r="3479">
          <cell r="A3479" t="str">
            <v>RITHWIK FACILITY MANAGEMENT SERVICES LTD</v>
          </cell>
          <cell r="B3479">
            <v>540843</v>
          </cell>
          <cell r="C3479" t="str">
            <v>Not Listed</v>
          </cell>
        </row>
        <row r="3480">
          <cell r="A3480" t="str">
            <v>RKEC PROJECTS LTD</v>
          </cell>
          <cell r="B3480" t="str">
            <v>Not Listed</v>
          </cell>
          <cell r="C3480" t="str">
            <v>RKEC</v>
          </cell>
        </row>
        <row r="3481">
          <cell r="A3481" t="str">
            <v>RLF LTD</v>
          </cell>
          <cell r="B3481">
            <v>512618</v>
          </cell>
          <cell r="C3481" t="str">
            <v>Not Listed</v>
          </cell>
        </row>
        <row r="3482">
          <cell r="A3482" t="str">
            <v>RMC SWITCHGEARS LTD</v>
          </cell>
          <cell r="B3482">
            <v>540358</v>
          </cell>
          <cell r="C3482" t="str">
            <v>Not Listed</v>
          </cell>
        </row>
        <row r="3483">
          <cell r="A3483" t="str">
            <v>RMG ALLOY STEEL LTD</v>
          </cell>
          <cell r="B3483">
            <v>500365</v>
          </cell>
          <cell r="C3483" t="str">
            <v>Not Listed</v>
          </cell>
        </row>
        <row r="3484">
          <cell r="A3484" t="str">
            <v>ROCKON ENTERPRISES LTD</v>
          </cell>
          <cell r="B3484">
            <v>531447</v>
          </cell>
          <cell r="C3484" t="str">
            <v>Not Listed</v>
          </cell>
        </row>
        <row r="3485">
          <cell r="A3485" t="str">
            <v>RODIUM REALTY LTD</v>
          </cell>
          <cell r="B3485">
            <v>531822</v>
          </cell>
          <cell r="C3485" t="str">
            <v>Not Listed</v>
          </cell>
        </row>
        <row r="3486">
          <cell r="A3486" t="str">
            <v>ROHIT FERRO-TECH LTD</v>
          </cell>
          <cell r="B3486">
            <v>532731</v>
          </cell>
          <cell r="C3486" t="str">
            <v>ROHITFERRO</v>
          </cell>
        </row>
        <row r="3487">
          <cell r="A3487" t="str">
            <v>ROLCON ENGINEERING CO LTD</v>
          </cell>
          <cell r="B3487">
            <v>505807</v>
          </cell>
          <cell r="C3487" t="str">
            <v>Not Listed</v>
          </cell>
        </row>
        <row r="3488">
          <cell r="A3488" t="str">
            <v>ROLLATAINERS LTD</v>
          </cell>
          <cell r="B3488">
            <v>502448</v>
          </cell>
          <cell r="C3488" t="str">
            <v>ROLLT</v>
          </cell>
        </row>
        <row r="3489">
          <cell r="A3489" t="str">
            <v>ROLTA (INDIA) LTD</v>
          </cell>
          <cell r="B3489">
            <v>500366</v>
          </cell>
          <cell r="C3489" t="str">
            <v>ROLTA</v>
          </cell>
        </row>
        <row r="3490">
          <cell r="A3490" t="str">
            <v>ROLTA INDIA LTD</v>
          </cell>
          <cell r="B3490">
            <v>500366</v>
          </cell>
          <cell r="C3490" t="str">
            <v>ROLTA</v>
          </cell>
        </row>
        <row r="3491">
          <cell r="A3491" t="str">
            <v>RONI HOUSEHOLDS LTD</v>
          </cell>
          <cell r="B3491">
            <v>542145</v>
          </cell>
          <cell r="C3491" t="str">
            <v>Not Listed</v>
          </cell>
        </row>
        <row r="3492">
          <cell r="A3492" t="str">
            <v>ROOPA INDUSTRIES LTD</v>
          </cell>
          <cell r="B3492">
            <v>530991</v>
          </cell>
          <cell r="C3492" t="str">
            <v>Not Listed</v>
          </cell>
        </row>
        <row r="3493">
          <cell r="A3493" t="str">
            <v>Roopshri Resorts Ltd</v>
          </cell>
          <cell r="B3493">
            <v>542599</v>
          </cell>
          <cell r="C3493" t="str">
            <v>ROOPSHRI</v>
          </cell>
        </row>
        <row r="3494">
          <cell r="A3494" t="str">
            <v>ROSELABS FINANCE LTD</v>
          </cell>
          <cell r="B3494">
            <v>531324</v>
          </cell>
          <cell r="C3494" t="str">
            <v>Not Listed</v>
          </cell>
        </row>
        <row r="3495">
          <cell r="A3495" t="str">
            <v>ROSSELL (INDIA) LTD</v>
          </cell>
          <cell r="B3495">
            <v>533168</v>
          </cell>
          <cell r="C3495" t="str">
            <v>ROSSELLIND</v>
          </cell>
        </row>
        <row r="3496">
          <cell r="A3496" t="str">
            <v>ROSSELL INDIA LTD</v>
          </cell>
          <cell r="B3496">
            <v>533168</v>
          </cell>
          <cell r="C3496" t="str">
            <v>ROSSELLIND</v>
          </cell>
        </row>
        <row r="3497">
          <cell r="A3497" t="str">
            <v>ROTO PUMPS LTD</v>
          </cell>
          <cell r="B3497">
            <v>517500</v>
          </cell>
          <cell r="C3497" t="str">
            <v>Not Listed</v>
          </cell>
        </row>
        <row r="3498">
          <cell r="A3498" t="str">
            <v>ROTOGRAPHICS (INDIA) LTD</v>
          </cell>
          <cell r="B3498">
            <v>539922</v>
          </cell>
          <cell r="C3498" t="str">
            <v>Not Listed</v>
          </cell>
        </row>
        <row r="3499">
          <cell r="A3499" t="str">
            <v>ROTOGRAPHICS INDIA LTD</v>
          </cell>
          <cell r="B3499">
            <v>539922</v>
          </cell>
          <cell r="C3499" t="str">
            <v>Not Listed</v>
          </cell>
        </row>
        <row r="3500">
          <cell r="A3500" t="str">
            <v>ROYAL CUSHION VINYL PRODUCTS LTD</v>
          </cell>
          <cell r="B3500">
            <v>526193</v>
          </cell>
          <cell r="C3500" t="str">
            <v>Not Listed</v>
          </cell>
        </row>
        <row r="3501">
          <cell r="A3501" t="str">
            <v>ROYAL INDIA CORPORATION LTD</v>
          </cell>
          <cell r="B3501">
            <v>512047</v>
          </cell>
          <cell r="C3501" t="str">
            <v>Not Listed</v>
          </cell>
        </row>
        <row r="3502">
          <cell r="A3502" t="str">
            <v>ROYAL ORCHID HOTELS LTD</v>
          </cell>
          <cell r="B3502">
            <v>532699</v>
          </cell>
          <cell r="C3502" t="str">
            <v>ROHLTD</v>
          </cell>
        </row>
        <row r="3503">
          <cell r="A3503" t="str">
            <v>ROYALE MANOR HOTELS &amp; INDUSTRIES LTD</v>
          </cell>
          <cell r="B3503">
            <v>526640</v>
          </cell>
          <cell r="C3503" t="str">
            <v>Not Listed</v>
          </cell>
        </row>
        <row r="3504">
          <cell r="A3504" t="str">
            <v>RPG LIFE SCIENCES LTD</v>
          </cell>
          <cell r="B3504">
            <v>532983</v>
          </cell>
          <cell r="C3504" t="str">
            <v>RPGLIFE</v>
          </cell>
        </row>
        <row r="3505">
          <cell r="A3505" t="str">
            <v>RR FINANCIAL CONSULTANTS LTD</v>
          </cell>
          <cell r="B3505">
            <v>511626</v>
          </cell>
          <cell r="C3505" t="str">
            <v>Not Listed</v>
          </cell>
        </row>
        <row r="3506">
          <cell r="A3506" t="str">
            <v>RSC INTERNATIONAL LTD</v>
          </cell>
          <cell r="B3506">
            <v>530179</v>
          </cell>
          <cell r="C3506" t="str">
            <v>Not Listed</v>
          </cell>
        </row>
        <row r="3507">
          <cell r="A3507" t="str">
            <v>RSD FINANCE LTD</v>
          </cell>
          <cell r="B3507">
            <v>539875</v>
          </cell>
          <cell r="C3507" t="str">
            <v>Not Listed</v>
          </cell>
        </row>
        <row r="3508">
          <cell r="A3508" t="str">
            <v>RSWM LTD</v>
          </cell>
          <cell r="B3508">
            <v>500350</v>
          </cell>
          <cell r="C3508" t="str">
            <v>RSWM</v>
          </cell>
        </row>
        <row r="3509">
          <cell r="A3509" t="str">
            <v>RTS POWER CORPORATION LTD</v>
          </cell>
          <cell r="B3509">
            <v>531215</v>
          </cell>
          <cell r="C3509" t="str">
            <v>Not Listed</v>
          </cell>
        </row>
        <row r="3510">
          <cell r="A3510" t="str">
            <v>RUBFILA INTERNATIONAL LTD</v>
          </cell>
          <cell r="B3510">
            <v>500367</v>
          </cell>
          <cell r="C3510" t="str">
            <v>Not Listed</v>
          </cell>
        </row>
        <row r="3511">
          <cell r="A3511" t="str">
            <v>RUBRA MEDICAMENTS LTD</v>
          </cell>
          <cell r="B3511">
            <v>531099</v>
          </cell>
          <cell r="C3511" t="str">
            <v>Not Listed</v>
          </cell>
        </row>
        <row r="3512">
          <cell r="A3512" t="str">
            <v>RUCHI INFRASTRUCTURE LTD</v>
          </cell>
          <cell r="B3512">
            <v>509020</v>
          </cell>
          <cell r="C3512" t="str">
            <v>RUCHINFRA</v>
          </cell>
        </row>
        <row r="3513">
          <cell r="A3513" t="str">
            <v>RUCHI SOYA INDUSTRIES LTD</v>
          </cell>
          <cell r="B3513">
            <v>500368</v>
          </cell>
          <cell r="C3513" t="str">
            <v>RUCHISOYA</v>
          </cell>
        </row>
        <row r="3514">
          <cell r="A3514" t="str">
            <v>RUCHIKA INDUSTRIES (INDIA) LTD</v>
          </cell>
          <cell r="B3514">
            <v>540696</v>
          </cell>
          <cell r="C3514" t="str">
            <v>Not Listed</v>
          </cell>
        </row>
        <row r="3515">
          <cell r="A3515" t="str">
            <v>RUCHIKA INDUSTRIES INDIA LTD</v>
          </cell>
          <cell r="B3515">
            <v>540696</v>
          </cell>
          <cell r="C3515" t="str">
            <v>Not Listed</v>
          </cell>
        </row>
        <row r="3516">
          <cell r="A3516" t="str">
            <v>RUCHIRA PAPERS LTD</v>
          </cell>
          <cell r="B3516">
            <v>532785</v>
          </cell>
          <cell r="C3516" t="str">
            <v>RUCHIRA</v>
          </cell>
        </row>
        <row r="3517">
          <cell r="A3517" t="str">
            <v>RUDRA GLOBAL INFRA PRODUCTS LTD</v>
          </cell>
          <cell r="B3517">
            <v>539226</v>
          </cell>
          <cell r="C3517" t="str">
            <v>Not Listed</v>
          </cell>
        </row>
        <row r="3518">
          <cell r="A3518" t="str">
            <v>RUDRABHISHEK ENTERPRISES LTD</v>
          </cell>
          <cell r="B3518" t="str">
            <v>Not Listed</v>
          </cell>
          <cell r="C3518" t="str">
            <v>REPL</v>
          </cell>
        </row>
        <row r="3519">
          <cell r="A3519" t="str">
            <v>RUIA AQUACULTURE FARMS LTD</v>
          </cell>
          <cell r="B3519">
            <v>519413</v>
          </cell>
          <cell r="C3519" t="str">
            <v>Not Listed</v>
          </cell>
        </row>
        <row r="3520">
          <cell r="A3520" t="str">
            <v>RUNGTA IRRIGATION LTD</v>
          </cell>
          <cell r="B3520">
            <v>530449</v>
          </cell>
          <cell r="C3520" t="str">
            <v>Not Listed</v>
          </cell>
        </row>
        <row r="3521">
          <cell r="A3521" t="str">
            <v>RUPA &amp; COMPANY LTD</v>
          </cell>
          <cell r="B3521">
            <v>533552</v>
          </cell>
          <cell r="C3521" t="str">
            <v>RUPA</v>
          </cell>
        </row>
        <row r="3522">
          <cell r="A3522" t="str">
            <v>RUSHIL DECOR LTD</v>
          </cell>
          <cell r="B3522">
            <v>533470</v>
          </cell>
          <cell r="C3522" t="str">
            <v>RUSHIL</v>
          </cell>
        </row>
        <row r="3523">
          <cell r="A3523" t="str">
            <v>RUTRON INTERNATIONAL LTD</v>
          </cell>
          <cell r="B3523">
            <v>504335</v>
          </cell>
          <cell r="C3523" t="str">
            <v>Not Listed</v>
          </cell>
        </row>
        <row r="3524">
          <cell r="A3524" t="str">
            <v>RUTTONSHA INTERNATIONAL RECTIFIER LTD</v>
          </cell>
          <cell r="B3524">
            <v>517035</v>
          </cell>
          <cell r="C3524" t="str">
            <v>Not Listed</v>
          </cell>
        </row>
        <row r="3525">
          <cell r="A3525" t="str">
            <v>S  M  GOLD LTD</v>
          </cell>
          <cell r="B3525">
            <v>542034</v>
          </cell>
          <cell r="C3525" t="str">
            <v>Not Listed</v>
          </cell>
        </row>
        <row r="3526">
          <cell r="A3526" t="str">
            <v>S A L STEEL LTD</v>
          </cell>
          <cell r="B3526">
            <v>532604</v>
          </cell>
          <cell r="C3526" t="str">
            <v>SALSTEEL</v>
          </cell>
        </row>
        <row r="3527">
          <cell r="A3527" t="str">
            <v>S CHAND AND COMPANY LTD</v>
          </cell>
          <cell r="B3527">
            <v>540497</v>
          </cell>
          <cell r="C3527" t="str">
            <v>SCHAND</v>
          </cell>
        </row>
        <row r="3528">
          <cell r="A3528" t="str">
            <v>S E POWER LTD</v>
          </cell>
          <cell r="B3528">
            <v>534598</v>
          </cell>
          <cell r="C3528" t="str">
            <v>SEPOWER</v>
          </cell>
        </row>
        <row r="3529">
          <cell r="A3529" t="str">
            <v>S H KELKAR AND COMPANY LTD</v>
          </cell>
          <cell r="B3529">
            <v>539450</v>
          </cell>
          <cell r="C3529" t="str">
            <v>SHK</v>
          </cell>
        </row>
        <row r="3530">
          <cell r="A3530" t="str">
            <v>S KUMARS.COM LTD.</v>
          </cell>
          <cell r="B3530">
            <v>532316</v>
          </cell>
          <cell r="C3530" t="str">
            <v>SKUMAR</v>
          </cell>
        </row>
        <row r="3531">
          <cell r="A3531" t="str">
            <v>S P APPARELS LTD</v>
          </cell>
          <cell r="B3531">
            <v>540048</v>
          </cell>
          <cell r="C3531" t="str">
            <v>SPAL</v>
          </cell>
        </row>
        <row r="3532">
          <cell r="A3532" t="str">
            <v>S R G SECURITIES FINANCE LTD</v>
          </cell>
          <cell r="B3532">
            <v>536710</v>
          </cell>
          <cell r="C3532" t="str">
            <v>Not Listed</v>
          </cell>
        </row>
        <row r="3533">
          <cell r="A3533" t="str">
            <v>S R INDUSTRIES LTD</v>
          </cell>
          <cell r="B3533">
            <v>513515</v>
          </cell>
          <cell r="C3533" t="str">
            <v>Not Listed</v>
          </cell>
        </row>
        <row r="3534">
          <cell r="A3534" t="str">
            <v>S R K INDUSTRIES LTD</v>
          </cell>
          <cell r="B3534">
            <v>531307</v>
          </cell>
          <cell r="C3534" t="str">
            <v>Not Listed</v>
          </cell>
        </row>
        <row r="3535">
          <cell r="A3535" t="str">
            <v>S S INFRASTRUCTURE DEVELOPMENT CONSULTANTS LTD</v>
          </cell>
          <cell r="B3535" t="str">
            <v>Not Listed</v>
          </cell>
          <cell r="C3535" t="str">
            <v>SSINFRA</v>
          </cell>
        </row>
        <row r="3536">
          <cell r="A3536" t="str">
            <v>S T SERVICES LTD</v>
          </cell>
          <cell r="B3536">
            <v>538876</v>
          </cell>
          <cell r="C3536" t="str">
            <v>Not Listed</v>
          </cell>
        </row>
        <row r="3537">
          <cell r="A3537" t="str">
            <v>S V GLOBAL MILL LTD</v>
          </cell>
          <cell r="B3537">
            <v>535621</v>
          </cell>
          <cell r="C3537" t="str">
            <v>Not Listed</v>
          </cell>
        </row>
        <row r="3538">
          <cell r="A3538" t="str">
            <v>S V TRADING &amp; AGENCIES LTD</v>
          </cell>
          <cell r="B3538">
            <v>503622</v>
          </cell>
          <cell r="C3538" t="str">
            <v>Not Listed</v>
          </cell>
        </row>
        <row r="3539">
          <cell r="A3539" t="str">
            <v>S&amp;T CORPORATION LTD</v>
          </cell>
          <cell r="B3539">
            <v>514197</v>
          </cell>
          <cell r="C3539" t="str">
            <v>Not Listed</v>
          </cell>
        </row>
        <row r="3540">
          <cell r="A3540" t="str">
            <v>SAB EVENTS &amp; GOVERNANCE NOW MEDIA LTD</v>
          </cell>
          <cell r="B3540">
            <v>540081</v>
          </cell>
          <cell r="C3540" t="str">
            <v>SABEVENTS</v>
          </cell>
        </row>
        <row r="3541">
          <cell r="A3541" t="str">
            <v>SAB INDUSTRIES LTD</v>
          </cell>
          <cell r="B3541">
            <v>539112</v>
          </cell>
          <cell r="C3541" t="str">
            <v>Not Listed</v>
          </cell>
        </row>
        <row r="3542">
          <cell r="A3542" t="str">
            <v>SABOO BROTHERS LTD</v>
          </cell>
          <cell r="B3542">
            <v>530267</v>
          </cell>
          <cell r="C3542" t="str">
            <v>Not Listed</v>
          </cell>
        </row>
        <row r="3543">
          <cell r="A3543" t="str">
            <v>SABOO SODIUM CHLORO LTD</v>
          </cell>
          <cell r="B3543">
            <v>530461</v>
          </cell>
          <cell r="C3543" t="str">
            <v>Not Listed</v>
          </cell>
        </row>
        <row r="3544">
          <cell r="A3544" t="str">
            <v>SABRIMALA INDUSTRIES (INDIA) LTD</v>
          </cell>
          <cell r="B3544">
            <v>540132</v>
          </cell>
          <cell r="C3544" t="str">
            <v>Not Listed</v>
          </cell>
        </row>
        <row r="3545">
          <cell r="A3545" t="str">
            <v>SABRIMALA INDUSTRIES INDIA LTD</v>
          </cell>
          <cell r="B3545">
            <v>540132</v>
          </cell>
          <cell r="C3545" t="str">
            <v>Not Listed</v>
          </cell>
        </row>
        <row r="3546">
          <cell r="A3546" t="str">
            <v>SACHETA METALS LTD</v>
          </cell>
          <cell r="B3546">
            <v>531869</v>
          </cell>
          <cell r="C3546" t="str">
            <v>Not Listed</v>
          </cell>
        </row>
        <row r="3547">
          <cell r="A3547" t="str">
            <v>SADBHAV ENGINEERING LTD</v>
          </cell>
          <cell r="B3547">
            <v>532710</v>
          </cell>
          <cell r="C3547" t="str">
            <v>SADBHAV</v>
          </cell>
        </row>
        <row r="3548">
          <cell r="A3548" t="str">
            <v>SADBHAV INFRASTRUCTURE PROJECT LTD</v>
          </cell>
          <cell r="B3548">
            <v>539346</v>
          </cell>
          <cell r="C3548" t="str">
            <v>SADBHIN</v>
          </cell>
        </row>
        <row r="3549">
          <cell r="A3549" t="str">
            <v>SADHANA NITROCHEM LTD</v>
          </cell>
          <cell r="B3549">
            <v>506642</v>
          </cell>
          <cell r="C3549" t="str">
            <v>Not Listed</v>
          </cell>
        </row>
        <row r="3550">
          <cell r="A3550" t="str">
            <v>SADHNA BROADCAST LTD</v>
          </cell>
          <cell r="B3550">
            <v>540821</v>
          </cell>
          <cell r="C3550" t="str">
            <v>Not Listed</v>
          </cell>
        </row>
        <row r="3551">
          <cell r="A3551" t="str">
            <v>SAFAL HERBS LTD</v>
          </cell>
          <cell r="B3551">
            <v>532034</v>
          </cell>
          <cell r="C3551" t="str">
            <v>Not Listed</v>
          </cell>
        </row>
        <row r="3552">
          <cell r="A3552" t="str">
            <v>SAFAL SECURITIES LTD</v>
          </cell>
          <cell r="B3552">
            <v>531448</v>
          </cell>
          <cell r="C3552" t="str">
            <v>Not Listed</v>
          </cell>
        </row>
        <row r="3553">
          <cell r="A3553" t="str">
            <v>SAFARI INDUSTRIES (INDIA) LTD</v>
          </cell>
          <cell r="B3553">
            <v>523025</v>
          </cell>
          <cell r="C3553" t="str">
            <v>Not Listed</v>
          </cell>
        </row>
        <row r="3554">
          <cell r="A3554" t="str">
            <v>SAFARI INDUSTRIES INDIA LTD</v>
          </cell>
          <cell r="B3554">
            <v>523025</v>
          </cell>
          <cell r="C3554" t="str">
            <v>Not Listed</v>
          </cell>
        </row>
        <row r="3555">
          <cell r="A3555" t="str">
            <v>SAGAR CEMENTS LTD</v>
          </cell>
          <cell r="B3555">
            <v>502090</v>
          </cell>
          <cell r="C3555" t="str">
            <v>SAGCEM</v>
          </cell>
        </row>
        <row r="3556">
          <cell r="A3556" t="str">
            <v>SAGAR DIAMONDS LTD</v>
          </cell>
          <cell r="B3556">
            <v>540715</v>
          </cell>
          <cell r="C3556" t="str">
            <v>Not Listed</v>
          </cell>
        </row>
        <row r="3557">
          <cell r="A3557" t="str">
            <v>SAGAR PRODUCTIONS LTD</v>
          </cell>
          <cell r="B3557">
            <v>532092</v>
          </cell>
          <cell r="C3557" t="str">
            <v>Not Listed</v>
          </cell>
        </row>
        <row r="3558">
          <cell r="A3558" t="str">
            <v>SAGAR SOYA PRODUCTS LTD</v>
          </cell>
          <cell r="B3558">
            <v>507663</v>
          </cell>
          <cell r="C3558" t="str">
            <v>Not Listed</v>
          </cell>
        </row>
        <row r="3559">
          <cell r="A3559" t="str">
            <v>SAGAR SYSTECH LTD</v>
          </cell>
          <cell r="B3559">
            <v>511254</v>
          </cell>
          <cell r="C3559" t="str">
            <v>Not Listed</v>
          </cell>
        </row>
        <row r="3560">
          <cell r="A3560" t="str">
            <v>SAGAR TOURIST RESORTS LTD</v>
          </cell>
          <cell r="B3560">
            <v>526085</v>
          </cell>
          <cell r="C3560" t="str">
            <v>Not Listed</v>
          </cell>
        </row>
        <row r="3561">
          <cell r="A3561" t="str">
            <v>SAGARDEEP ALLOYS LTD</v>
          </cell>
          <cell r="B3561" t="str">
            <v>Not Listed</v>
          </cell>
          <cell r="C3561" t="str">
            <v>SAGARDEEP</v>
          </cell>
        </row>
        <row r="3562">
          <cell r="A3562" t="str">
            <v>SAGARSOFT (INDIA) LTD</v>
          </cell>
          <cell r="B3562">
            <v>540143</v>
          </cell>
          <cell r="C3562" t="str">
            <v>Not Listed</v>
          </cell>
        </row>
        <row r="3563">
          <cell r="A3563" t="str">
            <v>SAGARSOFT INDIA LTD</v>
          </cell>
          <cell r="B3563">
            <v>540143</v>
          </cell>
          <cell r="C3563" t="str">
            <v>Not Listed</v>
          </cell>
        </row>
        <row r="3564">
          <cell r="A3564" t="str">
            <v>SAHARA HOUSINGFINA CORPORATION LTD</v>
          </cell>
          <cell r="B3564">
            <v>511533</v>
          </cell>
          <cell r="C3564" t="str">
            <v>Not Listed</v>
          </cell>
        </row>
        <row r="3565">
          <cell r="A3565" t="str">
            <v>SAHARA ONE MEDIA &amp; ENTERTAINMENT LTD</v>
          </cell>
          <cell r="B3565">
            <v>503691</v>
          </cell>
          <cell r="C3565" t="str">
            <v>Not Listed</v>
          </cell>
        </row>
        <row r="3566">
          <cell r="A3566" t="str">
            <v>SAHYADRI INDUSTRIES LTD</v>
          </cell>
          <cell r="B3566">
            <v>532841</v>
          </cell>
          <cell r="C3566" t="str">
            <v>Not Listed</v>
          </cell>
        </row>
        <row r="3567">
          <cell r="A3567" t="str">
            <v>SAHYOG MULTIBASE LTD</v>
          </cell>
          <cell r="B3567">
            <v>539660</v>
          </cell>
          <cell r="C3567" t="str">
            <v>Not Listed</v>
          </cell>
        </row>
        <row r="3568">
          <cell r="A3568" t="str">
            <v>SAI BABA INVESTMENT AND COMMERCIAL ENTERPRISES LTD</v>
          </cell>
          <cell r="B3568">
            <v>538557</v>
          </cell>
          <cell r="C3568" t="str">
            <v>Not Listed</v>
          </cell>
        </row>
        <row r="3569">
          <cell r="A3569" t="str">
            <v>SAI CAPITAL LTD</v>
          </cell>
          <cell r="B3569">
            <v>531931</v>
          </cell>
          <cell r="C3569" t="str">
            <v>Not Listed</v>
          </cell>
        </row>
        <row r="3570">
          <cell r="A3570" t="str">
            <v>SAI INDUSTRIES LTD</v>
          </cell>
          <cell r="B3570">
            <v>530905</v>
          </cell>
          <cell r="C3570" t="str">
            <v>Not Listed</v>
          </cell>
        </row>
        <row r="3571">
          <cell r="A3571" t="str">
            <v>SAI MOH AUTO LINKS LTD</v>
          </cell>
          <cell r="B3571">
            <v>540066</v>
          </cell>
          <cell r="C3571" t="str">
            <v>Not Listed</v>
          </cell>
        </row>
        <row r="3572">
          <cell r="A3572" t="str">
            <v>SAINIK FINANCE &amp; INDUSTRIES LTD</v>
          </cell>
          <cell r="B3572">
            <v>530265</v>
          </cell>
          <cell r="C3572" t="str">
            <v>Not Listed</v>
          </cell>
        </row>
        <row r="3573">
          <cell r="A3573" t="str">
            <v>SAINT-GOBAIN SEKURIT (INDIA) LTD</v>
          </cell>
          <cell r="B3573">
            <v>515043</v>
          </cell>
          <cell r="C3573" t="str">
            <v>Not Listed</v>
          </cell>
        </row>
        <row r="3574">
          <cell r="A3574" t="str">
            <v>SAINT-GOBAIN SEKURIT INDIA LTD</v>
          </cell>
          <cell r="B3574">
            <v>515043</v>
          </cell>
          <cell r="C3574" t="str">
            <v>Not Listed</v>
          </cell>
        </row>
        <row r="3575">
          <cell r="A3575" t="str">
            <v>SAKAR HEALTHCARE LTD</v>
          </cell>
          <cell r="B3575" t="str">
            <v>Not Listed</v>
          </cell>
          <cell r="C3575" t="str">
            <v>SAKAR</v>
          </cell>
        </row>
        <row r="3576">
          <cell r="A3576" t="str">
            <v>SAKETH EXIM LTD</v>
          </cell>
          <cell r="B3576" t="str">
            <v>Not Listed</v>
          </cell>
          <cell r="C3576" t="str">
            <v>SAKETH</v>
          </cell>
        </row>
        <row r="3577">
          <cell r="A3577" t="str">
            <v>SAKSOFT LTD</v>
          </cell>
          <cell r="B3577">
            <v>590051</v>
          </cell>
          <cell r="C3577" t="str">
            <v>SAKSOFT</v>
          </cell>
        </row>
        <row r="3578">
          <cell r="A3578" t="str">
            <v>SAKTHI FINANCE LTD</v>
          </cell>
          <cell r="B3578">
            <v>511066</v>
          </cell>
          <cell r="C3578" t="str">
            <v>Not Listed</v>
          </cell>
        </row>
        <row r="3579">
          <cell r="A3579" t="str">
            <v>SAKTHI SUGARS LTD</v>
          </cell>
          <cell r="B3579">
            <v>507315</v>
          </cell>
          <cell r="C3579" t="str">
            <v>SAKHTISUG</v>
          </cell>
        </row>
        <row r="3580">
          <cell r="A3580" t="str">
            <v>SAKUMA EXPORTS LTD</v>
          </cell>
          <cell r="B3580">
            <v>532713</v>
          </cell>
          <cell r="C3580" t="str">
            <v>SAKUMA</v>
          </cell>
        </row>
        <row r="3581">
          <cell r="A3581" t="str">
            <v>SALASAR TECHNO ENGINEERING LTD</v>
          </cell>
          <cell r="B3581">
            <v>540642</v>
          </cell>
          <cell r="C3581" t="str">
            <v>SALASAR</v>
          </cell>
        </row>
        <row r="3582">
          <cell r="A3582" t="str">
            <v>SALEM ERODE INVESTMENTS LTD</v>
          </cell>
          <cell r="B3582">
            <v>540181</v>
          </cell>
          <cell r="C3582" t="str">
            <v>Not Listed</v>
          </cell>
        </row>
        <row r="3583">
          <cell r="A3583" t="str">
            <v>SALGUTI INDUSTRIES LTD</v>
          </cell>
          <cell r="B3583">
            <v>526554</v>
          </cell>
          <cell r="C3583" t="str">
            <v>Not Listed</v>
          </cell>
        </row>
        <row r="3584">
          <cell r="A3584" t="str">
            <v>SALONA COTSPIN LTD</v>
          </cell>
          <cell r="B3584">
            <v>590056</v>
          </cell>
          <cell r="C3584" t="str">
            <v>SALONA</v>
          </cell>
        </row>
        <row r="3585">
          <cell r="A3585" t="str">
            <v>SALORA INTERNATIONAL LTD</v>
          </cell>
          <cell r="B3585">
            <v>500370</v>
          </cell>
          <cell r="C3585" t="str">
            <v>SALORAINTL</v>
          </cell>
        </row>
        <row r="3586">
          <cell r="A3586" t="str">
            <v>SALZER ELECTRONICS LTD</v>
          </cell>
          <cell r="B3586">
            <v>517059</v>
          </cell>
          <cell r="C3586" t="str">
            <v>SALZERELEC</v>
          </cell>
        </row>
        <row r="3587">
          <cell r="A3587" t="str">
            <v>SAM INDUSTRIES LTD</v>
          </cell>
          <cell r="B3587">
            <v>532005</v>
          </cell>
          <cell r="C3587" t="str">
            <v>Not Listed</v>
          </cell>
        </row>
        <row r="3588">
          <cell r="A3588" t="str">
            <v>SAMBANDAM SPINNING MILLS LTD</v>
          </cell>
          <cell r="B3588">
            <v>521240</v>
          </cell>
          <cell r="C3588" t="str">
            <v>Not Listed</v>
          </cell>
        </row>
        <row r="3589">
          <cell r="A3589" t="str">
            <v>SAMBHAAV MEDIA LTD</v>
          </cell>
          <cell r="B3589">
            <v>511630</v>
          </cell>
          <cell r="C3589" t="str">
            <v>SAMBHAAV</v>
          </cell>
        </row>
        <row r="3590">
          <cell r="A3590" t="str">
            <v>SAMKRG PISTONS &amp; RINGS LTD</v>
          </cell>
          <cell r="B3590">
            <v>520075</v>
          </cell>
          <cell r="C3590" t="str">
            <v>Not Listed</v>
          </cell>
        </row>
        <row r="3591">
          <cell r="A3591" t="str">
            <v>SAMPRE NUTRITIONS LTD</v>
          </cell>
          <cell r="B3591">
            <v>530617</v>
          </cell>
          <cell r="C3591" t="str">
            <v>Not Listed</v>
          </cell>
        </row>
        <row r="3592">
          <cell r="A3592" t="str">
            <v>SAMRAT PHARMACHEM LTD</v>
          </cell>
          <cell r="B3592">
            <v>530125</v>
          </cell>
          <cell r="C3592" t="str">
            <v>Not Listed</v>
          </cell>
        </row>
        <row r="3593">
          <cell r="A3593" t="str">
            <v>SAMTEL (INDIA) LTD</v>
          </cell>
          <cell r="B3593">
            <v>500371</v>
          </cell>
          <cell r="C3593" t="str">
            <v>Not Listed</v>
          </cell>
        </row>
        <row r="3594">
          <cell r="A3594" t="str">
            <v>SAMTEL INDIA LTD</v>
          </cell>
          <cell r="B3594">
            <v>500371</v>
          </cell>
          <cell r="C3594" t="str">
            <v>Not Listed</v>
          </cell>
        </row>
        <row r="3595">
          <cell r="A3595" t="str">
            <v>SAMTEX FASHIONS LTD</v>
          </cell>
          <cell r="B3595">
            <v>521206</v>
          </cell>
          <cell r="C3595" t="str">
            <v>Not Listed</v>
          </cell>
        </row>
        <row r="3596">
          <cell r="A3596" t="str">
            <v>SAMYAK INTERNATIONAL LTD</v>
          </cell>
          <cell r="B3596">
            <v>530025</v>
          </cell>
          <cell r="C3596" t="str">
            <v>Not Listed</v>
          </cell>
        </row>
        <row r="3597">
          <cell r="A3597" t="str">
            <v>SANASA TECH FEB LTD</v>
          </cell>
          <cell r="B3597">
            <v>780015</v>
          </cell>
          <cell r="C3597" t="str">
            <v>Not Listed</v>
          </cell>
        </row>
        <row r="3598">
          <cell r="A3598" t="str">
            <v>SANATHNAGAR ENTERPRISES LTD</v>
          </cell>
          <cell r="B3598">
            <v>509423</v>
          </cell>
          <cell r="C3598" t="str">
            <v>Not Listed</v>
          </cell>
        </row>
        <row r="3599">
          <cell r="A3599" t="str">
            <v>SANBLUE CORPORATION LTD</v>
          </cell>
          <cell r="B3599">
            <v>521222</v>
          </cell>
          <cell r="C3599" t="str">
            <v>Not Listed</v>
          </cell>
        </row>
        <row r="3600">
          <cell r="A3600" t="str">
            <v>SANCO INDUSTRIES LTD</v>
          </cell>
          <cell r="B3600" t="str">
            <v>Not Listed</v>
          </cell>
          <cell r="C3600" t="str">
            <v>SANCO</v>
          </cell>
        </row>
        <row r="3601">
          <cell r="A3601" t="str">
            <v>SANCO TRANS LTD</v>
          </cell>
          <cell r="B3601">
            <v>523116</v>
          </cell>
          <cell r="C3601" t="str">
            <v>Not Listed</v>
          </cell>
        </row>
        <row r="3602">
          <cell r="A3602" t="str">
            <v>SANDHAR TECHNOLOGIES LTD</v>
          </cell>
          <cell r="B3602">
            <v>541163</v>
          </cell>
          <cell r="C3602" t="str">
            <v>SANDHAR</v>
          </cell>
        </row>
        <row r="3603">
          <cell r="A3603" t="str">
            <v>SANDU PHARMACEUTICALS LTD</v>
          </cell>
          <cell r="B3603">
            <v>524703</v>
          </cell>
          <cell r="C3603" t="str">
            <v>Not Listed</v>
          </cell>
        </row>
        <row r="3604">
          <cell r="A3604" t="str">
            <v>SANDUR MANGANESE &amp; IRON ORES LTD</v>
          </cell>
          <cell r="B3604">
            <v>504918</v>
          </cell>
          <cell r="C3604" t="str">
            <v>Not Listed</v>
          </cell>
        </row>
        <row r="3605">
          <cell r="A3605" t="str">
            <v>SANG FROID LABS (INDIA) LTD</v>
          </cell>
          <cell r="B3605">
            <v>539392</v>
          </cell>
          <cell r="C3605" t="str">
            <v>Not Listed</v>
          </cell>
        </row>
        <row r="3606">
          <cell r="A3606" t="str">
            <v>SANG FROID LABS INDIA LTD</v>
          </cell>
          <cell r="B3606">
            <v>539392</v>
          </cell>
          <cell r="C3606" t="str">
            <v>Not Listed</v>
          </cell>
        </row>
        <row r="3607">
          <cell r="A3607" t="str">
            <v>SANGAL PAPERS LTD</v>
          </cell>
          <cell r="B3607">
            <v>516096</v>
          </cell>
          <cell r="C3607" t="str">
            <v>Not Listed</v>
          </cell>
        </row>
        <row r="3608">
          <cell r="A3608" t="str">
            <v>SANGAM (INDIA) LTD</v>
          </cell>
          <cell r="B3608">
            <v>514234</v>
          </cell>
          <cell r="C3608" t="str">
            <v>SANGAMIND</v>
          </cell>
        </row>
        <row r="3609">
          <cell r="A3609" t="str">
            <v>SANGAM INDIA LTD</v>
          </cell>
          <cell r="B3609">
            <v>514234</v>
          </cell>
          <cell r="C3609" t="str">
            <v>SANGAMIND</v>
          </cell>
        </row>
        <row r="3610">
          <cell r="A3610" t="str">
            <v>SANGAM RENEWABLES LTD</v>
          </cell>
          <cell r="B3610">
            <v>534618</v>
          </cell>
          <cell r="C3610" t="str">
            <v>Not Listed</v>
          </cell>
        </row>
        <row r="3611">
          <cell r="A3611" t="str">
            <v>SANGHI CORPORATE SERVICES LTD</v>
          </cell>
          <cell r="B3611">
            <v>511640</v>
          </cell>
          <cell r="C3611" t="str">
            <v>Not Listed</v>
          </cell>
        </row>
        <row r="3612">
          <cell r="A3612" t="str">
            <v>SANGHI INDUSTRIES LTD</v>
          </cell>
          <cell r="B3612">
            <v>526521</v>
          </cell>
          <cell r="C3612" t="str">
            <v>SANGHIIND</v>
          </cell>
        </row>
        <row r="3613">
          <cell r="A3613" t="str">
            <v>SANGHVI BRANDS LTD</v>
          </cell>
          <cell r="B3613">
            <v>540782</v>
          </cell>
          <cell r="C3613" t="str">
            <v>Not Listed</v>
          </cell>
        </row>
        <row r="3614">
          <cell r="A3614" t="str">
            <v>SANGHVI FORGING AND ENGINEERING LTD</v>
          </cell>
          <cell r="B3614">
            <v>533411</v>
          </cell>
          <cell r="C3614" t="str">
            <v>SANGHVIFOR</v>
          </cell>
        </row>
        <row r="3615">
          <cell r="A3615" t="str">
            <v>SANGHVI MOVERS LTD</v>
          </cell>
          <cell r="B3615">
            <v>530073</v>
          </cell>
          <cell r="C3615" t="str">
            <v>SANGHVIMOV</v>
          </cell>
        </row>
        <row r="3616">
          <cell r="A3616" t="str">
            <v>SANGINITA CHEMICALS LTD</v>
          </cell>
          <cell r="B3616" t="str">
            <v>Not Listed</v>
          </cell>
          <cell r="C3616" t="str">
            <v>SANGINITA</v>
          </cell>
        </row>
        <row r="3617">
          <cell r="A3617" t="str">
            <v>SANGUINE MEDIA LTD</v>
          </cell>
          <cell r="B3617">
            <v>531898</v>
          </cell>
          <cell r="C3617" t="str">
            <v>Not Listed</v>
          </cell>
        </row>
        <row r="3618">
          <cell r="A3618" t="str">
            <v>SANJIVANI PARANTERAL LTD</v>
          </cell>
          <cell r="B3618">
            <v>531569</v>
          </cell>
          <cell r="C3618" t="str">
            <v>Not Listed</v>
          </cell>
        </row>
        <row r="3619">
          <cell r="A3619" t="str">
            <v>SANKHYA INFOTECH LTD</v>
          </cell>
          <cell r="B3619">
            <v>532972</v>
          </cell>
          <cell r="C3619" t="str">
            <v>Not Listed</v>
          </cell>
        </row>
        <row r="3620">
          <cell r="A3620" t="str">
            <v>SANMIT INFRA LTD</v>
          </cell>
          <cell r="B3620">
            <v>532435</v>
          </cell>
          <cell r="C3620" t="str">
            <v>Not Listed</v>
          </cell>
        </row>
        <row r="3621">
          <cell r="A3621" t="str">
            <v>SANMITRA COMMERCIAL LTD</v>
          </cell>
          <cell r="B3621">
            <v>512062</v>
          </cell>
          <cell r="C3621" t="str">
            <v>Not Listed</v>
          </cell>
        </row>
        <row r="3622">
          <cell r="A3622" t="str">
            <v>SANOFI (INDIA) LTD</v>
          </cell>
          <cell r="B3622">
            <v>500674</v>
          </cell>
          <cell r="C3622" t="str">
            <v>SANOFI</v>
          </cell>
        </row>
        <row r="3623">
          <cell r="A3623" t="str">
            <v>SANOFI INDIA LTD</v>
          </cell>
          <cell r="B3623">
            <v>500674</v>
          </cell>
          <cell r="C3623" t="str">
            <v>SANOFI</v>
          </cell>
        </row>
        <row r="3624">
          <cell r="A3624" t="str">
            <v>SANRHEA TECHNICAL TEXTILES LTD</v>
          </cell>
          <cell r="B3624">
            <v>514280</v>
          </cell>
          <cell r="C3624" t="str">
            <v>Not Listed</v>
          </cell>
        </row>
        <row r="3625">
          <cell r="A3625" t="str">
            <v>SANTOSH FINE-FAB LTD</v>
          </cell>
          <cell r="B3625">
            <v>530035</v>
          </cell>
          <cell r="C3625" t="str">
            <v>Not Listed</v>
          </cell>
        </row>
        <row r="3626">
          <cell r="A3626" t="str">
            <v>SANTOSH INDUSTRIES LTD</v>
          </cell>
          <cell r="B3626">
            <v>540822</v>
          </cell>
          <cell r="C3626" t="str">
            <v>Not Listed</v>
          </cell>
        </row>
        <row r="3627">
          <cell r="A3627" t="str">
            <v>SANWARIA CONSUMER LTD</v>
          </cell>
          <cell r="B3627">
            <v>519260</v>
          </cell>
          <cell r="C3627" t="str">
            <v>SANWARIA</v>
          </cell>
        </row>
        <row r="3628">
          <cell r="A3628" t="str">
            <v>SAPTAK CHEM AND BUSINESS LTD</v>
          </cell>
          <cell r="B3628">
            <v>506906</v>
          </cell>
          <cell r="C3628" t="str">
            <v>Not Listed</v>
          </cell>
        </row>
        <row r="3629">
          <cell r="A3629" t="str">
            <v>SAPTARISHI AGRO INDUSTRIES LTD</v>
          </cell>
          <cell r="B3629">
            <v>519238</v>
          </cell>
          <cell r="C3629" t="str">
            <v>Not Listed</v>
          </cell>
        </row>
        <row r="3630">
          <cell r="A3630" t="str">
            <v>SAR AUTO PRODUCTS LTD</v>
          </cell>
          <cell r="B3630">
            <v>538992</v>
          </cell>
          <cell r="C3630" t="str">
            <v>Not Listed</v>
          </cell>
        </row>
        <row r="3631">
          <cell r="A3631" t="str">
            <v>SARASWATI COMMERCIAL (INDIA) LTD</v>
          </cell>
          <cell r="B3631">
            <v>512020</v>
          </cell>
          <cell r="C3631" t="str">
            <v>Not Listed</v>
          </cell>
        </row>
        <row r="3632">
          <cell r="A3632" t="str">
            <v>SARASWATI COMMERCIAL INDIA LTD</v>
          </cell>
          <cell r="B3632">
            <v>512020</v>
          </cell>
          <cell r="C3632" t="str">
            <v>Not Listed</v>
          </cell>
        </row>
        <row r="3633">
          <cell r="A3633" t="str">
            <v>SARDA ENERGY &amp; MINERALS LTD</v>
          </cell>
          <cell r="B3633">
            <v>504614</v>
          </cell>
          <cell r="C3633" t="str">
            <v>SARDAEN</v>
          </cell>
        </row>
        <row r="3634">
          <cell r="A3634" t="str">
            <v>SARDA PAPERS LTD</v>
          </cell>
          <cell r="B3634">
            <v>516032</v>
          </cell>
          <cell r="C3634" t="str">
            <v>Not Listed</v>
          </cell>
        </row>
        <row r="3635">
          <cell r="A3635" t="str">
            <v>SARDA PLYWOOD INDUSTRIES LTD</v>
          </cell>
          <cell r="B3635">
            <v>516003</v>
          </cell>
          <cell r="C3635" t="str">
            <v>Not Listed</v>
          </cell>
        </row>
        <row r="3636">
          <cell r="A3636" t="str">
            <v>SARDA PROTEINS LTD</v>
          </cell>
          <cell r="B3636">
            <v>519242</v>
          </cell>
          <cell r="C3636" t="str">
            <v>Not Listed</v>
          </cell>
        </row>
        <row r="3637">
          <cell r="A3637" t="str">
            <v>SAREGAMA (INDIA) LTD</v>
          </cell>
          <cell r="B3637">
            <v>532163</v>
          </cell>
          <cell r="C3637" t="str">
            <v>SAREGAMA</v>
          </cell>
        </row>
        <row r="3638">
          <cell r="A3638" t="str">
            <v>SAREGAMA INDIA LTD</v>
          </cell>
          <cell r="B3638">
            <v>532163</v>
          </cell>
          <cell r="C3638" t="str">
            <v>SAREGAMA</v>
          </cell>
        </row>
        <row r="3639">
          <cell r="A3639" t="str">
            <v>SARLA PERFORMANCE FIBERS LTD</v>
          </cell>
          <cell r="B3639">
            <v>526885</v>
          </cell>
          <cell r="C3639" t="str">
            <v>SARLAPOLY</v>
          </cell>
        </row>
        <row r="3640">
          <cell r="A3640" t="str">
            <v>SARTHAK GLOBAL LTD</v>
          </cell>
          <cell r="B3640">
            <v>530993</v>
          </cell>
          <cell r="C3640" t="str">
            <v>Not Listed</v>
          </cell>
        </row>
        <row r="3641">
          <cell r="A3641" t="str">
            <v>SARTHAK INDUSTRIES LTD</v>
          </cell>
          <cell r="B3641">
            <v>531930</v>
          </cell>
          <cell r="C3641" t="str">
            <v>Not Listed</v>
          </cell>
        </row>
        <row r="3642">
          <cell r="A3642" t="str">
            <v>SARTHAK METALS LTD</v>
          </cell>
          <cell r="B3642">
            <v>540393</v>
          </cell>
          <cell r="C3642" t="str">
            <v>Not Listed</v>
          </cell>
        </row>
        <row r="3643">
          <cell r="A3643" t="str">
            <v>SARUP INDUSTRIES LTD</v>
          </cell>
          <cell r="B3643">
            <v>514412</v>
          </cell>
          <cell r="C3643" t="str">
            <v>Not Listed</v>
          </cell>
        </row>
        <row r="3644">
          <cell r="A3644" t="str">
            <v>SARVAMANGAL MERCANTILE CO LTD</v>
          </cell>
          <cell r="B3644">
            <v>506190</v>
          </cell>
          <cell r="C3644" t="str">
            <v>Not Listed</v>
          </cell>
        </row>
        <row r="3645">
          <cell r="A3645" t="str">
            <v>SARVESHWAR FOODS LTD</v>
          </cell>
          <cell r="B3645" t="str">
            <v>Not Listed</v>
          </cell>
          <cell r="C3645" t="str">
            <v>SARVESHWAR</v>
          </cell>
        </row>
        <row r="3646">
          <cell r="A3646" t="str">
            <v>SARVOTTAM FINVEST LTD</v>
          </cell>
          <cell r="B3646">
            <v>539124</v>
          </cell>
          <cell r="C3646" t="str">
            <v>Not Listed</v>
          </cell>
        </row>
        <row r="3647">
          <cell r="A3647" t="str">
            <v>SASHWAT TECHNOCRATS LTD</v>
          </cell>
          <cell r="B3647">
            <v>506313</v>
          </cell>
          <cell r="C3647" t="str">
            <v>Not Listed</v>
          </cell>
        </row>
        <row r="3648">
          <cell r="A3648" t="str">
            <v>SASKEN TECHNOLOGIES LTD</v>
          </cell>
          <cell r="B3648">
            <v>532663</v>
          </cell>
          <cell r="C3648" t="str">
            <v>SASKEN</v>
          </cell>
        </row>
        <row r="3649">
          <cell r="A3649" t="str">
            <v>SASTASUNDAR VENTURES LTD</v>
          </cell>
          <cell r="B3649">
            <v>533259</v>
          </cell>
          <cell r="C3649" t="str">
            <v>SASTASUNDR</v>
          </cell>
        </row>
        <row r="3650">
          <cell r="A3650" t="str">
            <v>SAT INDUSTRIES LTD</v>
          </cell>
          <cell r="B3650">
            <v>511076</v>
          </cell>
          <cell r="C3650" t="str">
            <v>Not Listed</v>
          </cell>
        </row>
        <row r="3651">
          <cell r="A3651" t="str">
            <v>SATHAVAHANA ISPAT LTD</v>
          </cell>
          <cell r="B3651">
            <v>526093</v>
          </cell>
          <cell r="C3651" t="str">
            <v>SATHAISPAT</v>
          </cell>
        </row>
        <row r="3652">
          <cell r="A3652" t="str">
            <v>SATIA INDUSTRIES LTD</v>
          </cell>
          <cell r="B3652">
            <v>539201</v>
          </cell>
          <cell r="C3652" t="str">
            <v>Not Listed</v>
          </cell>
        </row>
        <row r="3653">
          <cell r="A3653" t="str">
            <v>SATIN CREDITCARE NETWORK LTD</v>
          </cell>
          <cell r="B3653">
            <v>539404</v>
          </cell>
          <cell r="C3653" t="str">
            <v>SATIN</v>
          </cell>
        </row>
        <row r="3654">
          <cell r="A3654" t="str">
            <v>SATKAR FINLEASE LTD</v>
          </cell>
          <cell r="B3654">
            <v>536592</v>
          </cell>
          <cell r="C3654" t="str">
            <v>Not Listed</v>
          </cell>
        </row>
        <row r="3655">
          <cell r="A3655" t="str">
            <v>SATRA PROPERTIES (INDIA) LTD.</v>
          </cell>
          <cell r="B3655">
            <v>508996</v>
          </cell>
          <cell r="C3655" t="str">
            <v>SATRAPROP</v>
          </cell>
        </row>
        <row r="3656">
          <cell r="A3656" t="str">
            <v>SATYAM SILK MILLS LTD</v>
          </cell>
          <cell r="B3656">
            <v>503893</v>
          </cell>
          <cell r="C3656" t="str">
            <v>Not Listed</v>
          </cell>
        </row>
        <row r="3657">
          <cell r="A3657" t="str">
            <v>SAUMYA CONSULTANTS LTD</v>
          </cell>
          <cell r="B3657">
            <v>539218</v>
          </cell>
          <cell r="C3657" t="str">
            <v>Not Listed</v>
          </cell>
        </row>
        <row r="3658">
          <cell r="A3658" t="str">
            <v>SAURASHTRA CEMENT LTD</v>
          </cell>
          <cell r="B3658">
            <v>502175</v>
          </cell>
          <cell r="C3658" t="str">
            <v>Not Listed</v>
          </cell>
        </row>
        <row r="3659">
          <cell r="A3659" t="str">
            <v>SAVANI FINANCIALS LTD</v>
          </cell>
          <cell r="B3659">
            <v>511577</v>
          </cell>
          <cell r="C3659" t="str">
            <v>Not Listed</v>
          </cell>
        </row>
        <row r="3660">
          <cell r="A3660" t="str">
            <v>SAVANT INFOCOMM LTD</v>
          </cell>
          <cell r="B3660">
            <v>517320</v>
          </cell>
          <cell r="C3660" t="str">
            <v>Not Listed</v>
          </cell>
        </row>
        <row r="3661">
          <cell r="A3661" t="str">
            <v>SAVEN TECHNOLOGIES LTD</v>
          </cell>
          <cell r="B3661">
            <v>532404</v>
          </cell>
          <cell r="C3661" t="str">
            <v>Not Listed</v>
          </cell>
        </row>
        <row r="3662">
          <cell r="A3662" t="str">
            <v>SAVERA INDUSTRIES LTD</v>
          </cell>
          <cell r="B3662">
            <v>512634</v>
          </cell>
          <cell r="C3662" t="str">
            <v>Not Listed</v>
          </cell>
        </row>
        <row r="3663">
          <cell r="A3663" t="str">
            <v>SAVITA OIL TECHNOLOGIES LTD</v>
          </cell>
          <cell r="B3663">
            <v>524667</v>
          </cell>
          <cell r="C3663" t="str">
            <v>SOTL</v>
          </cell>
        </row>
        <row r="3664">
          <cell r="A3664" t="str">
            <v>SAWACA BUSINESS MACHINES LTD</v>
          </cell>
          <cell r="B3664">
            <v>531893</v>
          </cell>
          <cell r="C3664" t="str">
            <v>Not Listed</v>
          </cell>
        </row>
        <row r="3665">
          <cell r="A3665" t="str">
            <v>SAYAJI HOTELS LTD</v>
          </cell>
          <cell r="B3665">
            <v>523710</v>
          </cell>
          <cell r="C3665" t="str">
            <v>Not Listed</v>
          </cell>
        </row>
        <row r="3666">
          <cell r="A3666" t="str">
            <v>SAYAJI INDUSTRIES LTD</v>
          </cell>
          <cell r="B3666">
            <v>540728</v>
          </cell>
          <cell r="C3666" t="str">
            <v>Not Listed</v>
          </cell>
        </row>
        <row r="3667">
          <cell r="A3667" t="str">
            <v>SBEC SUGAR LTD</v>
          </cell>
          <cell r="B3667">
            <v>532102</v>
          </cell>
          <cell r="C3667" t="str">
            <v>Not Listed</v>
          </cell>
        </row>
        <row r="3668">
          <cell r="A3668" t="str">
            <v>SBI LIFE INSURANCE COMPANY LTD</v>
          </cell>
          <cell r="B3668">
            <v>540719</v>
          </cell>
          <cell r="C3668" t="str">
            <v>SBILIFE</v>
          </cell>
        </row>
        <row r="3669">
          <cell r="A3669" t="str">
            <v>SBI MUTUAL FUND - SBI GOLD EXCHANGE TRADED SCHEME - GROWTH OPTION</v>
          </cell>
          <cell r="B3669">
            <v>590098</v>
          </cell>
          <cell r="C3669" t="str">
            <v>SBIGETS</v>
          </cell>
        </row>
        <row r="3670">
          <cell r="A3670" t="str">
            <v>SC Agrotech Ltd</v>
          </cell>
          <cell r="B3670">
            <v>526081</v>
          </cell>
          <cell r="C3670" t="str">
            <v>SCAGRO</v>
          </cell>
        </row>
        <row r="3671">
          <cell r="A3671" t="str">
            <v>SCAN PROJECTS LTD</v>
          </cell>
          <cell r="B3671">
            <v>531797</v>
          </cell>
          <cell r="C3671" t="str">
            <v>Not Listed</v>
          </cell>
        </row>
        <row r="3672">
          <cell r="A3672" t="str">
            <v>SCAN STEELS LTD</v>
          </cell>
          <cell r="B3672">
            <v>511672</v>
          </cell>
          <cell r="C3672" t="str">
            <v>Not Listed</v>
          </cell>
        </row>
        <row r="3673">
          <cell r="A3673" t="str">
            <v>Scandent Imaging LTD</v>
          </cell>
          <cell r="B3673">
            <v>516110</v>
          </cell>
          <cell r="C3673" t="str">
            <v>SCANDENT</v>
          </cell>
        </row>
        <row r="3674">
          <cell r="A3674" t="str">
            <v>SCANPOINT GEOMATICS LTD</v>
          </cell>
          <cell r="B3674">
            <v>526544</v>
          </cell>
          <cell r="C3674" t="str">
            <v>Not Listed</v>
          </cell>
        </row>
        <row r="3675">
          <cell r="A3675" t="str">
            <v>SCHABLONA (INDIA) LTD</v>
          </cell>
          <cell r="B3675">
            <v>507894</v>
          </cell>
          <cell r="C3675" t="str">
            <v>Not Listed</v>
          </cell>
        </row>
        <row r="3676">
          <cell r="A3676" t="str">
            <v>SCHABLONA INDIA LTD</v>
          </cell>
          <cell r="B3676">
            <v>507894</v>
          </cell>
          <cell r="C3676" t="str">
            <v>Not Listed</v>
          </cell>
        </row>
        <row r="3677">
          <cell r="A3677" t="str">
            <v>SCHAEFFLER (INDIA) LTD</v>
          </cell>
          <cell r="B3677">
            <v>505790</v>
          </cell>
          <cell r="C3677" t="str">
            <v>SCHAEFFLER</v>
          </cell>
        </row>
        <row r="3678">
          <cell r="A3678" t="str">
            <v>SCHAEFFLER INDIA LTD</v>
          </cell>
          <cell r="B3678">
            <v>505790</v>
          </cell>
          <cell r="C3678" t="str">
            <v>SCHAEFFLER</v>
          </cell>
        </row>
        <row r="3679">
          <cell r="A3679" t="str">
            <v>SCHNEIDER ELECTRIC INFRASTRUCTURE LTD</v>
          </cell>
          <cell r="B3679">
            <v>534139</v>
          </cell>
          <cell r="C3679" t="str">
            <v>SCHNEIDER</v>
          </cell>
        </row>
        <row r="3680">
          <cell r="A3680" t="str">
            <v>SCINTILLA COMMERCIAL &amp; CREDIT LTD</v>
          </cell>
          <cell r="B3680">
            <v>538857</v>
          </cell>
          <cell r="C3680" t="str">
            <v>Not Listed</v>
          </cell>
        </row>
        <row r="3681">
          <cell r="A3681" t="str">
            <v>SCOOTERS (INDIA) LTD</v>
          </cell>
          <cell r="B3681">
            <v>505141</v>
          </cell>
          <cell r="C3681" t="str">
            <v>Not Listed</v>
          </cell>
        </row>
        <row r="3682">
          <cell r="A3682" t="str">
            <v>SCOOTERS INDIA LTD</v>
          </cell>
          <cell r="B3682">
            <v>505141</v>
          </cell>
          <cell r="C3682" t="str">
            <v>Not Listed</v>
          </cell>
        </row>
        <row r="3683">
          <cell r="A3683" t="str">
            <v>SEA GOLD AQUA FARMS LTD</v>
          </cell>
          <cell r="B3683">
            <v>530361</v>
          </cell>
          <cell r="C3683" t="str">
            <v>Not Listed</v>
          </cell>
        </row>
        <row r="3684">
          <cell r="A3684" t="str">
            <v>SEA TV NETWORK LTD</v>
          </cell>
          <cell r="B3684">
            <v>533268</v>
          </cell>
          <cell r="C3684" t="str">
            <v>Not Listed</v>
          </cell>
        </row>
        <row r="3685">
          <cell r="A3685" t="str">
            <v>SEAMEC LTD</v>
          </cell>
          <cell r="B3685">
            <v>526807</v>
          </cell>
          <cell r="C3685" t="str">
            <v>SEAMECLTD</v>
          </cell>
        </row>
        <row r="3686">
          <cell r="A3686" t="str">
            <v>SEASONS FURNISHINGS LTD</v>
          </cell>
          <cell r="B3686">
            <v>521182</v>
          </cell>
          <cell r="C3686" t="str">
            <v>Not Listed</v>
          </cell>
        </row>
        <row r="3687">
          <cell r="A3687" t="str">
            <v>SEASONS TEXTILES LTD</v>
          </cell>
          <cell r="B3687">
            <v>514264</v>
          </cell>
          <cell r="C3687" t="str">
            <v>Not Listed</v>
          </cell>
        </row>
        <row r="3688">
          <cell r="A3688" t="str">
            <v>SECUR CREDENTIALS LTD</v>
          </cell>
          <cell r="B3688" t="str">
            <v>Not Listed</v>
          </cell>
          <cell r="C3688" t="str">
            <v>SECURCRED</v>
          </cell>
        </row>
        <row r="3689">
          <cell r="A3689" t="str">
            <v>SECURITY AND INTELLIGENCE SERVICES (INDIA) LTD</v>
          </cell>
          <cell r="B3689">
            <v>540673</v>
          </cell>
          <cell r="C3689" t="str">
            <v>SIS</v>
          </cell>
        </row>
        <row r="3690">
          <cell r="A3690" t="str">
            <v>SECURITY AND INTELLIGENCE SERVICES INDIA LTD</v>
          </cell>
          <cell r="B3690">
            <v>540673</v>
          </cell>
          <cell r="C3690" t="str">
            <v>SIS</v>
          </cell>
        </row>
        <row r="3691">
          <cell r="A3691" t="str">
            <v>SEL MANUFACTURING COMPANY LTD</v>
          </cell>
          <cell r="B3691">
            <v>532886</v>
          </cell>
          <cell r="C3691" t="str">
            <v>SELMCL</v>
          </cell>
        </row>
        <row r="3692">
          <cell r="A3692" t="str">
            <v>SELAN EXPLORATION TECHNOLOGY LTD</v>
          </cell>
          <cell r="B3692">
            <v>530075</v>
          </cell>
          <cell r="C3692" t="str">
            <v>SELAN</v>
          </cell>
        </row>
        <row r="3693">
          <cell r="A3693" t="str">
            <v>SELLWIN TRADERS LTD</v>
          </cell>
          <cell r="B3693">
            <v>538875</v>
          </cell>
          <cell r="C3693" t="str">
            <v>Not Listed</v>
          </cell>
        </row>
        <row r="3694">
          <cell r="A3694" t="str">
            <v>SENBO INDUSTRIES LTD</v>
          </cell>
          <cell r="B3694">
            <v>532021</v>
          </cell>
          <cell r="C3694" t="str">
            <v>Not Listed</v>
          </cell>
        </row>
        <row r="3695">
          <cell r="A3695" t="str">
            <v>SENTHIL INFOTEK LTD</v>
          </cell>
          <cell r="B3695">
            <v>531980</v>
          </cell>
          <cell r="C3695" t="str">
            <v>Not Listed</v>
          </cell>
        </row>
        <row r="3696">
          <cell r="A3696" t="str">
            <v>SEQUENT SCIENTIFIC LTD</v>
          </cell>
          <cell r="B3696">
            <v>512529</v>
          </cell>
          <cell r="C3696" t="str">
            <v>SEQUENT</v>
          </cell>
        </row>
        <row r="3697">
          <cell r="A3697" t="str">
            <v>SERVOTECH POWER SYSTEMS LTD</v>
          </cell>
          <cell r="B3697" t="str">
            <v>Not Listed</v>
          </cell>
          <cell r="C3697" t="str">
            <v>SERVOTECH</v>
          </cell>
        </row>
        <row r="3698">
          <cell r="A3698" t="str">
            <v>SESHASAYEE PAPER AND BOARDS LTD</v>
          </cell>
          <cell r="B3698">
            <v>502450</v>
          </cell>
          <cell r="C3698" t="str">
            <v>SESHAPAPER</v>
          </cell>
        </row>
        <row r="3699">
          <cell r="A3699" t="str">
            <v>SETCO AUTOMOTIVE LTD</v>
          </cell>
          <cell r="B3699">
            <v>505075</v>
          </cell>
          <cell r="C3699" t="str">
            <v>SETCO</v>
          </cell>
        </row>
        <row r="3700">
          <cell r="A3700" t="str">
            <v>SEVEN HILL INDUSTRIES LTD</v>
          </cell>
          <cell r="B3700">
            <v>511760</v>
          </cell>
          <cell r="C3700" t="str">
            <v>Not Listed</v>
          </cell>
        </row>
        <row r="3701">
          <cell r="A3701" t="str">
            <v>SEYA INDUSTRIES LTD</v>
          </cell>
          <cell r="B3701">
            <v>524324</v>
          </cell>
          <cell r="C3701" t="str">
            <v>Not Listed</v>
          </cell>
        </row>
        <row r="3702">
          <cell r="A3702" t="str">
            <v>SEZAL GLASS LTD</v>
          </cell>
          <cell r="B3702">
            <v>532993</v>
          </cell>
          <cell r="C3702" t="str">
            <v>SEZAL</v>
          </cell>
        </row>
        <row r="3703">
          <cell r="A3703" t="str">
            <v>SFL INTERNATIONAL LTD</v>
          </cell>
          <cell r="B3703">
            <v>530867</v>
          </cell>
          <cell r="C3703" t="str">
            <v>Not Listed</v>
          </cell>
        </row>
        <row r="3704">
          <cell r="A3704" t="str">
            <v>SHABA CHEMICALS LTD</v>
          </cell>
          <cell r="B3704">
            <v>524546</v>
          </cell>
          <cell r="C3704" t="str">
            <v>Not Listed</v>
          </cell>
        </row>
        <row r="3705">
          <cell r="A3705" t="str">
            <v>SHAH ALLOYS LTD</v>
          </cell>
          <cell r="B3705">
            <v>513436</v>
          </cell>
          <cell r="C3705" t="str">
            <v>SHAHALLOYS</v>
          </cell>
        </row>
        <row r="3706">
          <cell r="A3706" t="str">
            <v>SHAH CONSTRUCTION CO LTD</v>
          </cell>
          <cell r="B3706">
            <v>509870</v>
          </cell>
          <cell r="C3706" t="str">
            <v>Not Listed</v>
          </cell>
        </row>
        <row r="3707">
          <cell r="A3707" t="str">
            <v>SHAH FOODS LTD</v>
          </cell>
          <cell r="B3707">
            <v>519031</v>
          </cell>
          <cell r="C3707" t="str">
            <v>Not Listed</v>
          </cell>
        </row>
        <row r="3708">
          <cell r="A3708" t="str">
            <v>SHAHI SHIPPING LTD</v>
          </cell>
          <cell r="B3708">
            <v>526508</v>
          </cell>
          <cell r="C3708" t="str">
            <v>Not Listed</v>
          </cell>
        </row>
        <row r="3709">
          <cell r="A3709" t="str">
            <v>SHAILJA COMMERCIAL TRADE FRENZY LTD</v>
          </cell>
          <cell r="B3709">
            <v>539520</v>
          </cell>
          <cell r="C3709" t="str">
            <v>Not Listed</v>
          </cell>
        </row>
        <row r="3710">
          <cell r="A3710" t="str">
            <v>SHAILY ENGINEERING PLASTICS LTD</v>
          </cell>
          <cell r="B3710">
            <v>501423</v>
          </cell>
          <cell r="C3710" t="str">
            <v>Not Listed</v>
          </cell>
        </row>
        <row r="3711">
          <cell r="A3711" t="str">
            <v>SHAIVAL REALITY LTD</v>
          </cell>
          <cell r="B3711" t="str">
            <v>Not Listed</v>
          </cell>
          <cell r="C3711" t="str">
            <v>SHAIVAL</v>
          </cell>
        </row>
        <row r="3712">
          <cell r="A3712" t="str">
            <v>SHAKTI PUMPS (INDIA) LTD</v>
          </cell>
          <cell r="B3712">
            <v>531431</v>
          </cell>
          <cell r="C3712" t="str">
            <v>SHAKTIPUMP</v>
          </cell>
        </row>
        <row r="3713">
          <cell r="A3713" t="str">
            <v>SHAKTI PUMPS INDIA LTD</v>
          </cell>
          <cell r="B3713">
            <v>531431</v>
          </cell>
          <cell r="C3713" t="str">
            <v>SHAKTIPUMP</v>
          </cell>
        </row>
        <row r="3714">
          <cell r="A3714" t="str">
            <v>SHALBY LTD</v>
          </cell>
          <cell r="B3714">
            <v>540797</v>
          </cell>
          <cell r="C3714" t="str">
            <v>SHALBY</v>
          </cell>
        </row>
        <row r="3715">
          <cell r="A3715" t="str">
            <v>SHALIBHADRA FINANCE LTD</v>
          </cell>
          <cell r="B3715">
            <v>511754</v>
          </cell>
          <cell r="C3715" t="str">
            <v>Not Listed</v>
          </cell>
        </row>
        <row r="3716">
          <cell r="A3716" t="str">
            <v>SHALIMAR AGENCIES LTD</v>
          </cell>
          <cell r="B3716">
            <v>539895</v>
          </cell>
          <cell r="C3716" t="str">
            <v>Not Listed</v>
          </cell>
        </row>
        <row r="3717">
          <cell r="A3717" t="str">
            <v>SHALIMAR PAINTS LTD</v>
          </cell>
          <cell r="B3717">
            <v>509874</v>
          </cell>
          <cell r="C3717" t="str">
            <v>SHALPAINTS</v>
          </cell>
        </row>
        <row r="3718">
          <cell r="A3718" t="str">
            <v>SHALIMAR PRODUCTIONS LTD</v>
          </cell>
          <cell r="B3718">
            <v>512499</v>
          </cell>
          <cell r="C3718" t="str">
            <v>Not Listed</v>
          </cell>
        </row>
        <row r="3719">
          <cell r="A3719" t="str">
            <v>SHALIMAR WIRES INDUSTRIES LTD</v>
          </cell>
          <cell r="B3719">
            <v>532455</v>
          </cell>
          <cell r="C3719" t="str">
            <v>Not Listed</v>
          </cell>
        </row>
        <row r="3720">
          <cell r="A3720" t="str">
            <v>SHANGAR DECOR LTD</v>
          </cell>
          <cell r="B3720">
            <v>540259</v>
          </cell>
          <cell r="C3720" t="str">
            <v>Not Listed</v>
          </cell>
        </row>
        <row r="3721">
          <cell r="A3721" t="str">
            <v>Shankar Lal Rampal Dye-Chem Ltd</v>
          </cell>
          <cell r="B3721">
            <v>542232</v>
          </cell>
          <cell r="C3721" t="str">
            <v>SRD</v>
          </cell>
        </row>
        <row r="3722">
          <cell r="A3722" t="str">
            <v>SHANKARA BUILDING PRODUCTS LTD</v>
          </cell>
          <cell r="B3722">
            <v>540425</v>
          </cell>
          <cell r="C3722" t="str">
            <v>SHANKARA</v>
          </cell>
        </row>
        <row r="3723">
          <cell r="A3723" t="str">
            <v>SHANTAI INDUSTRIES LTD</v>
          </cell>
          <cell r="B3723">
            <v>512297</v>
          </cell>
          <cell r="C3723" t="str">
            <v>Not Listed</v>
          </cell>
        </row>
        <row r="3724">
          <cell r="A3724" t="str">
            <v>SHANTANU SHEOREY AQUAKULT LTD</v>
          </cell>
          <cell r="B3724">
            <v>531925</v>
          </cell>
          <cell r="C3724" t="str">
            <v>Not Listed</v>
          </cell>
        </row>
        <row r="3725">
          <cell r="A3725" t="str">
            <v>SHANTHI GEARS LTD</v>
          </cell>
          <cell r="B3725">
            <v>522034</v>
          </cell>
          <cell r="C3725" t="str">
            <v>SHANTIGEAR</v>
          </cell>
        </row>
        <row r="3726">
          <cell r="A3726" t="str">
            <v>SHANTI EDUCATIONAL INITIATIVES LTD</v>
          </cell>
          <cell r="B3726">
            <v>539921</v>
          </cell>
          <cell r="C3726" t="str">
            <v>Not Listed</v>
          </cell>
        </row>
        <row r="3727">
          <cell r="A3727" t="str">
            <v>SHANTI OVERSEAS (INDIA) LTD</v>
          </cell>
          <cell r="B3727" t="str">
            <v>Not Listed</v>
          </cell>
          <cell r="C3727" t="str">
            <v>SHANTI</v>
          </cell>
        </row>
        <row r="3728">
          <cell r="A3728" t="str">
            <v>SHANTI OVERSEAS INDIA LTD</v>
          </cell>
          <cell r="B3728" t="str">
            <v>Not Listed</v>
          </cell>
          <cell r="C3728" t="str">
            <v>SHANTI</v>
          </cell>
        </row>
        <row r="3729">
          <cell r="A3729" t="str">
            <v>SHARAD FIBRES &amp; YARN PROCESSORS LTD</v>
          </cell>
          <cell r="B3729">
            <v>514402</v>
          </cell>
          <cell r="C3729" t="str">
            <v>Not Listed</v>
          </cell>
        </row>
        <row r="3730">
          <cell r="A3730" t="str">
            <v>SHARANAM INFRAPROJECT AND TRADING LTD</v>
          </cell>
          <cell r="B3730">
            <v>539584</v>
          </cell>
          <cell r="C3730" t="str">
            <v>Not Listed</v>
          </cell>
        </row>
        <row r="3731">
          <cell r="A3731" t="str">
            <v>SHARDA CROPCHEM LTD</v>
          </cell>
          <cell r="B3731">
            <v>538666</v>
          </cell>
          <cell r="C3731" t="str">
            <v>SHARDACROP</v>
          </cell>
        </row>
        <row r="3732">
          <cell r="A3732" t="str">
            <v>SHARDA ISPAT LTD</v>
          </cell>
          <cell r="B3732">
            <v>513548</v>
          </cell>
          <cell r="C3732" t="str">
            <v>Not Listed</v>
          </cell>
        </row>
        <row r="3733">
          <cell r="A3733" t="str">
            <v>SHARDA MOTOR INDUSTRIES LTD</v>
          </cell>
          <cell r="B3733">
            <v>535602</v>
          </cell>
          <cell r="C3733" t="str">
            <v>SHARDAMOTR</v>
          </cell>
        </row>
        <row r="3734">
          <cell r="A3734" t="str">
            <v>SHARDUL SECURITIES LTD</v>
          </cell>
          <cell r="B3734">
            <v>512393</v>
          </cell>
          <cell r="C3734" t="str">
            <v>Not Listed</v>
          </cell>
        </row>
        <row r="3735">
          <cell r="A3735" t="str">
            <v>SHARE INDIA SECURITIES LTD</v>
          </cell>
          <cell r="B3735">
            <v>540725</v>
          </cell>
          <cell r="C3735" t="str">
            <v>Not Listed</v>
          </cell>
        </row>
        <row r="3736">
          <cell r="A3736" t="str">
            <v>SHARIKA ENTERPRISES LTD</v>
          </cell>
          <cell r="B3736">
            <v>540786</v>
          </cell>
          <cell r="C3736" t="str">
            <v>Not Listed</v>
          </cell>
        </row>
        <row r="3737">
          <cell r="A3737" t="str">
            <v>SHARON BIO-MEDICINE LTD</v>
          </cell>
          <cell r="B3737">
            <v>532908</v>
          </cell>
          <cell r="C3737" t="str">
            <v>SHARONBIO</v>
          </cell>
        </row>
        <row r="3738">
          <cell r="A3738" t="str">
            <v>SHARP (INDIA) LTD</v>
          </cell>
          <cell r="B3738">
            <v>523449</v>
          </cell>
          <cell r="C3738" t="str">
            <v>Not Listed</v>
          </cell>
        </row>
        <row r="3739">
          <cell r="A3739" t="str">
            <v>SHARP INDIA LTD</v>
          </cell>
          <cell r="B3739">
            <v>523449</v>
          </cell>
          <cell r="C3739" t="str">
            <v>Not Listed</v>
          </cell>
        </row>
        <row r="3740">
          <cell r="A3740" t="str">
            <v>SHARP INVESTMENTS LTD</v>
          </cell>
          <cell r="B3740">
            <v>538212</v>
          </cell>
          <cell r="C3740" t="str">
            <v>Not Listed</v>
          </cell>
        </row>
        <row r="3741">
          <cell r="A3741" t="str">
            <v>SHASHANK TRADERS LTD</v>
          </cell>
          <cell r="B3741">
            <v>540221</v>
          </cell>
          <cell r="C3741" t="str">
            <v>Not Listed</v>
          </cell>
        </row>
        <row r="3742">
          <cell r="A3742" t="str">
            <v>SHASHIJIT INFRAPROJECTS LTD</v>
          </cell>
          <cell r="B3742">
            <v>540147</v>
          </cell>
          <cell r="C3742" t="str">
            <v>Not Listed</v>
          </cell>
        </row>
        <row r="3743">
          <cell r="A3743" t="str">
            <v>SHEELA FOAM LTD</v>
          </cell>
          <cell r="B3743">
            <v>540203</v>
          </cell>
          <cell r="C3743" t="str">
            <v>SFL</v>
          </cell>
        </row>
        <row r="3744">
          <cell r="A3744" t="str">
            <v>SHEETAL COOL PRODUCTS LTD</v>
          </cell>
          <cell r="B3744">
            <v>540757</v>
          </cell>
          <cell r="C3744" t="str">
            <v>Not Listed</v>
          </cell>
        </row>
        <row r="3745">
          <cell r="A3745" t="str">
            <v>SHEETAL DIAMONDS LTD</v>
          </cell>
          <cell r="B3745">
            <v>530525</v>
          </cell>
          <cell r="C3745" t="str">
            <v>Not Listed</v>
          </cell>
        </row>
        <row r="3746">
          <cell r="A3746" t="str">
            <v>SHEKHAWATI POLY-YARN LTD</v>
          </cell>
          <cell r="B3746">
            <v>533301</v>
          </cell>
          <cell r="C3746" t="str">
            <v>SPYL</v>
          </cell>
        </row>
        <row r="3747">
          <cell r="A3747" t="str">
            <v>SHELTER INFRA PROJECTS LTD</v>
          </cell>
          <cell r="B3747">
            <v>526839</v>
          </cell>
          <cell r="C3747" t="str">
            <v>Not Listed</v>
          </cell>
        </row>
        <row r="3748">
          <cell r="A3748" t="str">
            <v>SHEMAROO ENTERTAINMENT LTD</v>
          </cell>
          <cell r="B3748">
            <v>538685</v>
          </cell>
          <cell r="C3748" t="str">
            <v>SHEMAROO</v>
          </cell>
        </row>
        <row r="3749">
          <cell r="A3749" t="str">
            <v>SHERATON PROPERTIES &amp; FINANCE LTD</v>
          </cell>
          <cell r="B3749">
            <v>512367</v>
          </cell>
          <cell r="C3749" t="str">
            <v>Not Listed</v>
          </cell>
        </row>
        <row r="3750">
          <cell r="A3750" t="str">
            <v>SHERVANI INDUSTRIAL SYNDICATE LTD</v>
          </cell>
          <cell r="B3750">
            <v>526117</v>
          </cell>
          <cell r="C3750" t="str">
            <v>Not Listed</v>
          </cell>
        </row>
        <row r="3751">
          <cell r="A3751" t="str">
            <v>SHESHADRI INDUSTRIES LTD</v>
          </cell>
          <cell r="B3751">
            <v>539111</v>
          </cell>
          <cell r="C3751" t="str">
            <v>Not Listed</v>
          </cell>
        </row>
        <row r="3752">
          <cell r="A3752" t="str">
            <v>SHETRON LTD</v>
          </cell>
          <cell r="B3752">
            <v>526137</v>
          </cell>
          <cell r="C3752" t="str">
            <v>Not Listed</v>
          </cell>
        </row>
        <row r="3753">
          <cell r="A3753" t="str">
            <v>SHIKHAR LEASING &amp; TRADING LTD</v>
          </cell>
          <cell r="B3753">
            <v>507952</v>
          </cell>
          <cell r="C3753" t="str">
            <v>Not Listed</v>
          </cell>
        </row>
        <row r="3754">
          <cell r="A3754" t="str">
            <v>SHILCHAR TECHNOLOGIES LTD</v>
          </cell>
          <cell r="B3754">
            <v>531201</v>
          </cell>
          <cell r="C3754" t="str">
            <v>Not Listed</v>
          </cell>
        </row>
        <row r="3755">
          <cell r="A3755" t="str">
            <v>SHILP GRAVURES LTD</v>
          </cell>
          <cell r="B3755">
            <v>513709</v>
          </cell>
          <cell r="C3755" t="str">
            <v>Not Listed</v>
          </cell>
        </row>
        <row r="3756">
          <cell r="A3756" t="str">
            <v>SHILPA MEDICARE LTD</v>
          </cell>
          <cell r="B3756">
            <v>530549</v>
          </cell>
          <cell r="C3756" t="str">
            <v>SHILPAMED</v>
          </cell>
        </row>
        <row r="3757">
          <cell r="A3757" t="str">
            <v>SHILPI CABLE TECHNOLOGIES LTD</v>
          </cell>
          <cell r="B3757">
            <v>533389</v>
          </cell>
          <cell r="C3757" t="str">
            <v>SHILPI</v>
          </cell>
        </row>
        <row r="3758">
          <cell r="A3758" t="str">
            <v>SHIPPING CORPORATION OF (INDIA) LTD</v>
          </cell>
          <cell r="B3758">
            <v>523598</v>
          </cell>
          <cell r="C3758" t="str">
            <v>SCI</v>
          </cell>
        </row>
        <row r="3759">
          <cell r="A3759" t="str">
            <v>SHIPPING CORPORATION OF INDIA LTD</v>
          </cell>
          <cell r="B3759">
            <v>523598</v>
          </cell>
          <cell r="C3759" t="str">
            <v>SCI</v>
          </cell>
        </row>
        <row r="3760">
          <cell r="A3760" t="str">
            <v>SHIRPUR GOLD REFINERY LTD</v>
          </cell>
          <cell r="B3760">
            <v>512289</v>
          </cell>
          <cell r="C3760" t="str">
            <v>SHIRPUR-G</v>
          </cell>
        </row>
        <row r="3761">
          <cell r="A3761" t="str">
            <v>SHISH INDUSTRIES LTD</v>
          </cell>
          <cell r="B3761">
            <v>540693</v>
          </cell>
          <cell r="C3761" t="str">
            <v>Not Listed</v>
          </cell>
        </row>
        <row r="3762">
          <cell r="A3762" t="str">
            <v>SHIVA CEMENT LTD</v>
          </cell>
          <cell r="B3762">
            <v>532323</v>
          </cell>
          <cell r="C3762" t="str">
            <v>Not Listed</v>
          </cell>
        </row>
        <row r="3763">
          <cell r="A3763" t="str">
            <v>SHIVA GLOBAL AGRO INDUSTRIES LTD</v>
          </cell>
          <cell r="B3763">
            <v>530433</v>
          </cell>
          <cell r="C3763" t="str">
            <v>Not Listed</v>
          </cell>
        </row>
        <row r="3764">
          <cell r="A3764" t="str">
            <v>SHIVA GRANITO EXPORT LTD</v>
          </cell>
          <cell r="B3764">
            <v>540072</v>
          </cell>
          <cell r="C3764" t="str">
            <v>Not Listed</v>
          </cell>
        </row>
        <row r="3765">
          <cell r="A3765" t="str">
            <v>SHIVA MEDICARE LTD.</v>
          </cell>
          <cell r="B3765">
            <v>524602</v>
          </cell>
          <cell r="C3765" t="str">
            <v>SHIVMED</v>
          </cell>
        </row>
        <row r="3766">
          <cell r="A3766" t="str">
            <v>SHIVA MILLS LTD</v>
          </cell>
          <cell r="B3766">
            <v>540961</v>
          </cell>
          <cell r="C3766" t="str">
            <v>SHIVAMILLS</v>
          </cell>
        </row>
        <row r="3767">
          <cell r="A3767" t="str">
            <v>SHIVA SUITINGS LTD</v>
          </cell>
          <cell r="B3767">
            <v>521003</v>
          </cell>
          <cell r="C3767" t="str">
            <v>Not Listed</v>
          </cell>
        </row>
        <row r="3768">
          <cell r="A3768" t="str">
            <v>SHIVA TEXYARN LTD</v>
          </cell>
          <cell r="B3768">
            <v>511108</v>
          </cell>
          <cell r="C3768" t="str">
            <v>SHIVATEX</v>
          </cell>
        </row>
        <row r="3769">
          <cell r="A3769" t="str">
            <v>SHIVAGRICO IMPLEMENTS LTD</v>
          </cell>
          <cell r="B3769">
            <v>522237</v>
          </cell>
          <cell r="C3769" t="str">
            <v>Not Listed</v>
          </cell>
        </row>
        <row r="3770">
          <cell r="A3770" t="str">
            <v>SHIVALIK BIMETAL CONTROLS LTD</v>
          </cell>
          <cell r="B3770">
            <v>513097</v>
          </cell>
          <cell r="C3770" t="str">
            <v>Not Listed</v>
          </cell>
        </row>
        <row r="3771">
          <cell r="A3771" t="str">
            <v>SHIVALIK RASAYAN LTD</v>
          </cell>
          <cell r="B3771">
            <v>539148</v>
          </cell>
          <cell r="C3771" t="str">
            <v>Not Listed</v>
          </cell>
        </row>
        <row r="3772">
          <cell r="A3772" t="str">
            <v>SHIVAM AUTOTECH LTD</v>
          </cell>
          <cell r="B3772">
            <v>532776</v>
          </cell>
          <cell r="C3772" t="str">
            <v>SHIVAMAUTO</v>
          </cell>
        </row>
        <row r="3773">
          <cell r="A3773" t="str">
            <v>SHIVANSH FINSERVE LTD</v>
          </cell>
          <cell r="B3773">
            <v>539593</v>
          </cell>
          <cell r="C3773" t="str">
            <v>Not Listed</v>
          </cell>
        </row>
        <row r="3774">
          <cell r="A3774" t="str">
            <v>SHIVKAMAL IMPEX LTD</v>
          </cell>
          <cell r="B3774">
            <v>539683</v>
          </cell>
          <cell r="C3774" t="str">
            <v>Not Listed</v>
          </cell>
        </row>
        <row r="3775">
          <cell r="A3775" t="str">
            <v>SHIVOM INVESTMENT &amp; CONSULTANCY LTD</v>
          </cell>
          <cell r="B3775">
            <v>539833</v>
          </cell>
          <cell r="C3775" t="str">
            <v>Not Listed</v>
          </cell>
        </row>
        <row r="3776">
          <cell r="A3776" t="str">
            <v>SHOPPERS STOP LTD</v>
          </cell>
          <cell r="B3776">
            <v>532638</v>
          </cell>
          <cell r="C3776" t="str">
            <v>SHOPERSTOP</v>
          </cell>
        </row>
        <row r="3777">
          <cell r="A3777" t="str">
            <v>SHRADHA INFRAPROJECTS NAGPUR LTD</v>
          </cell>
          <cell r="B3777" t="str">
            <v>Not Listed</v>
          </cell>
          <cell r="C3777" t="str">
            <v>SHRADHA</v>
          </cell>
        </row>
        <row r="3778">
          <cell r="A3778" t="str">
            <v>SHREE AJIT PULP AND PAPER LTD</v>
          </cell>
          <cell r="B3778">
            <v>538795</v>
          </cell>
          <cell r="C3778" t="str">
            <v>Not Listed</v>
          </cell>
        </row>
        <row r="3779">
          <cell r="A3779" t="str">
            <v>SHREE BHAVYA FABRICS LTD</v>
          </cell>
          <cell r="B3779">
            <v>521131</v>
          </cell>
          <cell r="C3779" t="str">
            <v>Not Listed</v>
          </cell>
        </row>
        <row r="3780">
          <cell r="A3780" t="str">
            <v>SHREE BHAWANI PAPER MILLS LTD</v>
          </cell>
          <cell r="B3780">
            <v>502563</v>
          </cell>
          <cell r="C3780" t="str">
            <v>Not Listed</v>
          </cell>
        </row>
        <row r="3781">
          <cell r="A3781" t="str">
            <v>SHREE CEMENT LTD</v>
          </cell>
          <cell r="B3781">
            <v>500387</v>
          </cell>
          <cell r="C3781" t="str">
            <v>SHREECEM</v>
          </cell>
        </row>
        <row r="3782">
          <cell r="A3782" t="str">
            <v>SHREE DIGVIJAY CEMENT CO LTD</v>
          </cell>
          <cell r="B3782">
            <v>502180</v>
          </cell>
          <cell r="C3782" t="str">
            <v>Not Listed</v>
          </cell>
        </row>
        <row r="3783">
          <cell r="A3783" t="str">
            <v>SHREE GANESH BIOTECH (INDIA) LTD</v>
          </cell>
          <cell r="B3783">
            <v>539470</v>
          </cell>
          <cell r="C3783" t="str">
            <v>Not Listed</v>
          </cell>
        </row>
        <row r="3784">
          <cell r="A3784" t="str">
            <v>SHREE GANESH BIOTECH INDIA LTD</v>
          </cell>
          <cell r="B3784">
            <v>539470</v>
          </cell>
          <cell r="C3784" t="str">
            <v>Not Listed</v>
          </cell>
        </row>
        <row r="3785">
          <cell r="A3785" t="str">
            <v>SHREE GANESH ELASTOPLAST LTD</v>
          </cell>
          <cell r="B3785">
            <v>530797</v>
          </cell>
          <cell r="C3785" t="str">
            <v>Not Listed</v>
          </cell>
        </row>
        <row r="3786">
          <cell r="A3786" t="str">
            <v>SHREE GANESH FORGINGS LTD</v>
          </cell>
          <cell r="B3786">
            <v>532643</v>
          </cell>
          <cell r="C3786" t="str">
            <v>SGFL</v>
          </cell>
        </row>
        <row r="3787">
          <cell r="A3787" t="str">
            <v>SHREE GANESH REMEDIES LTD</v>
          </cell>
          <cell r="B3787">
            <v>540737</v>
          </cell>
          <cell r="C3787" t="str">
            <v>Not Listed</v>
          </cell>
        </row>
        <row r="3788">
          <cell r="A3788" t="str">
            <v>SHREE GLOBAL TRADEFIN LTD</v>
          </cell>
          <cell r="B3788">
            <v>512463</v>
          </cell>
          <cell r="C3788" t="str">
            <v>Not Listed</v>
          </cell>
        </row>
        <row r="3789">
          <cell r="A3789" t="str">
            <v>SHREE HARI CHEMICALS EXPORT LTD</v>
          </cell>
          <cell r="B3789">
            <v>524336</v>
          </cell>
          <cell r="C3789" t="str">
            <v>Not Listed</v>
          </cell>
        </row>
        <row r="3790">
          <cell r="A3790" t="str">
            <v>SHREE KARTHIK PAPERS LTD</v>
          </cell>
          <cell r="B3790">
            <v>516106</v>
          </cell>
          <cell r="C3790" t="str">
            <v>Not Listed</v>
          </cell>
        </row>
        <row r="3791">
          <cell r="A3791" t="str">
            <v>SHREE KRISHNA INFRASTRUCTURE LTD</v>
          </cell>
          <cell r="B3791">
            <v>542146</v>
          </cell>
          <cell r="C3791" t="str">
            <v>Not Listed</v>
          </cell>
        </row>
        <row r="3792">
          <cell r="A3792" t="str">
            <v>SHREE KRISHNA PAPER MILLS &amp; INDUSTRIES LTD</v>
          </cell>
          <cell r="B3792">
            <v>500388</v>
          </cell>
          <cell r="C3792" t="str">
            <v>Not Listed</v>
          </cell>
        </row>
        <row r="3793">
          <cell r="A3793" t="str">
            <v>SHREE MANUFACTURING CO LTD</v>
          </cell>
          <cell r="B3793">
            <v>503863</v>
          </cell>
          <cell r="C3793" t="str">
            <v>Not Listed</v>
          </cell>
        </row>
        <row r="3794">
          <cell r="A3794" t="str">
            <v>SHREE METALLOYS LTD</v>
          </cell>
          <cell r="B3794">
            <v>531962</v>
          </cell>
          <cell r="C3794" t="str">
            <v>Not Listed</v>
          </cell>
        </row>
        <row r="3795">
          <cell r="A3795" t="str">
            <v>SHREE NIDHI TRADING CO  LTD</v>
          </cell>
          <cell r="B3795">
            <v>540253</v>
          </cell>
          <cell r="C3795" t="str">
            <v>Not Listed</v>
          </cell>
        </row>
        <row r="3796">
          <cell r="A3796" t="str">
            <v>SHREE OM TRADES LTD</v>
          </cell>
          <cell r="B3796">
            <v>506180</v>
          </cell>
          <cell r="C3796" t="str">
            <v>Not Listed</v>
          </cell>
        </row>
        <row r="3797">
          <cell r="A3797" t="str">
            <v>SHREE PACETRONIX LTD</v>
          </cell>
          <cell r="B3797">
            <v>527005</v>
          </cell>
          <cell r="C3797" t="str">
            <v>Not Listed</v>
          </cell>
        </row>
        <row r="3798">
          <cell r="A3798" t="str">
            <v>SHREE PRECOATED STEELS LTD</v>
          </cell>
          <cell r="B3798">
            <v>533110</v>
          </cell>
          <cell r="C3798" t="str">
            <v>Not Listed</v>
          </cell>
        </row>
        <row r="3799">
          <cell r="A3799" t="str">
            <v>SHREE PUSHKAR CHEMICALS &amp; FERTILISERS LTD</v>
          </cell>
          <cell r="B3799">
            <v>539334</v>
          </cell>
          <cell r="C3799" t="str">
            <v>SHREEPUSHK</v>
          </cell>
        </row>
        <row r="3800">
          <cell r="A3800" t="str">
            <v>SHREE RAJASTHAN SYNTEX LTD</v>
          </cell>
          <cell r="B3800">
            <v>503837</v>
          </cell>
          <cell r="C3800" t="str">
            <v>Not Listed</v>
          </cell>
        </row>
        <row r="3801">
          <cell r="A3801" t="str">
            <v>SHREE RAJESHWARANAND PAPER MILLS LTD</v>
          </cell>
          <cell r="B3801">
            <v>516086</v>
          </cell>
          <cell r="C3801" t="str">
            <v>Not Listed</v>
          </cell>
        </row>
        <row r="3802">
          <cell r="A3802" t="str">
            <v>SHREE RAM PROTEINS LTD</v>
          </cell>
          <cell r="B3802" t="str">
            <v>Not Listed</v>
          </cell>
          <cell r="C3802" t="str">
            <v>SRPL</v>
          </cell>
        </row>
        <row r="3803">
          <cell r="A3803" t="str">
            <v>SHREE RAMA MULTI-TECH LTD</v>
          </cell>
          <cell r="B3803">
            <v>532310</v>
          </cell>
          <cell r="C3803" t="str">
            <v>SHREERAMA</v>
          </cell>
        </row>
        <row r="3804">
          <cell r="A3804" t="str">
            <v>SHREE RAMA NEWSPRINT LTD</v>
          </cell>
          <cell r="B3804">
            <v>500356</v>
          </cell>
          <cell r="C3804" t="str">
            <v>RAMANEWS</v>
          </cell>
        </row>
        <row r="3805">
          <cell r="A3805" t="str">
            <v>SHREE RENUKA SUGARS LTD</v>
          </cell>
          <cell r="B3805">
            <v>532670</v>
          </cell>
          <cell r="C3805" t="str">
            <v>RENUKA</v>
          </cell>
        </row>
        <row r="3806">
          <cell r="A3806" t="str">
            <v>SHREE SALASAR INVESTMENT LTD</v>
          </cell>
          <cell r="B3806">
            <v>503635</v>
          </cell>
          <cell r="C3806" t="str">
            <v>Not Listed</v>
          </cell>
        </row>
        <row r="3807">
          <cell r="A3807" t="str">
            <v>SHREE SECURITIES LTD</v>
          </cell>
          <cell r="B3807">
            <v>538975</v>
          </cell>
          <cell r="C3807" t="str">
            <v>Not Listed</v>
          </cell>
        </row>
        <row r="3808">
          <cell r="A3808" t="str">
            <v>SHREE STEEL WIRE ROPES LTD</v>
          </cell>
          <cell r="B3808">
            <v>513488</v>
          </cell>
          <cell r="C3808" t="str">
            <v>Not Listed</v>
          </cell>
        </row>
        <row r="3809">
          <cell r="A3809" t="str">
            <v>SHREE SURGOVIND TRADELINK LTD</v>
          </cell>
          <cell r="B3809">
            <v>531667</v>
          </cell>
          <cell r="C3809" t="str">
            <v>Not Listed</v>
          </cell>
        </row>
        <row r="3810">
          <cell r="A3810" t="str">
            <v>SHREE TIRUPATI BALAJEE FIBC LTD</v>
          </cell>
          <cell r="B3810" t="str">
            <v>Not Listed</v>
          </cell>
          <cell r="C3810" t="str">
            <v>TIRUPATI</v>
          </cell>
        </row>
        <row r="3811">
          <cell r="A3811" t="str">
            <v>SHREE TULSI ONLINE COM LTD</v>
          </cell>
          <cell r="B3811">
            <v>590128</v>
          </cell>
          <cell r="C3811" t="str">
            <v>Not Listed</v>
          </cell>
        </row>
        <row r="3812">
          <cell r="A3812" t="str">
            <v>SHREE VASU LOGISTICS LTD</v>
          </cell>
          <cell r="B3812" t="str">
            <v>Not Listed</v>
          </cell>
          <cell r="C3812" t="str">
            <v>SVLL</v>
          </cell>
        </row>
        <row r="3813">
          <cell r="A3813" t="str">
            <v>SHREE WORSTEX LTD</v>
          </cell>
          <cell r="B3813">
            <v>541358</v>
          </cell>
          <cell r="C3813" t="str">
            <v>Not Listed</v>
          </cell>
        </row>
        <row r="3814">
          <cell r="A3814" t="str">
            <v>SHREEJI TRANSLOGISTICS LTD</v>
          </cell>
          <cell r="B3814">
            <v>540738</v>
          </cell>
          <cell r="C3814" t="str">
            <v>Not Listed</v>
          </cell>
        </row>
        <row r="3815">
          <cell r="A3815" t="str">
            <v>SHREENATH INVESTMENTS CO LTD</v>
          </cell>
          <cell r="B3815">
            <v>503696</v>
          </cell>
          <cell r="C3815" t="str">
            <v>Not Listed</v>
          </cell>
        </row>
        <row r="3816">
          <cell r="A3816" t="str">
            <v>SHREEOSWAL SEEDS AND CHEMICALS LTD</v>
          </cell>
          <cell r="B3816" t="str">
            <v>Not Listed</v>
          </cell>
          <cell r="C3816" t="str">
            <v>OSWALSEEDS</v>
          </cell>
        </row>
        <row r="3817">
          <cell r="A3817" t="str">
            <v>SHREESHAY ENGINEERS LTD</v>
          </cell>
          <cell r="B3817">
            <v>541112</v>
          </cell>
          <cell r="C3817" t="str">
            <v>Not Listed</v>
          </cell>
        </row>
        <row r="3818">
          <cell r="A3818" t="str">
            <v>SHREEVATSAA FINANCE &amp; LEASING LTD</v>
          </cell>
          <cell r="B3818">
            <v>532007</v>
          </cell>
          <cell r="C3818" t="str">
            <v>Not Listed</v>
          </cell>
        </row>
        <row r="3819">
          <cell r="A3819" t="str">
            <v>SHRENIK LTD</v>
          </cell>
          <cell r="B3819" t="str">
            <v>Not Listed</v>
          </cell>
          <cell r="C3819" t="str">
            <v>SHRENIK</v>
          </cell>
        </row>
        <row r="3820">
          <cell r="A3820" t="str">
            <v>SHREYANS INDUSTRIES LTD</v>
          </cell>
          <cell r="B3820">
            <v>516016</v>
          </cell>
          <cell r="C3820" t="str">
            <v>SHREYANIND</v>
          </cell>
        </row>
        <row r="3821">
          <cell r="A3821" t="str">
            <v>SHREYAS INTERMEDIATES LTD</v>
          </cell>
          <cell r="B3821">
            <v>526335</v>
          </cell>
          <cell r="C3821" t="str">
            <v>Not Listed</v>
          </cell>
        </row>
        <row r="3822">
          <cell r="A3822" t="str">
            <v>SHREYAS SHIPPING &amp; LOGISTICS LTD</v>
          </cell>
          <cell r="B3822">
            <v>520151</v>
          </cell>
          <cell r="C3822" t="str">
            <v>SHREYAS</v>
          </cell>
        </row>
        <row r="3823">
          <cell r="A3823" t="str">
            <v>SHRI BAJRANG ALLOYS LTD</v>
          </cell>
          <cell r="B3823">
            <v>526981</v>
          </cell>
          <cell r="C3823" t="str">
            <v>Not Listed</v>
          </cell>
        </row>
        <row r="3824">
          <cell r="A3824" t="str">
            <v>SHRI BHOLANATH CARPETS LTD</v>
          </cell>
          <cell r="B3824">
            <v>530841</v>
          </cell>
          <cell r="C3824" t="str">
            <v>Not Listed</v>
          </cell>
        </row>
        <row r="3825">
          <cell r="A3825" t="str">
            <v>SHRI DINESH MILLS LTD</v>
          </cell>
          <cell r="B3825">
            <v>503804</v>
          </cell>
          <cell r="C3825" t="str">
            <v>Not Listed</v>
          </cell>
        </row>
        <row r="3826">
          <cell r="A3826" t="str">
            <v>SHRI JAGDAMBA POLYMERS LTD</v>
          </cell>
          <cell r="B3826">
            <v>512453</v>
          </cell>
          <cell r="C3826" t="str">
            <v>Not Listed</v>
          </cell>
        </row>
        <row r="3827">
          <cell r="A3827" t="str">
            <v>SHRI KALYAN HOLDINGS LTD</v>
          </cell>
          <cell r="B3827">
            <v>532083</v>
          </cell>
          <cell r="C3827" t="str">
            <v>Not Listed</v>
          </cell>
        </row>
        <row r="3828">
          <cell r="A3828" t="str">
            <v>SHRI KESHAV CEMENTS AND INFRA LTD</v>
          </cell>
          <cell r="B3828">
            <v>530977</v>
          </cell>
          <cell r="C3828" t="str">
            <v>Not Listed</v>
          </cell>
        </row>
        <row r="3829">
          <cell r="A3829" t="str">
            <v>SHRI KRISHNA DEVCON LTD</v>
          </cell>
          <cell r="B3829">
            <v>531080</v>
          </cell>
          <cell r="C3829" t="str">
            <v>Not Listed</v>
          </cell>
        </row>
        <row r="3830">
          <cell r="A3830" t="str">
            <v>SHRI NIWAS LEASING AND FINANCE LTD</v>
          </cell>
          <cell r="B3830">
            <v>538897</v>
          </cell>
          <cell r="C3830" t="str">
            <v>Not Listed</v>
          </cell>
        </row>
        <row r="3831">
          <cell r="A3831" t="str">
            <v>SHRI RAM SWITCHGEARS LTD</v>
          </cell>
          <cell r="B3831" t="str">
            <v>Not Listed</v>
          </cell>
          <cell r="C3831" t="str">
            <v>SRIRAM</v>
          </cell>
        </row>
        <row r="3832">
          <cell r="A3832" t="str">
            <v>SHRICON INDUSTRIES LTD</v>
          </cell>
          <cell r="B3832">
            <v>508961</v>
          </cell>
          <cell r="C3832" t="str">
            <v>Not Listed</v>
          </cell>
        </row>
        <row r="3833">
          <cell r="A3833" t="str">
            <v>SHRIRAM ASSET MANAGEMENT CO LTD</v>
          </cell>
          <cell r="B3833">
            <v>531359</v>
          </cell>
          <cell r="C3833" t="str">
            <v>Not Listed</v>
          </cell>
        </row>
        <row r="3834">
          <cell r="A3834" t="str">
            <v>SHRIRAM CITY UNION FINANCE LTD</v>
          </cell>
          <cell r="B3834">
            <v>532498</v>
          </cell>
          <cell r="C3834" t="str">
            <v>SHRIRAMCIT</v>
          </cell>
        </row>
        <row r="3835">
          <cell r="A3835" t="str">
            <v>SHRIRAM EPC LTD</v>
          </cell>
          <cell r="B3835">
            <v>532945</v>
          </cell>
          <cell r="C3835" t="str">
            <v>SHRIRAMEPC</v>
          </cell>
        </row>
        <row r="3836">
          <cell r="A3836" t="str">
            <v>SHRIRAM PISTONS &amp; RINGS LTD</v>
          </cell>
          <cell r="B3836" t="str">
            <v>Not Listed</v>
          </cell>
          <cell r="C3836" t="str">
            <v>SHRIPISTON</v>
          </cell>
        </row>
        <row r="3837">
          <cell r="A3837" t="str">
            <v>SHRIRAM TRANSPORT FINANCE COMPANY LTD</v>
          </cell>
          <cell r="B3837">
            <v>511218</v>
          </cell>
          <cell r="C3837" t="str">
            <v>SRTRANSFIN</v>
          </cell>
        </row>
        <row r="3838">
          <cell r="A3838" t="str">
            <v>SHRISTI INFRASTRUCTURE DEVELOPMENT CORPORATION LTD</v>
          </cell>
          <cell r="B3838">
            <v>511411</v>
          </cell>
          <cell r="C3838" t="str">
            <v>Not Listed</v>
          </cell>
        </row>
        <row r="3839">
          <cell r="A3839" t="str">
            <v>SHUBHAM POLYSPIN LTD</v>
          </cell>
          <cell r="B3839">
            <v>542019</v>
          </cell>
          <cell r="C3839" t="str">
            <v>Not Listed</v>
          </cell>
        </row>
        <row r="3840">
          <cell r="A3840" t="str">
            <v>SHUBHLAXMI JEWEL ART LTD</v>
          </cell>
          <cell r="B3840" t="str">
            <v>Not Listed</v>
          </cell>
          <cell r="C3840" t="str">
            <v>SHUBHLAXMI</v>
          </cell>
        </row>
        <row r="3841">
          <cell r="A3841" t="str">
            <v>SHUKRA BULLIONS LTD.</v>
          </cell>
          <cell r="B3841">
            <v>531506</v>
          </cell>
          <cell r="C3841" t="str">
            <v>SKRABUL</v>
          </cell>
        </row>
        <row r="3842">
          <cell r="A3842" t="str">
            <v>SHUKRA JEWELLERS LTD</v>
          </cell>
          <cell r="B3842">
            <v>523790</v>
          </cell>
          <cell r="C3842" t="str">
            <v>Not Listed</v>
          </cell>
        </row>
        <row r="3843">
          <cell r="A3843" t="str">
            <v>SHUKRA PHARMACEUTICALS LTD</v>
          </cell>
          <cell r="B3843">
            <v>524632</v>
          </cell>
          <cell r="C3843" t="str">
            <v>Not Listed</v>
          </cell>
        </row>
        <row r="3844">
          <cell r="A3844" t="str">
            <v>SHYAM CENTURY FERROUS LTD</v>
          </cell>
          <cell r="B3844">
            <v>539252</v>
          </cell>
          <cell r="C3844" t="str">
            <v>SHYAMCENT</v>
          </cell>
        </row>
        <row r="3845">
          <cell r="A3845" t="str">
            <v>SHYAM TELECOM LTD</v>
          </cell>
          <cell r="B3845">
            <v>517411</v>
          </cell>
          <cell r="C3845" t="str">
            <v>SHYAMTEL</v>
          </cell>
        </row>
        <row r="3846">
          <cell r="A3846" t="str">
            <v>SHYAMA INFOSYS LTD</v>
          </cell>
          <cell r="B3846">
            <v>531219</v>
          </cell>
          <cell r="C3846" t="str">
            <v>Not Listed</v>
          </cell>
        </row>
        <row r="3847">
          <cell r="A3847" t="str">
            <v>SHYAMKAMAL INVESTMENTS LTD</v>
          </cell>
          <cell r="B3847">
            <v>505515</v>
          </cell>
          <cell r="C3847" t="str">
            <v>Not Listed</v>
          </cell>
        </row>
        <row r="3848">
          <cell r="A3848" t="str">
            <v>SI CAPITAL &amp; FINANCIAL SERVICES LTD</v>
          </cell>
          <cell r="B3848">
            <v>530907</v>
          </cell>
          <cell r="C3848" t="str">
            <v>Not Listed</v>
          </cell>
        </row>
        <row r="3849">
          <cell r="A3849" t="str">
            <v>SIBAR AUTO PARTS LTD</v>
          </cell>
          <cell r="B3849">
            <v>520141</v>
          </cell>
          <cell r="C3849" t="str">
            <v>Not Listed</v>
          </cell>
        </row>
        <row r="3850">
          <cell r="A3850" t="str">
            <v>SICAGEN (INDIA) LTD</v>
          </cell>
          <cell r="B3850">
            <v>533014</v>
          </cell>
          <cell r="C3850" t="str">
            <v>SICAGEN</v>
          </cell>
        </row>
        <row r="3851">
          <cell r="A3851" t="str">
            <v>SICAGEN INDIA LTD</v>
          </cell>
          <cell r="B3851">
            <v>533014</v>
          </cell>
          <cell r="C3851" t="str">
            <v>SICAGEN</v>
          </cell>
        </row>
        <row r="3852">
          <cell r="A3852" t="str">
            <v>SICAL LOGISTICS LTD</v>
          </cell>
          <cell r="B3852">
            <v>520086</v>
          </cell>
          <cell r="C3852" t="str">
            <v>SICAL</v>
          </cell>
        </row>
        <row r="3853">
          <cell r="A3853" t="str">
            <v>SIDDHARTH EDUCATION SERVICES LTD</v>
          </cell>
          <cell r="B3853">
            <v>540736</v>
          </cell>
          <cell r="C3853" t="str">
            <v>Not Listed</v>
          </cell>
        </row>
        <row r="3854">
          <cell r="A3854" t="str">
            <v>SIDH AUTOMOBILES LTD</v>
          </cell>
          <cell r="B3854">
            <v>539983</v>
          </cell>
          <cell r="C3854" t="str">
            <v>Not Listed</v>
          </cell>
        </row>
        <row r="3855">
          <cell r="A3855" t="str">
            <v>SIEL FINANCIAL SERVICES LTD</v>
          </cell>
          <cell r="B3855">
            <v>532217</v>
          </cell>
          <cell r="C3855" t="str">
            <v>Not Listed</v>
          </cell>
        </row>
        <row r="3856">
          <cell r="A3856" t="str">
            <v>SIEMENS LTD</v>
          </cell>
          <cell r="B3856">
            <v>500550</v>
          </cell>
          <cell r="C3856" t="str">
            <v>SIEMENS</v>
          </cell>
        </row>
        <row r="3857">
          <cell r="A3857" t="str">
            <v>SIGNET INDUSTRIES LTD</v>
          </cell>
          <cell r="B3857">
            <v>512131</v>
          </cell>
          <cell r="C3857" t="str">
            <v>SIGIND</v>
          </cell>
        </row>
        <row r="3858">
          <cell r="A3858" t="str">
            <v>SIKA INTERPLANT SYSTEMS LTD</v>
          </cell>
          <cell r="B3858">
            <v>523606</v>
          </cell>
          <cell r="C3858" t="str">
            <v>Not Listed</v>
          </cell>
        </row>
        <row r="3859">
          <cell r="A3859" t="str">
            <v>SIKKO INDUSTRIES LTD</v>
          </cell>
          <cell r="B3859" t="str">
            <v>Not Listed</v>
          </cell>
          <cell r="C3859" t="str">
            <v>SIKKO</v>
          </cell>
        </row>
        <row r="3860">
          <cell r="A3860" t="str">
            <v>SIKOZY REALTORS LTD</v>
          </cell>
          <cell r="B3860">
            <v>524642</v>
          </cell>
          <cell r="C3860" t="str">
            <v>Not Listed</v>
          </cell>
        </row>
        <row r="3861">
          <cell r="A3861" t="str">
            <v>SIL INVESTMENTS LTD</v>
          </cell>
          <cell r="B3861">
            <v>521194</v>
          </cell>
          <cell r="C3861" t="str">
            <v>SILINV</v>
          </cell>
        </row>
        <row r="3862">
          <cell r="A3862" t="str">
            <v>SILGO RETAIL LTD</v>
          </cell>
          <cell r="B3862" t="str">
            <v>Not Listed</v>
          </cell>
          <cell r="C3862" t="str">
            <v>SILGO</v>
          </cell>
        </row>
        <row r="3863">
          <cell r="A3863" t="str">
            <v>SILLY MONKS ENTERTAINMENT LTD</v>
          </cell>
          <cell r="B3863" t="str">
            <v>Not Listed</v>
          </cell>
          <cell r="C3863" t="str">
            <v>SILLYMONKS</v>
          </cell>
        </row>
        <row r="3864">
          <cell r="A3864" t="str">
            <v>SILVER OAK (INDIA) LTD</v>
          </cell>
          <cell r="B3864">
            <v>531635</v>
          </cell>
          <cell r="C3864" t="str">
            <v>Not Listed</v>
          </cell>
        </row>
        <row r="3865">
          <cell r="A3865" t="str">
            <v>SILVER OAK COMMERCIAL LTD</v>
          </cell>
          <cell r="B3865">
            <v>512197</v>
          </cell>
          <cell r="C3865" t="str">
            <v>Not Listed</v>
          </cell>
        </row>
        <row r="3866">
          <cell r="A3866" t="str">
            <v>SILVER OAK INDIA LTD</v>
          </cell>
          <cell r="B3866">
            <v>531635</v>
          </cell>
          <cell r="C3866" t="str">
            <v>Not Listed</v>
          </cell>
        </row>
        <row r="3867">
          <cell r="A3867" t="str">
            <v>SILVER TOUCH TECHNOLOGIES LTD</v>
          </cell>
          <cell r="B3867" t="str">
            <v>Not Listed</v>
          </cell>
          <cell r="C3867" t="str">
            <v>SILVERTUC</v>
          </cell>
        </row>
        <row r="3868">
          <cell r="A3868" t="str">
            <v>SILVERPOINT INFRATECH LTD</v>
          </cell>
          <cell r="B3868">
            <v>536073</v>
          </cell>
          <cell r="C3868" t="str">
            <v>Not Listed</v>
          </cell>
        </row>
        <row r="3869">
          <cell r="A3869" t="str">
            <v>SIMBHAOLI SUGARS LTD</v>
          </cell>
          <cell r="B3869">
            <v>539742</v>
          </cell>
          <cell r="C3869" t="str">
            <v>SIMBHALS</v>
          </cell>
        </row>
        <row r="3870">
          <cell r="A3870" t="str">
            <v>SIMMONDS MARSHALL LTD</v>
          </cell>
          <cell r="B3870">
            <v>507998</v>
          </cell>
          <cell r="C3870" t="str">
            <v>Not Listed</v>
          </cell>
        </row>
        <row r="3871">
          <cell r="A3871" t="str">
            <v>SIMPLEX CASTINGS LTD</v>
          </cell>
          <cell r="B3871">
            <v>513472</v>
          </cell>
          <cell r="C3871" t="str">
            <v>Not Listed</v>
          </cell>
        </row>
        <row r="3872">
          <cell r="A3872" t="str">
            <v>SIMPLEX INFRASTRUCTURES LTD</v>
          </cell>
          <cell r="B3872">
            <v>523838</v>
          </cell>
          <cell r="C3872" t="str">
            <v>SIMPLEXINF</v>
          </cell>
        </row>
        <row r="3873">
          <cell r="A3873" t="str">
            <v>SIMPLEX MILLS COMPANY LTD</v>
          </cell>
          <cell r="B3873">
            <v>533018</v>
          </cell>
          <cell r="C3873" t="str">
            <v>Not Listed</v>
          </cell>
        </row>
        <row r="3874">
          <cell r="A3874" t="str">
            <v>SIMPLEX PAPERS LTD</v>
          </cell>
          <cell r="B3874">
            <v>533019</v>
          </cell>
          <cell r="C3874" t="str">
            <v>Not Listed</v>
          </cell>
        </row>
        <row r="3875">
          <cell r="A3875" t="str">
            <v>SIMPLEX REALTY LTD</v>
          </cell>
          <cell r="B3875">
            <v>503229</v>
          </cell>
          <cell r="C3875" t="str">
            <v>Not Listed</v>
          </cell>
        </row>
        <row r="3876">
          <cell r="A3876" t="str">
            <v>SIMRAN FARMS LTD</v>
          </cell>
          <cell r="B3876">
            <v>519566</v>
          </cell>
          <cell r="C3876" t="str">
            <v>Not Listed</v>
          </cell>
        </row>
        <row r="3877">
          <cell r="A3877" t="str">
            <v>SINCLAIRS HOTELS LTD</v>
          </cell>
          <cell r="B3877">
            <v>523023</v>
          </cell>
          <cell r="C3877" t="str">
            <v>Not Listed</v>
          </cell>
        </row>
        <row r="3878">
          <cell r="A3878" t="str">
            <v>SINDHU TRADE LINKS LTD</v>
          </cell>
          <cell r="B3878">
            <v>532029</v>
          </cell>
          <cell r="C3878" t="str">
            <v>Not Listed</v>
          </cell>
        </row>
        <row r="3879">
          <cell r="A3879" t="str">
            <v>SINDU VALLEY TECHNOLOGIES LTD</v>
          </cell>
          <cell r="B3879">
            <v>505504</v>
          </cell>
          <cell r="C3879" t="str">
            <v>Not Listed</v>
          </cell>
        </row>
        <row r="3880">
          <cell r="A3880" t="str">
            <v>SINGER (INDIA) LTD</v>
          </cell>
          <cell r="B3880">
            <v>505729</v>
          </cell>
          <cell r="C3880" t="str">
            <v>Not Listed</v>
          </cell>
        </row>
        <row r="3881">
          <cell r="A3881" t="str">
            <v>SINGER INDIA LTD</v>
          </cell>
          <cell r="B3881">
            <v>505729</v>
          </cell>
          <cell r="C3881" t="str">
            <v>Not Listed</v>
          </cell>
        </row>
        <row r="3882">
          <cell r="A3882" t="str">
            <v>SINNAR BIDI UDYOG LTD</v>
          </cell>
          <cell r="B3882">
            <v>509887</v>
          </cell>
          <cell r="C3882" t="str">
            <v>Not Listed</v>
          </cell>
        </row>
        <row r="3883">
          <cell r="A3883" t="str">
            <v>SINNER ENERGY (INDIA) LTD</v>
          </cell>
          <cell r="B3883">
            <v>539410</v>
          </cell>
          <cell r="C3883" t="str">
            <v>Not Listed</v>
          </cell>
        </row>
        <row r="3884">
          <cell r="A3884" t="str">
            <v>SINNER ENERGY INDIA LTD</v>
          </cell>
          <cell r="B3884">
            <v>539410</v>
          </cell>
          <cell r="C3884" t="str">
            <v>Not Listed</v>
          </cell>
        </row>
        <row r="3885">
          <cell r="A3885" t="str">
            <v>SINTERCOM (INDIA) LTD</v>
          </cell>
          <cell r="B3885" t="str">
            <v>Not Listed</v>
          </cell>
          <cell r="C3885" t="str">
            <v>SINTERCOM</v>
          </cell>
        </row>
        <row r="3886">
          <cell r="A3886" t="str">
            <v>SINTERCOM INDIA LTD</v>
          </cell>
          <cell r="B3886" t="str">
            <v>Not Listed</v>
          </cell>
          <cell r="C3886" t="str">
            <v>SINTERCOM</v>
          </cell>
        </row>
        <row r="3887">
          <cell r="A3887" t="str">
            <v>SINTEX INDUSTRIES LTD</v>
          </cell>
          <cell r="B3887">
            <v>502742</v>
          </cell>
          <cell r="C3887" t="str">
            <v>SINTEX</v>
          </cell>
        </row>
        <row r="3888">
          <cell r="A3888" t="str">
            <v>SINTEX PLASTICS TECHNOLOGY LTD</v>
          </cell>
          <cell r="B3888">
            <v>540653</v>
          </cell>
          <cell r="C3888" t="str">
            <v>SPTL</v>
          </cell>
        </row>
        <row r="3889">
          <cell r="A3889" t="str">
            <v>SIP INDUSTRIES LTD</v>
          </cell>
          <cell r="B3889">
            <v>523164</v>
          </cell>
          <cell r="C3889" t="str">
            <v>Not Listed</v>
          </cell>
        </row>
        <row r="3890">
          <cell r="A3890" t="str">
            <v>SIR SHADI LAL ENTERPRISES LTD</v>
          </cell>
          <cell r="B3890">
            <v>532879</v>
          </cell>
          <cell r="C3890" t="str">
            <v>Not Listed</v>
          </cell>
        </row>
        <row r="3891">
          <cell r="A3891" t="str">
            <v>SIRCA PAINTS (INDIA) LTD</v>
          </cell>
          <cell r="B3891" t="str">
            <v>Not Listed</v>
          </cell>
          <cell r="C3891" t="str">
            <v>SIRCA</v>
          </cell>
        </row>
        <row r="3892">
          <cell r="A3892" t="str">
            <v>SIRCA PAINTS INDIA LTD</v>
          </cell>
          <cell r="B3892" t="str">
            <v>Not Listed</v>
          </cell>
          <cell r="C3892" t="str">
            <v>SIRCA</v>
          </cell>
        </row>
        <row r="3893">
          <cell r="A3893" t="str">
            <v>SIROHIA &amp; SONS LTD</v>
          </cell>
          <cell r="B3893">
            <v>538667</v>
          </cell>
          <cell r="C3893" t="str">
            <v>Not Listed</v>
          </cell>
        </row>
        <row r="3894">
          <cell r="A3894" t="str">
            <v>SITA ENTERPRISES LTD</v>
          </cell>
          <cell r="B3894">
            <v>512589</v>
          </cell>
          <cell r="C3894" t="str">
            <v>Not Listed</v>
          </cell>
        </row>
        <row r="3895">
          <cell r="A3895" t="str">
            <v>SITA SHREE FOOD PRODUCTS LTD</v>
          </cell>
          <cell r="B3895">
            <v>532961</v>
          </cell>
          <cell r="C3895" t="str">
            <v>SITASHREE</v>
          </cell>
        </row>
        <row r="3896">
          <cell r="A3896" t="str">
            <v>SITI NETWORKS LTD</v>
          </cell>
          <cell r="B3896">
            <v>532795</v>
          </cell>
          <cell r="C3896" t="str">
            <v>SITINET</v>
          </cell>
        </row>
        <row r="3897">
          <cell r="A3897" t="str">
            <v>SIYARAM SILK MILLS LTD</v>
          </cell>
          <cell r="B3897">
            <v>503811</v>
          </cell>
          <cell r="C3897" t="str">
            <v>SIYSIL</v>
          </cell>
        </row>
        <row r="3898">
          <cell r="A3898" t="str">
            <v>SJ CORPORATION LTD</v>
          </cell>
          <cell r="B3898">
            <v>504398</v>
          </cell>
          <cell r="C3898" t="str">
            <v>Not Listed</v>
          </cell>
        </row>
        <row r="3899">
          <cell r="A3899" t="str">
            <v>SJVN LTD</v>
          </cell>
          <cell r="B3899">
            <v>533206</v>
          </cell>
          <cell r="C3899" t="str">
            <v>SJVN</v>
          </cell>
        </row>
        <row r="3900">
          <cell r="A3900" t="str">
            <v>SKF (INDIA) LTD</v>
          </cell>
          <cell r="B3900">
            <v>500472</v>
          </cell>
          <cell r="C3900" t="str">
            <v>SKF(INDIA)</v>
          </cell>
        </row>
        <row r="3901">
          <cell r="A3901" t="str">
            <v>SKF INDIA LTD</v>
          </cell>
          <cell r="B3901">
            <v>500472</v>
          </cell>
          <cell r="C3901" t="str">
            <v>SKFINDIA</v>
          </cell>
        </row>
        <row r="3902">
          <cell r="A3902" t="str">
            <v>SKIL INFRASTRUCTURE LTD</v>
          </cell>
          <cell r="B3902">
            <v>539861</v>
          </cell>
          <cell r="C3902" t="str">
            <v>SKIL</v>
          </cell>
        </row>
        <row r="3903">
          <cell r="A3903" t="str">
            <v>SKIPPER LTD</v>
          </cell>
          <cell r="B3903">
            <v>538562</v>
          </cell>
          <cell r="C3903" t="str">
            <v>SKIPPER</v>
          </cell>
        </row>
        <row r="3904">
          <cell r="A3904" t="str">
            <v>SKM EGG PRODUCTS EXPORT (INDIA) LTD</v>
          </cell>
          <cell r="B3904">
            <v>532143</v>
          </cell>
          <cell r="C3904" t="str">
            <v>SKMEGGPROD</v>
          </cell>
        </row>
        <row r="3905">
          <cell r="A3905" t="str">
            <v>SKM EGG PRODUCTS EXPORT INDIA LTD</v>
          </cell>
          <cell r="B3905">
            <v>532143</v>
          </cell>
          <cell r="C3905" t="str">
            <v>SKMEGGPROD</v>
          </cell>
        </row>
        <row r="3906">
          <cell r="A3906" t="str">
            <v>SKP SECURITIES LTD</v>
          </cell>
          <cell r="B3906">
            <v>531169</v>
          </cell>
          <cell r="C3906" t="str">
            <v>Not Listed</v>
          </cell>
        </row>
        <row r="3907">
          <cell r="A3907" t="str">
            <v>SKS TEXTILES LTD</v>
          </cell>
          <cell r="B3907" t="str">
            <v>Not Listed</v>
          </cell>
          <cell r="C3907" t="str">
            <v>SKSTEXTILE</v>
          </cell>
        </row>
        <row r="3908">
          <cell r="A3908" t="str">
            <v>SKY GOLD LTD</v>
          </cell>
          <cell r="B3908">
            <v>541967</v>
          </cell>
          <cell r="C3908" t="str">
            <v>Not Listed</v>
          </cell>
        </row>
        <row r="3909">
          <cell r="A3909" t="str">
            <v>SKY INDUSTRIES LTD</v>
          </cell>
          <cell r="B3909">
            <v>526479</v>
          </cell>
          <cell r="C3909" t="str">
            <v>Not Listed</v>
          </cell>
        </row>
        <row r="3910">
          <cell r="A3910" t="str">
            <v>SKYLINE MILLARS LTD</v>
          </cell>
          <cell r="B3910">
            <v>505650</v>
          </cell>
          <cell r="C3910" t="str">
            <v>Not Listed</v>
          </cell>
        </row>
        <row r="3911">
          <cell r="A3911" t="str">
            <v>SKYLINE VENTURES (INDIA) LTD</v>
          </cell>
          <cell r="B3911">
            <v>538919</v>
          </cell>
          <cell r="C3911" t="str">
            <v>Not Listed</v>
          </cell>
        </row>
        <row r="3912">
          <cell r="A3912" t="str">
            <v>SKYLINE VENTURES INDIA LTD</v>
          </cell>
          <cell r="B3912">
            <v>538919</v>
          </cell>
          <cell r="C3912" t="str">
            <v>Not Listed</v>
          </cell>
        </row>
        <row r="3913">
          <cell r="A3913" t="str">
            <v>SMART FINSEC LTD</v>
          </cell>
          <cell r="B3913">
            <v>539494</v>
          </cell>
          <cell r="C3913" t="str">
            <v>Not Listed</v>
          </cell>
        </row>
        <row r="3914">
          <cell r="A3914" t="str">
            <v>SMARTLINK HOLDINGS LTD</v>
          </cell>
          <cell r="B3914">
            <v>532419</v>
          </cell>
          <cell r="C3914" t="str">
            <v>SMARTLINK</v>
          </cell>
        </row>
        <row r="3915">
          <cell r="A3915" t="str">
            <v>SMIFS CAPITAL MARKETS LTD</v>
          </cell>
          <cell r="B3915">
            <v>508905</v>
          </cell>
          <cell r="C3915" t="str">
            <v>Not Listed</v>
          </cell>
        </row>
        <row r="3916">
          <cell r="A3916" t="str">
            <v>SML ISUZU LTD</v>
          </cell>
          <cell r="B3916">
            <v>505192</v>
          </cell>
          <cell r="C3916" t="str">
            <v>SMLISUZU</v>
          </cell>
        </row>
        <row r="3917">
          <cell r="A3917" t="str">
            <v>SMRUTHI ORGANICS LTD</v>
          </cell>
          <cell r="B3917">
            <v>540686</v>
          </cell>
          <cell r="C3917" t="str">
            <v>Not Listed</v>
          </cell>
        </row>
        <row r="3918">
          <cell r="A3918" t="str">
            <v>SMS LIFESCIENCES (INDIA) LTD</v>
          </cell>
          <cell r="B3918">
            <v>540679</v>
          </cell>
          <cell r="C3918" t="str">
            <v>SMSLIFE</v>
          </cell>
        </row>
        <row r="3919">
          <cell r="A3919" t="str">
            <v>SMS LIFESCIENCES INDIA LTD</v>
          </cell>
          <cell r="B3919">
            <v>540679</v>
          </cell>
          <cell r="C3919" t="str">
            <v>SMSLIFE</v>
          </cell>
        </row>
        <row r="3920">
          <cell r="A3920" t="str">
            <v>SMS PHARMACEUTICALS LTD</v>
          </cell>
          <cell r="B3920">
            <v>532815</v>
          </cell>
          <cell r="C3920" t="str">
            <v>SMSPHARMA</v>
          </cell>
        </row>
        <row r="3921">
          <cell r="A3921" t="str">
            <v>SMVD POLY PACK LTD</v>
          </cell>
          <cell r="B3921" t="str">
            <v>Not Listed</v>
          </cell>
          <cell r="C3921" t="str">
            <v>SMVD</v>
          </cell>
        </row>
        <row r="3922">
          <cell r="A3922" t="str">
            <v>SNL BEARINGS LTD</v>
          </cell>
          <cell r="B3922">
            <v>505827</v>
          </cell>
          <cell r="C3922" t="str">
            <v>Not Listed</v>
          </cell>
        </row>
        <row r="3923">
          <cell r="A3923" t="str">
            <v>SNOWMAN LOGISTICS LTD</v>
          </cell>
          <cell r="B3923">
            <v>538635</v>
          </cell>
          <cell r="C3923" t="str">
            <v>SNOWMAN</v>
          </cell>
        </row>
        <row r="3924">
          <cell r="A3924" t="str">
            <v>SOBHA LTD</v>
          </cell>
          <cell r="B3924">
            <v>532784</v>
          </cell>
          <cell r="C3924" t="str">
            <v>SOBHA</v>
          </cell>
        </row>
        <row r="3925">
          <cell r="A3925" t="str">
            <v>SOBHAGYA MERCHANTILE LTD</v>
          </cell>
          <cell r="B3925">
            <v>512014</v>
          </cell>
          <cell r="C3925" t="str">
            <v>Not Listed</v>
          </cell>
        </row>
        <row r="3926">
          <cell r="A3926" t="str">
            <v>SOFCOM SYSTEMS LTD</v>
          </cell>
          <cell r="B3926">
            <v>538923</v>
          </cell>
          <cell r="C3926" t="str">
            <v>Not Listed</v>
          </cell>
        </row>
        <row r="3927">
          <cell r="A3927" t="str">
            <v>SOFTBPO GLOBAL SERVICES LTD</v>
          </cell>
          <cell r="B3927">
            <v>504375</v>
          </cell>
          <cell r="C3927" t="str">
            <v>Not Listed</v>
          </cell>
        </row>
        <row r="3928">
          <cell r="A3928" t="str">
            <v>SOFTSOL (INDIA) LTD</v>
          </cell>
          <cell r="B3928">
            <v>532344</v>
          </cell>
          <cell r="C3928" t="str">
            <v>Not Listed</v>
          </cell>
        </row>
        <row r="3929">
          <cell r="A3929" t="str">
            <v>SOFTSOL INDIA LTD</v>
          </cell>
          <cell r="B3929">
            <v>532344</v>
          </cell>
          <cell r="C3929" t="str">
            <v>Not Listed</v>
          </cell>
        </row>
        <row r="3930">
          <cell r="A3930" t="str">
            <v>SOFTTECH ENGINEERS LTD</v>
          </cell>
          <cell r="B3930" t="str">
            <v>Not Listed</v>
          </cell>
          <cell r="C3930" t="str">
            <v>SOFTTECH</v>
          </cell>
        </row>
        <row r="3931">
          <cell r="A3931" t="str">
            <v>SOLAR INDUSTRIES (INDIA) LTD</v>
          </cell>
          <cell r="B3931">
            <v>532725</v>
          </cell>
          <cell r="C3931" t="str">
            <v>SOLARINDS</v>
          </cell>
        </row>
        <row r="3932">
          <cell r="A3932" t="str">
            <v>SOLAR INDUSTRIES INDIA LTD</v>
          </cell>
          <cell r="B3932">
            <v>532725</v>
          </cell>
          <cell r="C3932" t="str">
            <v>SOLARINDS</v>
          </cell>
        </row>
        <row r="3933">
          <cell r="A3933" t="str">
            <v>SOLARA ACTIVE PHARMA SCIENCES LTD</v>
          </cell>
          <cell r="B3933">
            <v>541540</v>
          </cell>
          <cell r="C3933" t="str">
            <v>SOLARA</v>
          </cell>
        </row>
        <row r="3934">
          <cell r="A3934" t="str">
            <v>SOLEX ENERGY LTD</v>
          </cell>
          <cell r="B3934" t="str">
            <v>Not Listed</v>
          </cell>
          <cell r="C3934" t="str">
            <v>SOLEX</v>
          </cell>
        </row>
        <row r="3935">
          <cell r="A3935" t="str">
            <v>SOLID CARBIDE TOOLS LTD</v>
          </cell>
          <cell r="B3935">
            <v>500394</v>
          </cell>
          <cell r="C3935" t="str">
            <v>Not Listed</v>
          </cell>
        </row>
        <row r="3936">
          <cell r="A3936" t="str">
            <v>SOLID CONTAINERS LTD</v>
          </cell>
          <cell r="B3936">
            <v>502460</v>
          </cell>
          <cell r="C3936" t="str">
            <v>Not Listed</v>
          </cell>
        </row>
        <row r="3937">
          <cell r="A3937" t="str">
            <v>SOLID STONE COMPANY LTD</v>
          </cell>
          <cell r="B3937">
            <v>513699</v>
          </cell>
          <cell r="C3937" t="str">
            <v>Not Listed</v>
          </cell>
        </row>
        <row r="3938">
          <cell r="A3938" t="str">
            <v>SOLIS MARKETING LTD</v>
          </cell>
          <cell r="B3938">
            <v>538575</v>
          </cell>
          <cell r="C3938" t="str">
            <v>Not Listed</v>
          </cell>
        </row>
        <row r="3939">
          <cell r="A3939" t="str">
            <v>SOLITAIRE MACHINE TOOLS LTD</v>
          </cell>
          <cell r="B3939">
            <v>522152</v>
          </cell>
          <cell r="C3939" t="str">
            <v>Not Listed</v>
          </cell>
        </row>
        <row r="3940">
          <cell r="A3940" t="str">
            <v>SOM DATT FINANCE CORPORATION LTD</v>
          </cell>
          <cell r="B3940">
            <v>511571</v>
          </cell>
          <cell r="C3940" t="str">
            <v>Not Listed</v>
          </cell>
        </row>
        <row r="3941">
          <cell r="A3941" t="str">
            <v>SOM DISTILLERIES &amp; BREWERIES LTD</v>
          </cell>
          <cell r="B3941">
            <v>507514</v>
          </cell>
          <cell r="C3941" t="str">
            <v>SDBL</v>
          </cell>
        </row>
        <row r="3942">
          <cell r="A3942" t="str">
            <v>SOMA TEXTILES &amp; INDUSTRIES LTD</v>
          </cell>
          <cell r="B3942">
            <v>521034</v>
          </cell>
          <cell r="C3942" t="str">
            <v>SOMATEX</v>
          </cell>
        </row>
        <row r="3943">
          <cell r="A3943" t="str">
            <v>SOMANY CERAMICS LTD</v>
          </cell>
          <cell r="B3943">
            <v>531548</v>
          </cell>
          <cell r="C3943" t="str">
            <v>SOMANYCERA</v>
          </cell>
        </row>
        <row r="3944">
          <cell r="A3944" t="str">
            <v>SOMI CONVEYOR BELTINGS LTD</v>
          </cell>
          <cell r="B3944">
            <v>533001</v>
          </cell>
          <cell r="C3944" t="str">
            <v>SOMICONVEY</v>
          </cell>
        </row>
        <row r="3945">
          <cell r="A3945" t="str">
            <v>SONAL ADHESIVES LTD</v>
          </cell>
          <cell r="B3945">
            <v>526901</v>
          </cell>
          <cell r="C3945" t="str">
            <v>Not Listed</v>
          </cell>
        </row>
        <row r="3946">
          <cell r="A3946" t="str">
            <v>SONAL MERCANTILE LTD</v>
          </cell>
          <cell r="B3946">
            <v>538943</v>
          </cell>
          <cell r="C3946" t="str">
            <v>Not Listed</v>
          </cell>
        </row>
        <row r="3947">
          <cell r="A3947" t="str">
            <v>SONAM CLOCK LTD</v>
          </cell>
          <cell r="B3947" t="str">
            <v>Not Listed</v>
          </cell>
          <cell r="C3947" t="str">
            <v>SONAMCLOCK</v>
          </cell>
        </row>
        <row r="3948">
          <cell r="A3948" t="str">
            <v>SONATA SOFTWARE LTD</v>
          </cell>
          <cell r="B3948">
            <v>532221</v>
          </cell>
          <cell r="C3948" t="str">
            <v>SONATSOFTW</v>
          </cell>
        </row>
        <row r="3949">
          <cell r="A3949" t="str">
            <v>SONI MEDICARE LTD</v>
          </cell>
          <cell r="B3949">
            <v>539378</v>
          </cell>
          <cell r="C3949" t="str">
            <v>Not Listed</v>
          </cell>
        </row>
        <row r="3950">
          <cell r="A3950" t="str">
            <v>SONI SOYA PRODUCTS LTD</v>
          </cell>
          <cell r="B3950" t="str">
            <v>Not Listed</v>
          </cell>
          <cell r="C3950" t="str">
            <v>SONISOYA</v>
          </cell>
        </row>
        <row r="3951">
          <cell r="A3951" t="str">
            <v>SOPHIA TRAEXPO LTD</v>
          </cell>
          <cell r="B3951">
            <v>541633</v>
          </cell>
          <cell r="C3951" t="str">
            <v>Not Listed</v>
          </cell>
        </row>
        <row r="3952">
          <cell r="A3952" t="str">
            <v>SORIL INFRA RESOURCES LTD</v>
          </cell>
          <cell r="B3952">
            <v>532679</v>
          </cell>
          <cell r="C3952" t="str">
            <v>SORILINFRA</v>
          </cell>
        </row>
        <row r="3953">
          <cell r="A3953" t="str">
            <v>SOURCE INDUSTRIES (INDIA) LTD</v>
          </cell>
          <cell r="B3953">
            <v>521036</v>
          </cell>
          <cell r="C3953" t="str">
            <v>Not Listed</v>
          </cell>
        </row>
        <row r="3954">
          <cell r="A3954" t="str">
            <v>SOURCE INDUSTRIES INDIA LTD</v>
          </cell>
          <cell r="B3954">
            <v>521036</v>
          </cell>
          <cell r="C3954" t="str">
            <v>Not Listed</v>
          </cell>
        </row>
        <row r="3955">
          <cell r="A3955" t="str">
            <v>SOURCE NATURAL FOODS &amp; HERBAL SUPPL LTD</v>
          </cell>
          <cell r="B3955">
            <v>531398</v>
          </cell>
          <cell r="C3955" t="str">
            <v>Not Listed</v>
          </cell>
        </row>
        <row r="3956">
          <cell r="A3956" t="str">
            <v>SOUTH ASIAN ENTERPRISES LTD</v>
          </cell>
          <cell r="B3956">
            <v>526477</v>
          </cell>
          <cell r="C3956" t="str">
            <v>Not Listed</v>
          </cell>
        </row>
        <row r="3957">
          <cell r="A3957" t="str">
            <v>SOUTH INDIA PAPER MILLS LTD</v>
          </cell>
          <cell r="B3957">
            <v>516108</v>
          </cell>
          <cell r="C3957" t="str">
            <v>Not Listed</v>
          </cell>
        </row>
        <row r="3958">
          <cell r="A3958" t="str">
            <v>SOUTH INDIA PROJECTS LTD</v>
          </cell>
          <cell r="B3958">
            <v>538891</v>
          </cell>
          <cell r="C3958" t="str">
            <v>Not Listed</v>
          </cell>
        </row>
        <row r="3959">
          <cell r="A3959" t="str">
            <v>SOUTH WEST PINNACLE EXPLORATION LTD</v>
          </cell>
          <cell r="B3959" t="str">
            <v>Not Listed</v>
          </cell>
          <cell r="C3959" t="str">
            <v>SOUTHWEST</v>
          </cell>
        </row>
        <row r="3960">
          <cell r="A3960" t="str">
            <v>SOUTHERN GAS LTD</v>
          </cell>
          <cell r="B3960">
            <v>509910</v>
          </cell>
          <cell r="C3960" t="str">
            <v>Not Listed</v>
          </cell>
        </row>
        <row r="3961">
          <cell r="A3961" t="str">
            <v>SOUTHERN INFOSYS LTD</v>
          </cell>
          <cell r="B3961">
            <v>540174</v>
          </cell>
          <cell r="C3961" t="str">
            <v>Not Listed</v>
          </cell>
        </row>
        <row r="3962">
          <cell r="A3962" t="str">
            <v>SOUTHERN LATEX LTD</v>
          </cell>
          <cell r="B3962">
            <v>514454</v>
          </cell>
          <cell r="C3962" t="str">
            <v>Not Listed</v>
          </cell>
        </row>
        <row r="3963">
          <cell r="A3963" t="str">
            <v>SOUTHERN MAGNESIUM &amp; CHEMICALS LTD</v>
          </cell>
          <cell r="B3963">
            <v>513498</v>
          </cell>
          <cell r="C3963" t="str">
            <v>Not Listed</v>
          </cell>
        </row>
        <row r="3964">
          <cell r="A3964" t="str">
            <v>SOUTHERN ONLINE BIO TECHNOLOGIES LTD</v>
          </cell>
          <cell r="B3964">
            <v>532669</v>
          </cell>
          <cell r="C3964" t="str">
            <v>Not Listed</v>
          </cell>
        </row>
        <row r="3965">
          <cell r="A3965" t="str">
            <v>SOUTHERN PETROCHEMICALS INDUSTRIES CORPORATION LTD</v>
          </cell>
          <cell r="B3965">
            <v>590030</v>
          </cell>
          <cell r="C3965" t="str">
            <v>SPIC</v>
          </cell>
        </row>
        <row r="3966">
          <cell r="A3966" t="str">
            <v>SOVEREIGN DIAMONDS LTD</v>
          </cell>
          <cell r="B3966">
            <v>523826</v>
          </cell>
          <cell r="C3966" t="str">
            <v>Not Listed</v>
          </cell>
        </row>
        <row r="3967">
          <cell r="A3967" t="str">
            <v>SOWBHAGYA MEDIA LTD</v>
          </cell>
          <cell r="B3967">
            <v>532025</v>
          </cell>
          <cell r="C3967" t="str">
            <v>Not Listed</v>
          </cell>
        </row>
        <row r="3968">
          <cell r="A3968" t="str">
            <v>SP CAPITAL FINANCING LTD</v>
          </cell>
          <cell r="B3968">
            <v>530289</v>
          </cell>
          <cell r="C3968" t="str">
            <v>Not Listed</v>
          </cell>
        </row>
        <row r="3969">
          <cell r="A3969" t="str">
            <v>SPA Capital Services Ltd</v>
          </cell>
          <cell r="B3969">
            <v>542376</v>
          </cell>
          <cell r="C3969" t="str">
            <v>SPACAPS</v>
          </cell>
        </row>
        <row r="3970">
          <cell r="A3970" t="str">
            <v>SPACE INCUBATRICS TECHNOLOGIES LTD</v>
          </cell>
          <cell r="B3970">
            <v>541890</v>
          </cell>
          <cell r="C3970" t="str">
            <v>Not Listed</v>
          </cell>
        </row>
        <row r="3971">
          <cell r="A3971" t="str">
            <v>SPACEAGE PRODUCTS LTD</v>
          </cell>
          <cell r="B3971">
            <v>538920</v>
          </cell>
          <cell r="C3971" t="str">
            <v>Not Listed</v>
          </cell>
        </row>
        <row r="3972">
          <cell r="A3972" t="str">
            <v>SPACENET ENTERPRISES (INDIA) LTD</v>
          </cell>
          <cell r="B3972" t="str">
            <v>Not Listed</v>
          </cell>
          <cell r="C3972" t="str">
            <v>SPCENET</v>
          </cell>
        </row>
        <row r="3973">
          <cell r="A3973" t="str">
            <v>SPACENET ENTERPRISES INDIA LTD</v>
          </cell>
          <cell r="B3973" t="str">
            <v>Not Listed</v>
          </cell>
          <cell r="C3973" t="str">
            <v>SPCENET</v>
          </cell>
        </row>
        <row r="3974">
          <cell r="A3974" t="str">
            <v>SPAN DIVERGENT LTD</v>
          </cell>
          <cell r="B3974">
            <v>524727</v>
          </cell>
          <cell r="C3974" t="str">
            <v>Not Listed</v>
          </cell>
        </row>
        <row r="3975">
          <cell r="A3975" t="str">
            <v>SPARC SYSTEMS LTD</v>
          </cell>
          <cell r="B3975">
            <v>531370</v>
          </cell>
          <cell r="C3975" t="str">
            <v>Not Listed</v>
          </cell>
        </row>
        <row r="3976">
          <cell r="A3976" t="str">
            <v>SPARKLING INDIA FINSHARES LTD</v>
          </cell>
          <cell r="B3976">
            <v>540211</v>
          </cell>
          <cell r="C3976" t="str">
            <v>Not Listed</v>
          </cell>
        </row>
        <row r="3977">
          <cell r="A3977" t="str">
            <v>SPECIALITY RESTAURANTS LTD</v>
          </cell>
          <cell r="B3977">
            <v>534425</v>
          </cell>
          <cell r="C3977" t="str">
            <v>SPECIALITY</v>
          </cell>
        </row>
        <row r="3978">
          <cell r="A3978" t="str">
            <v>SPECTRA INDUSTRIES LTD</v>
          </cell>
          <cell r="B3978">
            <v>513687</v>
          </cell>
          <cell r="C3978" t="str">
            <v>Not Listed</v>
          </cell>
        </row>
        <row r="3979">
          <cell r="A3979" t="str">
            <v>SPECTRUM ELECTRICAL INDUSTRIES LTD</v>
          </cell>
          <cell r="B3979" t="str">
            <v>Not Listed</v>
          </cell>
          <cell r="C3979" t="str">
            <v>SPECTRUM</v>
          </cell>
        </row>
        <row r="3980">
          <cell r="A3980" t="str">
            <v>SPECTRUM FOODS LTD</v>
          </cell>
          <cell r="B3980">
            <v>531982</v>
          </cell>
          <cell r="C3980" t="str">
            <v>Not Listed</v>
          </cell>
        </row>
        <row r="3981">
          <cell r="A3981" t="str">
            <v>SPECULAR MARKETING &amp; FINANCING LTD</v>
          </cell>
          <cell r="B3981">
            <v>512153</v>
          </cell>
          <cell r="C3981" t="str">
            <v>Not Listed</v>
          </cell>
        </row>
        <row r="3982">
          <cell r="A3982" t="str">
            <v>SPEEDAGE COMMERCIALS LTD</v>
          </cell>
          <cell r="B3982">
            <v>512291</v>
          </cell>
          <cell r="C3982" t="str">
            <v>Not Listed</v>
          </cell>
        </row>
        <row r="3983">
          <cell r="A3983" t="str">
            <v>SPEL SEMICONDUCTOR LTD</v>
          </cell>
          <cell r="B3983">
            <v>517166</v>
          </cell>
          <cell r="C3983" t="str">
            <v>Not Listed</v>
          </cell>
        </row>
        <row r="3984">
          <cell r="A3984" t="str">
            <v>Spencers Retail Ltd</v>
          </cell>
          <cell r="B3984">
            <v>542337</v>
          </cell>
          <cell r="C3984" t="str">
            <v>SPENCER</v>
          </cell>
        </row>
        <row r="3985">
          <cell r="A3985" t="str">
            <v>Spencer's Retail LTD</v>
          </cell>
          <cell r="B3985" t="str">
            <v>Not Listed</v>
          </cell>
          <cell r="C3985" t="str">
            <v>SPENCERS</v>
          </cell>
        </row>
        <row r="3986">
          <cell r="A3986" t="str">
            <v>SPENTA INTERNATIONAL LTD</v>
          </cell>
          <cell r="B3986">
            <v>526161</v>
          </cell>
          <cell r="C3986" t="str">
            <v>Not Listed</v>
          </cell>
        </row>
        <row r="3987">
          <cell r="A3987" t="str">
            <v>SPENTEX INDUSTRIES LTD</v>
          </cell>
          <cell r="B3987">
            <v>521082</v>
          </cell>
          <cell r="C3987" t="str">
            <v>SPENTEX</v>
          </cell>
        </row>
        <row r="3988">
          <cell r="A3988" t="str">
            <v>SPICE ISLANDS APPARELS LTD</v>
          </cell>
          <cell r="B3988">
            <v>526827</v>
          </cell>
          <cell r="C3988" t="str">
            <v>Not Listed</v>
          </cell>
        </row>
        <row r="3989">
          <cell r="A3989" t="str">
            <v>SPICE MOBILITY LTD</v>
          </cell>
          <cell r="B3989">
            <v>517214</v>
          </cell>
          <cell r="C3989" t="str">
            <v>SPICEMOBI</v>
          </cell>
        </row>
        <row r="3990">
          <cell r="A3990" t="str">
            <v>SPICEJET LTD</v>
          </cell>
          <cell r="B3990">
            <v>500285</v>
          </cell>
          <cell r="C3990" t="str">
            <v>Not Listed</v>
          </cell>
        </row>
        <row r="3991">
          <cell r="A3991" t="str">
            <v>SPICY ENTERTAINMENT AND MEDIA LTD</v>
          </cell>
          <cell r="B3991">
            <v>540084</v>
          </cell>
          <cell r="C3991" t="str">
            <v>Not Listed</v>
          </cell>
        </row>
        <row r="3992">
          <cell r="A3992" t="str">
            <v>SPL INDUSTRIES LTD</v>
          </cell>
          <cell r="B3992">
            <v>532651</v>
          </cell>
          <cell r="C3992" t="str">
            <v>SPLIL</v>
          </cell>
        </row>
        <row r="3993">
          <cell r="A3993" t="str">
            <v>SPLENDID METAL PRODUCTS LTD</v>
          </cell>
          <cell r="B3993">
            <v>513414</v>
          </cell>
          <cell r="C3993" t="str">
            <v>SMPL</v>
          </cell>
        </row>
        <row r="3994">
          <cell r="A3994" t="str">
            <v>SPML INFRA LTD</v>
          </cell>
          <cell r="B3994">
            <v>500402</v>
          </cell>
          <cell r="C3994" t="str">
            <v>SPMLINFRA</v>
          </cell>
        </row>
        <row r="3995">
          <cell r="A3995" t="str">
            <v>SPORTKING (INDIA) LTD</v>
          </cell>
          <cell r="B3995">
            <v>539221</v>
          </cell>
          <cell r="C3995" t="str">
            <v>Not Listed</v>
          </cell>
        </row>
        <row r="3996">
          <cell r="A3996" t="str">
            <v>SPORTKING INDIA LTD</v>
          </cell>
          <cell r="B3996">
            <v>539221</v>
          </cell>
          <cell r="C3996" t="str">
            <v>Not Listed</v>
          </cell>
        </row>
        <row r="3997">
          <cell r="A3997" t="str">
            <v>SPRAYKING AGRO EQUIPMENT LTD</v>
          </cell>
          <cell r="B3997">
            <v>540079</v>
          </cell>
          <cell r="C3997" t="str">
            <v>Not Listed</v>
          </cell>
        </row>
        <row r="3998">
          <cell r="A3998" t="str">
            <v>Spring Fields Infraventure Ltd</v>
          </cell>
          <cell r="B3998">
            <v>540570</v>
          </cell>
          <cell r="C3998" t="str">
            <v>SFIVL</v>
          </cell>
        </row>
        <row r="3999">
          <cell r="A3999" t="str">
            <v>SPS FINQUEST LTD</v>
          </cell>
          <cell r="B3999">
            <v>538402</v>
          </cell>
          <cell r="C3999" t="str">
            <v>Not Listed</v>
          </cell>
        </row>
        <row r="4000">
          <cell r="A4000" t="str">
            <v>SPS INTERNATIONAL LTD</v>
          </cell>
          <cell r="B4000">
            <v>530177</v>
          </cell>
          <cell r="C4000" t="str">
            <v>Not Listed</v>
          </cell>
        </row>
        <row r="4001">
          <cell r="A4001" t="str">
            <v>SQS INDIA BFSI LTD</v>
          </cell>
          <cell r="B4001">
            <v>533121</v>
          </cell>
          <cell r="C4001" t="str">
            <v>SQSBFSI</v>
          </cell>
        </row>
        <row r="4002">
          <cell r="A4002" t="str">
            <v>SQUARE FOUR PROJECTS (INDIA) LTD</v>
          </cell>
          <cell r="B4002">
            <v>526532</v>
          </cell>
          <cell r="C4002" t="str">
            <v>Not Listed</v>
          </cell>
        </row>
        <row r="4003">
          <cell r="A4003" t="str">
            <v>SQUARE FOUR PROJECTS INDIA LTD</v>
          </cell>
          <cell r="B4003">
            <v>526532</v>
          </cell>
          <cell r="C4003" t="str">
            <v>Not Listed</v>
          </cell>
        </row>
        <row r="4004">
          <cell r="A4004" t="str">
            <v>SREE JAYALAKSHMI AUTOSPIN LTD</v>
          </cell>
          <cell r="B4004">
            <v>530037</v>
          </cell>
          <cell r="C4004" t="str">
            <v>Not Listed</v>
          </cell>
        </row>
        <row r="4005">
          <cell r="A4005" t="str">
            <v>SREE RAYALASEEMA HI-STRENGTH HYPO LTD</v>
          </cell>
          <cell r="B4005">
            <v>532842</v>
          </cell>
          <cell r="C4005" t="str">
            <v>SRHHYPOLTD</v>
          </cell>
        </row>
        <row r="4006">
          <cell r="A4006" t="str">
            <v>SREECHEM RESINS LTD</v>
          </cell>
          <cell r="B4006">
            <v>514248</v>
          </cell>
          <cell r="C4006" t="str">
            <v>Not Listed</v>
          </cell>
        </row>
        <row r="4007">
          <cell r="A4007" t="str">
            <v>SREELEATHERS LTD</v>
          </cell>
          <cell r="B4007">
            <v>535601</v>
          </cell>
          <cell r="C4007" t="str">
            <v>SREEL</v>
          </cell>
        </row>
        <row r="4008">
          <cell r="A4008" t="str">
            <v>SREI INFRASTRUCTURE FINANCE LTD</v>
          </cell>
          <cell r="B4008">
            <v>523756</v>
          </cell>
          <cell r="C4008" t="str">
            <v>SREINFRA</v>
          </cell>
        </row>
        <row r="4009">
          <cell r="A4009" t="str">
            <v>SRESTHA FINVEST LTD</v>
          </cell>
          <cell r="B4009">
            <v>539217</v>
          </cell>
          <cell r="C4009" t="str">
            <v>Not Listed</v>
          </cell>
        </row>
        <row r="4010">
          <cell r="A4010" t="str">
            <v>SRF LTD</v>
          </cell>
          <cell r="B4010">
            <v>503806</v>
          </cell>
          <cell r="C4010" t="str">
            <v>SRF</v>
          </cell>
        </row>
        <row r="4011">
          <cell r="A4011" t="str">
            <v>SRG HOUSING FINANCE LTD</v>
          </cell>
          <cell r="B4011">
            <v>534680</v>
          </cell>
          <cell r="C4011" t="str">
            <v>Not Listed</v>
          </cell>
        </row>
        <row r="4012">
          <cell r="A4012" t="str">
            <v>SRI ADHIKARI BROTHERS TELEVISION NETWORK LTD</v>
          </cell>
          <cell r="B4012">
            <v>530943</v>
          </cell>
          <cell r="C4012" t="str">
            <v>SABTN</v>
          </cell>
        </row>
        <row r="4013">
          <cell r="A4013" t="str">
            <v>SRI AMARNATH FINANCE LTD</v>
          </cell>
          <cell r="B4013">
            <v>538863</v>
          </cell>
          <cell r="C4013" t="str">
            <v>Not Listed</v>
          </cell>
        </row>
        <row r="4014">
          <cell r="A4014" t="str">
            <v>SRI HAVISHA HOSPITALITY AND INFRASTRUCTURE LTD</v>
          </cell>
          <cell r="B4014">
            <v>531322</v>
          </cell>
          <cell r="C4014" t="str">
            <v>HAVISHA</v>
          </cell>
        </row>
        <row r="4015">
          <cell r="A4015" t="str">
            <v>SRI KPR INDUSTRIES LTD</v>
          </cell>
          <cell r="B4015">
            <v>514442</v>
          </cell>
          <cell r="C4015" t="str">
            <v>Not Listed</v>
          </cell>
        </row>
        <row r="4016">
          <cell r="A4016" t="str">
            <v>SRI KRISHNA CONSTRUCTIONS (INDIA) LTD</v>
          </cell>
          <cell r="B4016">
            <v>539363</v>
          </cell>
          <cell r="C4016" t="str">
            <v>Not Listed</v>
          </cell>
        </row>
        <row r="4017">
          <cell r="A4017" t="str">
            <v>SRI KRISHNA CONSTRUCTIONS INDIA LTD</v>
          </cell>
          <cell r="B4017">
            <v>539363</v>
          </cell>
          <cell r="C4017" t="str">
            <v>Not Listed</v>
          </cell>
        </row>
        <row r="4018">
          <cell r="A4018" t="str">
            <v>SRI KRISHNA METCOM LTD</v>
          </cell>
          <cell r="B4018" t="str">
            <v>Not Listed</v>
          </cell>
          <cell r="C4018" t="str">
            <v>SKML</v>
          </cell>
        </row>
        <row r="4019">
          <cell r="A4019" t="str">
            <v>SRI LAKSHMI SARASWATHI TEXTILES ARNI LTD</v>
          </cell>
          <cell r="B4019">
            <v>521161</v>
          </cell>
          <cell r="C4019" t="str">
            <v>Not Listed</v>
          </cell>
        </row>
        <row r="4020">
          <cell r="A4020" t="str">
            <v>SRI NACHAMMAI COTTON MILLS LTD</v>
          </cell>
          <cell r="B4020">
            <v>521234</v>
          </cell>
          <cell r="C4020" t="str">
            <v>Not Listed</v>
          </cell>
        </row>
        <row r="4021">
          <cell r="A4021" t="str">
            <v>SRI RAMAKRISHNA MILLS COIMBATORE LTD</v>
          </cell>
          <cell r="B4021">
            <v>521178</v>
          </cell>
          <cell r="C4021" t="str">
            <v>Not Listed</v>
          </cell>
        </row>
        <row r="4022">
          <cell r="A4022" t="str">
            <v>SRI VAJRA GRANITES LTD</v>
          </cell>
          <cell r="B4022">
            <v>515081</v>
          </cell>
          <cell r="C4022" t="str">
            <v>Not Listed</v>
          </cell>
        </row>
        <row r="4023">
          <cell r="A4023" t="str">
            <v>SRIKALAHASTHI PIPES LTD</v>
          </cell>
          <cell r="B4023">
            <v>513605</v>
          </cell>
          <cell r="C4023" t="str">
            <v>SRIPIPES</v>
          </cell>
        </row>
        <row r="4024">
          <cell r="A4024" t="str">
            <v>SRM ENERGY LTD</v>
          </cell>
          <cell r="B4024">
            <v>523222</v>
          </cell>
          <cell r="C4024" t="str">
            <v>Not Listed</v>
          </cell>
        </row>
        <row r="4025">
          <cell r="A4025" t="str">
            <v>SRS FINANCE LTD</v>
          </cell>
          <cell r="B4025">
            <v>536799</v>
          </cell>
          <cell r="C4025" t="str">
            <v>Not Listed</v>
          </cell>
        </row>
        <row r="4026">
          <cell r="A4026" t="str">
            <v>SRS LTD</v>
          </cell>
          <cell r="B4026">
            <v>533569</v>
          </cell>
          <cell r="C4026" t="str">
            <v>SRSLTD</v>
          </cell>
        </row>
        <row r="4027">
          <cell r="A4027" t="str">
            <v>SRU STEELS LTD</v>
          </cell>
          <cell r="B4027">
            <v>540914</v>
          </cell>
          <cell r="C4027" t="str">
            <v>Not Listed</v>
          </cell>
        </row>
        <row r="4028">
          <cell r="A4028" t="str">
            <v>SS ORGANICS LTD</v>
          </cell>
          <cell r="B4028">
            <v>524636</v>
          </cell>
          <cell r="C4028" t="str">
            <v>Not Listed</v>
          </cell>
        </row>
        <row r="4029">
          <cell r="A4029" t="str">
            <v>SSPDL LTD</v>
          </cell>
          <cell r="B4029">
            <v>530821</v>
          </cell>
          <cell r="C4029" t="str">
            <v>Not Listed</v>
          </cell>
        </row>
        <row r="4030">
          <cell r="A4030" t="str">
            <v>SSPN FINANCE LTD</v>
          </cell>
          <cell r="B4030">
            <v>539026</v>
          </cell>
          <cell r="C4030" t="str">
            <v>Not Listed</v>
          </cell>
        </row>
        <row r="4031">
          <cell r="A4031" t="str">
            <v>STAMPEDE CAPITAL LTD</v>
          </cell>
          <cell r="B4031">
            <v>531723</v>
          </cell>
          <cell r="C4031" t="str">
            <v>STAMPEDE</v>
          </cell>
        </row>
        <row r="4032">
          <cell r="A4032" t="str">
            <v>STAMPEDE CAPITAL LTD</v>
          </cell>
          <cell r="B4032">
            <v>570005</v>
          </cell>
          <cell r="C4032" t="str">
            <v>SCAPDVR</v>
          </cell>
        </row>
        <row r="4033">
          <cell r="A4033" t="str">
            <v>STANDARD BATTERIES LTD</v>
          </cell>
          <cell r="B4033">
            <v>504180</v>
          </cell>
          <cell r="C4033" t="str">
            <v>Not Listed</v>
          </cell>
        </row>
        <row r="4034">
          <cell r="A4034" t="str">
            <v>STANDARD CAPITAL MARKETS LTD</v>
          </cell>
          <cell r="B4034">
            <v>511700</v>
          </cell>
          <cell r="C4034" t="str">
            <v>Not Listed</v>
          </cell>
        </row>
        <row r="4035">
          <cell r="A4035" t="str">
            <v>STANDARD CHARTERED PLC</v>
          </cell>
          <cell r="B4035">
            <v>580001</v>
          </cell>
          <cell r="C4035" t="str">
            <v>Not Listed</v>
          </cell>
        </row>
        <row r="4036">
          <cell r="A4036" t="str">
            <v>STANDARD INDUSTRIES LTD</v>
          </cell>
          <cell r="B4036">
            <v>530017</v>
          </cell>
          <cell r="C4036" t="str">
            <v>SIL</v>
          </cell>
        </row>
        <row r="4037">
          <cell r="A4037" t="str">
            <v>STANDARD SHOE SOLE AND MOULD (INDIA) LTD</v>
          </cell>
          <cell r="B4037">
            <v>523351</v>
          </cell>
          <cell r="C4037" t="str">
            <v>Not Listed</v>
          </cell>
        </row>
        <row r="4038">
          <cell r="A4038" t="str">
            <v>STANDARD SHOE SOLE AND MOULD INDIA LTD</v>
          </cell>
          <cell r="B4038">
            <v>523351</v>
          </cell>
          <cell r="C4038" t="str">
            <v>Not Listed</v>
          </cell>
        </row>
        <row r="4039">
          <cell r="A4039" t="str">
            <v>STANDARD SURFACTANTS LTD</v>
          </cell>
          <cell r="B4039">
            <v>526231</v>
          </cell>
          <cell r="C4039" t="str">
            <v>Not Listed</v>
          </cell>
        </row>
        <row r="4040">
          <cell r="A4040" t="str">
            <v>STANPACKS (INDIA) LTD</v>
          </cell>
          <cell r="B4040">
            <v>530931</v>
          </cell>
          <cell r="C4040" t="str">
            <v>Not Listed</v>
          </cell>
        </row>
        <row r="4041">
          <cell r="A4041" t="str">
            <v>STANPACKS INDIA LTD</v>
          </cell>
          <cell r="B4041">
            <v>530931</v>
          </cell>
          <cell r="C4041" t="str">
            <v>Not Listed</v>
          </cell>
        </row>
        <row r="4042">
          <cell r="A4042" t="str">
            <v>STANROSE MAFATLAL INVESTMENTS AND FINANCE LTD</v>
          </cell>
          <cell r="B4042">
            <v>506105</v>
          </cell>
          <cell r="C4042" t="str">
            <v>Not Listed</v>
          </cell>
        </row>
        <row r="4043">
          <cell r="A4043" t="str">
            <v>STAR CEMENT LTD</v>
          </cell>
          <cell r="B4043">
            <v>540575</v>
          </cell>
          <cell r="C4043" t="str">
            <v>STARCEMENT</v>
          </cell>
        </row>
        <row r="4044">
          <cell r="A4044" t="str">
            <v>STAR DELTA TRANSFORMERS LTD</v>
          </cell>
          <cell r="B4044">
            <v>539255</v>
          </cell>
          <cell r="C4044" t="str">
            <v>Not Listed</v>
          </cell>
        </row>
        <row r="4045">
          <cell r="A4045" t="str">
            <v>STAR PAPER MILLS LTD</v>
          </cell>
          <cell r="B4045">
            <v>516022</v>
          </cell>
          <cell r="C4045" t="str">
            <v>STARPAPER</v>
          </cell>
        </row>
        <row r="4046">
          <cell r="A4046" t="str">
            <v>STARCOM INFORMATION TECHNOLOGY LTD</v>
          </cell>
          <cell r="B4046">
            <v>531616</v>
          </cell>
          <cell r="C4046" t="str">
            <v>Not Listed</v>
          </cell>
        </row>
        <row r="4047">
          <cell r="A4047" t="str">
            <v>STARLIT POWER SYSTEMS LTD</v>
          </cell>
          <cell r="B4047">
            <v>538733</v>
          </cell>
          <cell r="C4047" t="str">
            <v>Not Listed</v>
          </cell>
        </row>
        <row r="4048">
          <cell r="A4048" t="str">
            <v>STARLITE COMPONENTS LTD</v>
          </cell>
          <cell r="B4048">
            <v>517548</v>
          </cell>
          <cell r="C4048" t="str">
            <v>Not Listed</v>
          </cell>
        </row>
        <row r="4049">
          <cell r="A4049" t="str">
            <v>STARLOG ENTERPRISES LTD</v>
          </cell>
          <cell r="B4049">
            <v>520155</v>
          </cell>
          <cell r="C4049" t="str">
            <v>Not Listed</v>
          </cell>
        </row>
        <row r="4050">
          <cell r="A4050" t="str">
            <v>STATE BANK OF INDIA</v>
          </cell>
          <cell r="B4050">
            <v>500112</v>
          </cell>
          <cell r="C4050" t="str">
            <v>SBIN</v>
          </cell>
        </row>
        <row r="4051">
          <cell r="A4051" t="str">
            <v>STEEL AUTHORITY OF (INDIA) LTD</v>
          </cell>
          <cell r="B4051">
            <v>500113</v>
          </cell>
          <cell r="C4051" t="str">
            <v>SAIL</v>
          </cell>
        </row>
        <row r="4052">
          <cell r="A4052" t="str">
            <v>STEEL AUTHORITY OF INDIA LTD</v>
          </cell>
          <cell r="B4052">
            <v>500113</v>
          </cell>
          <cell r="C4052" t="str">
            <v>SAIL</v>
          </cell>
        </row>
        <row r="4053">
          <cell r="A4053" t="str">
            <v>STEEL CITY SECURITIES LTD</v>
          </cell>
          <cell r="B4053" t="str">
            <v>Not Listed</v>
          </cell>
          <cell r="C4053" t="str">
            <v>STEELCITY</v>
          </cell>
        </row>
        <row r="4054">
          <cell r="A4054" t="str">
            <v>STEEL EXCHANGE (INDIA) LTD</v>
          </cell>
          <cell r="B4054">
            <v>534748</v>
          </cell>
          <cell r="C4054" t="str">
            <v>STEELXIND</v>
          </cell>
        </row>
        <row r="4055">
          <cell r="A4055" t="str">
            <v>STEEL EXCHANGE INDIA LTD</v>
          </cell>
          <cell r="B4055">
            <v>534748</v>
          </cell>
          <cell r="C4055" t="str">
            <v>STEELXIND</v>
          </cell>
        </row>
        <row r="4056">
          <cell r="A4056" t="str">
            <v>STEEL STRIPS INFRASTRUCTURES LTD</v>
          </cell>
          <cell r="B4056">
            <v>513173</v>
          </cell>
          <cell r="C4056" t="str">
            <v>Not Listed</v>
          </cell>
        </row>
        <row r="4057">
          <cell r="A4057" t="str">
            <v>STEEL STRIPS LTD.</v>
          </cell>
          <cell r="B4057">
            <v>504717</v>
          </cell>
          <cell r="C4057" t="str">
            <v>STRIPMT</v>
          </cell>
        </row>
        <row r="4058">
          <cell r="A4058" t="str">
            <v>STEEL STRIPS WHEELS LTD</v>
          </cell>
          <cell r="B4058">
            <v>513262</v>
          </cell>
          <cell r="C4058" t="str">
            <v>SSWL</v>
          </cell>
        </row>
        <row r="4059">
          <cell r="A4059" t="str">
            <v>STEELCAST LTD</v>
          </cell>
          <cell r="B4059">
            <v>513517</v>
          </cell>
          <cell r="C4059" t="str">
            <v>Not Listed</v>
          </cell>
        </row>
        <row r="4060">
          <cell r="A4060" t="str">
            <v>STEELCO GUJARAT LTD</v>
          </cell>
          <cell r="B4060">
            <v>500399</v>
          </cell>
          <cell r="C4060" t="str">
            <v>Not Listed</v>
          </cell>
        </row>
        <row r="4061">
          <cell r="A4061" t="str">
            <v>STEL HOLDINGS LTD</v>
          </cell>
          <cell r="B4061">
            <v>533316</v>
          </cell>
          <cell r="C4061" t="str">
            <v>STEL</v>
          </cell>
        </row>
        <row r="4062">
          <cell r="A4062" t="str">
            <v>STELLANT SECURITIES (INDIA) LTD</v>
          </cell>
          <cell r="B4062">
            <v>526071</v>
          </cell>
          <cell r="C4062" t="str">
            <v>Not Listed</v>
          </cell>
        </row>
        <row r="4063">
          <cell r="A4063" t="str">
            <v>STELLANT SECURITIES INDIA LTD</v>
          </cell>
          <cell r="B4063">
            <v>526071</v>
          </cell>
          <cell r="C4063" t="str">
            <v>Not Listed</v>
          </cell>
        </row>
        <row r="4064">
          <cell r="A4064" t="str">
            <v>STELLAR CAPITAL SERVICES LTD</v>
          </cell>
          <cell r="B4064">
            <v>536738</v>
          </cell>
          <cell r="C4064" t="str">
            <v>Not Listed</v>
          </cell>
        </row>
        <row r="4065">
          <cell r="A4065" t="str">
            <v>STEP TWO CORPORATION LTD</v>
          </cell>
          <cell r="B4065">
            <v>531509</v>
          </cell>
          <cell r="C4065" t="str">
            <v>Not Listed</v>
          </cell>
        </row>
        <row r="4066">
          <cell r="A4066" t="str">
            <v>STERLING GREEN WOODS LTD</v>
          </cell>
          <cell r="B4066">
            <v>526500</v>
          </cell>
          <cell r="C4066" t="str">
            <v>Not Listed</v>
          </cell>
        </row>
        <row r="4067">
          <cell r="A4067" t="str">
            <v>STERLING GUARANTY &amp;amp; FINANCE LTD.</v>
          </cell>
          <cell r="B4067">
            <v>508963</v>
          </cell>
          <cell r="C4067" t="str">
            <v>STRLGUA</v>
          </cell>
        </row>
        <row r="4068">
          <cell r="A4068" t="str">
            <v>STERLING SPINNERS LTD</v>
          </cell>
          <cell r="B4068">
            <v>531628</v>
          </cell>
          <cell r="C4068" t="str">
            <v>Not Listed</v>
          </cell>
        </row>
        <row r="4069">
          <cell r="A4069" t="str">
            <v>STERLING TOOLS LTD</v>
          </cell>
          <cell r="B4069">
            <v>530759</v>
          </cell>
          <cell r="C4069" t="str">
            <v>STERTOOLS</v>
          </cell>
        </row>
        <row r="4070">
          <cell r="A4070" t="str">
            <v>STERLITE TECHNOLOGIES LTD</v>
          </cell>
          <cell r="B4070">
            <v>532374</v>
          </cell>
          <cell r="C4070" t="str">
            <v>STRTECH</v>
          </cell>
        </row>
        <row r="4071">
          <cell r="A4071" t="str">
            <v>STI (INDIA) LTD</v>
          </cell>
          <cell r="B4071">
            <v>513151</v>
          </cell>
          <cell r="C4071" t="str">
            <v>ST(INDIA)</v>
          </cell>
        </row>
        <row r="4072">
          <cell r="A4072" t="str">
            <v>STI INDIA LTD</v>
          </cell>
          <cell r="B4072">
            <v>513151</v>
          </cell>
          <cell r="C4072" t="str">
            <v>STINDIA</v>
          </cell>
        </row>
        <row r="4073">
          <cell r="A4073" t="str">
            <v>STL GLOBAL LTD</v>
          </cell>
          <cell r="B4073">
            <v>532730</v>
          </cell>
          <cell r="C4073" t="str">
            <v>SGL</v>
          </cell>
        </row>
        <row r="4074">
          <cell r="A4074" t="str">
            <v>STOVEC INDUSTRIES LTD</v>
          </cell>
          <cell r="B4074">
            <v>504959</v>
          </cell>
          <cell r="C4074" t="str">
            <v>Not Listed</v>
          </cell>
        </row>
        <row r="4075">
          <cell r="A4075" t="str">
            <v>STRATMONT INDUSTRIES LTD</v>
          </cell>
          <cell r="B4075">
            <v>530495</v>
          </cell>
          <cell r="C4075" t="str">
            <v>Not Listed</v>
          </cell>
        </row>
        <row r="4076">
          <cell r="A4076" t="str">
            <v>STRIDES PHARMA SCIENCE LTD</v>
          </cell>
          <cell r="B4076">
            <v>532531</v>
          </cell>
          <cell r="C4076" t="str">
            <v>STAR</v>
          </cell>
        </row>
        <row r="4077">
          <cell r="A4077" t="str">
            <v>STURDY INDUSTRIES LTD</v>
          </cell>
          <cell r="B4077">
            <v>530611</v>
          </cell>
          <cell r="C4077" t="str">
            <v>Not Listed</v>
          </cell>
        </row>
        <row r="4078">
          <cell r="A4078" t="str">
            <v>STYLAM INDUSTRIES LTD</v>
          </cell>
          <cell r="B4078">
            <v>526951</v>
          </cell>
          <cell r="C4078" t="str">
            <v>Not Listed</v>
          </cell>
        </row>
        <row r="4079">
          <cell r="A4079" t="str">
            <v>Subex LTD</v>
          </cell>
          <cell r="B4079" t="str">
            <v>Not Listed</v>
          </cell>
          <cell r="C4079" t="str">
            <v>SUBEX</v>
          </cell>
        </row>
        <row r="4080">
          <cell r="A4080" t="str">
            <v>SUBEX LTD</v>
          </cell>
          <cell r="B4080">
            <v>532348</v>
          </cell>
          <cell r="C4080" t="str">
            <v>Not Listed</v>
          </cell>
        </row>
        <row r="4081">
          <cell r="A4081" t="str">
            <v>SUBHASH SILK MILLS LTD</v>
          </cell>
          <cell r="B4081">
            <v>530231</v>
          </cell>
          <cell r="C4081" t="str">
            <v>Not Listed</v>
          </cell>
        </row>
        <row r="4082">
          <cell r="A4082" t="str">
            <v>SUBROS LTD</v>
          </cell>
          <cell r="B4082">
            <v>517168</v>
          </cell>
          <cell r="C4082" t="str">
            <v>SUBROS</v>
          </cell>
        </row>
        <row r="4083">
          <cell r="A4083" t="str">
            <v>SUBWAY FINANCE &amp; INVESTMENT CO LTD</v>
          </cell>
          <cell r="B4083">
            <v>511024</v>
          </cell>
          <cell r="C4083" t="str">
            <v>Not Listed</v>
          </cell>
        </row>
        <row r="4084">
          <cell r="A4084" t="str">
            <v>SUCHITRA FINANCE &amp; TRADING COMPANY LTD</v>
          </cell>
          <cell r="B4084">
            <v>538714</v>
          </cell>
          <cell r="C4084" t="str">
            <v>Not Listed</v>
          </cell>
        </row>
        <row r="4085">
          <cell r="A4085" t="str">
            <v>SUDAL INDUSTRIES LTD</v>
          </cell>
          <cell r="B4085">
            <v>506003</v>
          </cell>
          <cell r="C4085" t="str">
            <v>Not Listed</v>
          </cell>
        </row>
        <row r="4086">
          <cell r="A4086" t="str">
            <v>SUDARSHAN CHEMICAL INDUSTRIES LTD</v>
          </cell>
          <cell r="B4086">
            <v>506655</v>
          </cell>
          <cell r="C4086" t="str">
            <v>SUDARSCHEM</v>
          </cell>
        </row>
        <row r="4087">
          <cell r="A4087" t="str">
            <v>SUDITI INDUSTRIES LTD</v>
          </cell>
          <cell r="B4087">
            <v>521113</v>
          </cell>
          <cell r="C4087" t="str">
            <v>Not Listed</v>
          </cell>
        </row>
        <row r="4088">
          <cell r="A4088" t="str">
            <v>SUERYAA KNITWEAR LTD</v>
          </cell>
          <cell r="B4088">
            <v>540318</v>
          </cell>
          <cell r="C4088" t="str">
            <v>Not Listed</v>
          </cell>
        </row>
        <row r="4089">
          <cell r="A4089" t="str">
            <v>SUGAL &amp; DAMANI SHARE BROKERS LTD</v>
          </cell>
          <cell r="B4089">
            <v>511654</v>
          </cell>
          <cell r="C4089" t="str">
            <v>Not Listed</v>
          </cell>
        </row>
        <row r="4090">
          <cell r="A4090" t="str">
            <v>Suich Industries Ltd</v>
          </cell>
          <cell r="B4090">
            <v>542683</v>
          </cell>
          <cell r="C4090" t="str">
            <v>SUICH</v>
          </cell>
        </row>
        <row r="4091">
          <cell r="A4091" t="str">
            <v>SUJALA TRADING &amp; HOLDINGS LTD</v>
          </cell>
          <cell r="B4091">
            <v>539117</v>
          </cell>
          <cell r="C4091" t="str">
            <v>Not Listed</v>
          </cell>
        </row>
        <row r="4092">
          <cell r="A4092" t="str">
            <v>SUJANA UNIVERSAL INDUSTRIES LTD</v>
          </cell>
          <cell r="B4092">
            <v>517224</v>
          </cell>
          <cell r="C4092" t="str">
            <v>SUJANAUNI</v>
          </cell>
        </row>
        <row r="4093">
          <cell r="A4093" t="str">
            <v>SUKHJIT STARCH &amp; CHEMICALS LTD</v>
          </cell>
          <cell r="B4093">
            <v>524542</v>
          </cell>
          <cell r="C4093" t="str">
            <v>Not Listed</v>
          </cell>
        </row>
        <row r="4094">
          <cell r="A4094" t="str">
            <v>SULABH ENGINEERS &amp; SERVICES LTD</v>
          </cell>
          <cell r="B4094">
            <v>508969</v>
          </cell>
          <cell r="C4094" t="str">
            <v>Not Listed</v>
          </cell>
        </row>
        <row r="4095">
          <cell r="A4095" t="str">
            <v>SUMEDHA FISCAL SERVICES LTD</v>
          </cell>
          <cell r="B4095">
            <v>530419</v>
          </cell>
          <cell r="C4095" t="str">
            <v>Not Listed</v>
          </cell>
        </row>
        <row r="4096">
          <cell r="A4096" t="str">
            <v>SUMEET INDUSTRIES LTD</v>
          </cell>
          <cell r="B4096">
            <v>514211</v>
          </cell>
          <cell r="C4096" t="str">
            <v>SUMEETINDS</v>
          </cell>
        </row>
        <row r="4097">
          <cell r="A4097" t="str">
            <v>SUMERU INDUSTRIES LTD</v>
          </cell>
          <cell r="B4097">
            <v>530445</v>
          </cell>
          <cell r="C4097" t="str">
            <v>Not Listed</v>
          </cell>
        </row>
        <row r="4098">
          <cell r="A4098" t="str">
            <v>SUMIT WOODS LTD</v>
          </cell>
          <cell r="B4098" t="str">
            <v>Not Listed</v>
          </cell>
          <cell r="C4098" t="str">
            <v>SUMIT</v>
          </cell>
        </row>
        <row r="4099">
          <cell r="A4099" t="str">
            <v>SUMMIT SECURITIES LTD</v>
          </cell>
          <cell r="B4099">
            <v>533306</v>
          </cell>
          <cell r="C4099" t="str">
            <v>SUMMITSEC</v>
          </cell>
        </row>
        <row r="4100">
          <cell r="A4100" t="str">
            <v>SUN AND SHINE WORLDWIDE LTD</v>
          </cell>
          <cell r="B4100">
            <v>532154</v>
          </cell>
          <cell r="C4100" t="str">
            <v>Not Listed</v>
          </cell>
        </row>
        <row r="4101">
          <cell r="A4101" t="str">
            <v>SUN PHARMA ADVANCED RESEARCH COMPANY LTD</v>
          </cell>
          <cell r="B4101">
            <v>532872</v>
          </cell>
          <cell r="C4101" t="str">
            <v>SPARC</v>
          </cell>
        </row>
        <row r="4102">
          <cell r="A4102" t="str">
            <v>SUN PHARMACEUTICAL INDUSTRIES LTD</v>
          </cell>
          <cell r="B4102">
            <v>524715</v>
          </cell>
          <cell r="C4102" t="str">
            <v>SUNPHARMA</v>
          </cell>
        </row>
        <row r="4103">
          <cell r="A4103" t="str">
            <v>SUN RETAIL LTD</v>
          </cell>
          <cell r="B4103">
            <v>542025</v>
          </cell>
          <cell r="C4103" t="str">
            <v>Not Listed</v>
          </cell>
        </row>
        <row r="4104">
          <cell r="A4104" t="str">
            <v>SUN SOURCE (INDIA) LTD</v>
          </cell>
          <cell r="B4104">
            <v>517403</v>
          </cell>
          <cell r="C4104" t="str">
            <v>Not Listed</v>
          </cell>
        </row>
        <row r="4105">
          <cell r="A4105" t="str">
            <v>SUN SOURCE INDIA LTD</v>
          </cell>
          <cell r="B4105">
            <v>517403</v>
          </cell>
          <cell r="C4105" t="str">
            <v>Not Listed</v>
          </cell>
        </row>
        <row r="4106">
          <cell r="A4106" t="str">
            <v>SUN TECHNO OVERSEAS LTD</v>
          </cell>
          <cell r="B4106">
            <v>531752</v>
          </cell>
          <cell r="C4106" t="str">
            <v>Not Listed</v>
          </cell>
        </row>
        <row r="4107">
          <cell r="A4107" t="str">
            <v>SUN TV NETWORK LTD</v>
          </cell>
          <cell r="B4107">
            <v>532733</v>
          </cell>
          <cell r="C4107" t="str">
            <v>SUNTV</v>
          </cell>
        </row>
        <row r="4108">
          <cell r="A4108" t="str">
            <v>SUNCARE TRADERS LTD</v>
          </cell>
          <cell r="B4108">
            <v>539526</v>
          </cell>
          <cell r="C4108" t="str">
            <v>Not Listed</v>
          </cell>
        </row>
        <row r="4109">
          <cell r="A4109" t="str">
            <v>SUNCITY SYNTHETICS LTD</v>
          </cell>
          <cell r="B4109">
            <v>530795</v>
          </cell>
          <cell r="C4109" t="str">
            <v>Not Listed</v>
          </cell>
        </row>
        <row r="4110">
          <cell r="A4110" t="str">
            <v>SUNDARAM BRAKE LININGS LTD</v>
          </cell>
          <cell r="B4110">
            <v>590072</v>
          </cell>
          <cell r="C4110" t="str">
            <v>SUNDRMBRAK</v>
          </cell>
        </row>
        <row r="4111">
          <cell r="A4111" t="str">
            <v>SUNDARAM CLAYTON LTD</v>
          </cell>
          <cell r="B4111">
            <v>520056</v>
          </cell>
          <cell r="C4111" t="str">
            <v>SUNCLAYLTD</v>
          </cell>
        </row>
        <row r="4112">
          <cell r="A4112" t="str">
            <v>SUNDARAM FINANCE HOLDINGS LTD</v>
          </cell>
          <cell r="B4112" t="str">
            <v>Not Listed</v>
          </cell>
          <cell r="C4112" t="str">
            <v>SUNDARMHLD</v>
          </cell>
        </row>
        <row r="4113">
          <cell r="A4113" t="str">
            <v>SUNDARAM FINANCE LTD</v>
          </cell>
          <cell r="B4113">
            <v>590071</v>
          </cell>
          <cell r="C4113" t="str">
            <v>SUNDARMFIN</v>
          </cell>
        </row>
        <row r="4114">
          <cell r="A4114" t="str">
            <v>SUNDARAM MULTI PAP LTD</v>
          </cell>
          <cell r="B4114">
            <v>533166</v>
          </cell>
          <cell r="C4114" t="str">
            <v>SUNDARAM</v>
          </cell>
        </row>
        <row r="4115">
          <cell r="A4115" t="str">
            <v>SUNDRAM FASTENERS LTD</v>
          </cell>
          <cell r="B4115">
            <v>500403</v>
          </cell>
          <cell r="C4115" t="str">
            <v>SUNDRMFAST</v>
          </cell>
        </row>
        <row r="4116">
          <cell r="A4116" t="str">
            <v>SUNFLAG IRON AND STEEL COMPANY LTD</v>
          </cell>
          <cell r="B4116">
            <v>500404</v>
          </cell>
          <cell r="C4116" t="str">
            <v>SUNFLAG</v>
          </cell>
        </row>
        <row r="4117">
          <cell r="A4117" t="str">
            <v>SUNGOLD CAPITAL LTD</v>
          </cell>
          <cell r="B4117">
            <v>531433</v>
          </cell>
          <cell r="C4117" t="str">
            <v>Not Listed</v>
          </cell>
        </row>
        <row r="4118">
          <cell r="A4118" t="str">
            <v>SUNGOLD MEDIA AND ENTERTAINMENT LTD</v>
          </cell>
          <cell r="B4118">
            <v>541799</v>
          </cell>
          <cell r="C4118" t="str">
            <v>Not Listed</v>
          </cell>
        </row>
        <row r="4119">
          <cell r="A4119" t="str">
            <v>SUNIL AGRO FOODS LTD</v>
          </cell>
          <cell r="B4119">
            <v>530953</v>
          </cell>
          <cell r="C4119" t="str">
            <v>Not Listed</v>
          </cell>
        </row>
        <row r="4120">
          <cell r="A4120" t="str">
            <v>SUNIL HEALTHCARE LTD</v>
          </cell>
          <cell r="B4120">
            <v>537253</v>
          </cell>
          <cell r="C4120" t="str">
            <v>Not Listed</v>
          </cell>
        </row>
        <row r="4121">
          <cell r="A4121" t="str">
            <v>SUNIL HITECH ENGINEERS LTD</v>
          </cell>
          <cell r="B4121">
            <v>532711</v>
          </cell>
          <cell r="C4121" t="str">
            <v>SUNILHITEC</v>
          </cell>
        </row>
        <row r="4122">
          <cell r="A4122" t="str">
            <v>SUNIL INDUSTRIES LTD</v>
          </cell>
          <cell r="B4122">
            <v>521232</v>
          </cell>
          <cell r="C4122" t="str">
            <v>Not Listed</v>
          </cell>
        </row>
        <row r="4123">
          <cell r="A4123" t="str">
            <v>SUNRAJ DIAMOND EXPORTS LTD.</v>
          </cell>
          <cell r="B4123">
            <v>523425</v>
          </cell>
          <cell r="C4123" t="str">
            <v>SUNRAJDI</v>
          </cell>
        </row>
        <row r="4124">
          <cell r="A4124" t="str">
            <v>SUNRISE INDUSTRIAL TRADERS LTD</v>
          </cell>
          <cell r="B4124">
            <v>501110</v>
          </cell>
          <cell r="C4124" t="str">
            <v>Not Listed</v>
          </cell>
        </row>
        <row r="4125">
          <cell r="A4125" t="str">
            <v>SUNSHIELD CHEMICALS LTD</v>
          </cell>
          <cell r="B4125">
            <v>530845</v>
          </cell>
          <cell r="C4125" t="str">
            <v>Not Listed</v>
          </cell>
        </row>
        <row r="4126">
          <cell r="A4126" t="str">
            <v>SUNSHINE CAPITAL LTD</v>
          </cell>
          <cell r="B4126">
            <v>539574</v>
          </cell>
          <cell r="C4126" t="str">
            <v>Not Listed</v>
          </cell>
        </row>
        <row r="4127">
          <cell r="A4127" t="str">
            <v>SUNSTAR REALTY DEVELOPMENT LTD</v>
          </cell>
          <cell r="B4127">
            <v>535141</v>
          </cell>
          <cell r="C4127" t="str">
            <v>Not Listed</v>
          </cell>
        </row>
        <row r="4128">
          <cell r="A4128" t="str">
            <v>SUNTECK REALTY LTD</v>
          </cell>
          <cell r="B4128">
            <v>512179</v>
          </cell>
          <cell r="C4128" t="str">
            <v>SUNTECK</v>
          </cell>
        </row>
        <row r="4129">
          <cell r="A4129" t="str">
            <v>SUPER BAKERS (INDIA) LTD</v>
          </cell>
          <cell r="B4129">
            <v>530735</v>
          </cell>
          <cell r="C4129" t="str">
            <v>Not Listed</v>
          </cell>
        </row>
        <row r="4130">
          <cell r="A4130" t="str">
            <v>SUPER BAKERS INDIA LTD</v>
          </cell>
          <cell r="B4130">
            <v>530735</v>
          </cell>
          <cell r="C4130" t="str">
            <v>Not Listed</v>
          </cell>
        </row>
        <row r="4131">
          <cell r="A4131" t="str">
            <v>SUPER CROP SAFE LTD</v>
          </cell>
          <cell r="B4131">
            <v>530883</v>
          </cell>
          <cell r="C4131" t="str">
            <v>Not Listed</v>
          </cell>
        </row>
        <row r="4132">
          <cell r="A4132" t="str">
            <v>SUPER DOMESTIC MACHINES LTD</v>
          </cell>
          <cell r="B4132">
            <v>531699</v>
          </cell>
          <cell r="C4132" t="str">
            <v>Not Listed</v>
          </cell>
        </row>
        <row r="4133">
          <cell r="A4133" t="str">
            <v>SUPER FINE KNITTERS LTD</v>
          </cell>
          <cell r="B4133">
            <v>540269</v>
          </cell>
          <cell r="C4133" t="str">
            <v>Not Listed</v>
          </cell>
        </row>
        <row r="4134">
          <cell r="A4134" t="str">
            <v>SUPER SALES (INDIA) LTD</v>
          </cell>
          <cell r="B4134">
            <v>512527</v>
          </cell>
          <cell r="C4134" t="str">
            <v>Not Listed</v>
          </cell>
        </row>
        <row r="4135">
          <cell r="A4135" t="str">
            <v>SUPER SALES INDIA LTD</v>
          </cell>
          <cell r="B4135">
            <v>512527</v>
          </cell>
          <cell r="C4135" t="str">
            <v>Not Listed</v>
          </cell>
        </row>
        <row r="4136">
          <cell r="A4136" t="str">
            <v>SUPER SPINNING MILLS LTD</v>
          </cell>
          <cell r="B4136">
            <v>521180</v>
          </cell>
          <cell r="C4136" t="str">
            <v>SUPERSPIN</v>
          </cell>
        </row>
        <row r="4137">
          <cell r="A4137" t="str">
            <v>SUPER TANNERY LTD</v>
          </cell>
          <cell r="B4137">
            <v>523842</v>
          </cell>
          <cell r="C4137" t="str">
            <v>Not Listed</v>
          </cell>
        </row>
        <row r="4138">
          <cell r="A4138" t="str">
            <v>SUPERB PAPERS LTD</v>
          </cell>
          <cell r="B4138">
            <v>532070</v>
          </cell>
          <cell r="C4138" t="str">
            <v>Not Listed</v>
          </cell>
        </row>
        <row r="4139">
          <cell r="A4139" t="str">
            <v>SUPERHOUSE LTD</v>
          </cell>
          <cell r="B4139">
            <v>523283</v>
          </cell>
          <cell r="C4139" t="str">
            <v>SUPERHOUSE</v>
          </cell>
        </row>
        <row r="4140">
          <cell r="A4140" t="str">
            <v>SUPERIOR FINLEASE LTD</v>
          </cell>
          <cell r="B4140">
            <v>539835</v>
          </cell>
          <cell r="C4140" t="str">
            <v>Not Listed</v>
          </cell>
        </row>
        <row r="4141">
          <cell r="A4141" t="str">
            <v>Superior Industrial Enterprises LTD</v>
          </cell>
          <cell r="B4141">
            <v>519234</v>
          </cell>
          <cell r="C4141" t="str">
            <v>SIEL</v>
          </cell>
        </row>
        <row r="4142">
          <cell r="A4142" t="str">
            <v>SUPERNOVA ADVERTISING LTD</v>
          </cell>
          <cell r="B4142">
            <v>780008</v>
          </cell>
          <cell r="C4142" t="str">
            <v>Not Listed</v>
          </cell>
        </row>
        <row r="4143">
          <cell r="A4143" t="str">
            <v>SUPERSHAKTI METALIKS LTD</v>
          </cell>
          <cell r="B4143">
            <v>541701</v>
          </cell>
          <cell r="C4143" t="str">
            <v>Not Listed</v>
          </cell>
        </row>
        <row r="4144">
          <cell r="A4144" t="str">
            <v>SUPERTEX INDUSTRIES LTD</v>
          </cell>
          <cell r="B4144">
            <v>526133</v>
          </cell>
          <cell r="C4144" t="str">
            <v>Not Listed</v>
          </cell>
        </row>
        <row r="4145">
          <cell r="A4145" t="str">
            <v>SUPRA PACIFIC MANAGEMENT CONSULTANCY LTD</v>
          </cell>
          <cell r="B4145">
            <v>540168</v>
          </cell>
          <cell r="C4145" t="str">
            <v>Not Listed</v>
          </cell>
        </row>
        <row r="4146">
          <cell r="A4146" t="str">
            <v>SUPRA TRENDS LTD</v>
          </cell>
          <cell r="B4146">
            <v>511539</v>
          </cell>
          <cell r="C4146" t="str">
            <v>Not Listed</v>
          </cell>
        </row>
        <row r="4147">
          <cell r="A4147" t="str">
            <v>SUPRAJIT ENGINEERING LTD</v>
          </cell>
          <cell r="B4147">
            <v>532509</v>
          </cell>
          <cell r="C4147" t="str">
            <v>SUPRAJIT</v>
          </cell>
        </row>
        <row r="4148">
          <cell r="A4148" t="str">
            <v>SUPREME ENGINEERING LTD</v>
          </cell>
          <cell r="B4148" t="str">
            <v>Not Listed</v>
          </cell>
          <cell r="C4148" t="str">
            <v>SUPREMEENG</v>
          </cell>
        </row>
        <row r="4149">
          <cell r="A4149" t="str">
            <v>SUPREME HOLDINGS &amp; HOSPITALITY (INDIA) LTD</v>
          </cell>
          <cell r="B4149">
            <v>530677</v>
          </cell>
          <cell r="C4149" t="str">
            <v>Not Listed</v>
          </cell>
        </row>
        <row r="4150">
          <cell r="A4150" t="str">
            <v>SUPREME HOLDINGS &amp; HOSPITALITY INDIA LTD</v>
          </cell>
          <cell r="B4150">
            <v>530677</v>
          </cell>
          <cell r="C4150" t="str">
            <v>Not Listed</v>
          </cell>
        </row>
        <row r="4151">
          <cell r="A4151" t="str">
            <v>SUPREME INDIA IMPEX LTD</v>
          </cell>
          <cell r="B4151" t="str">
            <v>Not Listed</v>
          </cell>
          <cell r="C4151" t="str">
            <v>SIIL</v>
          </cell>
        </row>
        <row r="4152">
          <cell r="A4152" t="str">
            <v>SUPREME INDUSTRIES LTD</v>
          </cell>
          <cell r="B4152">
            <v>509930</v>
          </cell>
          <cell r="C4152" t="str">
            <v>SUPREMEIND</v>
          </cell>
        </row>
        <row r="4153">
          <cell r="A4153" t="str">
            <v>SUPREME INFRASTRUCTURE (INDIA) LTD</v>
          </cell>
          <cell r="B4153">
            <v>532904</v>
          </cell>
          <cell r="C4153" t="str">
            <v>SUPREMEINF</v>
          </cell>
        </row>
        <row r="4154">
          <cell r="A4154" t="str">
            <v>SUPREME INFRASTRUCTURE INDIA LTD</v>
          </cell>
          <cell r="B4154">
            <v>532904</v>
          </cell>
          <cell r="C4154" t="str">
            <v>SUPREMEINF</v>
          </cell>
        </row>
        <row r="4155">
          <cell r="A4155" t="str">
            <v>SUPREME PETROCHEM LTD</v>
          </cell>
          <cell r="B4155">
            <v>500405</v>
          </cell>
          <cell r="C4155" t="str">
            <v>SUPPETRO</v>
          </cell>
        </row>
        <row r="4156">
          <cell r="A4156" t="str">
            <v>SUPREMEX SHINE STEELS LTD</v>
          </cell>
          <cell r="B4156">
            <v>534733</v>
          </cell>
          <cell r="C4156" t="str">
            <v>Not Listed</v>
          </cell>
        </row>
        <row r="4157">
          <cell r="A4157" t="str">
            <v>SURAJ LTD</v>
          </cell>
          <cell r="B4157">
            <v>531638</v>
          </cell>
          <cell r="C4157" t="str">
            <v>Not Listed</v>
          </cell>
        </row>
        <row r="4158">
          <cell r="A4158" t="str">
            <v>SURAJ PRODUCTS LTD</v>
          </cell>
          <cell r="B4158">
            <v>518075</v>
          </cell>
          <cell r="C4158" t="str">
            <v>Not Listed</v>
          </cell>
        </row>
        <row r="4159">
          <cell r="A4159" t="str">
            <v>SURANA SOLAR LTD</v>
          </cell>
          <cell r="B4159">
            <v>533298</v>
          </cell>
          <cell r="C4159" t="str">
            <v>SURANASOL</v>
          </cell>
        </row>
        <row r="4160">
          <cell r="A4160" t="str">
            <v>SURANA TELECOM AND POWER LTD</v>
          </cell>
          <cell r="B4160">
            <v>517530</v>
          </cell>
          <cell r="C4160" t="str">
            <v>SURANAT&amp;P</v>
          </cell>
        </row>
        <row r="4161">
          <cell r="A4161" t="str">
            <v>SURAT TEXTILE MILLS LTD</v>
          </cell>
          <cell r="B4161">
            <v>530185</v>
          </cell>
          <cell r="C4161" t="str">
            <v>Not Listed</v>
          </cell>
        </row>
        <row r="4162">
          <cell r="A4162" t="str">
            <v>SUREVIN BPO SERVICES LTD</v>
          </cell>
          <cell r="B4162" t="str">
            <v>Not Listed</v>
          </cell>
          <cell r="C4162" t="str">
            <v>SUREVIN</v>
          </cell>
        </row>
        <row r="4163">
          <cell r="A4163" t="str">
            <v>SURYA (INDIA) LTD</v>
          </cell>
          <cell r="B4163">
            <v>539253</v>
          </cell>
          <cell r="C4163" t="str">
            <v>Not Listed</v>
          </cell>
        </row>
        <row r="4164">
          <cell r="A4164" t="str">
            <v>SURYA INDIA LTD</v>
          </cell>
          <cell r="B4164">
            <v>539253</v>
          </cell>
          <cell r="C4164" t="str">
            <v>Not Listed</v>
          </cell>
        </row>
        <row r="4165">
          <cell r="A4165" t="str">
            <v>SURYA ROSHNI LTD</v>
          </cell>
          <cell r="B4165">
            <v>500336</v>
          </cell>
          <cell r="C4165" t="str">
            <v>SURYAROSNI</v>
          </cell>
        </row>
        <row r="4166">
          <cell r="A4166" t="str">
            <v>SURYAAMBA SPINNING MILLS LTD</v>
          </cell>
          <cell r="B4166">
            <v>533101</v>
          </cell>
          <cell r="C4166" t="str">
            <v>Not Listed</v>
          </cell>
        </row>
        <row r="4167">
          <cell r="A4167" t="str">
            <v>SURYACHAKRA POWER CORPORATION LTD</v>
          </cell>
          <cell r="B4167">
            <v>532874</v>
          </cell>
          <cell r="C4167" t="str">
            <v>Not Listed</v>
          </cell>
        </row>
        <row r="4168">
          <cell r="A4168" t="str">
            <v>SURYAKRIPA FINANCE LTD</v>
          </cell>
          <cell r="B4168">
            <v>511185</v>
          </cell>
          <cell r="C4168" t="str">
            <v>Not Listed</v>
          </cell>
        </row>
        <row r="4169">
          <cell r="A4169" t="str">
            <v>SURYALAKSHMI COTTON MILLS LTD</v>
          </cell>
          <cell r="B4169">
            <v>521200</v>
          </cell>
          <cell r="C4169" t="str">
            <v>SURYALAXMI</v>
          </cell>
        </row>
        <row r="4170">
          <cell r="A4170" t="str">
            <v>SURYALATA SPINNING MILLS LTD</v>
          </cell>
          <cell r="B4170">
            <v>514138</v>
          </cell>
          <cell r="C4170" t="str">
            <v>Not Listed</v>
          </cell>
        </row>
        <row r="4171">
          <cell r="A4171" t="str">
            <v>SURYAVANSHI SPINNING MILLS LTD</v>
          </cell>
          <cell r="B4171">
            <v>514140</v>
          </cell>
          <cell r="C4171" t="str">
            <v>Not Listed</v>
          </cell>
        </row>
        <row r="4172">
          <cell r="A4172" t="str">
            <v>SURYO FOODS &amp;amp; INDUSTRIES LTD.</v>
          </cell>
          <cell r="B4172">
            <v>519604</v>
          </cell>
          <cell r="C4172" t="str">
            <v>SURFI</v>
          </cell>
        </row>
        <row r="4173">
          <cell r="A4173" t="str">
            <v>SUTLEJ TEXTILES AND INDUSTRIES LTD</v>
          </cell>
          <cell r="B4173">
            <v>532782</v>
          </cell>
          <cell r="C4173" t="str">
            <v>SUTLEJTEX</v>
          </cell>
        </row>
        <row r="4174">
          <cell r="A4174" t="str">
            <v>SUUMAYA LIFESTYLE LTD</v>
          </cell>
          <cell r="B4174" t="str">
            <v>Not Listed</v>
          </cell>
          <cell r="C4174" t="str">
            <v>SUULD</v>
          </cell>
        </row>
        <row r="4175">
          <cell r="A4175" t="str">
            <v>SUVEN LIFE SCIENCES LTD</v>
          </cell>
          <cell r="B4175">
            <v>530239</v>
          </cell>
          <cell r="C4175" t="str">
            <v>SUVEN</v>
          </cell>
        </row>
        <row r="4176">
          <cell r="A4176" t="str">
            <v>SUVIDHA INFRAESTATE CORPORATION LTD</v>
          </cell>
          <cell r="B4176">
            <v>531640</v>
          </cell>
          <cell r="C4176" t="str">
            <v>Not Listed</v>
          </cell>
        </row>
        <row r="4177">
          <cell r="A4177" t="str">
            <v>SUYOG TELEMATICS LTD</v>
          </cell>
          <cell r="B4177">
            <v>537259</v>
          </cell>
          <cell r="C4177" t="str">
            <v>Not Listed</v>
          </cell>
        </row>
        <row r="4178">
          <cell r="A4178" t="str">
            <v>SUZLON ENERGY LTD</v>
          </cell>
          <cell r="B4178">
            <v>532667</v>
          </cell>
          <cell r="C4178" t="str">
            <v>SUZLON</v>
          </cell>
        </row>
        <row r="4179">
          <cell r="A4179" t="str">
            <v>SVA (INDIA) LTD</v>
          </cell>
          <cell r="B4179">
            <v>531885</v>
          </cell>
          <cell r="C4179" t="str">
            <v>Not Listed</v>
          </cell>
        </row>
        <row r="4180">
          <cell r="A4180" t="str">
            <v>SVA INDIA LTD</v>
          </cell>
          <cell r="B4180">
            <v>531885</v>
          </cell>
          <cell r="C4180" t="str">
            <v>Not Listed</v>
          </cell>
        </row>
        <row r="4181">
          <cell r="A4181" t="str">
            <v>SVAM SOFTWARE LTD</v>
          </cell>
          <cell r="B4181">
            <v>523722</v>
          </cell>
          <cell r="C4181" t="str">
            <v>Not Listed</v>
          </cell>
        </row>
        <row r="4182">
          <cell r="A4182" t="str">
            <v>SVARAJ TRADING &amp; AGENCIES LTD</v>
          </cell>
          <cell r="B4182">
            <v>503624</v>
          </cell>
          <cell r="C4182" t="str">
            <v>Not Listed</v>
          </cell>
        </row>
        <row r="4183">
          <cell r="A4183" t="str">
            <v>SVARNIM TRADE UDYOG LTD</v>
          </cell>
          <cell r="B4183">
            <v>539911</v>
          </cell>
          <cell r="C4183" t="str">
            <v>Not Listed</v>
          </cell>
        </row>
        <row r="4184">
          <cell r="A4184" t="str">
            <v>SVC INDUSTRIES Ltd</v>
          </cell>
          <cell r="B4184">
            <v>524488</v>
          </cell>
          <cell r="C4184" t="str">
            <v>SVCIND</v>
          </cell>
        </row>
        <row r="4185">
          <cell r="A4185" t="str">
            <v>SVC RESOURCES LTD</v>
          </cell>
          <cell r="B4185">
            <v>512449</v>
          </cell>
          <cell r="C4185" t="str">
            <v>Not Listed</v>
          </cell>
        </row>
        <row r="4186">
          <cell r="A4186" t="str">
            <v>SVP GLOBAL VENTURES LTD</v>
          </cell>
          <cell r="B4186">
            <v>505590</v>
          </cell>
          <cell r="C4186" t="str">
            <v>Not Listed</v>
          </cell>
        </row>
        <row r="4187">
          <cell r="A4187" t="str">
            <v>SVP HOUSING LTD</v>
          </cell>
          <cell r="B4187">
            <v>539041</v>
          </cell>
          <cell r="C4187" t="str">
            <v>Not Listed</v>
          </cell>
        </row>
        <row r="4188">
          <cell r="A4188" t="str">
            <v>SW INVESTMENTS LTD</v>
          </cell>
          <cell r="B4188">
            <v>503659</v>
          </cell>
          <cell r="C4188" t="str">
            <v>Not Listed</v>
          </cell>
        </row>
        <row r="4189">
          <cell r="A4189" t="str">
            <v>SWADESHI INDUSTRIES LEASING CO LTD</v>
          </cell>
          <cell r="B4189">
            <v>506863</v>
          </cell>
          <cell r="C4189" t="str">
            <v>Not Listed</v>
          </cell>
        </row>
        <row r="4190">
          <cell r="A4190" t="str">
            <v>SWADESHI POLYTEX LTD</v>
          </cell>
          <cell r="B4190">
            <v>503816</v>
          </cell>
          <cell r="C4190" t="str">
            <v>Not Listed</v>
          </cell>
        </row>
        <row r="4191">
          <cell r="A4191" t="str">
            <v>SWAGRUHA INFRASTRUCTURE LTD</v>
          </cell>
          <cell r="B4191">
            <v>531909</v>
          </cell>
          <cell r="C4191" t="str">
            <v>Not Listed</v>
          </cell>
        </row>
        <row r="4192">
          <cell r="A4192" t="str">
            <v>SWAGTAM TRADING &amp; SERVICES LTD</v>
          </cell>
          <cell r="B4192">
            <v>539406</v>
          </cell>
          <cell r="C4192" t="str">
            <v>Not Listed</v>
          </cell>
        </row>
        <row r="4193">
          <cell r="A4193" t="str">
            <v>SWAN ENERGY LTD</v>
          </cell>
          <cell r="B4193">
            <v>503310</v>
          </cell>
          <cell r="C4193" t="str">
            <v>SWANENERGY</v>
          </cell>
        </row>
        <row r="4194">
          <cell r="A4194" t="str">
            <v>SWARAJ AUTOMOTIVES LTD</v>
          </cell>
          <cell r="B4194">
            <v>539353</v>
          </cell>
          <cell r="C4194" t="str">
            <v>Not Listed</v>
          </cell>
        </row>
        <row r="4195">
          <cell r="A4195" t="str">
            <v>SWARAJ ENGINES LTD</v>
          </cell>
          <cell r="B4195">
            <v>500407</v>
          </cell>
          <cell r="C4195" t="str">
            <v>SWARAJENG</v>
          </cell>
        </row>
        <row r="4196">
          <cell r="A4196" t="str">
            <v>SWARNA SECURITIES LTD</v>
          </cell>
          <cell r="B4196">
            <v>531003</v>
          </cell>
          <cell r="C4196" t="str">
            <v>Not Listed</v>
          </cell>
        </row>
        <row r="4197">
          <cell r="A4197" t="str">
            <v>SWARNSARITA GEMS LTD</v>
          </cell>
          <cell r="B4197">
            <v>526365</v>
          </cell>
          <cell r="C4197" t="str">
            <v>Not Listed</v>
          </cell>
        </row>
        <row r="4198">
          <cell r="A4198" t="str">
            <v>SWASTI VINAYAKA ART AND HERITAGE CORPORATION LTD</v>
          </cell>
          <cell r="B4198">
            <v>512257</v>
          </cell>
          <cell r="C4198" t="str">
            <v>Not Listed</v>
          </cell>
        </row>
        <row r="4199">
          <cell r="A4199" t="str">
            <v>SWASTI VINAYAKA SYNTHETICS LTD</v>
          </cell>
          <cell r="B4199">
            <v>510245</v>
          </cell>
          <cell r="C4199" t="str">
            <v>Not Listed</v>
          </cell>
        </row>
        <row r="4200">
          <cell r="A4200" t="str">
            <v>SWASTIK SAFE DEPOSIT &amp; INVESTMENTS LTD</v>
          </cell>
          <cell r="B4200">
            <v>501386</v>
          </cell>
          <cell r="C4200" t="str">
            <v>Not Listed</v>
          </cell>
        </row>
        <row r="4201">
          <cell r="A4201" t="str">
            <v>SWASTIKA INVESTMART LTD</v>
          </cell>
          <cell r="B4201">
            <v>530585</v>
          </cell>
          <cell r="C4201" t="str">
            <v>Not Listed</v>
          </cell>
        </row>
        <row r="4202">
          <cell r="A4202" t="str">
            <v>SWELECT ENERGY SYSTEMS LTD</v>
          </cell>
          <cell r="B4202">
            <v>532051</v>
          </cell>
          <cell r="C4202" t="str">
            <v>SWELECTES</v>
          </cell>
        </row>
        <row r="4203">
          <cell r="A4203" t="str">
            <v>SWISS GLASCOAT EQUIPMENTS LTD</v>
          </cell>
          <cell r="B4203">
            <v>522215</v>
          </cell>
          <cell r="C4203" t="str">
            <v>Not Listed</v>
          </cell>
        </row>
        <row r="4204">
          <cell r="A4204" t="str">
            <v>SWITCHING TECHNOLOGIES GUNTHER LTD</v>
          </cell>
          <cell r="B4204">
            <v>517201</v>
          </cell>
          <cell r="C4204" t="str">
            <v>Not Listed</v>
          </cell>
        </row>
        <row r="4205">
          <cell r="A4205" t="str">
            <v>SWORD &amp; SHIELD PHARMA LTD</v>
          </cell>
          <cell r="B4205">
            <v>531637</v>
          </cell>
          <cell r="C4205" t="str">
            <v>Not Listed</v>
          </cell>
        </row>
        <row r="4206">
          <cell r="A4206" t="str">
            <v>SWORD-EDGE COMMERCIALS LTD</v>
          </cell>
          <cell r="B4206">
            <v>512359</v>
          </cell>
          <cell r="C4206" t="str">
            <v>Not Listed</v>
          </cell>
        </row>
        <row r="4207">
          <cell r="A4207" t="str">
            <v>SYBLY INDUSTRIES LTD</v>
          </cell>
          <cell r="B4207">
            <v>531499</v>
          </cell>
          <cell r="C4207" t="str">
            <v>Not Listed</v>
          </cell>
        </row>
        <row r="4208">
          <cell r="A4208" t="str">
            <v>SYLPH EDUCATION SOLUTIONS LTD</v>
          </cell>
          <cell r="B4208">
            <v>539682</v>
          </cell>
          <cell r="C4208" t="str">
            <v>Not Listed</v>
          </cell>
        </row>
        <row r="4209">
          <cell r="A4209" t="str">
            <v>SYLPH TECHNOLOGIES LTD</v>
          </cell>
          <cell r="B4209">
            <v>511447</v>
          </cell>
          <cell r="C4209" t="str">
            <v>Not Listed</v>
          </cell>
        </row>
        <row r="4210">
          <cell r="A4210" t="str">
            <v>SYMBIOX INVESTMENT &amp; TRADING COMPANY LTD</v>
          </cell>
          <cell r="B4210">
            <v>539278</v>
          </cell>
          <cell r="C4210" t="str">
            <v>Not Listed</v>
          </cell>
        </row>
        <row r="4211">
          <cell r="A4211" t="str">
            <v>SYMPHONY LTD</v>
          </cell>
          <cell r="B4211">
            <v>517385</v>
          </cell>
          <cell r="C4211" t="str">
            <v>SYMPHONY</v>
          </cell>
        </row>
        <row r="4212">
          <cell r="A4212" t="str">
            <v>SYNCOM FORMULATIONS (INDIA) LTD</v>
          </cell>
          <cell r="B4212">
            <v>524470</v>
          </cell>
          <cell r="C4212" t="str">
            <v>Not Listed</v>
          </cell>
        </row>
        <row r="4213">
          <cell r="A4213" t="str">
            <v>SYNCOM FORMULATIONS INDIA LTD</v>
          </cell>
          <cell r="B4213">
            <v>524470</v>
          </cell>
          <cell r="C4213" t="str">
            <v>Not Listed</v>
          </cell>
        </row>
        <row r="4214">
          <cell r="A4214" t="str">
            <v>SYNCOM HEALTHCARE LTD</v>
          </cell>
          <cell r="B4214">
            <v>533157</v>
          </cell>
          <cell r="C4214" t="str">
            <v>SYNCOM</v>
          </cell>
        </row>
        <row r="4215">
          <cell r="A4215" t="str">
            <v>SYNDICATE BANK</v>
          </cell>
          <cell r="B4215">
            <v>532276</v>
          </cell>
          <cell r="C4215" t="str">
            <v>SYNDIBANK</v>
          </cell>
        </row>
        <row r="4216">
          <cell r="A4216" t="str">
            <v>SYNERGY GREEN INDUSTRIES LTD</v>
          </cell>
          <cell r="B4216">
            <v>541929</v>
          </cell>
          <cell r="C4216" t="str">
            <v>Not Listed</v>
          </cell>
        </row>
        <row r="4217">
          <cell r="A4217" t="str">
            <v>SYNGENE INTERNATIONAL LTD</v>
          </cell>
          <cell r="B4217">
            <v>539268</v>
          </cell>
          <cell r="C4217" t="str">
            <v>SYNGENE</v>
          </cell>
        </row>
        <row r="4218">
          <cell r="A4218" t="str">
            <v>SYNTHIKO FOILS LTD</v>
          </cell>
          <cell r="B4218">
            <v>513307</v>
          </cell>
          <cell r="C4218" t="str">
            <v>Not Listed</v>
          </cell>
        </row>
        <row r="4219">
          <cell r="A4219" t="str">
            <v>SYSCHEM (INDIA) LTD</v>
          </cell>
          <cell r="B4219">
            <v>531173</v>
          </cell>
          <cell r="C4219" t="str">
            <v>Not Listed</v>
          </cell>
        </row>
        <row r="4220">
          <cell r="A4220" t="str">
            <v>SYSCHEM INDIA LTD</v>
          </cell>
          <cell r="B4220">
            <v>531173</v>
          </cell>
          <cell r="C4220" t="str">
            <v>Not Listed</v>
          </cell>
        </row>
        <row r="4221">
          <cell r="A4221" t="str">
            <v>SYSCO INDUSTRIES LTD</v>
          </cell>
          <cell r="B4221">
            <v>539842</v>
          </cell>
          <cell r="C4221" t="str">
            <v>Not Listed</v>
          </cell>
        </row>
        <row r="4222">
          <cell r="A4222" t="str">
            <v>SYSTEMATIX CORPORATE SERVICES LTD</v>
          </cell>
          <cell r="B4222">
            <v>526506</v>
          </cell>
          <cell r="C4222" t="str">
            <v>Not Listed</v>
          </cell>
        </row>
        <row r="4223">
          <cell r="A4223" t="str">
            <v>SYSTEMATIX SECURITIES LTD</v>
          </cell>
          <cell r="B4223">
            <v>531432</v>
          </cell>
          <cell r="C4223" t="str">
            <v>Not Listed</v>
          </cell>
        </row>
        <row r="4224">
          <cell r="A4224" t="str">
            <v>T &amp; I GLOBAL LTD</v>
          </cell>
          <cell r="B4224">
            <v>522294</v>
          </cell>
          <cell r="C4224" t="str">
            <v>Not Listed</v>
          </cell>
        </row>
        <row r="4225">
          <cell r="A4225" t="str">
            <v>T D POWER SYSTEMS LTD</v>
          </cell>
          <cell r="B4225">
            <v>533553</v>
          </cell>
          <cell r="C4225" t="str">
            <v>Not Listed</v>
          </cell>
        </row>
        <row r="4226">
          <cell r="A4226" t="str">
            <v>T SPIRITUAL WORLD LTD</v>
          </cell>
          <cell r="B4226">
            <v>532444</v>
          </cell>
          <cell r="C4226" t="str">
            <v>Not Listed</v>
          </cell>
        </row>
        <row r="4227">
          <cell r="A4227" t="str">
            <v>T T LTD</v>
          </cell>
          <cell r="B4227">
            <v>514142</v>
          </cell>
          <cell r="C4227" t="str">
            <v>TTL</v>
          </cell>
        </row>
        <row r="4228">
          <cell r="A4228" t="str">
            <v>TAAL ENTERPRISES LTD</v>
          </cell>
          <cell r="B4228">
            <v>539956</v>
          </cell>
          <cell r="C4228" t="str">
            <v>Not Listed</v>
          </cell>
        </row>
        <row r="4229">
          <cell r="A4229" t="str">
            <v>TAAZA INTERNATIONAL LTD</v>
          </cell>
          <cell r="B4229">
            <v>537392</v>
          </cell>
          <cell r="C4229" t="str">
            <v>Not Listed</v>
          </cell>
        </row>
        <row r="4230">
          <cell r="A4230" t="str">
            <v>TAI INDUSTRIES LTD</v>
          </cell>
          <cell r="B4230">
            <v>519483</v>
          </cell>
          <cell r="C4230" t="str">
            <v>Not Listed</v>
          </cell>
        </row>
        <row r="4231">
          <cell r="A4231" t="str">
            <v>TAINWALA CHEMICAL AND PLASTIC I LTD</v>
          </cell>
          <cell r="B4231">
            <v>507785</v>
          </cell>
          <cell r="C4231" t="str">
            <v>TAINWALCHM</v>
          </cell>
        </row>
        <row r="4232">
          <cell r="A4232" t="str">
            <v>TAJ GVK HOTELS &amp; RESORTS LTD</v>
          </cell>
          <cell r="B4232">
            <v>532390</v>
          </cell>
          <cell r="C4232" t="str">
            <v>TAJGVK</v>
          </cell>
        </row>
        <row r="4233">
          <cell r="A4233" t="str">
            <v>TAKE SOLUTIONS LTD</v>
          </cell>
          <cell r="B4233">
            <v>532890</v>
          </cell>
          <cell r="C4233" t="str">
            <v>TAKE</v>
          </cell>
        </row>
        <row r="4234">
          <cell r="A4234" t="str">
            <v>TALBROS AUTOMOTIVE COMPONENTS LTD</v>
          </cell>
          <cell r="B4234">
            <v>505160</v>
          </cell>
          <cell r="C4234" t="str">
            <v>TALBROAUTO</v>
          </cell>
        </row>
        <row r="4235">
          <cell r="A4235" t="str">
            <v>TALBROS ENGINEERING LTD</v>
          </cell>
          <cell r="B4235">
            <v>538987</v>
          </cell>
          <cell r="C4235" t="str">
            <v>Not Listed</v>
          </cell>
        </row>
        <row r="4236">
          <cell r="A4236" t="str">
            <v>TALWALKARS BETTER VALUE FITNESS LTD</v>
          </cell>
          <cell r="B4236">
            <v>533200</v>
          </cell>
          <cell r="C4236" t="str">
            <v>TALWALKARS</v>
          </cell>
        </row>
        <row r="4237">
          <cell r="A4237" t="str">
            <v>TALWALKARS LIFESTYLES LTD</v>
          </cell>
          <cell r="B4237">
            <v>541545</v>
          </cell>
          <cell r="C4237" t="str">
            <v>TALWGYM</v>
          </cell>
        </row>
        <row r="4238">
          <cell r="A4238" t="str">
            <v>TAMBOLI CAPITAL LTD</v>
          </cell>
          <cell r="B4238">
            <v>533170</v>
          </cell>
          <cell r="C4238" t="str">
            <v>Not Listed</v>
          </cell>
        </row>
        <row r="4239">
          <cell r="A4239" t="str">
            <v>TAMIL NADU NEWSPRINT &amp; PAPERS LTD</v>
          </cell>
          <cell r="B4239">
            <v>531426</v>
          </cell>
          <cell r="C4239" t="str">
            <v>TNPL</v>
          </cell>
        </row>
        <row r="4240">
          <cell r="A4240" t="str">
            <v>TAMILNADU JAIBHARAT MILLS LTD</v>
          </cell>
          <cell r="B4240">
            <v>521038</v>
          </cell>
          <cell r="C4240" t="str">
            <v>Not Listed</v>
          </cell>
        </row>
        <row r="4241">
          <cell r="A4241" t="str">
            <v>TAMILNADU PETROPRODUCTS LTD</v>
          </cell>
          <cell r="B4241">
            <v>500777</v>
          </cell>
          <cell r="C4241" t="str">
            <v>TNPETRO</v>
          </cell>
        </row>
        <row r="4242">
          <cell r="A4242" t="str">
            <v>TAMILNADU STEEL TUBES LTD</v>
          </cell>
          <cell r="B4242">
            <v>513540</v>
          </cell>
          <cell r="C4242" t="str">
            <v>Not Listed</v>
          </cell>
        </row>
        <row r="4243">
          <cell r="A4243" t="str">
            <v>TAMILNADU TELECOMMUNICATION LTD</v>
          </cell>
          <cell r="B4243">
            <v>523419</v>
          </cell>
          <cell r="C4243" t="str">
            <v>TNTELE</v>
          </cell>
        </row>
        <row r="4244">
          <cell r="A4244" t="str">
            <v>TANEJA AEROSPACE &amp; AVIATION LTD</v>
          </cell>
          <cell r="B4244">
            <v>522229</v>
          </cell>
          <cell r="C4244" t="str">
            <v>Not Listed</v>
          </cell>
        </row>
        <row r="4245">
          <cell r="A4245" t="str">
            <v>TANFAC INDUSTRIES LTD</v>
          </cell>
          <cell r="B4245">
            <v>506854</v>
          </cell>
          <cell r="C4245" t="str">
            <v>Not Listed</v>
          </cell>
        </row>
        <row r="4246">
          <cell r="A4246" t="str">
            <v>TANLA SOLUTIONS LTD</v>
          </cell>
          <cell r="B4246">
            <v>532790</v>
          </cell>
          <cell r="C4246" t="str">
            <v>TANLA</v>
          </cell>
        </row>
        <row r="4247">
          <cell r="A4247" t="str">
            <v>TANTIA CONSTRUCTIONS LTD</v>
          </cell>
          <cell r="B4247">
            <v>532738</v>
          </cell>
          <cell r="C4247" t="str">
            <v>TANTIACONS</v>
          </cell>
        </row>
        <row r="4248">
          <cell r="A4248" t="str">
            <v>TANVI FOODS (INDIA) LTD</v>
          </cell>
          <cell r="B4248">
            <v>540332</v>
          </cell>
          <cell r="C4248" t="str">
            <v>Not Listed</v>
          </cell>
        </row>
        <row r="4249">
          <cell r="A4249" t="str">
            <v>TANVI FOODS INDIA LTD</v>
          </cell>
          <cell r="B4249">
            <v>540332</v>
          </cell>
          <cell r="C4249" t="str">
            <v>Not Listed</v>
          </cell>
        </row>
        <row r="4250">
          <cell r="A4250" t="str">
            <v>TAPARIA TOOLS LTD</v>
          </cell>
          <cell r="B4250">
            <v>505685</v>
          </cell>
          <cell r="C4250" t="str">
            <v>Not Listed</v>
          </cell>
        </row>
        <row r="4251">
          <cell r="A4251" t="str">
            <v>TARA CHAND LOGISTIC SOLUTIONS LTD</v>
          </cell>
          <cell r="B4251" t="str">
            <v>Not Listed</v>
          </cell>
          <cell r="C4251" t="str">
            <v>TARACHAND</v>
          </cell>
        </row>
        <row r="4252">
          <cell r="A4252" t="str">
            <v>TARA JEWELS LTD</v>
          </cell>
          <cell r="B4252">
            <v>534756</v>
          </cell>
          <cell r="C4252" t="str">
            <v>TARAJEWELS</v>
          </cell>
        </row>
        <row r="4253">
          <cell r="A4253" t="str">
            <v>TARAI FOODS LTD</v>
          </cell>
          <cell r="B4253">
            <v>519285</v>
          </cell>
          <cell r="C4253" t="str">
            <v>Not Listed</v>
          </cell>
        </row>
        <row r="4254">
          <cell r="A4254" t="str">
            <v>TARAPUR TRANSFORMERS LTD</v>
          </cell>
          <cell r="B4254">
            <v>533203</v>
          </cell>
          <cell r="C4254" t="str">
            <v>TARAPUR</v>
          </cell>
        </row>
        <row r="4255">
          <cell r="A4255" t="str">
            <v>TARINI INTERNATIONAL LTD</v>
          </cell>
          <cell r="B4255">
            <v>538496</v>
          </cell>
          <cell r="C4255" t="str">
            <v>Not Listed</v>
          </cell>
        </row>
        <row r="4256">
          <cell r="A4256" t="str">
            <v>TARMAT LTD</v>
          </cell>
          <cell r="B4256">
            <v>532869</v>
          </cell>
          <cell r="C4256" t="str">
            <v>TARMAT</v>
          </cell>
        </row>
        <row r="4257">
          <cell r="A4257" t="str">
            <v>TASHI (INDIA) LTD</v>
          </cell>
          <cell r="B4257">
            <v>512271</v>
          </cell>
          <cell r="C4257" t="str">
            <v>Not Listed</v>
          </cell>
        </row>
        <row r="4258">
          <cell r="A4258" t="str">
            <v>TASHI INDIA LTD</v>
          </cell>
          <cell r="B4258">
            <v>512271</v>
          </cell>
          <cell r="C4258" t="str">
            <v>Not Listed</v>
          </cell>
        </row>
        <row r="4259">
          <cell r="A4259" t="str">
            <v>TASTY BITE EATABLES LTD</v>
          </cell>
          <cell r="B4259">
            <v>519091</v>
          </cell>
          <cell r="C4259" t="str">
            <v>TASTYBITE</v>
          </cell>
        </row>
        <row r="4260">
          <cell r="A4260" t="str">
            <v>TASTY DAIRY SPECIALITIES LTD</v>
          </cell>
          <cell r="B4260">
            <v>540955</v>
          </cell>
          <cell r="C4260" t="str">
            <v>Not Listed</v>
          </cell>
        </row>
        <row r="4261">
          <cell r="A4261" t="str">
            <v>TATA CHEMICALS LTD</v>
          </cell>
          <cell r="B4261">
            <v>500770</v>
          </cell>
          <cell r="C4261" t="str">
            <v>TATACHEM</v>
          </cell>
        </row>
        <row r="4262">
          <cell r="A4262" t="str">
            <v>TATA COFFEE LTD</v>
          </cell>
          <cell r="B4262">
            <v>532301</v>
          </cell>
          <cell r="C4262" t="str">
            <v>TATACOFFEE</v>
          </cell>
        </row>
        <row r="4263">
          <cell r="A4263" t="str">
            <v>TATA COMMUNICATIONS LTD</v>
          </cell>
          <cell r="B4263">
            <v>500483</v>
          </cell>
          <cell r="C4263" t="str">
            <v>TATACOMM</v>
          </cell>
        </row>
        <row r="4264">
          <cell r="A4264" t="str">
            <v>TATA CONSULTANCY SERVICES LTD</v>
          </cell>
          <cell r="B4264">
            <v>532540</v>
          </cell>
          <cell r="C4264" t="str">
            <v>TCS</v>
          </cell>
        </row>
        <row r="4265">
          <cell r="A4265" t="str">
            <v>TATA ELXSI LTD</v>
          </cell>
          <cell r="B4265">
            <v>500408</v>
          </cell>
          <cell r="C4265" t="str">
            <v>TATAELXSI</v>
          </cell>
        </row>
        <row r="4266">
          <cell r="A4266" t="str">
            <v>TATA GLOBAL BEVERAGES LTD</v>
          </cell>
          <cell r="B4266">
            <v>500800</v>
          </cell>
          <cell r="C4266" t="str">
            <v>TATAGLOBAL</v>
          </cell>
        </row>
        <row r="4267">
          <cell r="A4267" t="str">
            <v>TATA INVESTMENT CORPORATION LTD</v>
          </cell>
          <cell r="B4267">
            <v>501301</v>
          </cell>
          <cell r="C4267" t="str">
            <v>TATAINVEST</v>
          </cell>
        </row>
        <row r="4268">
          <cell r="A4268" t="str">
            <v>TATA METALIKS LTD</v>
          </cell>
          <cell r="B4268">
            <v>513434</v>
          </cell>
          <cell r="C4268" t="str">
            <v>TATAMETALI</v>
          </cell>
        </row>
        <row r="4269">
          <cell r="A4269" t="str">
            <v>TATA MOTORS LTD</v>
          </cell>
          <cell r="B4269">
            <v>500570</v>
          </cell>
          <cell r="C4269" t="str">
            <v>TATAMOTORS</v>
          </cell>
        </row>
        <row r="4270">
          <cell r="A4270" t="str">
            <v>TATA MOTORS LTD</v>
          </cell>
          <cell r="B4270">
            <v>570001</v>
          </cell>
          <cell r="C4270" t="str">
            <v>TATAMTRDVR</v>
          </cell>
        </row>
        <row r="4271">
          <cell r="A4271" t="str">
            <v>TATA POWER COMPANY LTD</v>
          </cell>
          <cell r="B4271">
            <v>500400</v>
          </cell>
          <cell r="C4271" t="str">
            <v>TATAPOWER</v>
          </cell>
        </row>
        <row r="4272">
          <cell r="A4272" t="str">
            <v>TATA SPONGE IRON LTD</v>
          </cell>
          <cell r="B4272">
            <v>513010</v>
          </cell>
          <cell r="C4272" t="str">
            <v>TATASPONGE</v>
          </cell>
        </row>
        <row r="4273">
          <cell r="A4273" t="str">
            <v>Tata Steel Bsl LTD</v>
          </cell>
          <cell r="B4273" t="str">
            <v>Not Listed</v>
          </cell>
          <cell r="C4273" t="str">
            <v>TATASTLBSL</v>
          </cell>
        </row>
        <row r="4274">
          <cell r="A4274" t="str">
            <v>TATA STEEL LTD</v>
          </cell>
          <cell r="B4274">
            <v>500470</v>
          </cell>
          <cell r="C4274" t="str">
            <v>TATASTEEL</v>
          </cell>
        </row>
        <row r="4275">
          <cell r="A4275" t="str">
            <v>TATA TELESERVICES MAHARASHTRA LTD</v>
          </cell>
          <cell r="B4275">
            <v>532371</v>
          </cell>
          <cell r="C4275" t="str">
            <v>TTML</v>
          </cell>
        </row>
        <row r="4276">
          <cell r="A4276" t="str">
            <v>TATIA GLOBAL VENNTURE LTD</v>
          </cell>
          <cell r="B4276">
            <v>521228</v>
          </cell>
          <cell r="C4276" t="str">
            <v>Not Listed</v>
          </cell>
        </row>
        <row r="4277">
          <cell r="A4277" t="str">
            <v>TAVERNIER RESOURCES LTD</v>
          </cell>
          <cell r="B4277">
            <v>531190</v>
          </cell>
          <cell r="C4277" t="str">
            <v>Not Listed</v>
          </cell>
        </row>
        <row r="4278">
          <cell r="A4278" t="str">
            <v>TAYLORMADE RENEWABLES LTD</v>
          </cell>
          <cell r="B4278">
            <v>541228</v>
          </cell>
          <cell r="C4278" t="str">
            <v>Not Listed</v>
          </cell>
        </row>
        <row r="4279">
          <cell r="A4279" t="str">
            <v>TAYO ROLLS LTD</v>
          </cell>
          <cell r="B4279">
            <v>504961</v>
          </cell>
          <cell r="C4279" t="str">
            <v>Not Listed</v>
          </cell>
        </row>
        <row r="4280">
          <cell r="A4280" t="str">
            <v>TCFC FINANCE LTD</v>
          </cell>
          <cell r="B4280">
            <v>532284</v>
          </cell>
          <cell r="C4280" t="str">
            <v>Not Listed</v>
          </cell>
        </row>
        <row r="4281">
          <cell r="A4281" t="str">
            <v>TCI DEVELOPERS LTD</v>
          </cell>
          <cell r="B4281">
            <v>533393</v>
          </cell>
          <cell r="C4281" t="str">
            <v>TCIDEVELOP</v>
          </cell>
        </row>
        <row r="4282">
          <cell r="A4282" t="str">
            <v>TCI EXPRESS LTD</v>
          </cell>
          <cell r="B4282">
            <v>540212</v>
          </cell>
          <cell r="C4282" t="str">
            <v>TCIEXP</v>
          </cell>
        </row>
        <row r="4283">
          <cell r="A4283" t="str">
            <v>TCI FINANCE LTD</v>
          </cell>
          <cell r="B4283">
            <v>501242</v>
          </cell>
          <cell r="C4283" t="str">
            <v>TCIFINANCE</v>
          </cell>
        </row>
        <row r="4284">
          <cell r="A4284" t="str">
            <v>TCI INDUSTRIES LTD</v>
          </cell>
          <cell r="B4284">
            <v>532262</v>
          </cell>
          <cell r="C4284" t="str">
            <v>Not Listed</v>
          </cell>
        </row>
        <row r="4285">
          <cell r="A4285" t="str">
            <v>TCM LTD</v>
          </cell>
          <cell r="B4285">
            <v>524156</v>
          </cell>
          <cell r="C4285" t="str">
            <v>Not Listed</v>
          </cell>
        </row>
        <row r="4286">
          <cell r="A4286" t="str">
            <v>TCNS CLOTHING CO LTD</v>
          </cell>
          <cell r="B4286">
            <v>541700</v>
          </cell>
          <cell r="C4286" t="str">
            <v>TCNSBRANDS</v>
          </cell>
        </row>
        <row r="4287">
          <cell r="A4287" t="str">
            <v>TCPL PACKAGING LTD</v>
          </cell>
          <cell r="B4287">
            <v>523301</v>
          </cell>
          <cell r="C4287" t="str">
            <v>TCPLPACK</v>
          </cell>
        </row>
        <row r="4288">
          <cell r="A4288" t="str">
            <v>TD POWER SYSTEMS LTD</v>
          </cell>
          <cell r="B4288" t="str">
            <v>Not Listed</v>
          </cell>
          <cell r="C4288" t="str">
            <v>TDPOWERSYS</v>
          </cell>
        </row>
        <row r="4289">
          <cell r="A4289" t="str">
            <v>TEA TIME LTD</v>
          </cell>
          <cell r="B4289">
            <v>512011</v>
          </cell>
          <cell r="C4289" t="str">
            <v>Not Listed</v>
          </cell>
        </row>
        <row r="4290">
          <cell r="A4290" t="str">
            <v>TEAMLEASE SERVICES LTD</v>
          </cell>
          <cell r="B4290">
            <v>539658</v>
          </cell>
          <cell r="C4290" t="str">
            <v>TEAMLEASE</v>
          </cell>
        </row>
        <row r="4291">
          <cell r="A4291" t="str">
            <v>TECH MAHINDRA LTD</v>
          </cell>
          <cell r="B4291">
            <v>532755</v>
          </cell>
          <cell r="C4291" t="str">
            <v>TECHM</v>
          </cell>
        </row>
        <row r="4292">
          <cell r="A4292" t="str">
            <v>TECHINDIA NIRMAN LTD</v>
          </cell>
          <cell r="B4292">
            <v>526576</v>
          </cell>
          <cell r="C4292" t="str">
            <v>TECHIN</v>
          </cell>
        </row>
        <row r="4293">
          <cell r="A4293" t="str">
            <v>TECHNO ELECTRIC &amp; ENGINEERING COMPANY LTD</v>
          </cell>
          <cell r="B4293">
            <v>542141</v>
          </cell>
          <cell r="C4293" t="str">
            <v>TECHNOE</v>
          </cell>
        </row>
        <row r="4294">
          <cell r="A4294" t="str">
            <v>TECHNOCRAFT INDUSTRIES (INDIA) LTD</v>
          </cell>
          <cell r="B4294">
            <v>532804</v>
          </cell>
          <cell r="C4294" t="str">
            <v>TIIL</v>
          </cell>
        </row>
        <row r="4295">
          <cell r="A4295" t="str">
            <v>TECHNOCRAFT INDUSTRIES INDIA LTD</v>
          </cell>
          <cell r="B4295">
            <v>532804</v>
          </cell>
          <cell r="C4295" t="str">
            <v>TIIL</v>
          </cell>
        </row>
        <row r="4296">
          <cell r="A4296" t="str">
            <v>TECHNOFAB ENGINEERING LTD</v>
          </cell>
          <cell r="B4296">
            <v>533216</v>
          </cell>
          <cell r="C4296" t="str">
            <v>TECHNOFAB</v>
          </cell>
        </row>
        <row r="4297">
          <cell r="A4297" t="str">
            <v>TECHNOJET CONSULTANTS LTD</v>
          </cell>
          <cell r="B4297">
            <v>509917</v>
          </cell>
          <cell r="C4297" t="str">
            <v>Not Listed</v>
          </cell>
        </row>
        <row r="4298">
          <cell r="A4298" t="str">
            <v>TECHNVISION VENTURES LTD</v>
          </cell>
          <cell r="B4298">
            <v>501421</v>
          </cell>
          <cell r="C4298" t="str">
            <v>Not Listed</v>
          </cell>
        </row>
        <row r="4299">
          <cell r="A4299" t="str">
            <v>TEESTA AGRO INDUSTRIES LTD</v>
          </cell>
          <cell r="B4299">
            <v>524204</v>
          </cell>
          <cell r="C4299" t="str">
            <v>Not Listed</v>
          </cell>
        </row>
        <row r="4300">
          <cell r="A4300" t="str">
            <v>TEJAS NETWORKS LTD</v>
          </cell>
          <cell r="B4300">
            <v>540595</v>
          </cell>
          <cell r="C4300" t="str">
            <v>TEJASNET</v>
          </cell>
        </row>
        <row r="4301">
          <cell r="A4301" t="str">
            <v>TEJNAKSH HEALTHCARE LTD</v>
          </cell>
          <cell r="B4301">
            <v>539428</v>
          </cell>
          <cell r="C4301" t="str">
            <v>Not Listed</v>
          </cell>
        </row>
        <row r="4302">
          <cell r="A4302" t="str">
            <v>TELECANOR GLOBAL LTD</v>
          </cell>
          <cell r="B4302">
            <v>530595</v>
          </cell>
          <cell r="C4302" t="str">
            <v>Not Listed</v>
          </cell>
        </row>
        <row r="4303">
          <cell r="A4303" t="str">
            <v>TERA SOFTWARE LTD</v>
          </cell>
          <cell r="B4303">
            <v>533982</v>
          </cell>
          <cell r="C4303" t="str">
            <v>TERASOFT</v>
          </cell>
        </row>
        <row r="4304">
          <cell r="A4304" t="str">
            <v>TERAI TEA CO LTD</v>
          </cell>
          <cell r="B4304">
            <v>530533</v>
          </cell>
          <cell r="C4304" t="str">
            <v>Not Listed</v>
          </cell>
        </row>
        <row r="4305">
          <cell r="A4305" t="str">
            <v>TERRAFORM MAGNUM LTD</v>
          </cell>
          <cell r="B4305">
            <v>506162</v>
          </cell>
          <cell r="C4305" t="str">
            <v>Not Listed</v>
          </cell>
        </row>
        <row r="4306">
          <cell r="A4306" t="str">
            <v>TERRAFORM REALSTATE LTD</v>
          </cell>
          <cell r="B4306">
            <v>512157</v>
          </cell>
          <cell r="C4306" t="str">
            <v>Not Listed</v>
          </cell>
        </row>
        <row r="4307">
          <cell r="A4307" t="str">
            <v>TEXMACO INFRASTRUCTURE &amp; HOLDINGS LTD</v>
          </cell>
          <cell r="B4307">
            <v>505400</v>
          </cell>
          <cell r="C4307" t="str">
            <v>TEXINFRA</v>
          </cell>
        </row>
        <row r="4308">
          <cell r="A4308" t="str">
            <v>TEXMACO RAIL &amp; ENGINEERING LTD</v>
          </cell>
          <cell r="B4308">
            <v>533326</v>
          </cell>
          <cell r="C4308" t="str">
            <v>TEXRAIL</v>
          </cell>
        </row>
        <row r="4309">
          <cell r="A4309" t="str">
            <v>TEXMO PIPES AND PRODUCTS LTD</v>
          </cell>
          <cell r="B4309">
            <v>533164</v>
          </cell>
          <cell r="C4309" t="str">
            <v>TEXMOPIPES</v>
          </cell>
        </row>
        <row r="4310">
          <cell r="A4310" t="str">
            <v>TGB BANQUETS AND HOTELS LTD</v>
          </cell>
          <cell r="B4310">
            <v>532845</v>
          </cell>
          <cell r="C4310" t="str">
            <v>TGBHOTELS</v>
          </cell>
        </row>
        <row r="4311">
          <cell r="A4311" t="str">
            <v>TGV SRAAC LTD</v>
          </cell>
          <cell r="B4311">
            <v>507753</v>
          </cell>
          <cell r="C4311" t="str">
            <v>Not Listed</v>
          </cell>
        </row>
        <row r="4312">
          <cell r="A4312" t="str">
            <v>THACKER &amp; CO LTD</v>
          </cell>
          <cell r="B4312">
            <v>509945</v>
          </cell>
          <cell r="C4312" t="str">
            <v>Not Listed</v>
          </cell>
        </row>
        <row r="4313">
          <cell r="A4313" t="str">
            <v>THAKKERS DEVELOPERS LTD</v>
          </cell>
          <cell r="B4313">
            <v>526654</v>
          </cell>
          <cell r="C4313" t="str">
            <v>Not Listed</v>
          </cell>
        </row>
        <row r="4314">
          <cell r="A4314" t="str">
            <v>THAKRAL SERVICES (INDIA) LTD</v>
          </cell>
          <cell r="B4314">
            <v>509015</v>
          </cell>
          <cell r="C4314" t="str">
            <v>Not Listed</v>
          </cell>
        </row>
        <row r="4315">
          <cell r="A4315" t="str">
            <v>THAKRAL SERVICES INDIA LTD</v>
          </cell>
          <cell r="B4315">
            <v>509015</v>
          </cell>
          <cell r="C4315" t="str">
            <v>Not Listed</v>
          </cell>
        </row>
        <row r="4316">
          <cell r="A4316" t="str">
            <v>THAMBBI MODERN SPINNING MILLS LTD</v>
          </cell>
          <cell r="B4316">
            <v>514484</v>
          </cell>
          <cell r="C4316" t="str">
            <v>Not Listed</v>
          </cell>
        </row>
        <row r="4317">
          <cell r="A4317" t="str">
            <v>THANGAMAYIL JEWELLERY LTD</v>
          </cell>
          <cell r="B4317">
            <v>533158</v>
          </cell>
          <cell r="C4317" t="str">
            <v>THANGAMAYL</v>
          </cell>
        </row>
        <row r="4318">
          <cell r="A4318" t="str">
            <v>THE ANDHRA SUGARS LTD</v>
          </cell>
          <cell r="B4318">
            <v>590062</v>
          </cell>
          <cell r="C4318" t="str">
            <v>ANDHRSUGAR</v>
          </cell>
        </row>
        <row r="4319">
          <cell r="A4319" t="str">
            <v>The Anup Engineering Ltd</v>
          </cell>
          <cell r="B4319">
            <v>542460</v>
          </cell>
          <cell r="C4319" t="str">
            <v>ANUP</v>
          </cell>
        </row>
        <row r="4320">
          <cell r="A4320" t="str">
            <v>THE BYKE HOSPITALITY LTD</v>
          </cell>
          <cell r="B4320">
            <v>531373</v>
          </cell>
          <cell r="C4320" t="str">
            <v>BYKE</v>
          </cell>
        </row>
        <row r="4321">
          <cell r="A4321" t="str">
            <v>THE FEDERAL BANK LTD</v>
          </cell>
          <cell r="B4321">
            <v>500469</v>
          </cell>
          <cell r="C4321" t="str">
            <v>FEDERALBNK</v>
          </cell>
        </row>
        <row r="4322">
          <cell r="A4322" t="str">
            <v>THE GREAT EASTERN SHIPPING COMPANY LTD</v>
          </cell>
          <cell r="B4322">
            <v>500620</v>
          </cell>
          <cell r="C4322" t="str">
            <v>GESHIP</v>
          </cell>
        </row>
        <row r="4323">
          <cell r="A4323" t="str">
            <v>THE GROB TEA COMPANY LTD</v>
          </cell>
          <cell r="B4323" t="str">
            <v>Not Listed</v>
          </cell>
          <cell r="C4323" t="str">
            <v>GROBTEA</v>
          </cell>
        </row>
        <row r="4324">
          <cell r="A4324" t="str">
            <v>THE HI-TECH GEARS LTD</v>
          </cell>
          <cell r="B4324">
            <v>522073</v>
          </cell>
          <cell r="C4324" t="str">
            <v>HITECHGEAR</v>
          </cell>
        </row>
        <row r="4325">
          <cell r="A4325" t="str">
            <v>THE INDIA CEMENTS LTD</v>
          </cell>
          <cell r="B4325">
            <v>530005</v>
          </cell>
          <cell r="C4325" t="str">
            <v>INDIACEM</v>
          </cell>
        </row>
        <row r="4326">
          <cell r="A4326" t="str">
            <v>THE INDIAN HOTELS COMPANY LTD</v>
          </cell>
          <cell r="B4326">
            <v>500850</v>
          </cell>
          <cell r="C4326" t="str">
            <v>INDHOTEL</v>
          </cell>
        </row>
        <row r="4327">
          <cell r="A4327" t="str">
            <v>THE INDIAN WOOD PRODUCTS COMPANY LTD</v>
          </cell>
          <cell r="B4327">
            <v>540954</v>
          </cell>
          <cell r="C4327" t="str">
            <v>Not Listed</v>
          </cell>
        </row>
        <row r="4328">
          <cell r="A4328" t="str">
            <v>THE INVESTMENT TRUST OF (INDIA) LTD</v>
          </cell>
          <cell r="B4328">
            <v>530023</v>
          </cell>
          <cell r="C4328" t="str">
            <v>THEINVEST</v>
          </cell>
        </row>
        <row r="4329">
          <cell r="A4329" t="str">
            <v>THE INVESTMENT TRUST OF INDIA LTD</v>
          </cell>
          <cell r="B4329">
            <v>530023</v>
          </cell>
          <cell r="C4329" t="str">
            <v>THEINVEST</v>
          </cell>
        </row>
        <row r="4330">
          <cell r="A4330" t="str">
            <v>THE JAMMU &amp; KASHMIR BANK LTD</v>
          </cell>
          <cell r="B4330">
            <v>532209</v>
          </cell>
          <cell r="C4330" t="str">
            <v>J&amp;KBANK</v>
          </cell>
        </row>
        <row r="4331">
          <cell r="A4331" t="str">
            <v>THE KARNATAKA BANK LTD</v>
          </cell>
          <cell r="B4331">
            <v>532652</v>
          </cell>
          <cell r="C4331" t="str">
            <v>KTKBANK</v>
          </cell>
        </row>
        <row r="4332">
          <cell r="A4332" t="str">
            <v>THE MANDHANA RETAIL VENTURES LTD</v>
          </cell>
          <cell r="B4332">
            <v>540210</v>
          </cell>
          <cell r="C4332" t="str">
            <v>TMRVL</v>
          </cell>
        </row>
        <row r="4333">
          <cell r="A4333" t="str">
            <v>THE MOTOR &amp; GENERAL FINANCE LTD</v>
          </cell>
          <cell r="B4333">
            <v>501343</v>
          </cell>
          <cell r="C4333" t="str">
            <v>MOTOGENFIN</v>
          </cell>
        </row>
        <row r="4334">
          <cell r="A4334" t="str">
            <v>THE NEW INDIA ASSURANCE COMPANY LTD</v>
          </cell>
          <cell r="B4334">
            <v>540769</v>
          </cell>
          <cell r="C4334" t="str">
            <v>NIACL</v>
          </cell>
        </row>
        <row r="4335">
          <cell r="A4335" t="str">
            <v>THE ORISSA MINERALS DEVELOPMENT COMPANY LTD</v>
          </cell>
          <cell r="B4335">
            <v>590086</v>
          </cell>
          <cell r="C4335" t="str">
            <v>ORISSAMINE</v>
          </cell>
        </row>
        <row r="4336">
          <cell r="A4336" t="str">
            <v>THE PERIA KARAMALAI TEA &amp; PRODUCE COMPANY LTD</v>
          </cell>
          <cell r="B4336" t="str">
            <v>Not Listed</v>
          </cell>
          <cell r="C4336" t="str">
            <v>PKTEA</v>
          </cell>
        </row>
        <row r="4337">
          <cell r="A4337" t="str">
            <v>THE PHOENIX MILLS LTD</v>
          </cell>
          <cell r="B4337">
            <v>503100</v>
          </cell>
          <cell r="C4337" t="str">
            <v>PHOENIXLTD</v>
          </cell>
        </row>
        <row r="4338">
          <cell r="A4338" t="str">
            <v>THE PHOSPHATE COMPANY LTD</v>
          </cell>
          <cell r="B4338">
            <v>542123</v>
          </cell>
          <cell r="C4338" t="str">
            <v>Not Listed</v>
          </cell>
        </row>
        <row r="4339">
          <cell r="A4339" t="str">
            <v>THE RAMCO CEMENTS LTD</v>
          </cell>
          <cell r="B4339">
            <v>500260</v>
          </cell>
          <cell r="C4339" t="str">
            <v>RAMCOCEM</v>
          </cell>
        </row>
        <row r="4340">
          <cell r="A4340" t="str">
            <v>THE RUBY MILLS LTD</v>
          </cell>
          <cell r="B4340">
            <v>503169</v>
          </cell>
          <cell r="C4340" t="str">
            <v>RUBYMILLS</v>
          </cell>
        </row>
        <row r="4341">
          <cell r="A4341" t="str">
            <v>THE SANDESH LTD</v>
          </cell>
          <cell r="B4341">
            <v>526725</v>
          </cell>
          <cell r="C4341" t="str">
            <v>SANDESH</v>
          </cell>
        </row>
        <row r="4342">
          <cell r="A4342" t="str">
            <v>THE SOUTH INDIAN BANK LTD</v>
          </cell>
          <cell r="B4342">
            <v>532218</v>
          </cell>
          <cell r="C4342" t="str">
            <v>SOUTHBANK</v>
          </cell>
        </row>
        <row r="4343">
          <cell r="A4343" t="str">
            <v>THE STATE TRADING CORPORATION OF (INDIA) LTD</v>
          </cell>
          <cell r="B4343">
            <v>512531</v>
          </cell>
          <cell r="C4343" t="str">
            <v>STC(INDIA)</v>
          </cell>
        </row>
        <row r="4344">
          <cell r="A4344" t="str">
            <v>THE STATE TRADING CORPORATION OF INDIA LTD</v>
          </cell>
          <cell r="B4344">
            <v>512531</v>
          </cell>
          <cell r="C4344" t="str">
            <v>STCINDIA</v>
          </cell>
        </row>
        <row r="4345">
          <cell r="A4345" t="str">
            <v>THE TINPLATE COMPANY OF (INDIA) LTD</v>
          </cell>
          <cell r="B4345">
            <v>504966</v>
          </cell>
          <cell r="C4345" t="str">
            <v>TINPLATE</v>
          </cell>
        </row>
        <row r="4346">
          <cell r="A4346" t="str">
            <v>THE TINPLATE COMPANY OF INDIA LTD</v>
          </cell>
          <cell r="B4346">
            <v>504966</v>
          </cell>
          <cell r="C4346" t="str">
            <v>TINPLATE</v>
          </cell>
        </row>
        <row r="4347">
          <cell r="A4347" t="str">
            <v>THE UGAR SUGAR WORKS LTD</v>
          </cell>
          <cell r="B4347">
            <v>530363</v>
          </cell>
          <cell r="C4347" t="str">
            <v>UGARSUGAR</v>
          </cell>
        </row>
        <row r="4348">
          <cell r="A4348" t="str">
            <v>THE UNITED NILGIRI TEA ESTATES COMPANY LTD</v>
          </cell>
          <cell r="B4348" t="str">
            <v>Not Listed</v>
          </cell>
          <cell r="C4348" t="str">
            <v>UNITEDTEA</v>
          </cell>
        </row>
        <row r="4349">
          <cell r="A4349" t="str">
            <v>THE WESTERN INDIA PLYWOODS LTD</v>
          </cell>
          <cell r="B4349" t="str">
            <v>Not Listed</v>
          </cell>
          <cell r="C4349" t="str">
            <v>WIPL</v>
          </cell>
        </row>
        <row r="4350">
          <cell r="A4350" t="str">
            <v>THE YAMUNA SYNDICATE LTD</v>
          </cell>
          <cell r="B4350">
            <v>540980</v>
          </cell>
          <cell r="C4350" t="str">
            <v>Not Listed</v>
          </cell>
        </row>
        <row r="4351">
          <cell r="A4351" t="str">
            <v>THEJO ENGINEERING LTD</v>
          </cell>
          <cell r="B4351" t="str">
            <v>Not Listed</v>
          </cell>
          <cell r="C4351" t="str">
            <v>THEJO</v>
          </cell>
        </row>
        <row r="4352">
          <cell r="A4352" t="str">
            <v>THEMIS MEDICARE LTD</v>
          </cell>
          <cell r="B4352">
            <v>530199</v>
          </cell>
          <cell r="C4352" t="str">
            <v>THEMISMED</v>
          </cell>
        </row>
        <row r="4353">
          <cell r="A4353" t="str">
            <v>THERMAX LTD</v>
          </cell>
          <cell r="B4353">
            <v>500411</v>
          </cell>
          <cell r="C4353" t="str">
            <v>THERMAX</v>
          </cell>
        </row>
        <row r="4354">
          <cell r="A4354" t="str">
            <v>THINK INK STUDIO LTD</v>
          </cell>
          <cell r="B4354">
            <v>539310</v>
          </cell>
          <cell r="C4354" t="str">
            <v>Not Listed</v>
          </cell>
        </row>
        <row r="4355">
          <cell r="A4355" t="str">
            <v>THIRANI PROJECTS LTD</v>
          </cell>
          <cell r="B4355">
            <v>538464</v>
          </cell>
          <cell r="C4355" t="str">
            <v>Not Listed</v>
          </cell>
        </row>
        <row r="4356">
          <cell r="A4356" t="str">
            <v>THIRDWAVE FINANCIAL INTERMEDIARIES LTD</v>
          </cell>
          <cell r="B4356">
            <v>531652</v>
          </cell>
          <cell r="C4356" t="str">
            <v>Not Listed</v>
          </cell>
        </row>
        <row r="4357">
          <cell r="A4357" t="str">
            <v>THIRU AROORAN SUGARS LTD</v>
          </cell>
          <cell r="B4357">
            <v>507450</v>
          </cell>
          <cell r="C4357" t="str">
            <v>THIRUSUGAR</v>
          </cell>
        </row>
        <row r="4358">
          <cell r="A4358" t="str">
            <v>THIRUMALAI CHEMICALS LTD</v>
          </cell>
          <cell r="B4358">
            <v>500412</v>
          </cell>
          <cell r="C4358" t="str">
            <v>TIRUMALCHM</v>
          </cell>
        </row>
        <row r="4359">
          <cell r="A4359" t="str">
            <v>THOMAS COOK (INDIA) LTD</v>
          </cell>
          <cell r="B4359">
            <v>500413</v>
          </cell>
          <cell r="C4359" t="str">
            <v>THOMASCOOK</v>
          </cell>
        </row>
        <row r="4360">
          <cell r="A4360" t="str">
            <v>THOMAS COOK INDIA LTD</v>
          </cell>
          <cell r="B4360">
            <v>500413</v>
          </cell>
          <cell r="C4360" t="str">
            <v>THOMASCOOK</v>
          </cell>
        </row>
        <row r="4361">
          <cell r="A4361" t="str">
            <v>THOMAS SCOTT (INDIA) LTD</v>
          </cell>
          <cell r="B4361">
            <v>533941</v>
          </cell>
          <cell r="C4361" t="str">
            <v>THOMASCOTT</v>
          </cell>
        </row>
        <row r="4362">
          <cell r="A4362" t="str">
            <v>THOMAS SCOTT INDIA LTD</v>
          </cell>
          <cell r="B4362">
            <v>533941</v>
          </cell>
          <cell r="C4362" t="str">
            <v>THOMASCOTT</v>
          </cell>
        </row>
        <row r="4363">
          <cell r="A4363" t="str">
            <v>THYROCARE TECHNOLOGIES LTD</v>
          </cell>
          <cell r="B4363">
            <v>539871</v>
          </cell>
          <cell r="C4363" t="str">
            <v>THYROCARE</v>
          </cell>
        </row>
        <row r="4364">
          <cell r="A4364" t="str">
            <v>TI FINANCIAL HOLDINGS LTD</v>
          </cell>
          <cell r="B4364">
            <v>504973</v>
          </cell>
          <cell r="C4364" t="str">
            <v>TIFIN</v>
          </cell>
        </row>
        <row r="4365">
          <cell r="A4365" t="str">
            <v>TIAAN AYURVEDIC &amp; HERBS LTD</v>
          </cell>
          <cell r="B4365">
            <v>540108</v>
          </cell>
          <cell r="C4365" t="str">
            <v>Not Listed</v>
          </cell>
        </row>
        <row r="4366">
          <cell r="A4366" t="str">
            <v>TIDE WATER OIL COMPANY (INDIA) LTD</v>
          </cell>
          <cell r="B4366">
            <v>590005</v>
          </cell>
          <cell r="C4366" t="str">
            <v>TIDEWATER</v>
          </cell>
        </row>
        <row r="4367">
          <cell r="A4367" t="str">
            <v>TIDE WATER OIL COMPANY INDIA LTD</v>
          </cell>
          <cell r="B4367">
            <v>590005</v>
          </cell>
          <cell r="C4367" t="str">
            <v>TIDEWATER</v>
          </cell>
        </row>
        <row r="4368">
          <cell r="A4368" t="str">
            <v>TIGER LOGISTICS (INDIA) LTD</v>
          </cell>
          <cell r="B4368">
            <v>536264</v>
          </cell>
          <cell r="C4368" t="str">
            <v>Not Listed</v>
          </cell>
        </row>
        <row r="4369">
          <cell r="A4369" t="str">
            <v>TIGER LOGISTICS INDIA LTD</v>
          </cell>
          <cell r="B4369">
            <v>536264</v>
          </cell>
          <cell r="C4369" t="str">
            <v>Not Listed</v>
          </cell>
        </row>
        <row r="4370">
          <cell r="A4370" t="str">
            <v>TIJARIA POLYPIPES LTD</v>
          </cell>
          <cell r="B4370">
            <v>533629</v>
          </cell>
          <cell r="C4370" t="str">
            <v>TIJARIA</v>
          </cell>
        </row>
        <row r="4371">
          <cell r="A4371" t="str">
            <v>TIL LTD</v>
          </cell>
          <cell r="B4371">
            <v>505196</v>
          </cell>
          <cell r="C4371" t="str">
            <v>TIL</v>
          </cell>
        </row>
        <row r="4372">
          <cell r="A4372" t="str">
            <v>Tilak Ventures Ltd</v>
          </cell>
          <cell r="B4372">
            <v>503663</v>
          </cell>
          <cell r="C4372" t="str">
            <v>TILAK</v>
          </cell>
        </row>
        <row r="4373">
          <cell r="A4373" t="str">
            <v>TILAKNAGAR INDUSTRIES LTD</v>
          </cell>
          <cell r="B4373">
            <v>507205</v>
          </cell>
          <cell r="C4373" t="str">
            <v>TI</v>
          </cell>
        </row>
        <row r="4374">
          <cell r="A4374" t="str">
            <v>TIME TECHNOPLAST LTD</v>
          </cell>
          <cell r="B4374">
            <v>532856</v>
          </cell>
          <cell r="C4374" t="str">
            <v>TIMETECHNO</v>
          </cell>
        </row>
        <row r="4375">
          <cell r="A4375" t="str">
            <v>TIMES GUARANTY LTD</v>
          </cell>
          <cell r="B4375">
            <v>511559</v>
          </cell>
          <cell r="C4375" t="str">
            <v>TIMESGTY</v>
          </cell>
        </row>
        <row r="4376">
          <cell r="A4376" t="str">
            <v>TIMEX GROUP (INDIA) LTD</v>
          </cell>
          <cell r="B4376">
            <v>500414</v>
          </cell>
          <cell r="C4376" t="str">
            <v>Not Listed</v>
          </cell>
        </row>
        <row r="4377">
          <cell r="A4377" t="str">
            <v>TIMEX GROUP INDIA LTD</v>
          </cell>
          <cell r="B4377">
            <v>500414</v>
          </cell>
          <cell r="C4377" t="str">
            <v>Not Listed</v>
          </cell>
        </row>
        <row r="4378">
          <cell r="A4378" t="str">
            <v>TIMKEN (INDIA) LTD</v>
          </cell>
          <cell r="B4378">
            <v>522113</v>
          </cell>
          <cell r="C4378" t="str">
            <v>TIMKEN</v>
          </cell>
        </row>
        <row r="4379">
          <cell r="A4379" t="str">
            <v>TIMKEN INDIA LTD</v>
          </cell>
          <cell r="B4379">
            <v>522113</v>
          </cell>
          <cell r="C4379" t="str">
            <v>TIMKEN</v>
          </cell>
        </row>
        <row r="4380">
          <cell r="A4380" t="str">
            <v>TINNA RUBBER AND INFRASTRUCTURE LTD</v>
          </cell>
          <cell r="B4380">
            <v>530475</v>
          </cell>
          <cell r="C4380" t="str">
            <v>Not Listed</v>
          </cell>
        </row>
        <row r="4381">
          <cell r="A4381" t="str">
            <v>TINNA TRADE LTD</v>
          </cell>
          <cell r="B4381">
            <v>541741</v>
          </cell>
          <cell r="C4381" t="str">
            <v>Not Listed</v>
          </cell>
        </row>
        <row r="4382">
          <cell r="A4382" t="str">
            <v>TIPS INDUSTRIES LTD</v>
          </cell>
          <cell r="B4382">
            <v>532375</v>
          </cell>
          <cell r="C4382" t="str">
            <v>TIPSINDLTD</v>
          </cell>
        </row>
        <row r="4383">
          <cell r="A4383" t="str">
            <v>TIRUPATI FINLEASE LTD</v>
          </cell>
          <cell r="B4383">
            <v>539488</v>
          </cell>
          <cell r="C4383" t="str">
            <v>Not Listed</v>
          </cell>
        </row>
        <row r="4384">
          <cell r="A4384" t="str">
            <v>TIRUPATI FOAM LTD</v>
          </cell>
          <cell r="B4384">
            <v>540904</v>
          </cell>
          <cell r="C4384" t="str">
            <v>Not Listed</v>
          </cell>
        </row>
        <row r="4385">
          <cell r="A4385" t="str">
            <v>TIRUPATI FORGE LTD</v>
          </cell>
          <cell r="B4385" t="str">
            <v>Not Listed</v>
          </cell>
          <cell r="C4385" t="str">
            <v>TIRUPATIFL</v>
          </cell>
        </row>
        <row r="4386">
          <cell r="A4386" t="str">
            <v>TIRUPATI INDUSTRIES (INDIA) LTD</v>
          </cell>
          <cell r="B4386">
            <v>531547</v>
          </cell>
          <cell r="C4386" t="str">
            <v>Not Listed</v>
          </cell>
        </row>
        <row r="4387">
          <cell r="A4387" t="str">
            <v>TIRUPATI INDUSTRIES INDIA LTD</v>
          </cell>
          <cell r="B4387">
            <v>531547</v>
          </cell>
          <cell r="C4387" t="str">
            <v>Not Listed</v>
          </cell>
        </row>
        <row r="4388">
          <cell r="A4388" t="str">
            <v>TIRUPATI SARJAN LTD</v>
          </cell>
          <cell r="B4388">
            <v>531814</v>
          </cell>
          <cell r="C4388" t="str">
            <v>Not Listed</v>
          </cell>
        </row>
        <row r="4389">
          <cell r="A4389" t="str">
            <v>TIRUPATI STARCH &amp; CHEMICALS LTD</v>
          </cell>
          <cell r="B4389">
            <v>524582</v>
          </cell>
          <cell r="C4389" t="str">
            <v>Not Listed</v>
          </cell>
        </row>
        <row r="4390">
          <cell r="A4390" t="str">
            <v>TIRUPATI TYRES LTD</v>
          </cell>
          <cell r="B4390">
            <v>539040</v>
          </cell>
          <cell r="C4390" t="str">
            <v>Not Listed</v>
          </cell>
        </row>
        <row r="4391">
          <cell r="A4391" t="str">
            <v>TITAANIUM TEN ENTERPRISE LTD</v>
          </cell>
          <cell r="B4391">
            <v>539985</v>
          </cell>
          <cell r="C4391" t="str">
            <v>Not Listed</v>
          </cell>
        </row>
        <row r="4392">
          <cell r="A4392" t="str">
            <v>TITAGARH WAGONS LTD</v>
          </cell>
          <cell r="B4392">
            <v>532966</v>
          </cell>
          <cell r="C4392" t="str">
            <v>TWL</v>
          </cell>
        </row>
        <row r="4393">
          <cell r="A4393" t="str">
            <v>TITAN BIOTECH LTD</v>
          </cell>
          <cell r="B4393">
            <v>524717</v>
          </cell>
          <cell r="C4393" t="str">
            <v>Not Listed</v>
          </cell>
        </row>
        <row r="4394">
          <cell r="A4394" t="str">
            <v>TITAN COMPANY LTD</v>
          </cell>
          <cell r="B4394">
            <v>500114</v>
          </cell>
          <cell r="C4394" t="str">
            <v>TITAN</v>
          </cell>
        </row>
        <row r="4395">
          <cell r="A4395" t="str">
            <v>TITAN SECURITIES LTD</v>
          </cell>
          <cell r="B4395">
            <v>530045</v>
          </cell>
          <cell r="C4395" t="str">
            <v>Not Listed</v>
          </cell>
        </row>
        <row r="4396">
          <cell r="A4396" t="str">
            <v>TIVOLI CONSTRUCTION LTD</v>
          </cell>
          <cell r="B4396">
            <v>511096</v>
          </cell>
          <cell r="C4396" t="str">
            <v>Not Listed</v>
          </cell>
        </row>
        <row r="4397">
          <cell r="A4397" t="str">
            <v>TODAYS WRITING INSTRUMENTS LTD</v>
          </cell>
          <cell r="B4397">
            <v>531830</v>
          </cell>
          <cell r="C4397" t="str">
            <v>TODAYS</v>
          </cell>
        </row>
        <row r="4398">
          <cell r="A4398" t="str">
            <v>TOKYO FINANCE LTD</v>
          </cell>
          <cell r="B4398">
            <v>531644</v>
          </cell>
          <cell r="C4398" t="str">
            <v>Not Listed</v>
          </cell>
        </row>
        <row r="4399">
          <cell r="A4399" t="str">
            <v>TOKYO PLAST INTERNATIONAL LTD</v>
          </cell>
          <cell r="B4399">
            <v>500418</v>
          </cell>
          <cell r="C4399" t="str">
            <v>TOKYOPLAST</v>
          </cell>
        </row>
        <row r="4400">
          <cell r="A4400" t="str">
            <v>TORRENT PHARMACEUTICALS LTD</v>
          </cell>
          <cell r="B4400">
            <v>500420</v>
          </cell>
          <cell r="C4400" t="str">
            <v>TORNTPHARM</v>
          </cell>
        </row>
        <row r="4401">
          <cell r="A4401" t="str">
            <v>TORRENT POWER LTD</v>
          </cell>
          <cell r="B4401">
            <v>532779</v>
          </cell>
          <cell r="C4401" t="str">
            <v>TORNTPOWER</v>
          </cell>
        </row>
        <row r="4402">
          <cell r="A4402" t="str">
            <v>TOTAL EXPORTS LTD</v>
          </cell>
          <cell r="B4402">
            <v>523878</v>
          </cell>
          <cell r="C4402" t="str">
            <v>Not Listed</v>
          </cell>
        </row>
        <row r="4403">
          <cell r="A4403" t="str">
            <v>TOTAL TRANSPORT SYSTEMS LTD</v>
          </cell>
          <cell r="B4403" t="str">
            <v>Not Listed</v>
          </cell>
          <cell r="C4403" t="str">
            <v>TOTAL</v>
          </cell>
        </row>
        <row r="4404">
          <cell r="A4404" t="str">
            <v>TOUCHWOOD ENTERTAINMENT LTD</v>
          </cell>
          <cell r="B4404" t="str">
            <v>Not Listed</v>
          </cell>
          <cell r="C4404" t="str">
            <v>TOUCHWOOD</v>
          </cell>
        </row>
        <row r="4405">
          <cell r="A4405" t="str">
            <v>TOURISM FINANCE CORPORATION OF (INDIA) LTD</v>
          </cell>
          <cell r="B4405">
            <v>526650</v>
          </cell>
          <cell r="C4405" t="str">
            <v>TFCILTD</v>
          </cell>
        </row>
        <row r="4406">
          <cell r="A4406" t="str">
            <v>TOURISM FINANCE CORPORATION OF INDIA LTD</v>
          </cell>
          <cell r="B4406">
            <v>526650</v>
          </cell>
          <cell r="C4406" t="str">
            <v>TFCILTD</v>
          </cell>
        </row>
        <row r="4407">
          <cell r="A4407" t="str">
            <v>TOWA SOKKI LTD</v>
          </cell>
          <cell r="B4407">
            <v>531771</v>
          </cell>
          <cell r="C4407" t="str">
            <v>Not Listed</v>
          </cell>
        </row>
        <row r="4408">
          <cell r="A4408" t="str">
            <v>TOYAM INDUSTRIES LTD</v>
          </cell>
          <cell r="B4408">
            <v>538607</v>
          </cell>
          <cell r="C4408" t="str">
            <v>Not Listed</v>
          </cell>
        </row>
        <row r="4409">
          <cell r="A4409" t="str">
            <v>TPI (INDIA) LTD</v>
          </cell>
          <cell r="B4409">
            <v>500421</v>
          </cell>
          <cell r="C4409" t="str">
            <v>Not Listed</v>
          </cell>
        </row>
        <row r="4410">
          <cell r="A4410" t="str">
            <v>TPI INDIA LTD</v>
          </cell>
          <cell r="B4410">
            <v>500421</v>
          </cell>
          <cell r="C4410" t="str">
            <v>Not Listed</v>
          </cell>
        </row>
        <row r="4411">
          <cell r="A4411" t="str">
            <v>TPL PLASTECH LTD</v>
          </cell>
          <cell r="B4411">
            <v>526582</v>
          </cell>
          <cell r="C4411" t="str">
            <v>TPLPLASTEH</v>
          </cell>
        </row>
        <row r="4412">
          <cell r="A4412" t="str">
            <v>TRADE WINGS LTD</v>
          </cell>
          <cell r="B4412">
            <v>509953</v>
          </cell>
          <cell r="C4412" t="str">
            <v>Not Listed</v>
          </cell>
        </row>
        <row r="4413">
          <cell r="A4413" t="str">
            <v>TRANS ASIA CORPORATION LTD</v>
          </cell>
          <cell r="B4413">
            <v>530783</v>
          </cell>
          <cell r="C4413" t="str">
            <v>Not Listed</v>
          </cell>
        </row>
        <row r="4414">
          <cell r="A4414" t="str">
            <v>TRANS FINANCIAL RESOURCES LTD.</v>
          </cell>
          <cell r="B4414">
            <v>526961</v>
          </cell>
          <cell r="C4414" t="str">
            <v>TRANSFIN</v>
          </cell>
        </row>
        <row r="4415">
          <cell r="A4415" t="str">
            <v>TRANSCHEM LTD</v>
          </cell>
          <cell r="B4415">
            <v>500422</v>
          </cell>
          <cell r="C4415" t="str">
            <v>Not Listed</v>
          </cell>
        </row>
        <row r="4416">
          <cell r="A4416" t="str">
            <v>TRANSCORP INTERNATIONAL LTD</v>
          </cell>
          <cell r="B4416">
            <v>532410</v>
          </cell>
          <cell r="C4416" t="str">
            <v>Not Listed</v>
          </cell>
        </row>
        <row r="4417">
          <cell r="A4417" t="str">
            <v>TRANSFORMERS AND RECTIFIERS (INDIA) LTD</v>
          </cell>
          <cell r="B4417">
            <v>532928</v>
          </cell>
          <cell r="C4417" t="str">
            <v>TRIL</v>
          </cell>
        </row>
        <row r="4418">
          <cell r="A4418" t="str">
            <v>TRANSFORMERS AND RECTIFIERS INDIA LTD</v>
          </cell>
          <cell r="B4418">
            <v>532928</v>
          </cell>
          <cell r="C4418" t="str">
            <v>TRIL</v>
          </cell>
        </row>
        <row r="4419">
          <cell r="A4419" t="str">
            <v>TRANS-FREIGHT CONTAINERS LTD</v>
          </cell>
          <cell r="B4419">
            <v>513063</v>
          </cell>
          <cell r="C4419" t="str">
            <v>Not Listed</v>
          </cell>
        </row>
        <row r="4420">
          <cell r="A4420" t="str">
            <v>TRANSGENE BIOTEK LTD</v>
          </cell>
          <cell r="B4420">
            <v>526139</v>
          </cell>
          <cell r="C4420" t="str">
            <v>Not Listed</v>
          </cell>
        </row>
        <row r="4421">
          <cell r="A4421" t="str">
            <v>TRANSGLOBE FOODS LTD</v>
          </cell>
          <cell r="B4421">
            <v>519367</v>
          </cell>
          <cell r="C4421" t="str">
            <v>Not Listed</v>
          </cell>
        </row>
        <row r="4422">
          <cell r="A4422" t="str">
            <v>TRANSOCEANIC PROPERTIES LTD</v>
          </cell>
          <cell r="B4422">
            <v>509003</v>
          </cell>
          <cell r="C4422" t="str">
            <v>Not Listed</v>
          </cell>
        </row>
        <row r="4423">
          <cell r="A4423" t="str">
            <v>TRANSPEK INDUSTRY LTD</v>
          </cell>
          <cell r="B4423">
            <v>506687</v>
          </cell>
          <cell r="C4423" t="str">
            <v>Not Listed</v>
          </cell>
        </row>
        <row r="4424">
          <cell r="A4424" t="str">
            <v>TRANSPORT CORPORATION OF (INDIA) LTD</v>
          </cell>
          <cell r="B4424">
            <v>532349</v>
          </cell>
          <cell r="C4424" t="str">
            <v>TCI</v>
          </cell>
        </row>
        <row r="4425">
          <cell r="A4425" t="str">
            <v>TRANSPORT CORPORATION OF INDIA LTD</v>
          </cell>
          <cell r="B4425">
            <v>532349</v>
          </cell>
          <cell r="C4425" t="str">
            <v>TCI</v>
          </cell>
        </row>
        <row r="4426">
          <cell r="A4426" t="str">
            <v>TRANSWARRANTY FINANCE LTD</v>
          </cell>
          <cell r="B4426">
            <v>532812</v>
          </cell>
          <cell r="C4426" t="str">
            <v>TFL</v>
          </cell>
        </row>
        <row r="4427">
          <cell r="A4427" t="str">
            <v>TRANSWIND INFRASTRUCTURES LTD</v>
          </cell>
          <cell r="B4427" t="str">
            <v>Not Listed</v>
          </cell>
          <cell r="C4427" t="str">
            <v>TRANSWIND</v>
          </cell>
        </row>
        <row r="4428">
          <cell r="A4428" t="str">
            <v>TREE HOUSE EDUCATION &amp; ACCESSORIES LTD</v>
          </cell>
          <cell r="B4428">
            <v>533540</v>
          </cell>
          <cell r="C4428" t="str">
            <v>TREEHOUSE</v>
          </cell>
        </row>
        <row r="4429">
          <cell r="A4429" t="str">
            <v>Trejhara Solutions Ltd</v>
          </cell>
          <cell r="B4429">
            <v>542233</v>
          </cell>
          <cell r="C4429" t="str">
            <v>TREJHARA</v>
          </cell>
        </row>
        <row r="4430">
          <cell r="A4430" t="str">
            <v>TRENT LTD</v>
          </cell>
          <cell r="B4430">
            <v>500251</v>
          </cell>
          <cell r="C4430" t="str">
            <v>TRENT</v>
          </cell>
        </row>
        <row r="4431">
          <cell r="A4431" t="str">
            <v>TRESCON LTD</v>
          </cell>
          <cell r="B4431">
            <v>532159</v>
          </cell>
          <cell r="C4431" t="str">
            <v>Not Listed</v>
          </cell>
        </row>
        <row r="4432">
          <cell r="A4432" t="str">
            <v>TRF LTD</v>
          </cell>
          <cell r="B4432">
            <v>505854</v>
          </cell>
          <cell r="C4432" t="str">
            <v>TRF</v>
          </cell>
        </row>
        <row r="4433">
          <cell r="A4433" t="str">
            <v>TRIBHOVANDAS BHIMJI ZAVERI LTD</v>
          </cell>
          <cell r="B4433">
            <v>534369</v>
          </cell>
          <cell r="C4433" t="str">
            <v>TBZ</v>
          </cell>
        </row>
        <row r="4434">
          <cell r="A4434" t="str">
            <v>TRICOM FRUIT PRODUCTS LTD</v>
          </cell>
          <cell r="B4434">
            <v>531716</v>
          </cell>
          <cell r="C4434" t="str">
            <v>Not Listed</v>
          </cell>
        </row>
        <row r="4435">
          <cell r="A4435" t="str">
            <v>TRIDENT LTD</v>
          </cell>
          <cell r="B4435">
            <v>521064</v>
          </cell>
          <cell r="C4435" t="str">
            <v>TRIDENT</v>
          </cell>
        </row>
        <row r="4436">
          <cell r="A4436" t="str">
            <v>TRIDENT TEXOFAB LTD</v>
          </cell>
          <cell r="B4436">
            <v>540726</v>
          </cell>
          <cell r="C4436" t="str">
            <v>Not Listed</v>
          </cell>
        </row>
        <row r="4437">
          <cell r="A4437" t="str">
            <v>TRIDENT TOOLS LTD</v>
          </cell>
          <cell r="B4437">
            <v>531972</v>
          </cell>
          <cell r="C4437" t="str">
            <v>Not Listed</v>
          </cell>
        </row>
        <row r="4438">
          <cell r="A4438" t="str">
            <v>TRIGYN TECHNOLOGIES LTD</v>
          </cell>
          <cell r="B4438">
            <v>517562</v>
          </cell>
          <cell r="C4438" t="str">
            <v>TRIGYN</v>
          </cell>
        </row>
        <row r="4439">
          <cell r="A4439" t="str">
            <v>TRIJAL INDUSTRIES LTD</v>
          </cell>
          <cell r="B4439">
            <v>531658</v>
          </cell>
          <cell r="C4439" t="str">
            <v>Not Listed</v>
          </cell>
        </row>
        <row r="4440">
          <cell r="A4440" t="str">
            <v>TRIMURTHI LTD</v>
          </cell>
          <cell r="B4440">
            <v>536565</v>
          </cell>
          <cell r="C4440" t="str">
            <v>Not Listed</v>
          </cell>
        </row>
        <row r="4441">
          <cell r="A4441" t="str">
            <v>TRINITY LEAGUE (INDIA) LTD</v>
          </cell>
          <cell r="B4441">
            <v>531846</v>
          </cell>
          <cell r="C4441" t="str">
            <v>Not Listed</v>
          </cell>
        </row>
        <row r="4442">
          <cell r="A4442" t="str">
            <v>TRINITY LEAGUE INDIA LTD</v>
          </cell>
          <cell r="B4442">
            <v>531846</v>
          </cell>
          <cell r="C4442" t="str">
            <v>Not Listed</v>
          </cell>
        </row>
        <row r="4443">
          <cell r="A4443" t="str">
            <v>TRIO MERCANTILE &amp;amp; TRADING LTD.</v>
          </cell>
          <cell r="B4443">
            <v>534755</v>
          </cell>
          <cell r="C4443" t="str">
            <v>TRIOMERC</v>
          </cell>
        </row>
        <row r="4444">
          <cell r="A4444" t="str">
            <v>TRIOCHEM PRODUCTS LTD</v>
          </cell>
          <cell r="B4444">
            <v>512101</v>
          </cell>
          <cell r="C4444" t="str">
            <v>Not Listed</v>
          </cell>
        </row>
        <row r="4445">
          <cell r="A4445" t="str">
            <v>TRISHAKTI ELECTRONICS &amp; INDUSTRIES LTD</v>
          </cell>
          <cell r="B4445">
            <v>531279</v>
          </cell>
          <cell r="C4445" t="str">
            <v>Not Listed</v>
          </cell>
        </row>
        <row r="4446">
          <cell r="A4446" t="str">
            <v>TRITON CORP LTD</v>
          </cell>
          <cell r="B4446">
            <v>523387</v>
          </cell>
          <cell r="C4446" t="str">
            <v>Not Listed</v>
          </cell>
        </row>
        <row r="4447">
          <cell r="A4447" t="str">
            <v>TRITON VALVES LTD</v>
          </cell>
          <cell r="B4447">
            <v>505978</v>
          </cell>
          <cell r="C4447" t="str">
            <v>Not Listed</v>
          </cell>
        </row>
        <row r="4448">
          <cell r="A4448" t="str">
            <v>TRIVENI ENGINEERING &amp; INDUSTRIES LTD</v>
          </cell>
          <cell r="B4448">
            <v>532356</v>
          </cell>
          <cell r="C4448" t="str">
            <v>TRIVENI</v>
          </cell>
        </row>
        <row r="4449">
          <cell r="A4449" t="str">
            <v>Triveni Enterprises Ltd</v>
          </cell>
          <cell r="B4449">
            <v>538569</v>
          </cell>
          <cell r="C4449" t="str">
            <v>TRIVENIENT</v>
          </cell>
        </row>
        <row r="4450">
          <cell r="A4450" t="str">
            <v>TRIVENI GLASS LTD</v>
          </cell>
          <cell r="B4450">
            <v>502281</v>
          </cell>
          <cell r="C4450" t="str">
            <v>Not Listed</v>
          </cell>
        </row>
        <row r="4451">
          <cell r="A4451" t="str">
            <v>TRIVENI TURBINE LTD</v>
          </cell>
          <cell r="B4451">
            <v>533655</v>
          </cell>
          <cell r="C4451" t="str">
            <v>TRITURBINE</v>
          </cell>
        </row>
        <row r="4452">
          <cell r="A4452" t="str">
            <v>TRIVIKRAMA INDUSTRIES LTD</v>
          </cell>
          <cell r="B4452">
            <v>538579</v>
          </cell>
          <cell r="C4452" t="str">
            <v>Not Listed</v>
          </cell>
        </row>
        <row r="4453">
          <cell r="A4453" t="str">
            <v>TROMBO EXTRACTIONS LTD</v>
          </cell>
          <cell r="B4453">
            <v>519303</v>
          </cell>
          <cell r="C4453" t="str">
            <v>Not Listed</v>
          </cell>
        </row>
        <row r="4454">
          <cell r="A4454" t="str">
            <v>TTI ENTERPRISE LTD</v>
          </cell>
          <cell r="B4454">
            <v>538597</v>
          </cell>
          <cell r="C4454" t="str">
            <v>Not Listed</v>
          </cell>
        </row>
        <row r="4455">
          <cell r="A4455" t="str">
            <v>TTK HEALTHCARE LTD</v>
          </cell>
          <cell r="B4455">
            <v>507747</v>
          </cell>
          <cell r="C4455" t="str">
            <v>TTKHLTCARE</v>
          </cell>
        </row>
        <row r="4456">
          <cell r="A4456" t="str">
            <v>TTK PRESTIGE LTD</v>
          </cell>
          <cell r="B4456">
            <v>517506</v>
          </cell>
          <cell r="C4456" t="str">
            <v>TTKPRESTIG</v>
          </cell>
        </row>
        <row r="4457">
          <cell r="A4457" t="str">
            <v>TTL Enterprises Ltd</v>
          </cell>
          <cell r="B4457">
            <v>514236</v>
          </cell>
          <cell r="C4457" t="str">
            <v>TTLEL</v>
          </cell>
        </row>
        <row r="4458">
          <cell r="A4458" t="str">
            <v>TUBE INVESTMENTS OF (INDIA) LTD</v>
          </cell>
          <cell r="B4458">
            <v>540762</v>
          </cell>
          <cell r="C4458" t="str">
            <v>TI(INDIA)</v>
          </cell>
        </row>
        <row r="4459">
          <cell r="A4459" t="str">
            <v>TUBE INVESTMENTS OF INDIA LTD</v>
          </cell>
          <cell r="B4459">
            <v>540762</v>
          </cell>
          <cell r="C4459" t="str">
            <v>TIINDIA</v>
          </cell>
        </row>
        <row r="4460">
          <cell r="A4460" t="str">
            <v>TULASEE BIO-ETHANOL LTD</v>
          </cell>
          <cell r="B4460">
            <v>524514</v>
          </cell>
          <cell r="C4460" t="str">
            <v>Not Listed</v>
          </cell>
        </row>
        <row r="4461">
          <cell r="A4461" t="str">
            <v>TULIP STAR HOTELS LTD</v>
          </cell>
          <cell r="B4461">
            <v>531088</v>
          </cell>
          <cell r="C4461" t="str">
            <v>Not Listed</v>
          </cell>
        </row>
        <row r="4462">
          <cell r="A4462" t="str">
            <v>TULIVE DEVELOPERS LTD</v>
          </cell>
          <cell r="B4462">
            <v>505285</v>
          </cell>
          <cell r="C4462" t="str">
            <v>Not Listed</v>
          </cell>
        </row>
        <row r="4463">
          <cell r="A4463" t="str">
            <v>TULSI EXTRUSIONS LTD</v>
          </cell>
          <cell r="B4463">
            <v>532948</v>
          </cell>
          <cell r="C4463" t="str">
            <v>TULSI</v>
          </cell>
        </row>
        <row r="4464">
          <cell r="A4464" t="str">
            <v>TUMUS ELECTRIC CORPORATION LTD</v>
          </cell>
          <cell r="B4464">
            <v>504273</v>
          </cell>
          <cell r="C4464" t="str">
            <v>Not Listed</v>
          </cell>
        </row>
        <row r="4465">
          <cell r="A4465" t="str">
            <v>TUNI TEXTILE MILLS LTD</v>
          </cell>
          <cell r="B4465">
            <v>531411</v>
          </cell>
          <cell r="C4465" t="str">
            <v>Not Listed</v>
          </cell>
        </row>
        <row r="4466">
          <cell r="A4466" t="str">
            <v>TUTICORIN ALKALI CHEMICALS &amp; FERTILISERS LTD</v>
          </cell>
          <cell r="B4466">
            <v>506808</v>
          </cell>
          <cell r="C4466" t="str">
            <v>Not Listed</v>
          </cell>
        </row>
        <row r="4467">
          <cell r="A4467" t="str">
            <v>TV TODAY NETWORK LTD</v>
          </cell>
          <cell r="B4467">
            <v>532515</v>
          </cell>
          <cell r="C4467" t="str">
            <v>TVTODAY</v>
          </cell>
        </row>
        <row r="4468">
          <cell r="A4468" t="str">
            <v>TV VISION LTD</v>
          </cell>
          <cell r="B4468">
            <v>540083</v>
          </cell>
          <cell r="C4468" t="str">
            <v>TVVISION</v>
          </cell>
        </row>
        <row r="4469">
          <cell r="A4469" t="str">
            <v>TV18 BROADCAST LTD</v>
          </cell>
          <cell r="B4469">
            <v>532800</v>
          </cell>
          <cell r="C4469" t="str">
            <v>TV18BRDCST</v>
          </cell>
        </row>
        <row r="4470">
          <cell r="A4470" t="str">
            <v>TVS ELECTRONICS LTD</v>
          </cell>
          <cell r="B4470">
            <v>532513</v>
          </cell>
          <cell r="C4470" t="str">
            <v>TVSELECT</v>
          </cell>
        </row>
        <row r="4471">
          <cell r="A4471" t="str">
            <v>TVS MOTOR COMPANY LTD</v>
          </cell>
          <cell r="B4471">
            <v>532343</v>
          </cell>
          <cell r="C4471" t="str">
            <v>TVSMOTOR</v>
          </cell>
        </row>
        <row r="4472">
          <cell r="A4472" t="str">
            <v>TVS SRICHAKRA LTD</v>
          </cell>
          <cell r="B4472">
            <v>509243</v>
          </cell>
          <cell r="C4472" t="str">
            <v>TVSSRICHAK</v>
          </cell>
        </row>
        <row r="4473">
          <cell r="A4473" t="str">
            <v>TWIN ROSES TRADES &amp; AGENCIES LTD</v>
          </cell>
          <cell r="B4473">
            <v>512117</v>
          </cell>
          <cell r="C4473" t="str">
            <v>Not Listed</v>
          </cell>
        </row>
        <row r="4474">
          <cell r="A4474" t="str">
            <v>TWINSTAR INDUSTRIES LTD</v>
          </cell>
          <cell r="B4474">
            <v>531917</v>
          </cell>
          <cell r="C4474" t="str">
            <v>Not Listed</v>
          </cell>
        </row>
        <row r="4475">
          <cell r="A4475" t="str">
            <v>TYCHE INDUSTRIES LTD</v>
          </cell>
          <cell r="B4475">
            <v>532384</v>
          </cell>
          <cell r="C4475" t="str">
            <v>Not Listed</v>
          </cell>
        </row>
        <row r="4476">
          <cell r="A4476" t="str">
            <v>TYPHOON FINANCIAL SERVICES LTD</v>
          </cell>
          <cell r="B4476">
            <v>539468</v>
          </cell>
          <cell r="C4476" t="str">
            <v>Not Listed</v>
          </cell>
        </row>
        <row r="4477">
          <cell r="A4477" t="str">
            <v>TYPHOON HOLDINGS LTD</v>
          </cell>
          <cell r="B4477">
            <v>512307</v>
          </cell>
          <cell r="C4477" t="str">
            <v>Not Listed</v>
          </cell>
        </row>
        <row r="4478">
          <cell r="A4478" t="str">
            <v>TYROON TEA CO LTD</v>
          </cell>
          <cell r="B4478">
            <v>526945</v>
          </cell>
          <cell r="C4478" t="str">
            <v>Not Listed</v>
          </cell>
        </row>
        <row r="4479">
          <cell r="A4479" t="str">
            <v>U  H  ZAVERI LTD</v>
          </cell>
          <cell r="B4479">
            <v>541338</v>
          </cell>
          <cell r="C4479" t="str">
            <v>Not Listed</v>
          </cell>
        </row>
        <row r="4480">
          <cell r="A4480" t="str">
            <v>UCAL FUEL SYSTEMS LTD</v>
          </cell>
          <cell r="B4480">
            <v>500464</v>
          </cell>
          <cell r="C4480" t="str">
            <v>UCALFUEL</v>
          </cell>
        </row>
        <row r="4481">
          <cell r="A4481" t="str">
            <v>UCO BANK</v>
          </cell>
          <cell r="B4481">
            <v>532505</v>
          </cell>
          <cell r="C4481" t="str">
            <v>UCOBANK</v>
          </cell>
        </row>
        <row r="4482">
          <cell r="A4482" t="str">
            <v>UDAIPUR CEMENT WORKS LTD</v>
          </cell>
          <cell r="B4482">
            <v>530131</v>
          </cell>
          <cell r="C4482" t="str">
            <v>Not Listed</v>
          </cell>
        </row>
        <row r="4483">
          <cell r="A4483" t="str">
            <v>UDAY JEWELLERY INDUSTRIES LTD</v>
          </cell>
          <cell r="B4483">
            <v>539518</v>
          </cell>
          <cell r="C4483" t="str">
            <v>Not Listed</v>
          </cell>
        </row>
        <row r="4484">
          <cell r="A4484" t="str">
            <v>UFLEX LTD</v>
          </cell>
          <cell r="B4484">
            <v>500148</v>
          </cell>
          <cell r="C4484" t="str">
            <v>UFLEX</v>
          </cell>
        </row>
        <row r="4485">
          <cell r="A4485" t="str">
            <v>UFO MOVIEZ (INDIA) LTD</v>
          </cell>
          <cell r="B4485">
            <v>539141</v>
          </cell>
          <cell r="C4485" t="str">
            <v>UFO</v>
          </cell>
        </row>
        <row r="4486">
          <cell r="A4486" t="str">
            <v>UFO MOVIEZ INDIA LTD</v>
          </cell>
          <cell r="B4486">
            <v>539141</v>
          </cell>
          <cell r="C4486" t="str">
            <v>UFO</v>
          </cell>
        </row>
        <row r="4487">
          <cell r="A4487" t="str">
            <v>UGRO CAPITAL LTD</v>
          </cell>
          <cell r="B4487">
            <v>511742</v>
          </cell>
          <cell r="C4487" t="str">
            <v>Not Listed</v>
          </cell>
        </row>
        <row r="4488">
          <cell r="A4488" t="str">
            <v>UJAAS ENERGY LTD</v>
          </cell>
          <cell r="B4488">
            <v>533644</v>
          </cell>
          <cell r="C4488" t="str">
            <v>UJAAS</v>
          </cell>
        </row>
        <row r="4489">
          <cell r="A4489" t="str">
            <v>UJJIVAN FINANCIAL SERVICES LTD</v>
          </cell>
          <cell r="B4489">
            <v>539874</v>
          </cell>
          <cell r="C4489" t="str">
            <v>UJJIVAN</v>
          </cell>
        </row>
        <row r="4490">
          <cell r="A4490" t="str">
            <v>ULTRA WIRING CONNECTIVITY SYSTEM LTD</v>
          </cell>
          <cell r="B4490" t="str">
            <v>Not Listed</v>
          </cell>
          <cell r="C4490" t="str">
            <v>UWCSL</v>
          </cell>
        </row>
        <row r="4491">
          <cell r="A4491" t="str">
            <v>ULTRACAB (INDIA) LTD</v>
          </cell>
          <cell r="B4491">
            <v>538706</v>
          </cell>
          <cell r="C4491" t="str">
            <v>Not Listed</v>
          </cell>
        </row>
        <row r="4492">
          <cell r="A4492" t="str">
            <v>ULTRACAB INDIA LTD</v>
          </cell>
          <cell r="B4492">
            <v>538706</v>
          </cell>
          <cell r="C4492" t="str">
            <v>Not Listed</v>
          </cell>
        </row>
        <row r="4493">
          <cell r="A4493" t="str">
            <v>ULTRAMARINE &amp; PIGMENTS LTD</v>
          </cell>
          <cell r="B4493">
            <v>506685</v>
          </cell>
          <cell r="C4493" t="str">
            <v>Not Listed</v>
          </cell>
        </row>
        <row r="4494">
          <cell r="A4494" t="str">
            <v>ULTRATECH CEMENT LTD</v>
          </cell>
          <cell r="B4494">
            <v>532538</v>
          </cell>
          <cell r="C4494" t="str">
            <v>ULTRACEMCO</v>
          </cell>
        </row>
        <row r="4495">
          <cell r="A4495" t="str">
            <v>UMANG DAIRIES LTD</v>
          </cell>
          <cell r="B4495">
            <v>500231</v>
          </cell>
          <cell r="C4495" t="str">
            <v>UMANGDAIRY</v>
          </cell>
        </row>
        <row r="4496">
          <cell r="A4496" t="str">
            <v>UMIYA TUBES LTD</v>
          </cell>
          <cell r="B4496">
            <v>539798</v>
          </cell>
          <cell r="C4496" t="str">
            <v>Not Listed</v>
          </cell>
        </row>
        <row r="4497">
          <cell r="A4497" t="str">
            <v>UNI ABEX ALLOY PRODUCTS LTD</v>
          </cell>
          <cell r="B4497">
            <v>504605</v>
          </cell>
          <cell r="C4497" t="str">
            <v>Not Listed</v>
          </cell>
        </row>
        <row r="4498">
          <cell r="A4498" t="str">
            <v>UNICHEM LABORATORIES LTD</v>
          </cell>
          <cell r="B4498">
            <v>506690</v>
          </cell>
          <cell r="C4498" t="str">
            <v>UNICHEMLAB</v>
          </cell>
        </row>
        <row r="4499">
          <cell r="A4499" t="str">
            <v>UNICK FIX-A-FORM AND PRINTERS LTD</v>
          </cell>
          <cell r="B4499">
            <v>541503</v>
          </cell>
          <cell r="C4499" t="str">
            <v>Not Listed</v>
          </cell>
        </row>
        <row r="4500">
          <cell r="A4500" t="str">
            <v>UNIINFO TELECOM SERVICES LTD</v>
          </cell>
          <cell r="B4500" t="str">
            <v>Not Listed</v>
          </cell>
          <cell r="C4500" t="str">
            <v>UNIINFO</v>
          </cell>
        </row>
        <row r="4501">
          <cell r="A4501" t="str">
            <v>UNIJOLLY INVESTMENTS CO LTD</v>
          </cell>
          <cell r="B4501">
            <v>503671</v>
          </cell>
          <cell r="C4501" t="str">
            <v>Not Listed</v>
          </cell>
        </row>
        <row r="4502">
          <cell r="A4502" t="str">
            <v>UNIMODE OVERSEAS LTD.</v>
          </cell>
          <cell r="B4502">
            <v>512595</v>
          </cell>
          <cell r="C4502" t="str">
            <v>UNIMOVR</v>
          </cell>
        </row>
        <row r="4503">
          <cell r="A4503" t="str">
            <v>UNION BANK OF INDIA</v>
          </cell>
          <cell r="B4503">
            <v>532477</v>
          </cell>
          <cell r="C4503" t="str">
            <v>UNIONBANK</v>
          </cell>
        </row>
        <row r="4504">
          <cell r="A4504" t="str">
            <v>UNION QUALITY PLASTICS LTD</v>
          </cell>
          <cell r="B4504">
            <v>526799</v>
          </cell>
          <cell r="C4504" t="str">
            <v>Not Listed</v>
          </cell>
        </row>
        <row r="4505">
          <cell r="A4505" t="str">
            <v>UNIPHOS ENTERPRISES LTD</v>
          </cell>
          <cell r="B4505">
            <v>500429</v>
          </cell>
          <cell r="C4505" t="str">
            <v>UNIENTER</v>
          </cell>
        </row>
        <row r="4506">
          <cell r="A4506" t="str">
            <v>UNIPLY DECOR LTD</v>
          </cell>
          <cell r="B4506">
            <v>526957</v>
          </cell>
          <cell r="C4506" t="str">
            <v>Not Listed</v>
          </cell>
        </row>
        <row r="4507">
          <cell r="A4507" t="str">
            <v>UNIPLY INDUSTRIES LTD</v>
          </cell>
          <cell r="B4507">
            <v>532646</v>
          </cell>
          <cell r="C4507" t="str">
            <v>UNIPLY</v>
          </cell>
        </row>
        <row r="4508">
          <cell r="A4508" t="str">
            <v>UNIQUE ORGANICS LTD</v>
          </cell>
          <cell r="B4508">
            <v>530997</v>
          </cell>
          <cell r="C4508" t="str">
            <v>Not Listed</v>
          </cell>
        </row>
        <row r="4509">
          <cell r="A4509" t="str">
            <v>UNIROYAL INDUSTRIES LTD</v>
          </cell>
          <cell r="B4509">
            <v>521226</v>
          </cell>
          <cell r="C4509" t="str">
            <v>Not Listed</v>
          </cell>
        </row>
        <row r="4510">
          <cell r="A4510" t="str">
            <v>UNIROYAL MARINE EXPORTS LTD</v>
          </cell>
          <cell r="B4510">
            <v>526113</v>
          </cell>
          <cell r="C4510" t="str">
            <v>Not Listed</v>
          </cell>
        </row>
        <row r="4511">
          <cell r="A4511" t="str">
            <v>UNISHIRE URBAN INFRA LTD</v>
          </cell>
          <cell r="B4511">
            <v>537582</v>
          </cell>
          <cell r="C4511" t="str">
            <v>Not Listed</v>
          </cell>
        </row>
        <row r="4512">
          <cell r="A4512" t="str">
            <v>UNISON METALS LTD</v>
          </cell>
          <cell r="B4512">
            <v>538610</v>
          </cell>
          <cell r="C4512" t="str">
            <v>Not Listed</v>
          </cell>
        </row>
        <row r="4513">
          <cell r="A4513" t="str">
            <v>UNISTAR MULTIMEDIA LTD</v>
          </cell>
          <cell r="B4513">
            <v>532035</v>
          </cell>
          <cell r="C4513" t="str">
            <v>Not Listed</v>
          </cell>
        </row>
        <row r="4514">
          <cell r="A4514" t="str">
            <v>UNISYS SOFTWARES &amp; HOLDING INDUSTRIES LTD</v>
          </cell>
          <cell r="B4514">
            <v>531831</v>
          </cell>
          <cell r="C4514" t="str">
            <v>Not Listed</v>
          </cell>
        </row>
        <row r="4515">
          <cell r="A4515" t="str">
            <v>UNITECH INTERNATIONAL LTD</v>
          </cell>
          <cell r="B4515">
            <v>531867</v>
          </cell>
          <cell r="C4515" t="str">
            <v>Not Listed</v>
          </cell>
        </row>
        <row r="4516">
          <cell r="A4516" t="str">
            <v>UNITECH LTD</v>
          </cell>
          <cell r="B4516">
            <v>507878</v>
          </cell>
          <cell r="C4516" t="str">
            <v>UNITECH</v>
          </cell>
        </row>
        <row r="4517">
          <cell r="A4517" t="str">
            <v>UNITED BANK OF INDIA</v>
          </cell>
          <cell r="B4517">
            <v>533171</v>
          </cell>
          <cell r="C4517" t="str">
            <v>UNITEDBNK</v>
          </cell>
        </row>
        <row r="4518">
          <cell r="A4518" t="str">
            <v>UNITED BREWERIES LTD</v>
          </cell>
          <cell r="B4518">
            <v>532478</v>
          </cell>
          <cell r="C4518" t="str">
            <v>UBL</v>
          </cell>
        </row>
        <row r="4519">
          <cell r="A4519" t="str">
            <v>UNITED CREDIT LTD</v>
          </cell>
          <cell r="B4519">
            <v>531091</v>
          </cell>
          <cell r="C4519" t="str">
            <v>Not Listed</v>
          </cell>
        </row>
        <row r="4520">
          <cell r="A4520" t="str">
            <v>UNITED DRILLING TOOLS LTD</v>
          </cell>
          <cell r="B4520">
            <v>522014</v>
          </cell>
          <cell r="C4520" t="str">
            <v>Not Listed</v>
          </cell>
        </row>
        <row r="4521">
          <cell r="A4521" t="str">
            <v>UNITED INTERACTIVE LTD</v>
          </cell>
          <cell r="B4521">
            <v>502893</v>
          </cell>
          <cell r="C4521" t="str">
            <v>Not Listed</v>
          </cell>
        </row>
        <row r="4522">
          <cell r="A4522" t="str">
            <v>UNITED LEASING &amp; INDUSTRIES LTD</v>
          </cell>
          <cell r="B4522">
            <v>507808</v>
          </cell>
          <cell r="C4522" t="str">
            <v>Not Listed</v>
          </cell>
        </row>
        <row r="4523">
          <cell r="A4523" t="str">
            <v>UNITED POLYFAB GUJARAT LTD</v>
          </cell>
          <cell r="B4523" t="str">
            <v>Not Listed</v>
          </cell>
          <cell r="C4523" t="str">
            <v>UNITEDPOLY</v>
          </cell>
        </row>
        <row r="4524">
          <cell r="A4524" t="str">
            <v>UNITED SPIRITS LTD</v>
          </cell>
          <cell r="B4524">
            <v>532432</v>
          </cell>
          <cell r="C4524" t="str">
            <v>MCDOWELL-N</v>
          </cell>
        </row>
        <row r="4525">
          <cell r="A4525" t="str">
            <v>UNITED TEXTILES LTD</v>
          </cell>
          <cell r="B4525">
            <v>521188</v>
          </cell>
          <cell r="C4525" t="str">
            <v>Not Listed</v>
          </cell>
        </row>
        <row r="4526">
          <cell r="A4526" t="str">
            <v>UNITED VAN DER HORST LTD</v>
          </cell>
          <cell r="B4526">
            <v>522091</v>
          </cell>
          <cell r="C4526" t="str">
            <v>Not Listed</v>
          </cell>
        </row>
        <row r="4527">
          <cell r="A4527" t="str">
            <v>UNITY INFRAPROJECTS LTD</v>
          </cell>
          <cell r="B4527">
            <v>532746</v>
          </cell>
          <cell r="C4527" t="str">
            <v>UNITY</v>
          </cell>
        </row>
        <row r="4528">
          <cell r="A4528" t="str">
            <v>UNIVASTU (INDIA) LTD</v>
          </cell>
          <cell r="B4528" t="str">
            <v>Not Listed</v>
          </cell>
          <cell r="C4528" t="str">
            <v>UNIVASTU</v>
          </cell>
        </row>
        <row r="4529">
          <cell r="A4529" t="str">
            <v>UNIVASTU INDIA LTD</v>
          </cell>
          <cell r="B4529" t="str">
            <v>Not Listed</v>
          </cell>
          <cell r="C4529" t="str">
            <v>UNIVASTU</v>
          </cell>
        </row>
        <row r="4530">
          <cell r="A4530" t="str">
            <v>UNIVERSAL ARTS LTD</v>
          </cell>
          <cell r="B4530">
            <v>532378</v>
          </cell>
          <cell r="C4530" t="str">
            <v>Not Listed</v>
          </cell>
        </row>
        <row r="4531">
          <cell r="A4531" t="str">
            <v>UNIVERSAL AUTOFOUNDRY LTD</v>
          </cell>
          <cell r="B4531">
            <v>539314</v>
          </cell>
          <cell r="C4531" t="str">
            <v>Not Listed</v>
          </cell>
        </row>
        <row r="4532">
          <cell r="A4532" t="str">
            <v>UNIVERSAL CABLES LTD</v>
          </cell>
          <cell r="B4532">
            <v>504212</v>
          </cell>
          <cell r="C4532" t="str">
            <v>UNIVCABLES</v>
          </cell>
        </row>
        <row r="4533">
          <cell r="A4533" t="str">
            <v>UNIVERSAL CREDIT &amp; SECURITIES LTD</v>
          </cell>
          <cell r="B4533">
            <v>531963</v>
          </cell>
          <cell r="C4533" t="str">
            <v>Not Listed</v>
          </cell>
        </row>
        <row r="4534">
          <cell r="A4534" t="str">
            <v>UNIVERSAL OFFICE AUTOMATION LTD</v>
          </cell>
          <cell r="B4534">
            <v>523519</v>
          </cell>
          <cell r="C4534" t="str">
            <v>Not Listed</v>
          </cell>
        </row>
        <row r="4535">
          <cell r="A4535" t="str">
            <v>UNIVERSAL PRIME ALUMINIUM LTD</v>
          </cell>
          <cell r="B4535">
            <v>504673</v>
          </cell>
          <cell r="C4535" t="str">
            <v>Not Listed</v>
          </cell>
        </row>
        <row r="4536">
          <cell r="A4536" t="str">
            <v>UNIVERSAL STARCH-CHEM ALLIED LTD</v>
          </cell>
          <cell r="B4536">
            <v>524408</v>
          </cell>
          <cell r="C4536" t="str">
            <v>Not Listed</v>
          </cell>
        </row>
        <row r="4537">
          <cell r="A4537" t="str">
            <v>UNIWORTH LTD</v>
          </cell>
          <cell r="B4537">
            <v>514144</v>
          </cell>
          <cell r="C4537" t="str">
            <v>Not Listed</v>
          </cell>
        </row>
        <row r="4538">
          <cell r="A4538" t="str">
            <v>UNIWORTH SECURITIES LTD</v>
          </cell>
          <cell r="B4538">
            <v>512408</v>
          </cell>
          <cell r="C4538" t="str">
            <v>Not Listed</v>
          </cell>
        </row>
        <row r="4539">
          <cell r="A4539" t="str">
            <v>UNJHA FORMULATIONS LTD</v>
          </cell>
          <cell r="B4539">
            <v>531762</v>
          </cell>
          <cell r="C4539" t="str">
            <v>Not Listed</v>
          </cell>
        </row>
        <row r="4540">
          <cell r="A4540" t="str">
            <v>UPASANA FINANCE LTD</v>
          </cell>
          <cell r="B4540">
            <v>511764</v>
          </cell>
          <cell r="C4540" t="str">
            <v>Not Listed</v>
          </cell>
        </row>
        <row r="4541">
          <cell r="A4541" t="str">
            <v>UPL LTD</v>
          </cell>
          <cell r="B4541">
            <v>512070</v>
          </cell>
          <cell r="C4541" t="str">
            <v>UPL</v>
          </cell>
        </row>
        <row r="4542">
          <cell r="A4542" t="str">
            <v>UPSURGE INVESTMENT &amp; FINANCE LTD</v>
          </cell>
          <cell r="B4542">
            <v>531390</v>
          </cell>
          <cell r="C4542" t="str">
            <v>Not Listed</v>
          </cell>
        </row>
        <row r="4543">
          <cell r="A4543" t="str">
            <v>URAVI T AND WEDGE LAMPS LTD</v>
          </cell>
          <cell r="B4543" t="str">
            <v>Not Listed</v>
          </cell>
          <cell r="C4543" t="str">
            <v>URAVI</v>
          </cell>
        </row>
        <row r="4544">
          <cell r="A4544" t="str">
            <v>URJA GLOBAL LTD</v>
          </cell>
          <cell r="B4544">
            <v>526987</v>
          </cell>
          <cell r="C4544" t="str">
            <v>URJA</v>
          </cell>
        </row>
        <row r="4545">
          <cell r="A4545" t="str">
            <v>USG TECH SOLUTIONS LTD</v>
          </cell>
          <cell r="B4545">
            <v>532402</v>
          </cell>
          <cell r="C4545" t="str">
            <v>Not Listed</v>
          </cell>
        </row>
        <row r="4546">
          <cell r="A4546" t="str">
            <v>USHA MARTIN EDUCATION &amp; SOLUTIONS LTD</v>
          </cell>
          <cell r="B4546">
            <v>532398</v>
          </cell>
          <cell r="C4546" t="str">
            <v>UMESLTD</v>
          </cell>
        </row>
        <row r="4547">
          <cell r="A4547" t="str">
            <v>USHA MARTIN LTD</v>
          </cell>
          <cell r="B4547">
            <v>517146</v>
          </cell>
          <cell r="C4547" t="str">
            <v>USHAMART</v>
          </cell>
        </row>
        <row r="4548">
          <cell r="A4548" t="str">
            <v>USHAKIRAN FINANCE LTD</v>
          </cell>
          <cell r="B4548">
            <v>511507</v>
          </cell>
          <cell r="C4548" t="str">
            <v>Not Listed</v>
          </cell>
        </row>
        <row r="4549">
          <cell r="A4549" t="str">
            <v>USHANTI COLOUR CHEM LTD</v>
          </cell>
          <cell r="B4549" t="str">
            <v>Not Listed</v>
          </cell>
          <cell r="C4549" t="str">
            <v>UCL</v>
          </cell>
        </row>
        <row r="4550">
          <cell r="A4550" t="str">
            <v>USHDEV INTERNATIONAL LTD</v>
          </cell>
          <cell r="B4550">
            <v>511736</v>
          </cell>
          <cell r="C4550" t="str">
            <v>Not Listed</v>
          </cell>
        </row>
        <row r="4551">
          <cell r="A4551" t="str">
            <v>USHER AGRO LTD</v>
          </cell>
          <cell r="B4551">
            <v>532765</v>
          </cell>
          <cell r="C4551" t="str">
            <v>USHERAGRO</v>
          </cell>
        </row>
        <row r="4552">
          <cell r="A4552" t="str">
            <v>UTI MUTUAL FUND - UTI GOLD EXCHANGE TRADED FUND</v>
          </cell>
          <cell r="B4552">
            <v>590101</v>
          </cell>
          <cell r="C4552" t="str">
            <v>GOLDSHARE</v>
          </cell>
        </row>
        <row r="4553">
          <cell r="A4553" t="str">
            <v>UTL INDUSTRIES LTD</v>
          </cell>
          <cell r="B4553">
            <v>500426</v>
          </cell>
          <cell r="C4553" t="str">
            <v>Not Listed</v>
          </cell>
        </row>
        <row r="4554">
          <cell r="A4554" t="str">
            <v>UTTAM GALVA STEELS LTD</v>
          </cell>
          <cell r="B4554">
            <v>513216</v>
          </cell>
          <cell r="C4554" t="str">
            <v>UTTAMSTL</v>
          </cell>
        </row>
        <row r="4555">
          <cell r="A4555" t="str">
            <v>UTTAM SUGAR MILLS LTD</v>
          </cell>
          <cell r="B4555">
            <v>532729</v>
          </cell>
          <cell r="C4555" t="str">
            <v>UTTAMSUGAR</v>
          </cell>
        </row>
        <row r="4556">
          <cell r="A4556" t="str">
            <v>UTTAM VALUE STEELS LTD</v>
          </cell>
          <cell r="B4556">
            <v>500254</v>
          </cell>
          <cell r="C4556" t="str">
            <v>UVSL</v>
          </cell>
        </row>
        <row r="4557">
          <cell r="A4557" t="str">
            <v>V B DESAI FINANCIAL SERVICES LTD</v>
          </cell>
          <cell r="B4557">
            <v>511110</v>
          </cell>
          <cell r="C4557" t="str">
            <v>Not Listed</v>
          </cell>
        </row>
        <row r="4558">
          <cell r="A4558" t="str">
            <v>V B INDUSTRIES LTD</v>
          </cell>
          <cell r="B4558">
            <v>539123</v>
          </cell>
          <cell r="C4558" t="str">
            <v>Not Listed</v>
          </cell>
        </row>
        <row r="4559">
          <cell r="A4559" t="str">
            <v>V R Films &amp;amp; Studios Ltd</v>
          </cell>
          <cell r="B4559">
            <v>542654</v>
          </cell>
          <cell r="C4559" t="str">
            <v>VRFILMS</v>
          </cell>
        </row>
        <row r="4560">
          <cell r="A4560" t="str">
            <v>V R WOODART LTD</v>
          </cell>
          <cell r="B4560">
            <v>523888</v>
          </cell>
          <cell r="C4560" t="str">
            <v>Not Listed</v>
          </cell>
        </row>
        <row r="4561">
          <cell r="A4561" t="str">
            <v>V S T TILLERS TRACTORS LTD</v>
          </cell>
          <cell r="B4561">
            <v>531266</v>
          </cell>
          <cell r="C4561" t="str">
            <v>VSTTILLERS</v>
          </cell>
        </row>
        <row r="4562">
          <cell r="A4562" t="str">
            <v>V2 RETAIL LTD</v>
          </cell>
          <cell r="B4562">
            <v>532867</v>
          </cell>
          <cell r="C4562" t="str">
            <v>V2RETAIL</v>
          </cell>
        </row>
        <row r="4563">
          <cell r="A4563" t="str">
            <v>VA TECH WABAG LTD</v>
          </cell>
          <cell r="B4563">
            <v>533269</v>
          </cell>
          <cell r="C4563" t="str">
            <v>WABAG</v>
          </cell>
        </row>
        <row r="4564">
          <cell r="A4564" t="str">
            <v>VAARAD VENTURES LTD</v>
          </cell>
          <cell r="B4564">
            <v>532320</v>
          </cell>
          <cell r="C4564" t="str">
            <v>Not Listed</v>
          </cell>
        </row>
        <row r="4565">
          <cell r="A4565" t="str">
            <v>VADILAL ENTERPRISES LTD</v>
          </cell>
          <cell r="B4565">
            <v>519152</v>
          </cell>
          <cell r="C4565" t="str">
            <v>Not Listed</v>
          </cell>
        </row>
        <row r="4566">
          <cell r="A4566" t="str">
            <v>VADILAL INDUSTRIES LTD</v>
          </cell>
          <cell r="B4566">
            <v>519156</v>
          </cell>
          <cell r="C4566" t="str">
            <v>VADILALIND</v>
          </cell>
        </row>
        <row r="4567">
          <cell r="A4567" t="str">
            <v>VADIVARHE SPECIALITY CHEMICALS LTD</v>
          </cell>
          <cell r="B4567" t="str">
            <v>Not Listed</v>
          </cell>
          <cell r="C4567" t="str">
            <v>VSCL</v>
          </cell>
        </row>
        <row r="4568">
          <cell r="A4568" t="str">
            <v>VAGHANI TECHNO-BUILD LTD</v>
          </cell>
          <cell r="B4568">
            <v>531676</v>
          </cell>
          <cell r="C4568" t="str">
            <v>Not Listed</v>
          </cell>
        </row>
        <row r="4569">
          <cell r="A4569" t="str">
            <v>VAIBHAV GLOBAL LTD</v>
          </cell>
          <cell r="B4569">
            <v>532156</v>
          </cell>
          <cell r="C4569" t="str">
            <v>VAIBHAVGBL</v>
          </cell>
        </row>
        <row r="4570">
          <cell r="A4570" t="str">
            <v>VAISHALI PHARMA LTD</v>
          </cell>
          <cell r="B4570" t="str">
            <v>Not Listed</v>
          </cell>
          <cell r="C4570" t="str">
            <v>VAISHALI</v>
          </cell>
        </row>
        <row r="4571">
          <cell r="A4571" t="str">
            <v>VAKRANGEE LTD</v>
          </cell>
          <cell r="B4571">
            <v>511431</v>
          </cell>
          <cell r="C4571" t="str">
            <v>VAKRANGEE</v>
          </cell>
        </row>
        <row r="4572">
          <cell r="A4572" t="str">
            <v>VAKSONS AUTOMOBILES LTD</v>
          </cell>
          <cell r="B4572">
            <v>539402</v>
          </cell>
          <cell r="C4572" t="str">
            <v>Not Listed</v>
          </cell>
        </row>
        <row r="4573">
          <cell r="A4573" t="str">
            <v>VALIANT COMMUNICATIONS LTD</v>
          </cell>
          <cell r="B4573">
            <v>526775</v>
          </cell>
          <cell r="C4573" t="str">
            <v>Not Listed</v>
          </cell>
        </row>
        <row r="4574">
          <cell r="A4574" t="str">
            <v>VALIANT ORGANICS LTD</v>
          </cell>
          <cell r="B4574">
            <v>540145</v>
          </cell>
          <cell r="C4574" t="str">
            <v>Not Listed</v>
          </cell>
        </row>
        <row r="4575">
          <cell r="A4575" t="str">
            <v>VALLABH POLY-PLAST INTERNATIONAL LTD</v>
          </cell>
          <cell r="B4575">
            <v>530403</v>
          </cell>
          <cell r="C4575" t="str">
            <v>Not Listed</v>
          </cell>
        </row>
        <row r="4576">
          <cell r="A4576" t="str">
            <v>VALLABH STEELS LTD</v>
          </cell>
          <cell r="B4576">
            <v>513397</v>
          </cell>
          <cell r="C4576" t="str">
            <v>Not Listed</v>
          </cell>
        </row>
        <row r="4577">
          <cell r="A4577" t="str">
            <v>VALLEY MAGNESITE COMPANY LTD</v>
          </cell>
          <cell r="B4577">
            <v>539543</v>
          </cell>
          <cell r="C4577" t="str">
            <v>Not Listed</v>
          </cell>
        </row>
        <row r="4578">
          <cell r="A4578" t="str">
            <v>VALSON INDUSTRIES LTD</v>
          </cell>
          <cell r="B4578">
            <v>530459</v>
          </cell>
          <cell r="C4578" t="str">
            <v>Not Listed</v>
          </cell>
        </row>
        <row r="4579">
          <cell r="A4579" t="str">
            <v>VAMA INDUSTRIES LTD</v>
          </cell>
          <cell r="B4579">
            <v>512175</v>
          </cell>
          <cell r="C4579" t="str">
            <v>Not Listed</v>
          </cell>
        </row>
        <row r="4580">
          <cell r="A4580" t="str">
            <v>VAMSHI RUBBER LTD</v>
          </cell>
          <cell r="B4580">
            <v>530369</v>
          </cell>
          <cell r="C4580" t="str">
            <v>Not Listed</v>
          </cell>
        </row>
        <row r="4581">
          <cell r="A4581" t="str">
            <v>VANDANA KNITWEAR LTD</v>
          </cell>
          <cell r="B4581">
            <v>532090</v>
          </cell>
          <cell r="C4581" t="str">
            <v>Not Listed</v>
          </cell>
        </row>
        <row r="4582">
          <cell r="A4582" t="str">
            <v>VANI COMMERCIALS LTD</v>
          </cell>
          <cell r="B4582">
            <v>538918</v>
          </cell>
          <cell r="C4582" t="str">
            <v>Not Listed</v>
          </cell>
        </row>
        <row r="4583">
          <cell r="A4583" t="str">
            <v>VANTA BIOSCIENCE LTD</v>
          </cell>
          <cell r="B4583">
            <v>540729</v>
          </cell>
          <cell r="C4583" t="str">
            <v>Not Listed</v>
          </cell>
        </row>
        <row r="4584">
          <cell r="A4584" t="str">
            <v>VANTAGE KNOWLEDGE ACADEMY LTD</v>
          </cell>
          <cell r="B4584">
            <v>539761</v>
          </cell>
          <cell r="C4584" t="str">
            <v>Not Listed</v>
          </cell>
        </row>
        <row r="4585">
          <cell r="A4585" t="str">
            <v>VAPI PAPER MILLS LTD</v>
          </cell>
          <cell r="B4585">
            <v>502589</v>
          </cell>
          <cell r="C4585" t="str">
            <v>Not Listed</v>
          </cell>
        </row>
        <row r="4586">
          <cell r="A4586" t="str">
            <v>VARDHAMAN LABORATORIES LTD</v>
          </cell>
          <cell r="B4586">
            <v>524796</v>
          </cell>
          <cell r="C4586" t="str">
            <v>Not Listed</v>
          </cell>
        </row>
        <row r="4587">
          <cell r="A4587" t="str">
            <v>VARDHMAN ACRYLICS LTD</v>
          </cell>
          <cell r="B4587" t="str">
            <v>Not Listed</v>
          </cell>
          <cell r="C4587" t="str">
            <v>VARDHACRLC</v>
          </cell>
        </row>
        <row r="4588">
          <cell r="A4588" t="str">
            <v>VARDHMAN CONCRETE LTD</v>
          </cell>
          <cell r="B4588">
            <v>531444</v>
          </cell>
          <cell r="C4588" t="str">
            <v>Not Listed</v>
          </cell>
        </row>
        <row r="4589">
          <cell r="A4589" t="str">
            <v>VARDHMAN HOLDINGS LTD</v>
          </cell>
          <cell r="B4589">
            <v>500439</v>
          </cell>
          <cell r="C4589" t="str">
            <v>VHL</v>
          </cell>
        </row>
        <row r="4590">
          <cell r="A4590" t="str">
            <v>VARDHMAN INDUSTRIES LTD</v>
          </cell>
          <cell r="B4590">
            <v>513534</v>
          </cell>
          <cell r="C4590" t="str">
            <v>Not Listed</v>
          </cell>
        </row>
        <row r="4591">
          <cell r="A4591" t="str">
            <v>VARDHMAN POLYTEX LTD</v>
          </cell>
          <cell r="B4591">
            <v>514175</v>
          </cell>
          <cell r="C4591" t="str">
            <v>VARDMNPOLY</v>
          </cell>
        </row>
        <row r="4592">
          <cell r="A4592" t="str">
            <v>VARDHMAN SPECIAL STEELS LTD</v>
          </cell>
          <cell r="B4592">
            <v>534392</v>
          </cell>
          <cell r="C4592" t="str">
            <v>VSSL</v>
          </cell>
        </row>
        <row r="4593">
          <cell r="A4593" t="str">
            <v>VARDHMAN TEXTILES LTD</v>
          </cell>
          <cell r="B4593">
            <v>502986</v>
          </cell>
          <cell r="C4593" t="str">
            <v>VTL</v>
          </cell>
        </row>
        <row r="4594">
          <cell r="A4594" t="str">
            <v>VARROC ENGINEERING LTD</v>
          </cell>
          <cell r="B4594">
            <v>541578</v>
          </cell>
          <cell r="C4594" t="str">
            <v>VARROC</v>
          </cell>
        </row>
        <row r="4595">
          <cell r="A4595" t="str">
            <v>VARUN BEVERAGES LTD</v>
          </cell>
          <cell r="B4595">
            <v>540180</v>
          </cell>
          <cell r="C4595" t="str">
            <v>VBL</v>
          </cell>
        </row>
        <row r="4596">
          <cell r="A4596" t="str">
            <v>VARUN MERCANTILE LTD</v>
          </cell>
          <cell r="B4596">
            <v>512511</v>
          </cell>
          <cell r="C4596" t="str">
            <v>Not Listed</v>
          </cell>
        </row>
        <row r="4597">
          <cell r="A4597" t="str">
            <v>VAS INFRASTRUCTURE LTD</v>
          </cell>
          <cell r="B4597">
            <v>531574</v>
          </cell>
          <cell r="C4597" t="str">
            <v>Not Listed</v>
          </cell>
        </row>
        <row r="4598">
          <cell r="A4598" t="str">
            <v>VASA RETAIL AND OVERSEAS LTD</v>
          </cell>
          <cell r="B4598" t="str">
            <v>Not Listed</v>
          </cell>
          <cell r="C4598" t="str">
            <v>VASA</v>
          </cell>
        </row>
        <row r="4599">
          <cell r="A4599" t="str">
            <v>VASCON ENGINEERS LTD</v>
          </cell>
          <cell r="B4599">
            <v>533156</v>
          </cell>
          <cell r="C4599" t="str">
            <v>VASCONEQ</v>
          </cell>
        </row>
        <row r="4600">
          <cell r="A4600" t="str">
            <v>VASUNDHARA RASAYANS LTD</v>
          </cell>
          <cell r="B4600">
            <v>538634</v>
          </cell>
          <cell r="C4600" t="str">
            <v>Not Listed</v>
          </cell>
        </row>
        <row r="4601">
          <cell r="A4601" t="str">
            <v>VASWANI INDUSTRIES LTD</v>
          </cell>
          <cell r="B4601">
            <v>533576</v>
          </cell>
          <cell r="C4601" t="str">
            <v>VASWANI</v>
          </cell>
        </row>
        <row r="4602">
          <cell r="A4602" t="str">
            <v>VAX HOUSING FINANCE CORPORATION LTD</v>
          </cell>
          <cell r="B4602">
            <v>531650</v>
          </cell>
          <cell r="C4602" t="str">
            <v>Not Listed</v>
          </cell>
        </row>
        <row r="4603">
          <cell r="A4603" t="str">
            <v>VBC FERRO ALLOYS LTD</v>
          </cell>
          <cell r="B4603">
            <v>513005</v>
          </cell>
          <cell r="C4603" t="str">
            <v>Not Listed</v>
          </cell>
        </row>
        <row r="4604">
          <cell r="A4604" t="str">
            <v>VCK CAPITAL MARKET SERVICES LTD</v>
          </cell>
          <cell r="B4604">
            <v>511493</v>
          </cell>
          <cell r="C4604" t="str">
            <v>Not Listed</v>
          </cell>
        </row>
        <row r="4605">
          <cell r="A4605" t="str">
            <v>VCU DATA MANAGEMENT LTD</v>
          </cell>
          <cell r="B4605">
            <v>536672</v>
          </cell>
          <cell r="C4605" t="str">
            <v>Not Listed</v>
          </cell>
        </row>
        <row r="4606">
          <cell r="A4606" t="str">
            <v>VEDANTA LTD</v>
          </cell>
          <cell r="B4606">
            <v>500295</v>
          </cell>
          <cell r="C4606" t="str">
            <v>VEDL</v>
          </cell>
        </row>
        <row r="4607">
          <cell r="A4607" t="str">
            <v>VEDAVAAG SYSTEMS LTD</v>
          </cell>
          <cell r="B4607">
            <v>533056</v>
          </cell>
          <cell r="C4607" t="str">
            <v>Not Listed</v>
          </cell>
        </row>
        <row r="4608">
          <cell r="A4608" t="str">
            <v>VEEJAY LAKSHMI ENGINEERING WORKS LTD</v>
          </cell>
          <cell r="B4608">
            <v>522267</v>
          </cell>
          <cell r="C4608" t="str">
            <v>Not Listed</v>
          </cell>
        </row>
        <row r="4609">
          <cell r="A4609" t="str">
            <v>VEER ENERGY &amp; INFRASTRUCTURE LTD</v>
          </cell>
          <cell r="B4609">
            <v>503657</v>
          </cell>
          <cell r="C4609" t="str">
            <v>Not Listed</v>
          </cell>
        </row>
        <row r="4610">
          <cell r="A4610" t="str">
            <v>VEERAM INFRA ENGINEERING LTD</v>
          </cell>
          <cell r="B4610">
            <v>542046</v>
          </cell>
          <cell r="C4610" t="str">
            <v>Not Listed</v>
          </cell>
        </row>
        <row r="4611">
          <cell r="A4611" t="str">
            <v>VEERAM ORNAMENTS LTD</v>
          </cell>
          <cell r="B4611">
            <v>540252</v>
          </cell>
          <cell r="C4611" t="str">
            <v>Not Listed</v>
          </cell>
        </row>
        <row r="4612">
          <cell r="A4612" t="str">
            <v>VEERHEALTH CARE LTD</v>
          </cell>
          <cell r="B4612">
            <v>511523</v>
          </cell>
          <cell r="C4612" t="str">
            <v>Not Listed</v>
          </cell>
        </row>
        <row r="4613">
          <cell r="A4613" t="str">
            <v>VEGETABLE PRODUCTS LTD</v>
          </cell>
          <cell r="B4613">
            <v>539132</v>
          </cell>
          <cell r="C4613" t="str">
            <v>Not Listed</v>
          </cell>
        </row>
        <row r="4614">
          <cell r="A4614" t="str">
            <v>VELAN HOTELS LTD</v>
          </cell>
          <cell r="B4614">
            <v>526755</v>
          </cell>
          <cell r="C4614" t="str">
            <v>Not Listed</v>
          </cell>
        </row>
        <row r="4615">
          <cell r="A4615" t="str">
            <v>VELJAN DENISON LTD</v>
          </cell>
          <cell r="B4615">
            <v>505232</v>
          </cell>
          <cell r="C4615" t="str">
            <v>Not Listed</v>
          </cell>
        </row>
        <row r="4616">
          <cell r="A4616" t="str">
            <v>VENKY'S (INDIA) LTD</v>
          </cell>
          <cell r="B4616">
            <v>523261</v>
          </cell>
          <cell r="C4616" t="str">
            <v>VENKEYS</v>
          </cell>
        </row>
        <row r="4617">
          <cell r="A4617" t="str">
            <v>VENKY'S INDIA LTD</v>
          </cell>
          <cell r="B4617">
            <v>523261</v>
          </cell>
          <cell r="C4617" t="str">
            <v>VENKEYS</v>
          </cell>
        </row>
        <row r="4618">
          <cell r="A4618" t="str">
            <v>VENLON ENTERPRISES LTD</v>
          </cell>
          <cell r="B4618">
            <v>524038</v>
          </cell>
          <cell r="C4618" t="str">
            <v>Not Listed</v>
          </cell>
        </row>
        <row r="4619">
          <cell r="A4619" t="str">
            <v>VENTURA GUARANTY LTD.</v>
          </cell>
          <cell r="B4619">
            <v>512060</v>
          </cell>
          <cell r="C4619" t="str">
            <v>SHYAM</v>
          </cell>
        </row>
        <row r="4620">
          <cell r="A4620" t="str">
            <v>VENTURA TEXTILES LTD</v>
          </cell>
          <cell r="B4620">
            <v>516098</v>
          </cell>
          <cell r="C4620" t="str">
            <v>Not Listed</v>
          </cell>
        </row>
        <row r="4621">
          <cell r="A4621" t="str">
            <v>VENUS REMEDIES LTD</v>
          </cell>
          <cell r="B4621">
            <v>526953</v>
          </cell>
          <cell r="C4621" t="str">
            <v>VENUSREM</v>
          </cell>
        </row>
        <row r="4622">
          <cell r="A4622" t="str">
            <v>VERA SYNTHETIC LTD</v>
          </cell>
          <cell r="B4622" t="str">
            <v>Not Listed</v>
          </cell>
          <cell r="C4622" t="str">
            <v>VERA</v>
          </cell>
        </row>
        <row r="4623">
          <cell r="A4623" t="str">
            <v>VERITAS (INDIA) LTD</v>
          </cell>
          <cell r="B4623">
            <v>512229</v>
          </cell>
          <cell r="C4623" t="str">
            <v>Not Listed</v>
          </cell>
        </row>
        <row r="4624">
          <cell r="A4624" t="str">
            <v>VERITAS INDIA LTD</v>
          </cell>
          <cell r="B4624">
            <v>512229</v>
          </cell>
          <cell r="C4624" t="str">
            <v>Not Listed</v>
          </cell>
        </row>
        <row r="4625">
          <cell r="A4625" t="str">
            <v>VERONICA PRODUCTION LTD</v>
          </cell>
          <cell r="B4625">
            <v>531695</v>
          </cell>
          <cell r="C4625" t="str">
            <v>Not Listed</v>
          </cell>
        </row>
        <row r="4626">
          <cell r="A4626" t="str">
            <v>VERTEX SECURITIES LTD</v>
          </cell>
          <cell r="B4626">
            <v>531950</v>
          </cell>
          <cell r="C4626" t="str">
            <v>Not Listed</v>
          </cell>
        </row>
        <row r="4627">
          <cell r="A4627" t="str">
            <v>VERTICAL INDUSTRIES LTD</v>
          </cell>
          <cell r="B4627">
            <v>515099</v>
          </cell>
          <cell r="C4627" t="str">
            <v>Not Listed</v>
          </cell>
        </row>
        <row r="4628">
          <cell r="A4628" t="str">
            <v>VERTOZ ADVERTISING LTD</v>
          </cell>
          <cell r="B4628" t="str">
            <v>Not Listed</v>
          </cell>
          <cell r="C4628" t="str">
            <v>VERTOZ</v>
          </cell>
        </row>
        <row r="4629">
          <cell r="A4629" t="str">
            <v>VESUVIUS (INDIA) LTD</v>
          </cell>
          <cell r="B4629">
            <v>520113</v>
          </cell>
          <cell r="C4629" t="str">
            <v>VESUVIUS</v>
          </cell>
        </row>
        <row r="4630">
          <cell r="A4630" t="str">
            <v>VESUVIUS INDIA LTD</v>
          </cell>
          <cell r="B4630">
            <v>520113</v>
          </cell>
          <cell r="C4630" t="str">
            <v>VESUVIUS</v>
          </cell>
        </row>
        <row r="4631">
          <cell r="A4631" t="str">
            <v>VETO SWITCHGEARS AND CABLES LTD</v>
          </cell>
          <cell r="B4631">
            <v>539331</v>
          </cell>
          <cell r="C4631" t="str">
            <v>VETO</v>
          </cell>
        </row>
        <row r="4632">
          <cell r="A4632" t="str">
            <v>V-GUARD INDUSTRIES LTD</v>
          </cell>
          <cell r="B4632">
            <v>532953</v>
          </cell>
          <cell r="C4632" t="str">
            <v>VGUARD</v>
          </cell>
        </row>
        <row r="4633">
          <cell r="A4633" t="str">
            <v>VIAAN INDUSTRIES LTD</v>
          </cell>
          <cell r="B4633">
            <v>537524</v>
          </cell>
          <cell r="C4633" t="str">
            <v>Not Listed</v>
          </cell>
        </row>
        <row r="4634">
          <cell r="A4634" t="str">
            <v>VIBRANT GLOBAL CAPITAL LTD</v>
          </cell>
          <cell r="B4634">
            <v>538732</v>
          </cell>
          <cell r="C4634" t="str">
            <v>Not Listed</v>
          </cell>
        </row>
        <row r="4635">
          <cell r="A4635" t="str">
            <v>VICEROY HOTELS LTD</v>
          </cell>
          <cell r="B4635">
            <v>523796</v>
          </cell>
          <cell r="C4635" t="str">
            <v>VICEROY</v>
          </cell>
        </row>
        <row r="4636">
          <cell r="A4636" t="str">
            <v>VICTORIA MILLS LTD</v>
          </cell>
          <cell r="B4636">
            <v>503349</v>
          </cell>
          <cell r="C4636" t="str">
            <v>Not Listed</v>
          </cell>
        </row>
        <row r="4637">
          <cell r="A4637" t="str">
            <v>VICTORY PAPER &amp; BOARDS (INDIA) LTD</v>
          </cell>
          <cell r="B4637">
            <v>531234</v>
          </cell>
          <cell r="C4637" t="str">
            <v>Not Listed</v>
          </cell>
        </row>
        <row r="4638">
          <cell r="A4638" t="str">
            <v>VICTORY PAPER &amp; BOARDS INDIA LTD</v>
          </cell>
          <cell r="B4638">
            <v>531234</v>
          </cell>
          <cell r="C4638" t="str">
            <v>Not Listed</v>
          </cell>
        </row>
        <row r="4639">
          <cell r="A4639" t="str">
            <v>VIDEOCON INDUSTRIES LTD</v>
          </cell>
          <cell r="B4639">
            <v>511389</v>
          </cell>
          <cell r="C4639" t="str">
            <v>VIDEOIND</v>
          </cell>
        </row>
        <row r="4640">
          <cell r="A4640" t="str">
            <v>VIDHI SPECIALTY FOOD INGREDIENTS LTD</v>
          </cell>
          <cell r="B4640">
            <v>531717</v>
          </cell>
          <cell r="C4640" t="str">
            <v>VIDHIING</v>
          </cell>
        </row>
        <row r="4641">
          <cell r="A4641" t="str">
            <v>VIDLI RESTAURANTS LTD</v>
          </cell>
          <cell r="B4641">
            <v>539659</v>
          </cell>
          <cell r="C4641" t="str">
            <v>Not Listed</v>
          </cell>
        </row>
        <row r="4642">
          <cell r="A4642" t="str">
            <v>VIJAY SHANTHI BUILDERS LTD</v>
          </cell>
          <cell r="B4642">
            <v>523724</v>
          </cell>
          <cell r="C4642" t="str">
            <v>VIJSHAN</v>
          </cell>
        </row>
        <row r="4643">
          <cell r="A4643" t="str">
            <v>VIJAY SOLVEX LTD</v>
          </cell>
          <cell r="B4643">
            <v>531069</v>
          </cell>
          <cell r="C4643" t="str">
            <v>Not Listed</v>
          </cell>
        </row>
        <row r="4644">
          <cell r="A4644" t="str">
            <v>VIJAY TEXTILES LTD</v>
          </cell>
          <cell r="B4644">
            <v>530151</v>
          </cell>
          <cell r="C4644" t="str">
            <v>Not Listed</v>
          </cell>
        </row>
        <row r="4645">
          <cell r="A4645" t="str">
            <v>VIJAYA BANK</v>
          </cell>
          <cell r="B4645">
            <v>532401</v>
          </cell>
          <cell r="C4645" t="str">
            <v>VIJAYABANK</v>
          </cell>
        </row>
        <row r="4646">
          <cell r="A4646" t="str">
            <v>VIJI FINANCE LTD</v>
          </cell>
          <cell r="B4646">
            <v>537820</v>
          </cell>
          <cell r="C4646" t="str">
            <v>VIJIFIN</v>
          </cell>
        </row>
        <row r="4647">
          <cell r="A4647" t="str">
            <v>VIKALP SECURITIES LTD</v>
          </cell>
          <cell r="B4647">
            <v>531334</v>
          </cell>
          <cell r="C4647" t="str">
            <v>Not Listed</v>
          </cell>
        </row>
        <row r="4648">
          <cell r="A4648" t="str">
            <v>VIKAS ECOTECH LTD</v>
          </cell>
          <cell r="B4648">
            <v>530961</v>
          </cell>
          <cell r="C4648" t="str">
            <v>VIKASECO</v>
          </cell>
        </row>
        <row r="4649">
          <cell r="A4649" t="str">
            <v>Vikas Multicorp Ltd</v>
          </cell>
          <cell r="B4649">
            <v>542655</v>
          </cell>
          <cell r="C4649" t="str">
            <v>VIKASMCORP</v>
          </cell>
        </row>
        <row r="4650">
          <cell r="A4650" t="str">
            <v>VIKAS PROPPANT &amp; GRANITE LTD</v>
          </cell>
          <cell r="B4650">
            <v>531518</v>
          </cell>
          <cell r="C4650" t="str">
            <v>Not Listed</v>
          </cell>
        </row>
        <row r="4651">
          <cell r="A4651" t="str">
            <v>VIKAS WSP LTD</v>
          </cell>
          <cell r="B4651">
            <v>519307</v>
          </cell>
          <cell r="C4651" t="str">
            <v>Not Listed</v>
          </cell>
        </row>
        <row r="4652">
          <cell r="A4652" t="str">
            <v>VIKRAM THERMO (INDIA) LTD</v>
          </cell>
          <cell r="B4652">
            <v>530477</v>
          </cell>
          <cell r="C4652" t="str">
            <v>Not Listed</v>
          </cell>
        </row>
        <row r="4653">
          <cell r="A4653" t="str">
            <v>VIKRAM THERMO INDIA LTD</v>
          </cell>
          <cell r="B4653">
            <v>530477</v>
          </cell>
          <cell r="C4653" t="str">
            <v>Not Listed</v>
          </cell>
        </row>
        <row r="4654">
          <cell r="A4654" t="str">
            <v>VIKSIT ENGINEERING LTD</v>
          </cell>
          <cell r="B4654">
            <v>506196</v>
          </cell>
          <cell r="C4654" t="str">
            <v>Not Listed</v>
          </cell>
        </row>
        <row r="4655">
          <cell r="A4655" t="str">
            <v>VIMAL OIL &amp; FOODS LTD</v>
          </cell>
          <cell r="B4655">
            <v>519373</v>
          </cell>
          <cell r="C4655" t="str">
            <v>VIMALOIL</v>
          </cell>
        </row>
        <row r="4656">
          <cell r="A4656" t="str">
            <v>VIMTA LABS LTD</v>
          </cell>
          <cell r="B4656">
            <v>524394</v>
          </cell>
          <cell r="C4656" t="str">
            <v>VIMTALABS</v>
          </cell>
        </row>
        <row r="4657">
          <cell r="A4657" t="str">
            <v>VINADITYA TRADING CO LTD</v>
          </cell>
          <cell r="B4657">
            <v>504380</v>
          </cell>
          <cell r="C4657" t="str">
            <v>Not Listed</v>
          </cell>
        </row>
        <row r="4658">
          <cell r="A4658" t="str">
            <v>VINATI ORGANICS LTD</v>
          </cell>
          <cell r="B4658">
            <v>524200</v>
          </cell>
          <cell r="C4658" t="str">
            <v>VINATIORGA</v>
          </cell>
        </row>
        <row r="4659">
          <cell r="A4659" t="str">
            <v>VINAYAK POLYCON INTERNATIONAL LTD</v>
          </cell>
          <cell r="B4659">
            <v>534639</v>
          </cell>
          <cell r="C4659" t="str">
            <v>Not Listed</v>
          </cell>
        </row>
        <row r="4660">
          <cell r="A4660" t="str">
            <v>VINDHYA TELELINKS LTD</v>
          </cell>
          <cell r="B4660">
            <v>517015</v>
          </cell>
          <cell r="C4660" t="str">
            <v>VINDHYATEL</v>
          </cell>
        </row>
        <row r="4661">
          <cell r="A4661" t="str">
            <v>VINNY OVERSEAS LTD</v>
          </cell>
          <cell r="B4661" t="str">
            <v>Not Listed</v>
          </cell>
          <cell r="C4661" t="str">
            <v>VINNY</v>
          </cell>
        </row>
        <row r="4662">
          <cell r="A4662" t="str">
            <v>VINTAGE SECURITIES LTD</v>
          </cell>
          <cell r="B4662">
            <v>531051</v>
          </cell>
          <cell r="C4662" t="str">
            <v>Not Listed</v>
          </cell>
        </row>
        <row r="4663">
          <cell r="A4663" t="str">
            <v>VINYL CHEMICALS (INDIA) LTD</v>
          </cell>
          <cell r="B4663">
            <v>524129</v>
          </cell>
          <cell r="C4663" t="str">
            <v>VINYL(INDIA)</v>
          </cell>
        </row>
        <row r="4664">
          <cell r="A4664" t="str">
            <v>VINYL CHEMICALS INDIA LTD</v>
          </cell>
          <cell r="B4664">
            <v>524129</v>
          </cell>
          <cell r="C4664" t="str">
            <v>VINYLINDIA</v>
          </cell>
        </row>
        <row r="4665">
          <cell r="A4665" t="str">
            <v>VINYOFLEX LTD</v>
          </cell>
          <cell r="B4665">
            <v>530401</v>
          </cell>
          <cell r="C4665" t="str">
            <v>Not Listed</v>
          </cell>
        </row>
        <row r="4666">
          <cell r="A4666" t="str">
            <v>VIP CLOTHING LTD</v>
          </cell>
          <cell r="B4666">
            <v>532613</v>
          </cell>
          <cell r="C4666" t="str">
            <v>VIPCLOTHNG</v>
          </cell>
        </row>
        <row r="4667">
          <cell r="A4667" t="str">
            <v>VIP INDUSTRIES LTD</v>
          </cell>
          <cell r="B4667">
            <v>507880</v>
          </cell>
          <cell r="C4667" t="str">
            <v>VIPIND</v>
          </cell>
        </row>
        <row r="4668">
          <cell r="A4668" t="str">
            <v>VIPPY SPINPRO LTD</v>
          </cell>
          <cell r="B4668">
            <v>514302</v>
          </cell>
          <cell r="C4668" t="str">
            <v>Not Listed</v>
          </cell>
        </row>
        <row r="4669">
          <cell r="A4669" t="str">
            <v>VIPUL LTD</v>
          </cell>
          <cell r="B4669">
            <v>511726</v>
          </cell>
          <cell r="C4669" t="str">
            <v>VIPULLTD</v>
          </cell>
        </row>
        <row r="4670">
          <cell r="A4670" t="str">
            <v>VIPUL ORGANICS LTD</v>
          </cell>
          <cell r="B4670">
            <v>530627</v>
          </cell>
          <cell r="C4670" t="str">
            <v>Not Listed</v>
          </cell>
        </row>
        <row r="4671">
          <cell r="A4671" t="str">
            <v>VIRAT CRANE INDUSTRIES LTD</v>
          </cell>
          <cell r="B4671">
            <v>519457</v>
          </cell>
          <cell r="C4671" t="str">
            <v>Not Listed</v>
          </cell>
        </row>
        <row r="4672">
          <cell r="A4672" t="str">
            <v>VIRAT INDUSTRIES LTD</v>
          </cell>
          <cell r="B4672">
            <v>530521</v>
          </cell>
          <cell r="C4672" t="str">
            <v>Not Listed</v>
          </cell>
        </row>
        <row r="4673">
          <cell r="A4673" t="str">
            <v>VIRAT LEASING LTD</v>
          </cell>
          <cell r="B4673">
            <v>539167</v>
          </cell>
          <cell r="C4673" t="str">
            <v>Not Listed</v>
          </cell>
        </row>
        <row r="4674">
          <cell r="A4674" t="str">
            <v>VIRGO GLOBAL LTD</v>
          </cell>
          <cell r="B4674">
            <v>532354</v>
          </cell>
          <cell r="C4674" t="str">
            <v>Not Listed</v>
          </cell>
        </row>
        <row r="4675">
          <cell r="A4675" t="str">
            <v>VIRINCHI LTD</v>
          </cell>
          <cell r="B4675">
            <v>532372</v>
          </cell>
          <cell r="C4675" t="str">
            <v>Not Listed</v>
          </cell>
        </row>
        <row r="4676">
          <cell r="A4676" t="str">
            <v>VIRTUAL GLOBAL EDUCATION LTD</v>
          </cell>
          <cell r="B4676">
            <v>534741</v>
          </cell>
          <cell r="C4676" t="str">
            <v>Not Listed</v>
          </cell>
        </row>
        <row r="4677">
          <cell r="A4677" t="str">
            <v>VIRTUALSOFT SYSTEMS LTD</v>
          </cell>
          <cell r="B4677">
            <v>531126</v>
          </cell>
          <cell r="C4677" t="str">
            <v>Not Listed</v>
          </cell>
        </row>
        <row r="4678">
          <cell r="A4678" t="str">
            <v>VISA STEEL LTD</v>
          </cell>
          <cell r="B4678">
            <v>532721</v>
          </cell>
          <cell r="C4678" t="str">
            <v>VISASTEEL</v>
          </cell>
        </row>
        <row r="4679">
          <cell r="A4679" t="str">
            <v>VISAGAR FINANCIAL SERVICES LTD</v>
          </cell>
          <cell r="B4679">
            <v>531025</v>
          </cell>
          <cell r="C4679" t="str">
            <v>Not Listed</v>
          </cell>
        </row>
        <row r="4680">
          <cell r="A4680" t="str">
            <v>VISAGAR POLYTEX LTD</v>
          </cell>
          <cell r="B4680">
            <v>506146</v>
          </cell>
          <cell r="C4680" t="str">
            <v>VIVIDHA</v>
          </cell>
        </row>
        <row r="4681">
          <cell r="A4681" t="str">
            <v>VISAKA INDUSTRIES LTD</v>
          </cell>
          <cell r="B4681">
            <v>509055</v>
          </cell>
          <cell r="C4681" t="str">
            <v>VISAKAIND</v>
          </cell>
        </row>
        <row r="4682">
          <cell r="A4682" t="str">
            <v>VISCO TRADE ASSOCIATES LTD</v>
          </cell>
          <cell r="B4682">
            <v>540097</v>
          </cell>
          <cell r="C4682" t="str">
            <v>Not Listed</v>
          </cell>
        </row>
        <row r="4683">
          <cell r="A4683" t="str">
            <v>VISESH INFOTECNICS LTD</v>
          </cell>
          <cell r="B4683">
            <v>532411</v>
          </cell>
          <cell r="C4683" t="str">
            <v>VISESHINFO</v>
          </cell>
        </row>
        <row r="4684">
          <cell r="A4684" t="str">
            <v>VISHAL BEARINGS LTD</v>
          </cell>
          <cell r="B4684">
            <v>539398</v>
          </cell>
          <cell r="C4684" t="str">
            <v>Not Listed</v>
          </cell>
        </row>
        <row r="4685">
          <cell r="A4685" t="str">
            <v>VISHAL FABRICS LTD</v>
          </cell>
          <cell r="B4685">
            <v>538598</v>
          </cell>
          <cell r="C4685" t="str">
            <v>Not Listed</v>
          </cell>
        </row>
        <row r="4686">
          <cell r="A4686" t="str">
            <v>VISHNU CHEMICALS LTD</v>
          </cell>
          <cell r="B4686">
            <v>516072</v>
          </cell>
          <cell r="C4686" t="str">
            <v>VISHNU</v>
          </cell>
        </row>
        <row r="4687">
          <cell r="A4687" t="str">
            <v>Vishvprabha Ventures Ltd</v>
          </cell>
          <cell r="B4687">
            <v>512064</v>
          </cell>
          <cell r="C4687" t="str">
            <v>VISVEN</v>
          </cell>
        </row>
        <row r="4688">
          <cell r="A4688" t="str">
            <v>VISION CINEMAS LTD</v>
          </cell>
          <cell r="B4688">
            <v>526441</v>
          </cell>
          <cell r="C4688" t="str">
            <v>Not Listed</v>
          </cell>
        </row>
        <row r="4689">
          <cell r="A4689" t="str">
            <v>VISION CORPORATION LTD</v>
          </cell>
          <cell r="B4689">
            <v>531668</v>
          </cell>
          <cell r="C4689" t="str">
            <v>Not Listed</v>
          </cell>
        </row>
        <row r="4690">
          <cell r="A4690" t="str">
            <v>VISTA PHARMACEUTICALS LTD</v>
          </cell>
          <cell r="B4690">
            <v>524711</v>
          </cell>
          <cell r="C4690" t="str">
            <v>Not Listed</v>
          </cell>
        </row>
        <row r="4691">
          <cell r="A4691" t="str">
            <v>VISTAR AMAR LTD</v>
          </cell>
          <cell r="B4691">
            <v>538565</v>
          </cell>
          <cell r="C4691" t="str">
            <v>Not Listed</v>
          </cell>
        </row>
        <row r="4692">
          <cell r="A4692" t="str">
            <v>VITESSE AGRO LTD</v>
          </cell>
          <cell r="B4692">
            <v>540823</v>
          </cell>
          <cell r="C4692" t="str">
            <v>Not Listed</v>
          </cell>
        </row>
        <row r="4693">
          <cell r="A4693" t="str">
            <v>VIVANTA INDUSTRIES LTD</v>
          </cell>
          <cell r="B4693">
            <v>541735</v>
          </cell>
          <cell r="C4693" t="str">
            <v>Not Listed</v>
          </cell>
        </row>
        <row r="4694">
          <cell r="A4694" t="str">
            <v>VIVANZA BIOSCIENCES LTD</v>
          </cell>
          <cell r="B4694">
            <v>530057</v>
          </cell>
          <cell r="C4694" t="str">
            <v>Not Listed</v>
          </cell>
        </row>
        <row r="4695">
          <cell r="A4695" t="str">
            <v>VIVID GLOBAL INDUSTRIES LTD</v>
          </cell>
          <cell r="B4695">
            <v>524576</v>
          </cell>
          <cell r="C4695" t="str">
            <v>Not Listed</v>
          </cell>
        </row>
        <row r="4696">
          <cell r="A4696" t="str">
            <v>VIVIMED LABS LTD</v>
          </cell>
          <cell r="B4696">
            <v>532660</v>
          </cell>
          <cell r="C4696" t="str">
            <v>VIVIMEDLAB</v>
          </cell>
        </row>
        <row r="4697">
          <cell r="A4697" t="str">
            <v>VIVO BIO TECH LTD</v>
          </cell>
          <cell r="B4697">
            <v>511509</v>
          </cell>
          <cell r="C4697" t="str">
            <v>Not Listed</v>
          </cell>
        </row>
        <row r="4698">
          <cell r="A4698" t="str">
            <v>VJTF EDUSERVICES LTD</v>
          </cell>
          <cell r="B4698">
            <v>509026</v>
          </cell>
          <cell r="C4698" t="str">
            <v>Not Listed</v>
          </cell>
        </row>
        <row r="4699">
          <cell r="A4699" t="str">
            <v>VKJ INFRADEVELOPERS LTD</v>
          </cell>
          <cell r="B4699">
            <v>536128</v>
          </cell>
          <cell r="C4699" t="str">
            <v>Not Listed</v>
          </cell>
        </row>
        <row r="4700">
          <cell r="A4700" t="str">
            <v>VLS FINANCE LTD</v>
          </cell>
          <cell r="B4700">
            <v>511333</v>
          </cell>
          <cell r="C4700" t="str">
            <v>VLSFINANCE</v>
          </cell>
        </row>
        <row r="4701">
          <cell r="A4701" t="str">
            <v>V-MART RETAIL LTD</v>
          </cell>
          <cell r="B4701">
            <v>534976</v>
          </cell>
          <cell r="C4701" t="str">
            <v>VMART</v>
          </cell>
        </row>
        <row r="4702">
          <cell r="A4702" t="str">
            <v>VMS INDUSTRIES LTD</v>
          </cell>
          <cell r="B4702">
            <v>533427</v>
          </cell>
          <cell r="C4702" t="str">
            <v>Not Listed</v>
          </cell>
        </row>
        <row r="4703">
          <cell r="A4703" t="str">
            <v>VMV HOLIDAYS LTD</v>
          </cell>
          <cell r="B4703">
            <v>539222</v>
          </cell>
          <cell r="C4703" t="str">
            <v>Not Listed</v>
          </cell>
        </row>
        <row r="4704">
          <cell r="A4704" t="str">
            <v>VODAFONE IDEA LTD</v>
          </cell>
          <cell r="B4704">
            <v>532822</v>
          </cell>
          <cell r="C4704" t="str">
            <v>IDEA</v>
          </cell>
        </row>
        <row r="4705">
          <cell r="A4705" t="str">
            <v>VOITH PAPER FABRICS (INDIA) LTD</v>
          </cell>
          <cell r="B4705">
            <v>522122</v>
          </cell>
          <cell r="C4705" t="str">
            <v>Not Listed</v>
          </cell>
        </row>
        <row r="4706">
          <cell r="A4706" t="str">
            <v>VOITH PAPER FABRICS INDIA LTD</v>
          </cell>
          <cell r="B4706">
            <v>522122</v>
          </cell>
          <cell r="C4706" t="str">
            <v>Not Listed</v>
          </cell>
        </row>
        <row r="4707">
          <cell r="A4707" t="str">
            <v>VOLTAIRE LEASING &amp; FINANCE LTD</v>
          </cell>
          <cell r="B4707">
            <v>509038</v>
          </cell>
          <cell r="C4707" t="str">
            <v>Not Listed</v>
          </cell>
        </row>
        <row r="4708">
          <cell r="A4708" t="str">
            <v>VOLTAMP TRANSFORMERS LTD</v>
          </cell>
          <cell r="B4708">
            <v>532757</v>
          </cell>
          <cell r="C4708" t="str">
            <v>VOLTAMP</v>
          </cell>
        </row>
        <row r="4709">
          <cell r="A4709" t="str">
            <v>VOLTAS LTD</v>
          </cell>
          <cell r="B4709">
            <v>500575</v>
          </cell>
          <cell r="C4709" t="str">
            <v>VOLTAS</v>
          </cell>
        </row>
        <row r="4710">
          <cell r="A4710" t="str">
            <v>VORA CONSTRUCTIONS LTD</v>
          </cell>
          <cell r="B4710">
            <v>512215</v>
          </cell>
          <cell r="C4710" t="str">
            <v>Not Listed</v>
          </cell>
        </row>
        <row r="4711">
          <cell r="A4711" t="str">
            <v>VRL LOGISTICS LTD</v>
          </cell>
          <cell r="B4711">
            <v>539118</v>
          </cell>
          <cell r="C4711" t="str">
            <v>VRLLOG</v>
          </cell>
        </row>
        <row r="4712">
          <cell r="A4712" t="str">
            <v>VSF PROJECTS LTD</v>
          </cell>
          <cell r="B4712">
            <v>519331</v>
          </cell>
          <cell r="C4712" t="str">
            <v>Not Listed</v>
          </cell>
        </row>
        <row r="4713">
          <cell r="A4713" t="str">
            <v>VST INDUSTRIES LTD</v>
          </cell>
          <cell r="B4713">
            <v>509966</v>
          </cell>
          <cell r="C4713" t="str">
            <v>VSTIND</v>
          </cell>
        </row>
        <row r="4714">
          <cell r="A4714" t="str">
            <v>VTM LTD</v>
          </cell>
          <cell r="B4714">
            <v>532893</v>
          </cell>
          <cell r="C4714" t="str">
            <v>Not Listed</v>
          </cell>
        </row>
        <row r="4715">
          <cell r="A4715" t="str">
            <v>VXL INSTRUMENTS LTD.</v>
          </cell>
          <cell r="B4715">
            <v>517399</v>
          </cell>
          <cell r="C4715" t="str">
            <v>VXLINSTR</v>
          </cell>
        </row>
        <row r="4716">
          <cell r="A4716" t="str">
            <v>VYAPAR INDUSTRIES LTD</v>
          </cell>
          <cell r="B4716">
            <v>506142</v>
          </cell>
          <cell r="C4716" t="str">
            <v>Not Listed</v>
          </cell>
        </row>
        <row r="4717">
          <cell r="A4717" t="str">
            <v>W H BRADY &amp; CO LTD</v>
          </cell>
          <cell r="B4717">
            <v>501391</v>
          </cell>
          <cell r="C4717" t="str">
            <v>Not Listed</v>
          </cell>
        </row>
        <row r="4718">
          <cell r="A4718" t="str">
            <v>W S INDUSTRIES (INDIA) LTD</v>
          </cell>
          <cell r="B4718">
            <v>504220</v>
          </cell>
          <cell r="C4718" t="str">
            <v>Not Listed</v>
          </cell>
        </row>
        <row r="4719">
          <cell r="A4719" t="str">
            <v>W S INDUSTRIES I LTD</v>
          </cell>
          <cell r="B4719" t="str">
            <v>Not Listed</v>
          </cell>
          <cell r="C4719" t="str">
            <v>WSI</v>
          </cell>
        </row>
        <row r="4720">
          <cell r="A4720" t="str">
            <v>W S INDUSTRIES INDIA LTD</v>
          </cell>
          <cell r="B4720">
            <v>504220</v>
          </cell>
          <cell r="C4720" t="str">
            <v>Not Listed</v>
          </cell>
        </row>
        <row r="4721">
          <cell r="A4721" t="str">
            <v>W W TECHNOLOGY HOLDINGS LTD</v>
          </cell>
          <cell r="B4721">
            <v>505583</v>
          </cell>
          <cell r="C4721" t="str">
            <v>Not Listed</v>
          </cell>
        </row>
        <row r="4722">
          <cell r="A4722" t="str">
            <v>WAA SOLAR LTD</v>
          </cell>
          <cell r="B4722">
            <v>541445</v>
          </cell>
          <cell r="C4722" t="str">
            <v>Not Listed</v>
          </cell>
        </row>
        <row r="4723">
          <cell r="A4723" t="str">
            <v>WABCO (INDIA) LTD</v>
          </cell>
          <cell r="B4723">
            <v>533023</v>
          </cell>
          <cell r="C4723" t="str">
            <v>WABCO(INDIA)</v>
          </cell>
        </row>
        <row r="4724">
          <cell r="A4724" t="str">
            <v>WABCO INDIA LTD</v>
          </cell>
          <cell r="B4724">
            <v>533023</v>
          </cell>
          <cell r="C4724" t="str">
            <v>WABCOINDIA</v>
          </cell>
        </row>
        <row r="4725">
          <cell r="A4725" t="str">
            <v>WAGEND INFRA VENTURE LTD</v>
          </cell>
          <cell r="B4725">
            <v>503675</v>
          </cell>
          <cell r="C4725" t="str">
            <v>Not Listed</v>
          </cell>
        </row>
        <row r="4726">
          <cell r="A4726" t="str">
            <v>WALCHAND PEOPLEFIRST LTD</v>
          </cell>
          <cell r="B4726">
            <v>501370</v>
          </cell>
          <cell r="C4726" t="str">
            <v>Not Listed</v>
          </cell>
        </row>
        <row r="4727">
          <cell r="A4727" t="str">
            <v>WALCHANDNAGAR INDUSTRIES LTD</v>
          </cell>
          <cell r="B4727">
            <v>507410</v>
          </cell>
          <cell r="C4727" t="str">
            <v>WALCHANNAG</v>
          </cell>
        </row>
        <row r="4728">
          <cell r="A4728" t="str">
            <v>WALL STREET FINANCE LTD</v>
          </cell>
          <cell r="B4728">
            <v>511147</v>
          </cell>
          <cell r="C4728" t="str">
            <v>Not Listed</v>
          </cell>
        </row>
        <row r="4729">
          <cell r="A4729" t="str">
            <v>WALLFORT FINANCIAL SERVICES LTD</v>
          </cell>
          <cell r="B4729">
            <v>532053</v>
          </cell>
          <cell r="C4729" t="str">
            <v>Not Listed</v>
          </cell>
        </row>
        <row r="4730">
          <cell r="A4730" t="str">
            <v>WANBURY LTD</v>
          </cell>
          <cell r="B4730">
            <v>524212</v>
          </cell>
          <cell r="C4730" t="str">
            <v>WANBURY</v>
          </cell>
        </row>
        <row r="4731">
          <cell r="A4731" t="str">
            <v>WARNER MULTIMEDIA LTD</v>
          </cell>
          <cell r="B4731">
            <v>511690</v>
          </cell>
          <cell r="C4731" t="str">
            <v>Not Listed</v>
          </cell>
        </row>
        <row r="4732">
          <cell r="A4732" t="str">
            <v>WARREN TEA LTD</v>
          </cell>
          <cell r="B4732">
            <v>508494</v>
          </cell>
          <cell r="C4732" t="str">
            <v>Not Listed</v>
          </cell>
        </row>
        <row r="4733">
          <cell r="A4733" t="str">
            <v>WATERBASE LTD</v>
          </cell>
          <cell r="B4733">
            <v>523660</v>
          </cell>
          <cell r="C4733" t="str">
            <v>Not Listed</v>
          </cell>
        </row>
        <row r="4734">
          <cell r="A4734" t="str">
            <v>WEALTH FIRST PORTFOLIO MANAGERS LTD</v>
          </cell>
          <cell r="B4734" t="str">
            <v>Not Listed</v>
          </cell>
          <cell r="C4734" t="str">
            <v>WEALTH</v>
          </cell>
        </row>
        <row r="4735">
          <cell r="A4735" t="str">
            <v>WEB ELEMENT SOLUTIONS LTD</v>
          </cell>
          <cell r="B4735">
            <v>780016</v>
          </cell>
          <cell r="C4735" t="str">
            <v>Not Listed</v>
          </cell>
        </row>
        <row r="4736">
          <cell r="A4736" t="str">
            <v>WEBSOL ENERGY SYSTEM LTD</v>
          </cell>
          <cell r="B4736">
            <v>517498</v>
          </cell>
          <cell r="C4736" t="str">
            <v>WEBELSOLAR</v>
          </cell>
        </row>
        <row r="4737">
          <cell r="A4737" t="str">
            <v>WEIZMANN FINCORP LTD</v>
          </cell>
          <cell r="B4737">
            <v>511074</v>
          </cell>
          <cell r="C4737" t="str">
            <v>Not Listed</v>
          </cell>
        </row>
        <row r="4738">
          <cell r="A4738" t="str">
            <v>WEIZMANN FOREX LTD</v>
          </cell>
          <cell r="B4738">
            <v>533452</v>
          </cell>
          <cell r="C4738" t="str">
            <v>WEIZFOREX</v>
          </cell>
        </row>
        <row r="4739">
          <cell r="A4739" t="str">
            <v>WEIZMANN LTD</v>
          </cell>
          <cell r="B4739">
            <v>523011</v>
          </cell>
          <cell r="C4739" t="str">
            <v>WEIZMANIND</v>
          </cell>
        </row>
        <row r="4740">
          <cell r="A4740" t="str">
            <v>WELCAST STEELS LTD</v>
          </cell>
          <cell r="B4740">
            <v>504988</v>
          </cell>
          <cell r="C4740" t="str">
            <v>Not Listed</v>
          </cell>
        </row>
        <row r="4741">
          <cell r="A4741" t="str">
            <v>WELCURE DRUGS &amp; PHARMACEUTICALS LTD</v>
          </cell>
          <cell r="B4741">
            <v>524661</v>
          </cell>
          <cell r="C4741" t="str">
            <v>Not Listed</v>
          </cell>
        </row>
        <row r="4742">
          <cell r="A4742" t="str">
            <v>WELLESLEY CORPORATION LTD</v>
          </cell>
          <cell r="B4742">
            <v>532016</v>
          </cell>
          <cell r="C4742" t="str">
            <v>Not Listed</v>
          </cell>
        </row>
        <row r="4743">
          <cell r="A4743" t="str">
            <v>WELLNESS NONI LTD</v>
          </cell>
          <cell r="B4743">
            <v>531211</v>
          </cell>
          <cell r="C4743" t="str">
            <v>Not Listed</v>
          </cell>
        </row>
        <row r="4744">
          <cell r="A4744" t="str">
            <v>WELSPUN (INDIA) LTD</v>
          </cell>
          <cell r="B4744">
            <v>514162</v>
          </cell>
          <cell r="C4744" t="str">
            <v>WELSPUNIND</v>
          </cell>
        </row>
        <row r="4745">
          <cell r="A4745" t="str">
            <v>WELSPUN CORP LTD</v>
          </cell>
          <cell r="B4745">
            <v>532144</v>
          </cell>
          <cell r="C4745" t="str">
            <v>WELCORP</v>
          </cell>
        </row>
        <row r="4746">
          <cell r="A4746" t="str">
            <v>WELSPUN ENTERPRISES LTD</v>
          </cell>
          <cell r="B4746">
            <v>532553</v>
          </cell>
          <cell r="C4746" t="str">
            <v>WELENT</v>
          </cell>
        </row>
        <row r="4747">
          <cell r="A4747" t="str">
            <v>WELSPUN INDIA LTD</v>
          </cell>
          <cell r="B4747">
            <v>514162</v>
          </cell>
          <cell r="C4747" t="str">
            <v>WELSPUNIND</v>
          </cell>
        </row>
        <row r="4748">
          <cell r="A4748" t="str">
            <v>WELSPUN INVESTMENTS AND COMMERCIALS LTD</v>
          </cell>
          <cell r="B4748">
            <v>533252</v>
          </cell>
          <cell r="C4748" t="str">
            <v>WELINV</v>
          </cell>
        </row>
        <row r="4749">
          <cell r="A4749" t="str">
            <v>WELTERMAN INTERNATIONAL LTD</v>
          </cell>
          <cell r="B4749">
            <v>526431</v>
          </cell>
          <cell r="C4749" t="str">
            <v>Not Listed</v>
          </cell>
        </row>
        <row r="4750">
          <cell r="A4750" t="str">
            <v>WENDT (INDIA) LTD</v>
          </cell>
          <cell r="B4750">
            <v>505412</v>
          </cell>
          <cell r="C4750" t="str">
            <v>WENDT</v>
          </cell>
        </row>
        <row r="4751">
          <cell r="A4751" t="str">
            <v>WENDT INDIA LTD</v>
          </cell>
          <cell r="B4751">
            <v>505412</v>
          </cell>
          <cell r="C4751" t="str">
            <v>WENDT</v>
          </cell>
        </row>
        <row r="4752">
          <cell r="A4752" t="str">
            <v>WEP SOLUTIONS LTD</v>
          </cell>
          <cell r="B4752">
            <v>532373</v>
          </cell>
          <cell r="C4752" t="str">
            <v>Not Listed</v>
          </cell>
        </row>
        <row r="4753">
          <cell r="A4753" t="str">
            <v>WEST COAST PAPER MILLS LTD</v>
          </cell>
          <cell r="B4753">
            <v>500444</v>
          </cell>
          <cell r="C4753" t="str">
            <v>WSTCSTPAPR</v>
          </cell>
        </row>
        <row r="4754">
          <cell r="A4754" t="str">
            <v>WEST LEISURE RESORTS LTD</v>
          </cell>
          <cell r="B4754">
            <v>538382</v>
          </cell>
          <cell r="C4754" t="str">
            <v>Not Listed</v>
          </cell>
        </row>
        <row r="4755">
          <cell r="A4755" t="str">
            <v>WESTERN MINISTIL LTD</v>
          </cell>
          <cell r="B4755">
            <v>504998</v>
          </cell>
          <cell r="C4755" t="str">
            <v>Not Listed</v>
          </cell>
        </row>
        <row r="4756">
          <cell r="A4756" t="str">
            <v>WESTLIFE DEVELOPMENT LTD</v>
          </cell>
          <cell r="B4756">
            <v>505533</v>
          </cell>
          <cell r="C4756" t="str">
            <v>Not Listed</v>
          </cell>
        </row>
        <row r="4757">
          <cell r="A4757" t="str">
            <v>WHEELS (INDIA) LTD</v>
          </cell>
          <cell r="B4757">
            <v>590073</v>
          </cell>
          <cell r="C4757" t="str">
            <v>WHEELS</v>
          </cell>
        </row>
        <row r="4758">
          <cell r="A4758" t="str">
            <v>WHEELS INDIA LTD</v>
          </cell>
          <cell r="B4758">
            <v>590073</v>
          </cell>
          <cell r="C4758" t="str">
            <v>WHEELS</v>
          </cell>
        </row>
        <row r="4759">
          <cell r="A4759" t="str">
            <v>WHIRLPOOL OF (INDIA) LTD</v>
          </cell>
          <cell r="B4759">
            <v>500238</v>
          </cell>
          <cell r="C4759" t="str">
            <v>WHIRLPOOL</v>
          </cell>
        </row>
        <row r="4760">
          <cell r="A4760" t="str">
            <v>WHIRLPOOL OF INDIA LTD</v>
          </cell>
          <cell r="B4760">
            <v>500238</v>
          </cell>
          <cell r="C4760" t="str">
            <v>WHIRLPOOL</v>
          </cell>
        </row>
        <row r="4761">
          <cell r="A4761" t="str">
            <v>WHITE ORGANIC AGRO LTD</v>
          </cell>
          <cell r="B4761">
            <v>513713</v>
          </cell>
          <cell r="C4761" t="str">
            <v>Not Listed</v>
          </cell>
        </row>
        <row r="4762">
          <cell r="A4762" t="str">
            <v>White Organic Retail Ltd</v>
          </cell>
          <cell r="B4762">
            <v>542667</v>
          </cell>
          <cell r="C4762" t="str">
            <v>WORL</v>
          </cell>
        </row>
        <row r="4763">
          <cell r="A4763" t="str">
            <v>WILLIAMSON FINANCIAL SERVICES LTD</v>
          </cell>
          <cell r="B4763">
            <v>519214</v>
          </cell>
          <cell r="C4763" t="str">
            <v>Not Listed</v>
          </cell>
        </row>
        <row r="4764">
          <cell r="A4764" t="str">
            <v>WILLIAMSON MAGOR &amp; COMPANY LTD</v>
          </cell>
          <cell r="B4764">
            <v>519224</v>
          </cell>
          <cell r="C4764" t="str">
            <v>WILLAMAGOR</v>
          </cell>
        </row>
        <row r="4765">
          <cell r="A4765" t="str">
            <v>WIM PLAST LTD</v>
          </cell>
          <cell r="B4765">
            <v>526586</v>
          </cell>
          <cell r="C4765" t="str">
            <v>Not Listed</v>
          </cell>
        </row>
        <row r="4766">
          <cell r="A4766" t="str">
            <v>WINDSOR MACHINES LTD</v>
          </cell>
          <cell r="B4766">
            <v>522029</v>
          </cell>
          <cell r="C4766" t="str">
            <v>WINDMACHIN</v>
          </cell>
        </row>
        <row r="4767">
          <cell r="A4767" t="str">
            <v>WINRO COMMERCIAL (INDIA) LTD</v>
          </cell>
          <cell r="B4767">
            <v>512022</v>
          </cell>
          <cell r="C4767" t="str">
            <v>Not Listed</v>
          </cell>
        </row>
        <row r="4768">
          <cell r="A4768" t="str">
            <v>WINRO COMMERCIAL INDIA LTD</v>
          </cell>
          <cell r="B4768">
            <v>512022</v>
          </cell>
          <cell r="C4768" t="str">
            <v>Not Listed</v>
          </cell>
        </row>
        <row r="4769">
          <cell r="A4769" t="str">
            <v>WINSOME BREWERIES LTD</v>
          </cell>
          <cell r="B4769">
            <v>526471</v>
          </cell>
          <cell r="C4769" t="str">
            <v>Not Listed</v>
          </cell>
        </row>
        <row r="4770">
          <cell r="A4770" t="str">
            <v>WINSOME TEXTILE INDUSTRIES LTD</v>
          </cell>
          <cell r="B4770">
            <v>514470</v>
          </cell>
          <cell r="C4770" t="str">
            <v>Not Listed</v>
          </cell>
        </row>
        <row r="4771">
          <cell r="A4771" t="str">
            <v>WINSOME YARNS LTD</v>
          </cell>
          <cell r="B4771">
            <v>514348</v>
          </cell>
          <cell r="C4771" t="str">
            <v>WINSOME</v>
          </cell>
        </row>
        <row r="4772">
          <cell r="A4772" t="str">
            <v>WINTAC LTD</v>
          </cell>
          <cell r="B4772">
            <v>524758</v>
          </cell>
          <cell r="C4772" t="str">
            <v>Not Listed</v>
          </cell>
        </row>
        <row r="4773">
          <cell r="A4773" t="str">
            <v>WINY COMMERCIAL &amp; FISCAL SERVICES LTD</v>
          </cell>
          <cell r="B4773">
            <v>538873</v>
          </cell>
          <cell r="C4773" t="str">
            <v>Not Listed</v>
          </cell>
        </row>
        <row r="4774">
          <cell r="A4774" t="str">
            <v>WIPRO LTD</v>
          </cell>
          <cell r="B4774">
            <v>507685</v>
          </cell>
          <cell r="C4774" t="str">
            <v>WIPRO</v>
          </cell>
        </row>
        <row r="4775">
          <cell r="A4775" t="str">
            <v>WIRES &amp; FABRIKS SA LTD</v>
          </cell>
          <cell r="B4775">
            <v>507817</v>
          </cell>
          <cell r="C4775" t="str">
            <v>Not Listed</v>
          </cell>
        </row>
        <row r="4776">
          <cell r="A4776" t="str">
            <v>WISEC GLOBAL LTD</v>
          </cell>
          <cell r="B4776">
            <v>511642</v>
          </cell>
          <cell r="C4776" t="str">
            <v>Not Listed</v>
          </cell>
        </row>
        <row r="4777">
          <cell r="A4777" t="str">
            <v>WOCKHARDT LTD</v>
          </cell>
          <cell r="B4777">
            <v>532300</v>
          </cell>
          <cell r="C4777" t="str">
            <v>WOCKPHARMA</v>
          </cell>
        </row>
        <row r="4778">
          <cell r="A4778" t="str">
            <v>WOMEN NETWORKS LTD</v>
          </cell>
          <cell r="B4778">
            <v>531396</v>
          </cell>
          <cell r="C4778" t="str">
            <v>Not Listed</v>
          </cell>
        </row>
        <row r="4779">
          <cell r="A4779" t="str">
            <v>WOMENS NEXT LOUNGERIES LTD</v>
          </cell>
          <cell r="B4779">
            <v>538128</v>
          </cell>
          <cell r="C4779" t="str">
            <v>Not Listed</v>
          </cell>
        </row>
        <row r="4780">
          <cell r="A4780" t="str">
            <v>WONDERLA HOLIDAYS LTD</v>
          </cell>
          <cell r="B4780">
            <v>538268</v>
          </cell>
          <cell r="C4780" t="str">
            <v>WONDERLA</v>
          </cell>
        </row>
        <row r="4781">
          <cell r="A4781" t="str">
            <v>WOODSVILLA LTD</v>
          </cell>
          <cell r="B4781">
            <v>526959</v>
          </cell>
          <cell r="C4781" t="str">
            <v>Not Listed</v>
          </cell>
        </row>
        <row r="4782">
          <cell r="A4782" t="str">
            <v>WORLDWIDE LEATHER EXPORTS LTD</v>
          </cell>
          <cell r="B4782">
            <v>526525</v>
          </cell>
          <cell r="C4782" t="str">
            <v>Not Listed</v>
          </cell>
        </row>
        <row r="4783">
          <cell r="A4783" t="str">
            <v>WORTH INVESTMENT &amp; TRADING CO LTD</v>
          </cell>
          <cell r="B4783">
            <v>538451</v>
          </cell>
          <cell r="C4783" t="str">
            <v>Not Listed</v>
          </cell>
        </row>
        <row r="4784">
          <cell r="A4784" t="str">
            <v>WORTH PERIPHERALS LTD</v>
          </cell>
          <cell r="B4784" t="str">
            <v>Not Listed</v>
          </cell>
          <cell r="C4784" t="str">
            <v>WORTH</v>
          </cell>
        </row>
        <row r="4785">
          <cell r="A4785" t="str">
            <v>WPIL LTD</v>
          </cell>
          <cell r="B4785">
            <v>505872</v>
          </cell>
          <cell r="C4785" t="str">
            <v>Not Listed</v>
          </cell>
        </row>
        <row r="4786">
          <cell r="A4786" t="str">
            <v>XCHANGING SOLUTIONS LTD</v>
          </cell>
          <cell r="B4786">
            <v>532616</v>
          </cell>
          <cell r="C4786" t="str">
            <v>XCHANGING</v>
          </cell>
        </row>
        <row r="4787">
          <cell r="A4787" t="str">
            <v>Xelpmoc Design and Tech Ltd</v>
          </cell>
          <cell r="B4787">
            <v>542367</v>
          </cell>
          <cell r="C4787" t="str">
            <v>XELPMOC</v>
          </cell>
        </row>
        <row r="4788">
          <cell r="A4788" t="str">
            <v>XL ENERGY LTD</v>
          </cell>
          <cell r="B4788">
            <v>532788</v>
          </cell>
          <cell r="C4788" t="str">
            <v>XLENERGY</v>
          </cell>
        </row>
        <row r="4789">
          <cell r="A4789" t="str">
            <v>XPRO (INDIA) LTD</v>
          </cell>
          <cell r="B4789">
            <v>590013</v>
          </cell>
          <cell r="C4789" t="str">
            <v>XPRO(INDIA)</v>
          </cell>
        </row>
        <row r="4790">
          <cell r="A4790" t="str">
            <v>XPRO INDIA LTD</v>
          </cell>
          <cell r="B4790">
            <v>590013</v>
          </cell>
          <cell r="C4790" t="str">
            <v>XPROINDIA</v>
          </cell>
        </row>
        <row r="4791">
          <cell r="A4791" t="str">
            <v>YAMINI INVESTMENTS COMPANY LTD</v>
          </cell>
          <cell r="B4791">
            <v>511012</v>
          </cell>
          <cell r="C4791" t="str">
            <v>Not Listed</v>
          </cell>
        </row>
        <row r="4792">
          <cell r="A4792" t="str">
            <v>YARN SYNDICATE LTD</v>
          </cell>
          <cell r="B4792">
            <v>514378</v>
          </cell>
          <cell r="C4792" t="str">
            <v>Not Listed</v>
          </cell>
        </row>
        <row r="4793">
          <cell r="A4793" t="str">
            <v>YASH CHEMEX LTD</v>
          </cell>
          <cell r="B4793">
            <v>539939</v>
          </cell>
          <cell r="C4793" t="str">
            <v>Not Listed</v>
          </cell>
        </row>
        <row r="4794">
          <cell r="A4794" t="str">
            <v>YASH MANAGEMENT &amp; SATELLITE LTD</v>
          </cell>
          <cell r="B4794">
            <v>511601</v>
          </cell>
          <cell r="C4794" t="str">
            <v>Not Listed</v>
          </cell>
        </row>
        <row r="4795">
          <cell r="A4795" t="str">
            <v>YASH PAPERS LTD</v>
          </cell>
          <cell r="B4795">
            <v>516030</v>
          </cell>
          <cell r="C4795" t="str">
            <v>Not Listed</v>
          </cell>
        </row>
        <row r="4796">
          <cell r="A4796" t="str">
            <v>YASHO INDUSTRIES LTD</v>
          </cell>
          <cell r="B4796">
            <v>541167</v>
          </cell>
          <cell r="C4796" t="str">
            <v>Not Listed</v>
          </cell>
        </row>
        <row r="4797">
          <cell r="A4797" t="str">
            <v>YASHRAJ CONTAINEURS LTD</v>
          </cell>
          <cell r="B4797">
            <v>530063</v>
          </cell>
          <cell r="C4797" t="str">
            <v>Not Listed</v>
          </cell>
        </row>
        <row r="4798">
          <cell r="A4798" t="str">
            <v>YES BANK LTD</v>
          </cell>
          <cell r="B4798">
            <v>532648</v>
          </cell>
          <cell r="C4798" t="str">
            <v>YESBANK</v>
          </cell>
        </row>
        <row r="4799">
          <cell r="A4799" t="str">
            <v>YKM INDUSTRIES LTD</v>
          </cell>
          <cell r="B4799">
            <v>531260</v>
          </cell>
          <cell r="C4799" t="str">
            <v>Not Listed</v>
          </cell>
        </row>
        <row r="4800">
          <cell r="A4800" t="str">
            <v>YOGI SUNG-WON (INDIA) LTD</v>
          </cell>
          <cell r="B4800">
            <v>522209</v>
          </cell>
          <cell r="C4800" t="str">
            <v>Not Listed</v>
          </cell>
        </row>
        <row r="4801">
          <cell r="A4801" t="str">
            <v>YOGI SUNG-WON INDIA LTD</v>
          </cell>
          <cell r="B4801">
            <v>522209</v>
          </cell>
          <cell r="C4801" t="str">
            <v>Not Listed</v>
          </cell>
        </row>
        <row r="4802">
          <cell r="A4802" t="str">
            <v>YOGYA ENTERPRISES LTD</v>
          </cell>
          <cell r="B4802">
            <v>539097</v>
          </cell>
          <cell r="C4802" t="str">
            <v>Not Listed</v>
          </cell>
        </row>
        <row r="4803">
          <cell r="A4803" t="str">
            <v>YORK EXPORTS LTD</v>
          </cell>
          <cell r="B4803">
            <v>530675</v>
          </cell>
          <cell r="C4803" t="str">
            <v>Not Listed</v>
          </cell>
        </row>
        <row r="4804">
          <cell r="A4804" t="str">
            <v>YUG DECOR LTD</v>
          </cell>
          <cell r="B4804">
            <v>540550</v>
          </cell>
          <cell r="C4804" t="str">
            <v>Not Listed</v>
          </cell>
        </row>
        <row r="4805">
          <cell r="A4805" t="str">
            <v>YUKEN (INDIA) LTD</v>
          </cell>
          <cell r="B4805">
            <v>522108</v>
          </cell>
          <cell r="C4805" t="str">
            <v>Not Listed</v>
          </cell>
        </row>
        <row r="4806">
          <cell r="A4806" t="str">
            <v>YUKEN INDIA LTD</v>
          </cell>
          <cell r="B4806">
            <v>522108</v>
          </cell>
          <cell r="C4806" t="str">
            <v>Not Listed</v>
          </cell>
        </row>
        <row r="4807">
          <cell r="A4807" t="str">
            <v>YURANUS INFRASTRUCTURE LTD</v>
          </cell>
          <cell r="B4807">
            <v>536846</v>
          </cell>
          <cell r="C4807" t="str">
            <v>Not Listed</v>
          </cell>
        </row>
        <row r="4808">
          <cell r="A4808" t="str">
            <v>YUVRAAJ HYGIENE PRODUCTS LTD.</v>
          </cell>
          <cell r="B4808">
            <v>531663</v>
          </cell>
          <cell r="C4808" t="str">
            <v>YUVRAAJHPL</v>
          </cell>
        </row>
        <row r="4809">
          <cell r="A4809" t="str">
            <v>Z F STEERING GEAR (INDIA) LTD</v>
          </cell>
          <cell r="B4809">
            <v>505163</v>
          </cell>
          <cell r="C4809" t="str">
            <v>Not Listed</v>
          </cell>
        </row>
        <row r="4810">
          <cell r="A4810" t="str">
            <v>Z F STEERING GEAR INDIA LTD</v>
          </cell>
          <cell r="B4810">
            <v>505163</v>
          </cell>
          <cell r="C4810" t="str">
            <v>Not Listed</v>
          </cell>
        </row>
        <row r="4811">
          <cell r="A4811" t="str">
            <v>ZEAL AQUA LTD</v>
          </cell>
          <cell r="B4811">
            <v>539963</v>
          </cell>
          <cell r="C4811" t="str">
            <v>Not Listed</v>
          </cell>
        </row>
        <row r="4812">
          <cell r="A4812" t="str">
            <v>ZEE ENTERTAINMENT ENTERPRISES LTD</v>
          </cell>
          <cell r="B4812">
            <v>505537</v>
          </cell>
          <cell r="C4812" t="str">
            <v>ZEEL</v>
          </cell>
        </row>
        <row r="4813">
          <cell r="A4813" t="str">
            <v>ZEE LEARN LTD</v>
          </cell>
          <cell r="B4813">
            <v>533287</v>
          </cell>
          <cell r="C4813" t="str">
            <v>ZEELEARN</v>
          </cell>
        </row>
        <row r="4814">
          <cell r="A4814" t="str">
            <v>ZEE MEDIA CORPORATION LTD</v>
          </cell>
          <cell r="B4814">
            <v>532794</v>
          </cell>
          <cell r="C4814" t="str">
            <v>ZEEMEDIA</v>
          </cell>
        </row>
        <row r="4815">
          <cell r="A4815" t="str">
            <v>ZEN TECHNOLOGIES LTD</v>
          </cell>
          <cell r="B4815">
            <v>533339</v>
          </cell>
          <cell r="C4815" t="str">
            <v>ZENTEC</v>
          </cell>
        </row>
        <row r="4816">
          <cell r="A4816" t="str">
            <v>ZENITH BIRLA (INDIA) LTD</v>
          </cell>
          <cell r="B4816">
            <v>531845</v>
          </cell>
          <cell r="C4816" t="str">
            <v>ZENITHBIR</v>
          </cell>
        </row>
        <row r="4817">
          <cell r="A4817" t="str">
            <v>ZENITH BIRLA INDIA LTD</v>
          </cell>
          <cell r="B4817">
            <v>531845</v>
          </cell>
          <cell r="C4817" t="str">
            <v>ZENITHBIR</v>
          </cell>
        </row>
        <row r="4818">
          <cell r="A4818" t="str">
            <v>ZENITH EXPORTS LTD</v>
          </cell>
          <cell r="B4818">
            <v>512553</v>
          </cell>
          <cell r="C4818" t="str">
            <v>ZENITHEXPO</v>
          </cell>
        </row>
        <row r="4819">
          <cell r="A4819" t="str">
            <v>ZENITH FIBRES LTD</v>
          </cell>
          <cell r="B4819">
            <v>514266</v>
          </cell>
          <cell r="C4819" t="str">
            <v>Not Listed</v>
          </cell>
        </row>
        <row r="4820">
          <cell r="A4820" t="str">
            <v>ZENITH HEALTH CARE LTD</v>
          </cell>
          <cell r="B4820">
            <v>530665</v>
          </cell>
          <cell r="C4820" t="str">
            <v>Not Listed</v>
          </cell>
        </row>
        <row r="4821">
          <cell r="A4821" t="str">
            <v>ZENLABS ETHICA LTD</v>
          </cell>
          <cell r="B4821">
            <v>530697</v>
          </cell>
          <cell r="C4821" t="str">
            <v>Not Listed</v>
          </cell>
        </row>
        <row r="4822">
          <cell r="A4822" t="str">
            <v>ZENOTECH LABORATORIES LTD</v>
          </cell>
          <cell r="B4822">
            <v>532039</v>
          </cell>
          <cell r="C4822" t="str">
            <v>Not Listed</v>
          </cell>
        </row>
        <row r="4823">
          <cell r="A4823" t="str">
            <v>ZENSAR TECHNOLOGIES LTD</v>
          </cell>
          <cell r="B4823">
            <v>504067</v>
          </cell>
          <cell r="C4823" t="str">
            <v>ZENSARTECH</v>
          </cell>
        </row>
        <row r="4824">
          <cell r="A4824" t="str">
            <v>ZICOM ELECTRONIC SECURITY SYSTEMS LTD</v>
          </cell>
          <cell r="B4824">
            <v>531404</v>
          </cell>
          <cell r="C4824" t="str">
            <v>ZICOM</v>
          </cell>
        </row>
        <row r="4825">
          <cell r="A4825" t="str">
            <v>ZIM LABORATORIES LTD</v>
          </cell>
          <cell r="B4825">
            <v>541400</v>
          </cell>
          <cell r="C4825" t="str">
            <v>Not Listed</v>
          </cell>
        </row>
        <row r="4826">
          <cell r="A4826" t="str">
            <v>ZODIAC CLOTHING COMPANY LTD</v>
          </cell>
          <cell r="B4826">
            <v>521163</v>
          </cell>
          <cell r="C4826" t="str">
            <v>ZODIACLOTH</v>
          </cell>
        </row>
        <row r="4827">
          <cell r="A4827" t="str">
            <v>ZODIAC ENERGY LTD</v>
          </cell>
          <cell r="B4827" t="str">
            <v>Not Listed</v>
          </cell>
          <cell r="C4827" t="str">
            <v>ZODIAC</v>
          </cell>
        </row>
        <row r="4828">
          <cell r="A4828" t="str">
            <v>ZODIAC JRD- MKJ LTD</v>
          </cell>
          <cell r="B4828">
            <v>512587</v>
          </cell>
          <cell r="C4828" t="str">
            <v>ZODJRDMKJ</v>
          </cell>
        </row>
        <row r="4829">
          <cell r="A4829" t="str">
            <v>Zodiac Ventures LTD</v>
          </cell>
          <cell r="B4829">
            <v>503641</v>
          </cell>
          <cell r="C4829" t="str">
            <v>ZODIACVEN</v>
          </cell>
        </row>
        <row r="4830">
          <cell r="A4830" t="str">
            <v>ZOTA HEALTH CARE LTD</v>
          </cell>
          <cell r="B4830" t="str">
            <v>Not Listed</v>
          </cell>
          <cell r="C4830" t="str">
            <v>ZOTA</v>
          </cell>
        </row>
        <row r="4831">
          <cell r="A4831" t="str">
            <v>ZUARI AGRO CHEMICALS LTD</v>
          </cell>
          <cell r="B4831">
            <v>534742</v>
          </cell>
          <cell r="C4831" t="str">
            <v>ZUARI</v>
          </cell>
        </row>
        <row r="4832">
          <cell r="A4832" t="str">
            <v>ZUARI GLOBAL LTD</v>
          </cell>
          <cell r="B4832">
            <v>500780</v>
          </cell>
          <cell r="C4832" t="str">
            <v>ZUARIGLOB</v>
          </cell>
        </row>
        <row r="4833">
          <cell r="A4833" t="str">
            <v>ZYDUS WELLNESS LTD</v>
          </cell>
          <cell r="B4833">
            <v>531335</v>
          </cell>
          <cell r="C4833" t="str">
            <v>ZYDUSWELL</v>
          </cell>
        </row>
        <row r="4834">
          <cell r="A4834" t="str">
            <v>ZYLOG SYSTEMS LTD</v>
          </cell>
          <cell r="B4834">
            <v>532883</v>
          </cell>
          <cell r="C4834" t="str">
            <v>ZYLOG</v>
          </cell>
        </row>
        <row r="4835">
          <cell r="A4835" t="str">
            <v>INDIA LEASE DEVELOPMENT Ltd</v>
          </cell>
          <cell r="B4835">
            <v>500202</v>
          </cell>
          <cell r="C4835" t="str">
            <v>INDLEASE</v>
          </cell>
        </row>
        <row r="4836">
          <cell r="A4836" t="str">
            <v>Kore Foods Ltd</v>
          </cell>
          <cell r="B4836">
            <v>500458</v>
          </cell>
          <cell r="C4836" t="str">
            <v>KORE</v>
          </cell>
        </row>
        <row r="4837">
          <cell r="A4837" t="str">
            <v>GOLD ROCK INVESTMENTS Ltd</v>
          </cell>
          <cell r="B4837">
            <v>501111</v>
          </cell>
          <cell r="C4837" t="str">
            <v>ZGOLDINV</v>
          </cell>
        </row>
        <row r="4838">
          <cell r="A4838" t="str">
            <v>KARTIK INVESTMENTS TRUST Ltd</v>
          </cell>
          <cell r="B4838">
            <v>501151</v>
          </cell>
          <cell r="C4838" t="str">
            <v>KARTKIN</v>
          </cell>
        </row>
        <row r="4839">
          <cell r="A4839" t="str">
            <v>JAYABHARAT CREDIT Ltd</v>
          </cell>
          <cell r="B4839">
            <v>501311</v>
          </cell>
          <cell r="C4839" t="str">
            <v>JAYBHCR</v>
          </cell>
        </row>
        <row r="4840">
          <cell r="A4840" t="str">
            <v>AMALGAMATED ELECTRICITY CO.Ltd</v>
          </cell>
          <cell r="B4840">
            <v>501622</v>
          </cell>
          <cell r="C4840" t="str">
            <v>AMALGAM</v>
          </cell>
        </row>
        <row r="4841">
          <cell r="A4841" t="str">
            <v>GAEKWAR MILLS Ltd</v>
          </cell>
          <cell r="B4841">
            <v>502850</v>
          </cell>
          <cell r="C4841" t="str">
            <v>ZGAEKWAR</v>
          </cell>
        </row>
        <row r="4842">
          <cell r="A4842" t="str">
            <v>K K Fincorp Limited</v>
          </cell>
          <cell r="B4842">
            <v>503669</v>
          </cell>
          <cell r="C4842" t="str">
            <v>KKFIN</v>
          </cell>
        </row>
        <row r="4843">
          <cell r="A4843" t="str">
            <v>RAJASTHAN PETRO SYNTHETICS Ltd</v>
          </cell>
          <cell r="B4843">
            <v>506975</v>
          </cell>
          <cell r="C4843" t="str">
            <v>RAJSPTR</v>
          </cell>
        </row>
        <row r="4844">
          <cell r="A4844" t="str">
            <v>NORTHERN PROJECTS Ltd</v>
          </cell>
          <cell r="B4844">
            <v>508924</v>
          </cell>
          <cell r="C4844" t="str">
            <v>NORTHPR</v>
          </cell>
        </row>
        <row r="4845">
          <cell r="A4845" t="str">
            <v>ID Info Business Services Ltd</v>
          </cell>
          <cell r="B4845">
            <v>511260</v>
          </cell>
          <cell r="C4845" t="str">
            <v>IDINFO</v>
          </cell>
        </row>
        <row r="4846">
          <cell r="A4846" t="str">
            <v>TRC FINANCIAL SERVICES Ltd</v>
          </cell>
          <cell r="B4846">
            <v>511730</v>
          </cell>
          <cell r="C4846" t="str">
            <v>TRCFIN</v>
          </cell>
        </row>
        <row r="4847">
          <cell r="A4847" t="str">
            <v>SPV Global Trading Ltd</v>
          </cell>
          <cell r="B4847">
            <v>512221</v>
          </cell>
          <cell r="C4847" t="str">
            <v>SPVGLOBAL</v>
          </cell>
        </row>
        <row r="4848">
          <cell r="A4848" t="str">
            <v>ARAVALI SECURITIES &amp; FINANCE Ltd</v>
          </cell>
          <cell r="B4848">
            <v>512344</v>
          </cell>
          <cell r="C4848" t="str">
            <v>ARAVALIS</v>
          </cell>
        </row>
        <row r="4849">
          <cell r="A4849" t="str">
            <v>YASH TRADING &amp; FINANCE Ltd</v>
          </cell>
          <cell r="B4849">
            <v>512345</v>
          </cell>
          <cell r="C4849" t="str">
            <v>YASTF</v>
          </cell>
        </row>
        <row r="4850">
          <cell r="A4850" t="str">
            <v>GAYATRI TISSUE &amp; PAPERS Ltd</v>
          </cell>
          <cell r="B4850">
            <v>512479</v>
          </cell>
          <cell r="C4850" t="str">
            <v>GYTRIPA</v>
          </cell>
        </row>
        <row r="4851">
          <cell r="A4851" t="str">
            <v>GRAND FOUNDRY Ltd</v>
          </cell>
          <cell r="B4851">
            <v>513343</v>
          </cell>
          <cell r="C4851" t="str">
            <v>GRANDFONRY</v>
          </cell>
        </row>
        <row r="4852">
          <cell r="A4852" t="str">
            <v>Smiths &amp; Founders (India) Limited</v>
          </cell>
          <cell r="B4852">
            <v>513418</v>
          </cell>
          <cell r="C4852" t="str">
            <v>SMFIL</v>
          </cell>
        </row>
        <row r="4853">
          <cell r="A4853" t="str">
            <v>MODERN INSULATORS Ltd</v>
          </cell>
          <cell r="B4853">
            <v>515008</v>
          </cell>
          <cell r="C4853" t="str">
            <v>MODINSU</v>
          </cell>
        </row>
        <row r="4854">
          <cell r="A4854" t="str">
            <v>S&amp;S POWER SWITCHGEAR Ltd</v>
          </cell>
          <cell r="B4854">
            <v>517273</v>
          </cell>
          <cell r="C4854" t="str">
            <v>S&amp;SPOWER</v>
          </cell>
        </row>
        <row r="4855">
          <cell r="A4855" t="str">
            <v>SBEC SYSTEMS (INDIA) Ltd</v>
          </cell>
          <cell r="B4855">
            <v>517360</v>
          </cell>
          <cell r="C4855" t="str">
            <v>SBECSYS</v>
          </cell>
        </row>
        <row r="4856">
          <cell r="A4856" t="str">
            <v>VINTRON INFORMATICS Ltd</v>
          </cell>
          <cell r="B4856">
            <v>517393</v>
          </cell>
          <cell r="C4856" t="str">
            <v>VINTRON</v>
          </cell>
        </row>
        <row r="4857">
          <cell r="A4857" t="str">
            <v>SHARAT INDUSTRIES Ltd</v>
          </cell>
          <cell r="B4857">
            <v>519397</v>
          </cell>
          <cell r="C4857" t="str">
            <v>SHINDL</v>
          </cell>
        </row>
        <row r="4858">
          <cell r="A4858" t="str">
            <v>BKV INDUSTRIES Ltd</v>
          </cell>
          <cell r="B4858">
            <v>519500</v>
          </cell>
          <cell r="C4858" t="str">
            <v>BKV</v>
          </cell>
        </row>
        <row r="4859">
          <cell r="A4859" t="str">
            <v>TMT (INDIA) Ltd</v>
          </cell>
          <cell r="B4859">
            <v>522171</v>
          </cell>
          <cell r="C4859" t="str">
            <v>TMTIND-B1</v>
          </cell>
        </row>
        <row r="4860">
          <cell r="A4860" t="str">
            <v>PHARMAIDS PHARMACEUTICALS Ltd</v>
          </cell>
          <cell r="B4860">
            <v>524572</v>
          </cell>
          <cell r="C4860" t="str">
            <v>PHARMAID</v>
          </cell>
        </row>
        <row r="4861">
          <cell r="A4861" t="str">
            <v>SURAJ INDUSTRIES Ltd</v>
          </cell>
          <cell r="B4861">
            <v>526211</v>
          </cell>
          <cell r="C4861" t="str">
            <v>SURJIND</v>
          </cell>
        </row>
        <row r="4862">
          <cell r="A4862" t="str">
            <v>TEXEL INDUSTRIES Ltd</v>
          </cell>
          <cell r="B4862">
            <v>526638</v>
          </cell>
          <cell r="C4862" t="str">
            <v>TEXELIN</v>
          </cell>
        </row>
        <row r="4863">
          <cell r="A4863" t="str">
            <v>Paos Industries Ltd</v>
          </cell>
          <cell r="B4863">
            <v>530291</v>
          </cell>
          <cell r="C4863" t="str">
            <v>PAOS</v>
          </cell>
        </row>
        <row r="4864">
          <cell r="A4864" t="str">
            <v>SIDDHA VENTURES Ltd</v>
          </cell>
          <cell r="B4864">
            <v>530439</v>
          </cell>
          <cell r="C4864" t="str">
            <v>SIDDHA</v>
          </cell>
        </row>
        <row r="4865">
          <cell r="A4865" t="str">
            <v>KIRAN SYNTEX Ltd</v>
          </cell>
          <cell r="B4865">
            <v>530443</v>
          </cell>
          <cell r="C4865" t="str">
            <v>KIRANSY-B</v>
          </cell>
        </row>
        <row r="4866">
          <cell r="A4866" t="str">
            <v>KANSAL FIBRES Ltd</v>
          </cell>
          <cell r="B4866">
            <v>531205</v>
          </cell>
          <cell r="C4866" t="str">
            <v>KANSAFB</v>
          </cell>
        </row>
        <row r="4867">
          <cell r="A4867" t="str">
            <v>Xtglobal Infotech Ltd</v>
          </cell>
          <cell r="B4867">
            <v>531225</v>
          </cell>
          <cell r="C4867" t="str">
            <v>XTGLOBAL</v>
          </cell>
        </row>
        <row r="4868">
          <cell r="A4868" t="str">
            <v>Saffron Industries Limited</v>
          </cell>
          <cell r="B4868">
            <v>531436</v>
          </cell>
          <cell r="C4868" t="str">
            <v>SAFFRON</v>
          </cell>
        </row>
        <row r="4869">
          <cell r="A4869" t="str">
            <v>CENTERAC TECHNOLOGIES Ltd</v>
          </cell>
          <cell r="B4869">
            <v>531621</v>
          </cell>
          <cell r="C4869" t="str">
            <v>CENTERAC</v>
          </cell>
        </row>
        <row r="4870">
          <cell r="A4870" t="str">
            <v>Servoteach Industries Ltd</v>
          </cell>
          <cell r="B4870">
            <v>531944</v>
          </cell>
          <cell r="C4870" t="str">
            <v>SERVOTEACH</v>
          </cell>
        </row>
        <row r="4871">
          <cell r="A4871" t="str">
            <v>SMC CREDITS Ltd</v>
          </cell>
          <cell r="B4871">
            <v>532138</v>
          </cell>
          <cell r="C4871" t="str">
            <v>SMCREDT</v>
          </cell>
        </row>
        <row r="4872">
          <cell r="A4872" t="str">
            <v>RAJ OIL MILLS Ltd</v>
          </cell>
          <cell r="B4872">
            <v>533093</v>
          </cell>
          <cell r="C4872" t="str">
            <v>RAJOIL</v>
          </cell>
        </row>
        <row r="4873">
          <cell r="A4873" t="str">
            <v>Axis Mutual Fund - Axis Gold Exchange Traded Fund</v>
          </cell>
          <cell r="B4873">
            <v>533570</v>
          </cell>
          <cell r="C4873" t="str">
            <v>AXISGOLD</v>
          </cell>
        </row>
        <row r="4874">
          <cell r="A4874" t="str">
            <v>IDBI Mutual Fund - IDBI Gold ETF</v>
          </cell>
          <cell r="B4874">
            <v>533719</v>
          </cell>
          <cell r="C4874" t="str">
            <v>IDBIGOLD</v>
          </cell>
        </row>
        <row r="4875">
          <cell r="A4875" t="str">
            <v>SBI Mutual Fund - SBI Sensex ETF</v>
          </cell>
          <cell r="B4875">
            <v>535276</v>
          </cell>
          <cell r="C4875" t="str">
            <v>SBISENSEX</v>
          </cell>
        </row>
        <row r="4876">
          <cell r="A4876" t="str">
            <v>Motilal Oswal Mutual Fund - Motilal Oswal MOSt Shares Midcap 100 ETF- Growth option</v>
          </cell>
          <cell r="B4876">
            <v>536960</v>
          </cell>
          <cell r="C4876" t="str">
            <v>M100</v>
          </cell>
        </row>
        <row r="4877">
          <cell r="A4877" t="str">
            <v>ICICI Prudential Nifty ETF</v>
          </cell>
          <cell r="B4877">
            <v>537007</v>
          </cell>
          <cell r="C4877" t="str">
            <v>ICICINIFTY</v>
          </cell>
        </row>
        <row r="4878">
          <cell r="A4878" t="str">
            <v>ICICI Prudential Nifty 100 ETF</v>
          </cell>
          <cell r="B4878">
            <v>537008</v>
          </cell>
          <cell r="C4878" t="str">
            <v>ICICINF100</v>
          </cell>
        </row>
        <row r="4879">
          <cell r="A4879" t="str">
            <v>NIPPON INDIA ETF NIFTY 100</v>
          </cell>
          <cell r="B4879">
            <v>537483</v>
          </cell>
          <cell r="C4879" t="str">
            <v>NETFNIF100</v>
          </cell>
        </row>
        <row r="4880">
          <cell r="A4880" t="str">
            <v>Kotak Mahindra Mutual Fund - Kotak Nifty ETF</v>
          </cell>
          <cell r="B4880">
            <v>537708</v>
          </cell>
          <cell r="C4880" t="str">
            <v>KOTAKNIFTY</v>
          </cell>
        </row>
        <row r="4881">
          <cell r="A4881" t="str">
            <v>CPSE ETF</v>
          </cell>
          <cell r="B4881">
            <v>538057</v>
          </cell>
          <cell r="C4881" t="str">
            <v>CPSEETF</v>
          </cell>
        </row>
        <row r="4882">
          <cell r="A4882" t="str">
            <v>Response Informatics Ltd</v>
          </cell>
          <cell r="B4882">
            <v>538273</v>
          </cell>
          <cell r="C4882" t="str">
            <v>RESPONSINF</v>
          </cell>
        </row>
        <row r="4883">
          <cell r="A4883" t="str">
            <v>Quasar India Ltd</v>
          </cell>
          <cell r="B4883">
            <v>538452</v>
          </cell>
          <cell r="C4883" t="str">
            <v>QUASAR</v>
          </cell>
        </row>
        <row r="4884">
          <cell r="A4884" t="str">
            <v>ICICI Prudential Growth Fund Series 1 (Regular Dividend Payout)</v>
          </cell>
          <cell r="B4884">
            <v>538501</v>
          </cell>
          <cell r="C4884" t="str">
            <v>IPRU2401</v>
          </cell>
        </row>
        <row r="4885">
          <cell r="A4885" t="str">
            <v>ICICI Prudential Growth Fund Series 1 (Direct Dividend Option)</v>
          </cell>
          <cell r="B4885">
            <v>538502</v>
          </cell>
          <cell r="C4885" t="str">
            <v>IPRU8601</v>
          </cell>
        </row>
        <row r="4886">
          <cell r="A4886" t="str">
            <v>ICICI Prudential Growth Fund Series 2 (Regular Plan - Dividend Payout Option)</v>
          </cell>
          <cell r="B4886">
            <v>538577</v>
          </cell>
          <cell r="C4886" t="str">
            <v>IPRU2428</v>
          </cell>
        </row>
        <row r="4887">
          <cell r="A4887" t="str">
            <v>ICICI Prudential Growth Fund Series 2 (Direct Plan - Dividend Payout Option)</v>
          </cell>
          <cell r="B4887">
            <v>538578</v>
          </cell>
          <cell r="C4887" t="str">
            <v>IPRU8628</v>
          </cell>
        </row>
        <row r="4888">
          <cell r="A4888" t="str">
            <v>QGO Finance Ltd</v>
          </cell>
          <cell r="B4888">
            <v>538646</v>
          </cell>
          <cell r="C4888" t="str">
            <v>QGO</v>
          </cell>
        </row>
        <row r="4889">
          <cell r="A4889" t="str">
            <v>NIPPON INDIA ETF SENSEX</v>
          </cell>
          <cell r="B4889">
            <v>538683</v>
          </cell>
          <cell r="C4889" t="str">
            <v>NETFSENSEX</v>
          </cell>
        </row>
        <row r="4890">
          <cell r="A4890" t="str">
            <v>ICICI Prudential Growth Fund Series 3 (Regular Plan - Dividend Payout Option)</v>
          </cell>
          <cell r="B4890">
            <v>538728</v>
          </cell>
          <cell r="C4890" t="str">
            <v>IPRU2511</v>
          </cell>
        </row>
        <row r="4891">
          <cell r="A4891" t="str">
            <v>ICICI Prudential Growth Fund Series 3 (Direct Plan - Dividend Payout Option)</v>
          </cell>
          <cell r="B4891">
            <v>538729</v>
          </cell>
          <cell r="C4891" t="str">
            <v>IPRU8711</v>
          </cell>
        </row>
        <row r="4892">
          <cell r="A4892" t="str">
            <v>DSP BlackRock 3 Years Close Ended Equity Fund-Regular- Growth</v>
          </cell>
          <cell r="B4892">
            <v>538808</v>
          </cell>
          <cell r="C4892" t="str">
            <v>D3YRCEERG</v>
          </cell>
        </row>
        <row r="4893">
          <cell r="A4893" t="str">
            <v>DSP BlackRock 3 Years Close Ended Equity Fund-Regular- Dividend Payout</v>
          </cell>
          <cell r="B4893">
            <v>538809</v>
          </cell>
          <cell r="C4893" t="str">
            <v>D3YRCEERDP</v>
          </cell>
        </row>
        <row r="4894">
          <cell r="A4894" t="str">
            <v>DSP BlackRock 3 Years Close Ended Equity Fund- Direct Plan - Growth</v>
          </cell>
          <cell r="B4894">
            <v>538810</v>
          </cell>
          <cell r="C4894" t="str">
            <v>D3YRCEEDG</v>
          </cell>
        </row>
        <row r="4895">
          <cell r="A4895" t="str">
            <v>DSP BlackRock 3 Years Close Ended Equity Fund-Direct Plan - Dividend Payout</v>
          </cell>
          <cell r="B4895">
            <v>538811</v>
          </cell>
          <cell r="C4895" t="str">
            <v>D3YRCEEDDP</v>
          </cell>
        </row>
        <row r="4896">
          <cell r="A4896" t="str">
            <v>SBI Mutual Fund - SBI - ETF BSE 100</v>
          </cell>
          <cell r="B4896">
            <v>539031</v>
          </cell>
          <cell r="C4896" t="str">
            <v>SETFBSE100</v>
          </cell>
        </row>
        <row r="4897">
          <cell r="A4897" t="str">
            <v>Rajputana Investment and Finance Ltd</v>
          </cell>
          <cell r="B4897">
            <v>539090</v>
          </cell>
          <cell r="C4897" t="str">
            <v>RAJPUTANA</v>
          </cell>
        </row>
        <row r="4898">
          <cell r="A4898" t="str">
            <v>Edelweiss Mutual Fund - Edelweiss Exchange Traded Scheme - Nifty ( Nifty EES )</v>
          </cell>
          <cell r="B4898">
            <v>539142</v>
          </cell>
          <cell r="C4898" t="str">
            <v>NIFTYEES</v>
          </cell>
        </row>
        <row r="4899">
          <cell r="A4899" t="str">
            <v>Boston Leasing and Finance Ltd</v>
          </cell>
          <cell r="B4899">
            <v>539274</v>
          </cell>
          <cell r="C4899" t="str">
            <v>BLFL</v>
          </cell>
        </row>
        <row r="4900">
          <cell r="A4900" t="str">
            <v>UTI- SENSEX ETF</v>
          </cell>
          <cell r="B4900">
            <v>539312</v>
          </cell>
          <cell r="C4900" t="str">
            <v>UTISENSETF</v>
          </cell>
        </row>
        <row r="4901">
          <cell r="A4901" t="str">
            <v>UTI NIFTY ETF</v>
          </cell>
          <cell r="B4901">
            <v>539313</v>
          </cell>
          <cell r="C4901" t="str">
            <v>UTINIFTETF</v>
          </cell>
        </row>
        <row r="4902">
          <cell r="A4902" t="str">
            <v>LIC MF EXCHANGE TRADED FUND- NIFTY 50</v>
          </cell>
          <cell r="B4902">
            <v>539480</v>
          </cell>
          <cell r="C4902" t="str">
            <v>LICNETFN50</v>
          </cell>
        </row>
        <row r="4903">
          <cell r="A4903" t="str">
            <v>LIC MF EXCHANGE TRADED FUND- SENSEX</v>
          </cell>
          <cell r="B4903">
            <v>539487</v>
          </cell>
          <cell r="C4903" t="str">
            <v>LICNETFSEN</v>
          </cell>
        </row>
        <row r="4904">
          <cell r="A4904" t="str">
            <v>HDFC Nifty ETF</v>
          </cell>
          <cell r="B4904">
            <v>539516</v>
          </cell>
          <cell r="C4904" t="str">
            <v>HDFCNIFETF</v>
          </cell>
        </row>
        <row r="4905">
          <cell r="A4905" t="str">
            <v>HDFC Sensex ETF - Open Ended Traded Fund</v>
          </cell>
          <cell r="B4905">
            <v>539517</v>
          </cell>
          <cell r="C4905" t="str">
            <v>SXETF</v>
          </cell>
        </row>
        <row r="4906">
          <cell r="A4906" t="str">
            <v>Roxy Exports Ltd</v>
          </cell>
          <cell r="B4906">
            <v>539561</v>
          </cell>
          <cell r="C4906" t="str">
            <v>ROXY</v>
          </cell>
        </row>
        <row r="4907">
          <cell r="A4907" t="str">
            <v>LIC MF Exchange Traded Fund- NIFTY 100</v>
          </cell>
          <cell r="B4907">
            <v>539784</v>
          </cell>
          <cell r="C4907" t="str">
            <v>LICNFNHGP</v>
          </cell>
        </row>
        <row r="4908">
          <cell r="A4908" t="str">
            <v>ICICI Prudential NV20 ETF</v>
          </cell>
          <cell r="B4908">
            <v>539945</v>
          </cell>
          <cell r="C4908" t="str">
            <v>ICICINV20</v>
          </cell>
        </row>
        <row r="4909">
          <cell r="A4909" t="str">
            <v>ICICI Prudential Midcap Select ETF</v>
          </cell>
          <cell r="B4909">
            <v>539980</v>
          </cell>
          <cell r="C4909" t="str">
            <v>ICICIMCAP</v>
          </cell>
        </row>
        <row r="4910">
          <cell r="A4910" t="str">
            <v>BIRLA SUN LIFE SENSEX ETF</v>
          </cell>
          <cell r="B4910">
            <v>540008</v>
          </cell>
          <cell r="C4910" t="str">
            <v>BSLSENETFG</v>
          </cell>
        </row>
        <row r="4911">
          <cell r="A4911" t="str">
            <v>IDFC SENSEX ETF</v>
          </cell>
          <cell r="B4911">
            <v>540154</v>
          </cell>
          <cell r="C4911" t="str">
            <v>IDFSENSEXE</v>
          </cell>
        </row>
        <row r="4912">
          <cell r="A4912" t="str">
            <v>Axis Emerging Opportunities Fund-SR 2 (1400 D)-Direct Plan-Dividend Payout</v>
          </cell>
          <cell r="B4912">
            <v>540333</v>
          </cell>
          <cell r="C4912" t="str">
            <v>AXISE2D1D</v>
          </cell>
        </row>
        <row r="4913">
          <cell r="A4913" t="str">
            <v>Axis Emerging Opportunities Fund-SR 2 (1400 D)-Direct Plan-Growth</v>
          </cell>
          <cell r="B4913">
            <v>540334</v>
          </cell>
          <cell r="C4913" t="str">
            <v>AXISE2DGG</v>
          </cell>
        </row>
        <row r="4914">
          <cell r="A4914" t="str">
            <v>Axis Emerging Opportunities Fund-SR 2 (1400 D)-Regular Plan-Dividend Payout</v>
          </cell>
          <cell r="B4914">
            <v>540335</v>
          </cell>
          <cell r="C4914" t="str">
            <v>AXISE2DPD</v>
          </cell>
        </row>
        <row r="4915">
          <cell r="A4915" t="str">
            <v>Axis Emerging Opportunities Fund-SR 2 (1400 D)-Regular Plan-Growth</v>
          </cell>
          <cell r="B4915">
            <v>540336</v>
          </cell>
          <cell r="C4915" t="str">
            <v>AXISE2GPG</v>
          </cell>
        </row>
        <row r="4916">
          <cell r="A4916" t="str">
            <v>ICICI Prudential Value Fund Series 12 - Dividend Payout Option</v>
          </cell>
          <cell r="B4916">
            <v>540469</v>
          </cell>
          <cell r="C4916" t="str">
            <v>IPRU2933</v>
          </cell>
        </row>
        <row r="4917">
          <cell r="A4917" t="str">
            <v>ICICI Prudential Value Fund Series 12 - Direct Plan Dividend Payout Option</v>
          </cell>
          <cell r="B4917">
            <v>540470</v>
          </cell>
          <cell r="C4917" t="str">
            <v>IPRU9135</v>
          </cell>
        </row>
        <row r="4918">
          <cell r="A4918" t="str">
            <v>ICICI Prudential Value Fund- Series 13- Dividend Payout Option</v>
          </cell>
          <cell r="B4918">
            <v>540538</v>
          </cell>
          <cell r="C4918" t="str">
            <v>IPRU2955</v>
          </cell>
        </row>
        <row r="4919">
          <cell r="A4919" t="str">
            <v>ICICI Prudential Value Fund Series- 13- Direct Plan Dividend Payout Option</v>
          </cell>
          <cell r="B4919">
            <v>540539</v>
          </cell>
          <cell r="C4919" t="str">
            <v>IPRU9157</v>
          </cell>
        </row>
        <row r="4920">
          <cell r="A4920" t="str">
            <v>Axis Equity Advantage Fund- Series 1 Direct Plan- Growth</v>
          </cell>
          <cell r="B4920">
            <v>540551</v>
          </cell>
          <cell r="C4920" t="str">
            <v>AXISAEDGG</v>
          </cell>
        </row>
        <row r="4921">
          <cell r="A4921" t="str">
            <v>Axis Equity Advantage Fund- Series 1 Regular Plan- Growth</v>
          </cell>
          <cell r="B4921">
            <v>540552</v>
          </cell>
          <cell r="C4921" t="str">
            <v>AXISAEGPG</v>
          </cell>
        </row>
        <row r="4922">
          <cell r="A4922" t="str">
            <v>ICICI Prudential Value Fund Series 14 - Cumulative</v>
          </cell>
          <cell r="B4922">
            <v>540586</v>
          </cell>
          <cell r="C4922" t="str">
            <v>IPRU2969</v>
          </cell>
        </row>
        <row r="4923">
          <cell r="A4923" t="str">
            <v>ICICI Prudential Value Fund Series 14 - Dividend Payout</v>
          </cell>
          <cell r="B4923">
            <v>540587</v>
          </cell>
          <cell r="C4923" t="str">
            <v>IPRU2970</v>
          </cell>
        </row>
        <row r="4924">
          <cell r="A4924" t="str">
            <v>ICICI Prudential Value Fund Series 14 - Direct Plan Cumulative</v>
          </cell>
          <cell r="B4924">
            <v>540588</v>
          </cell>
          <cell r="C4924" t="str">
            <v>IPRU9171</v>
          </cell>
        </row>
        <row r="4925">
          <cell r="A4925" t="str">
            <v>ICICI Prudential Value Fund Series 14 - Direct Plan Dividend Payout</v>
          </cell>
          <cell r="B4925">
            <v>540589</v>
          </cell>
          <cell r="C4925" t="str">
            <v>IPRU9172</v>
          </cell>
        </row>
        <row r="4926">
          <cell r="A4926" t="str">
            <v>HDFC EOF- II- 1126D May 2017(1)  plan under HDFC Equity Opportunities Fund- Series 2- Direct</v>
          </cell>
          <cell r="B4926">
            <v>540591</v>
          </cell>
          <cell r="C4926" t="str">
            <v>HEOFDG1126</v>
          </cell>
        </row>
        <row r="4927">
          <cell r="A4927" t="str">
            <v>HDFC EOF - II - 1126D May 2017(1)  plan under HDFC Equity Opportunities Fund - Series 2 - Direct</v>
          </cell>
          <cell r="B4927">
            <v>540592</v>
          </cell>
          <cell r="C4927" t="str">
            <v>HEOFDD1126</v>
          </cell>
        </row>
        <row r="4928">
          <cell r="A4928" t="str">
            <v>HDFC EOF- II - 1126D May 2017(1) plan under HDFC Equity Opportunities Fund - Series2 - Regular</v>
          </cell>
          <cell r="B4928">
            <v>540593</v>
          </cell>
          <cell r="C4928" t="str">
            <v>HEOFRG1126</v>
          </cell>
        </row>
        <row r="4929">
          <cell r="A4929" t="str">
            <v>HDFC EOF - II - 1126D May 2017(1)  plan under HDFC Equity Opportunities Fund - Series 2 - Regular</v>
          </cell>
          <cell r="B4929">
            <v>540594</v>
          </cell>
          <cell r="C4929" t="str">
            <v>HEOFRD1126</v>
          </cell>
        </row>
        <row r="4930">
          <cell r="A4930" t="str">
            <v>ICICI Prudential Nifty Low Vol 30 ETF</v>
          </cell>
          <cell r="B4930">
            <v>540612</v>
          </cell>
          <cell r="C4930" t="str">
            <v>ICICILOVOL</v>
          </cell>
        </row>
        <row r="4931">
          <cell r="A4931" t="str">
            <v>Aditya Birla Sun Life RESURGENT INDIA FUND â€“ SERIES 4 REGULAR GROWTH</v>
          </cell>
          <cell r="B4931">
            <v>540617</v>
          </cell>
          <cell r="C4931" t="str">
            <v>BSLRIFS4RG</v>
          </cell>
        </row>
        <row r="4932">
          <cell r="A4932" t="str">
            <v>Aditya Birla Sun Life RESURGENT INDIA FUND â€“ SERIES 4 REGULAR DIVIDEND</v>
          </cell>
          <cell r="B4932">
            <v>540618</v>
          </cell>
          <cell r="C4932" t="str">
            <v>BSLRIFS4RD</v>
          </cell>
        </row>
        <row r="4933">
          <cell r="A4933" t="str">
            <v>Aditya Birla Sun Life RESURGENT INDIA FUND â€“ SERIES 4 DIRECT GROWTH</v>
          </cell>
          <cell r="B4933">
            <v>540619</v>
          </cell>
          <cell r="C4933" t="str">
            <v>BSLRIFS4DG</v>
          </cell>
        </row>
        <row r="4934">
          <cell r="A4934" t="str">
            <v>Aditya Birla Sun Life RESURGENT INDIA FUND â€“ SERIES 4 DIRECT DIVIDEND</v>
          </cell>
          <cell r="B4934">
            <v>540620</v>
          </cell>
          <cell r="C4934" t="str">
            <v>BSLRIFS4DD</v>
          </cell>
        </row>
        <row r="4935">
          <cell r="A4935" t="str">
            <v>ICICI PRUDENTIAL VALUE FUND-SERIES 15-CUMULATIVE</v>
          </cell>
          <cell r="B4935">
            <v>540626</v>
          </cell>
          <cell r="C4935" t="str">
            <v>IPRU2987</v>
          </cell>
        </row>
        <row r="4936">
          <cell r="A4936" t="str">
            <v>ICICI PRUDENTIAL VALUE FUND-SERIES 15-DIVIDEND PAYOUT</v>
          </cell>
          <cell r="B4936">
            <v>540627</v>
          </cell>
          <cell r="C4936" t="str">
            <v>IPRU2988</v>
          </cell>
        </row>
        <row r="4937">
          <cell r="A4937" t="str">
            <v>ICICI PRUDENTIAL VALUE FUND-SERIES 15-DIRECT PLAN CUMULATIVE</v>
          </cell>
          <cell r="B4937">
            <v>540629</v>
          </cell>
          <cell r="C4937" t="str">
            <v>IPRU9189</v>
          </cell>
        </row>
        <row r="4938">
          <cell r="A4938" t="str">
            <v>ICICI PRUDENTIAL VALUE FUND-SERIES 15-DIRECT PLAN DIVIDEND PAYOUT</v>
          </cell>
          <cell r="B4938">
            <v>540631</v>
          </cell>
          <cell r="C4938" t="str">
            <v>IPRU9190</v>
          </cell>
        </row>
        <row r="4939">
          <cell r="A4939" t="str">
            <v>HDFC EQUITY OPPORTUNITIES FUND-II-1100D JUNE 2017(1) SERIES 2-DIRECT OPTION-GROWTH OPTION</v>
          </cell>
          <cell r="B4939">
            <v>540634</v>
          </cell>
          <cell r="C4939" t="str">
            <v>HEOFDG1100</v>
          </cell>
        </row>
        <row r="4940">
          <cell r="A4940" t="str">
            <v>HDFC EQUITY OPPORTUNITIES FUND-II-1100D JUNE 2017(1) SERIES 2-DIRECT OPTION-DIVIDEND PAYOUT OPTION</v>
          </cell>
          <cell r="B4940">
            <v>540635</v>
          </cell>
          <cell r="C4940" t="str">
            <v>HEOFDD1100</v>
          </cell>
        </row>
        <row r="4941">
          <cell r="A4941" t="str">
            <v>HDFC EQUITY OPPORTUNITIES FUND-II-1100D JUNE 2017(1) SERIES 2-REGULAR OPTION-GROWTH OPTION</v>
          </cell>
          <cell r="B4941">
            <v>540636</v>
          </cell>
          <cell r="C4941" t="str">
            <v>HEOFRG1100</v>
          </cell>
        </row>
        <row r="4942">
          <cell r="A4942" t="str">
            <v>HDFC EQUITY OPPORTUNITIES FUND-II-1100D JUNE 2017(1) SERIES 2-REGULAR OPTION-DIVIDEND PAYOUT OPTION</v>
          </cell>
          <cell r="B4942">
            <v>540637</v>
          </cell>
          <cell r="C4942" t="str">
            <v>HEOFRD1100</v>
          </cell>
        </row>
        <row r="4943">
          <cell r="A4943" t="str">
            <v>UTI Nifty Next 50 ETF</v>
          </cell>
          <cell r="B4943">
            <v>540669</v>
          </cell>
          <cell r="C4943" t="str">
            <v>UTINEXT50</v>
          </cell>
        </row>
        <row r="4944">
          <cell r="A4944" t="str">
            <v>Axis Equity Advantage Fund - Series 2 Direct Plan - Growth</v>
          </cell>
          <cell r="B4944">
            <v>540671</v>
          </cell>
          <cell r="C4944" t="str">
            <v>AXISAHDGG</v>
          </cell>
        </row>
        <row r="4945">
          <cell r="A4945" t="str">
            <v>Axis Equity Advantage Fund - Series 2 Regular Plan - Growth</v>
          </cell>
          <cell r="B4945">
            <v>540672</v>
          </cell>
          <cell r="C4945" t="str">
            <v>AXISAHGPG</v>
          </cell>
        </row>
        <row r="4946">
          <cell r="A4946" t="str">
            <v>ICICI Prudential Value Fund - Series 16 - Cumulative Option</v>
          </cell>
          <cell r="B4946">
            <v>540682</v>
          </cell>
          <cell r="C4946" t="str">
            <v>IPRU2991</v>
          </cell>
        </row>
        <row r="4947">
          <cell r="A4947" t="str">
            <v>ICICI Prudential Value Fund - Series 16 - Dividend Payout Option</v>
          </cell>
          <cell r="B4947">
            <v>540683</v>
          </cell>
          <cell r="C4947" t="str">
            <v>IPRU2992</v>
          </cell>
        </row>
        <row r="4948">
          <cell r="A4948" t="str">
            <v>ICICI Prudential Value Fund - Series 16 - Direct Plan Cumulative Option</v>
          </cell>
          <cell r="B4948">
            <v>540684</v>
          </cell>
          <cell r="C4948" t="str">
            <v>IPRU9193</v>
          </cell>
        </row>
        <row r="4949">
          <cell r="A4949" t="str">
            <v>ICICI Prudential Value Fund - Series 16 - Direct Plan Dividend Payout Option</v>
          </cell>
          <cell r="B4949">
            <v>540685</v>
          </cell>
          <cell r="C4949" t="str">
            <v>IPRU9194</v>
          </cell>
        </row>
        <row r="4950">
          <cell r="A4950" t="str">
            <v>ICICI PRUDENTIAL VALUE FUND SERIES 17 - CUMULATIVE OPTION</v>
          </cell>
          <cell r="B4950">
            <v>540711</v>
          </cell>
          <cell r="C4950" t="str">
            <v>IPRU3003</v>
          </cell>
        </row>
        <row r="4951">
          <cell r="A4951" t="str">
            <v>ICICI PRUDENTIAL VALUE FUND SERIES 17 - DIVIDEND OPTION</v>
          </cell>
          <cell r="B4951">
            <v>540712</v>
          </cell>
          <cell r="C4951" t="str">
            <v>IPRU3004</v>
          </cell>
        </row>
        <row r="4952">
          <cell r="A4952" t="str">
            <v>ICICI PRUDENTIAL VALUE FUND SERIES 17 - DIRECT PLAN CUMULATIVE OPTION</v>
          </cell>
          <cell r="B4952">
            <v>540713</v>
          </cell>
          <cell r="C4952" t="str">
            <v>IPRU9205</v>
          </cell>
        </row>
        <row r="4953">
          <cell r="A4953" t="str">
            <v>ICICI PRUDENTIAL VALUE FUND SERIES 17 - DIRECT PLAN DIVIDEND OPTION</v>
          </cell>
          <cell r="B4953">
            <v>540714</v>
          </cell>
          <cell r="C4953" t="str">
            <v>IPRU9206</v>
          </cell>
        </row>
        <row r="4954">
          <cell r="A4954" t="str">
            <v>Aditya Birla Sun Life Resurgent India Fund - Series 5 - Regular Plan Growth</v>
          </cell>
          <cell r="B4954">
            <v>540739</v>
          </cell>
          <cell r="C4954" t="str">
            <v>ABSLRIF5RG</v>
          </cell>
        </row>
        <row r="4955">
          <cell r="A4955" t="str">
            <v>Aditya Birla Sun Life Resurgent India Fund - Series 5 - Regular Plan Dividend Payout</v>
          </cell>
          <cell r="B4955">
            <v>540740</v>
          </cell>
          <cell r="C4955" t="str">
            <v>ABSLRIF5RD</v>
          </cell>
        </row>
        <row r="4956">
          <cell r="A4956" t="str">
            <v>Aditya Birla Sun Life Resurgent India Fund - Series 5 - Direct Plan Growth</v>
          </cell>
          <cell r="B4956">
            <v>540741</v>
          </cell>
          <cell r="C4956" t="str">
            <v>ABSLRIF5DG</v>
          </cell>
        </row>
        <row r="4957">
          <cell r="A4957" t="str">
            <v>Aditya Birla Sun Life Resurgent India Fund - Series 5 - Direct Plan Dividend Payout</v>
          </cell>
          <cell r="B4957">
            <v>540742</v>
          </cell>
          <cell r="C4957" t="str">
            <v>ABSLRIF5DD</v>
          </cell>
        </row>
        <row r="4958">
          <cell r="A4958" t="str">
            <v>ICICI Prudential Value Fund Series 18 - Cumulative Option</v>
          </cell>
          <cell r="B4958">
            <v>540763</v>
          </cell>
          <cell r="C4958" t="str">
            <v>IPRU3013</v>
          </cell>
        </row>
        <row r="4959">
          <cell r="A4959" t="str">
            <v>ICICI Prudential Value Fund Series 18 - Dividend Payout Option</v>
          </cell>
          <cell r="B4959">
            <v>540764</v>
          </cell>
          <cell r="C4959" t="str">
            <v>IPRU3014</v>
          </cell>
        </row>
        <row r="4960">
          <cell r="A4960" t="str">
            <v>ICICI Prudential Value Fund Series 18 - Direct Plan Cumulative Option</v>
          </cell>
          <cell r="B4960">
            <v>540765</v>
          </cell>
          <cell r="C4960" t="str">
            <v>IPRU9215</v>
          </cell>
        </row>
        <row r="4961">
          <cell r="A4961" t="str">
            <v>ICICI Prudential Value Fund Series 18 - Direct Plan Dividend Payout Option</v>
          </cell>
          <cell r="B4961">
            <v>540766</v>
          </cell>
          <cell r="C4961" t="str">
            <v>IPRU9216</v>
          </cell>
        </row>
        <row r="4962">
          <cell r="A4962" t="str">
            <v>NIPPON INDIA MUTUAL FUND  CAPITAL BUILDER FD SR B DR DVP 06JN21</v>
          </cell>
          <cell r="B4962">
            <v>540778</v>
          </cell>
          <cell r="C4962" t="str">
            <v>NCBFIVBDD</v>
          </cell>
        </row>
        <row r="4963">
          <cell r="A4963" t="str">
            <v>NIPPON INDIA MUTUAL FUND  CAPITAL BUILDER FD SR B DR GWTH 06JN21</v>
          </cell>
          <cell r="B4963">
            <v>540779</v>
          </cell>
          <cell r="C4963" t="str">
            <v>NCBFIVBDG</v>
          </cell>
        </row>
        <row r="4964">
          <cell r="A4964" t="str">
            <v>NIPPON INDIA MUTUAL FUND  CAPITAL BUILDER FD SR B RG DVP 06JN21</v>
          </cell>
          <cell r="B4964">
            <v>540780</v>
          </cell>
          <cell r="C4964" t="str">
            <v>NCBFIVBD</v>
          </cell>
        </row>
        <row r="4965">
          <cell r="A4965" t="str">
            <v>NIPPON INDIA MUTUAL FUND  CAPITAL BUILDER FD SR B RG GWTH 06JN21</v>
          </cell>
          <cell r="B4965">
            <v>540781</v>
          </cell>
          <cell r="C4965" t="str">
            <v>NCBFIVBG</v>
          </cell>
        </row>
        <row r="4966">
          <cell r="A4966" t="str">
            <v>BHARAT 22 ETF - ICICI Prudential AMC</v>
          </cell>
          <cell r="B4966">
            <v>540787</v>
          </cell>
          <cell r="C4966" t="str">
            <v>ICICIB22</v>
          </cell>
        </row>
        <row r="4967">
          <cell r="A4967" t="str">
            <v>HDFC HOF-I-1140D November 2017(1) - Direct Option - Growth Option</v>
          </cell>
          <cell r="B4967">
            <v>540791</v>
          </cell>
          <cell r="C4967" t="str">
            <v>HHOF1140DG</v>
          </cell>
        </row>
        <row r="4968">
          <cell r="A4968" t="str">
            <v>HDFC HOF-I-1140D November 2017(1) - Direct Option - Dividend Payout Option</v>
          </cell>
          <cell r="B4968">
            <v>540792</v>
          </cell>
          <cell r="C4968" t="str">
            <v>HHOF1140DD</v>
          </cell>
        </row>
        <row r="4969">
          <cell r="A4969" t="str">
            <v>HDFC HOF-I-1140D November 2017(1) - Regular Option - Growth Option</v>
          </cell>
          <cell r="B4969">
            <v>540793</v>
          </cell>
          <cell r="C4969" t="str">
            <v>HHOF1140RG</v>
          </cell>
        </row>
        <row r="4970">
          <cell r="A4970" t="str">
            <v>HDFC HOF-I-1140D November 2017(1) - Regular  Option - Dividend Payout Option</v>
          </cell>
          <cell r="B4970">
            <v>540794</v>
          </cell>
          <cell r="C4970" t="str">
            <v>HHOF1140RD</v>
          </cell>
        </row>
        <row r="4971">
          <cell r="A4971" t="str">
            <v>DSP BLACKROCK A.C.E. Fund Series 1 - Regular Growth</v>
          </cell>
          <cell r="B4971">
            <v>540799</v>
          </cell>
          <cell r="C4971" t="str">
            <v>DACEFRG</v>
          </cell>
        </row>
        <row r="4972">
          <cell r="A4972" t="str">
            <v>DSP BLACKROCK A.C.E. Fund Series 1 - Regular-Dividend Payout</v>
          </cell>
          <cell r="B4972">
            <v>540800</v>
          </cell>
          <cell r="C4972" t="str">
            <v>DACEFRDP</v>
          </cell>
        </row>
        <row r="4973">
          <cell r="A4973" t="str">
            <v>DSP BLACKROCK A.C.E. Fund Series 1 - Direct Growth</v>
          </cell>
          <cell r="B4973">
            <v>540801</v>
          </cell>
          <cell r="C4973" t="str">
            <v>DACEFDG</v>
          </cell>
        </row>
        <row r="4974">
          <cell r="A4974" t="str">
            <v>DSP BLACKROCK A.C.E. Fund Series 1 - Direct - Dividend Payout</v>
          </cell>
          <cell r="B4974">
            <v>540802</v>
          </cell>
          <cell r="C4974" t="str">
            <v>DACEFDDP</v>
          </cell>
        </row>
        <row r="4975">
          <cell r="A4975" t="str">
            <v>NIPPON INDIA MUTUAL FUND  CAPITAL BUILDER FD IV SR C DR DVP 20MR21</v>
          </cell>
          <cell r="B4975">
            <v>540825</v>
          </cell>
          <cell r="C4975" t="str">
            <v>NCBFIVBCD</v>
          </cell>
        </row>
        <row r="4976">
          <cell r="A4976" t="str">
            <v>NIPPON INDIA MUTUAL FUND  CAPITAL BUILDER FD IV SR C RG GWTH 20MR21</v>
          </cell>
          <cell r="B4976">
            <v>540826</v>
          </cell>
          <cell r="C4976" t="str">
            <v>NCBFIVCG</v>
          </cell>
        </row>
        <row r="4977">
          <cell r="A4977" t="str">
            <v>NIPPON INDIA MUTUAL FUND  CAPITAL BUILDER FD IV SR C DR GWTH 20MR21</v>
          </cell>
          <cell r="B4977">
            <v>540827</v>
          </cell>
          <cell r="C4977" t="str">
            <v>NCBFIVBCG</v>
          </cell>
        </row>
        <row r="4978">
          <cell r="A4978" t="str">
            <v>NIPPON INDIA MUTUAL FUND  CAPITAL BUILDER FD IV SR C RG DVP 20MR21</v>
          </cell>
          <cell r="B4978">
            <v>540828</v>
          </cell>
          <cell r="C4978" t="str">
            <v>NCBFIVCD</v>
          </cell>
        </row>
        <row r="4979">
          <cell r="A4979" t="str">
            <v>ICICI PRUDENTIAL VALUE FUND - SERIES 19 - CUMULATIVE OPTION</v>
          </cell>
          <cell r="B4979">
            <v>540861</v>
          </cell>
          <cell r="C4979" t="str">
            <v>IPRU3018</v>
          </cell>
        </row>
        <row r="4980">
          <cell r="A4980" t="str">
            <v>ICICI PRUDENTIAL VALUE FUND - SERIES 19  - DIVIDEND PAYOUT OPTION</v>
          </cell>
          <cell r="B4980">
            <v>540862</v>
          </cell>
          <cell r="C4980" t="str">
            <v>IPRU3019</v>
          </cell>
        </row>
        <row r="4981">
          <cell r="A4981" t="str">
            <v>ICICI PRUDENTIAL VALUE FUND - SERIES 19  - DIRECT PLAN CUMULATIVE OPTION</v>
          </cell>
          <cell r="B4981">
            <v>540863</v>
          </cell>
          <cell r="C4981" t="str">
            <v>IPRU9220</v>
          </cell>
        </row>
        <row r="4982">
          <cell r="A4982" t="str">
            <v>ICICI PRUDENTIAL VALUE FUND - SERIES 19  -DIRECT PLAN DIVIDEND PAYOUT OPTION</v>
          </cell>
          <cell r="B4982">
            <v>540864</v>
          </cell>
          <cell r="C4982" t="str">
            <v>IPRU9221</v>
          </cell>
        </row>
        <row r="4983">
          <cell r="A4983" t="str">
            <v>NIPPON INDIA MUTUAL FUND  CAPITAL BUILDER FD IV SRD DR DVP 18JN21</v>
          </cell>
          <cell r="B4983">
            <v>540896</v>
          </cell>
          <cell r="C4983" t="str">
            <v>NCBFIVDDD</v>
          </cell>
        </row>
        <row r="4984">
          <cell r="A4984" t="str">
            <v>NIPPON INDIA MUTUAL FUND  CAPITAL BUILDER FD IV SRD RG GWTH 18JN21</v>
          </cell>
          <cell r="B4984">
            <v>540897</v>
          </cell>
          <cell r="C4984" t="str">
            <v>NCBFIVDG</v>
          </cell>
        </row>
        <row r="4985">
          <cell r="A4985" t="str">
            <v>NIPPON INDIA MUTUAL FUND  CAPITAL BUILDER FD IV SRD DR GWTH 18JN21</v>
          </cell>
          <cell r="B4985">
            <v>540898</v>
          </cell>
          <cell r="C4985" t="str">
            <v>NCBFIVDDG</v>
          </cell>
        </row>
        <row r="4986">
          <cell r="A4986" t="str">
            <v>NIPPON INDIA MUTUAL FUND  CAPITAL BUILDER FD IV SRD RG DVP 18JN21</v>
          </cell>
          <cell r="B4986">
            <v>540899</v>
          </cell>
          <cell r="C4986" t="str">
            <v>NCBFIVDD</v>
          </cell>
        </row>
        <row r="4987">
          <cell r="A4987" t="str">
            <v>ICICI Prudential Value Fund - Series 20 - Cumulative Option</v>
          </cell>
          <cell r="B4987">
            <v>540947</v>
          </cell>
          <cell r="C4987" t="str">
            <v>IPRU3034</v>
          </cell>
        </row>
        <row r="4988">
          <cell r="A4988" t="str">
            <v>ICICI Prudential Value Fund - Series 20 - Dividend Option</v>
          </cell>
          <cell r="B4988">
            <v>540949</v>
          </cell>
          <cell r="C4988" t="str">
            <v>IPRU3035</v>
          </cell>
        </row>
        <row r="4989">
          <cell r="A4989" t="str">
            <v>ICICI Prudential Value Fund - Series 20 - Direct Plan Cumulative Option</v>
          </cell>
          <cell r="B4989">
            <v>540950</v>
          </cell>
          <cell r="C4989" t="str">
            <v>IPRU9236</v>
          </cell>
        </row>
        <row r="4990">
          <cell r="A4990" t="str">
            <v>ICICI Prudential Value Fund - Series 20 - Direct Plan Dividend Option</v>
          </cell>
          <cell r="B4990">
            <v>540951</v>
          </cell>
          <cell r="C4990" t="str">
            <v>IPRU9237</v>
          </cell>
        </row>
        <row r="4991">
          <cell r="A4991" t="str">
            <v>Kotak India Growth Fund   Series 4 - Regular Plan Growth Option</v>
          </cell>
          <cell r="B4991">
            <v>540981</v>
          </cell>
          <cell r="C4991" t="str">
            <v>KTKIND4RG</v>
          </cell>
        </row>
        <row r="4992">
          <cell r="A4992" t="str">
            <v>Kotak India Growth Fund   Series 4 - Regular Plan Dividend Option</v>
          </cell>
          <cell r="B4992">
            <v>540982</v>
          </cell>
          <cell r="C4992" t="str">
            <v>KTKIND4RD</v>
          </cell>
        </row>
        <row r="4993">
          <cell r="A4993" t="str">
            <v>KOTAK INDIA GROWTH FUND SERIES 4 DIRECT PLAN DIVIDEND OPTION</v>
          </cell>
          <cell r="B4993">
            <v>540983</v>
          </cell>
          <cell r="C4993" t="str">
            <v>KTKIND4DD</v>
          </cell>
        </row>
        <row r="4994">
          <cell r="A4994" t="str">
            <v>Kotak India Growth Fund   Series 4 - Direct Plan Growth Option</v>
          </cell>
          <cell r="B4994">
            <v>540984</v>
          </cell>
          <cell r="C4994" t="str">
            <v>KTKIND4DG</v>
          </cell>
        </row>
        <row r="4995">
          <cell r="A4995" t="str">
            <v>Axis Capital Builder Fund - Series 1 (1540 Days) - Direct Plan  - Dividend Payout</v>
          </cell>
          <cell r="B4995">
            <v>541068</v>
          </cell>
          <cell r="C4995" t="str">
            <v>AXISCBD1D</v>
          </cell>
        </row>
        <row r="4996">
          <cell r="A4996" t="str">
            <v>Axis Capital Builder Fund - Series 1 (1540 Days) - Direct Plan  - Growth</v>
          </cell>
          <cell r="B4996">
            <v>541069</v>
          </cell>
          <cell r="C4996" t="str">
            <v>AXISCBDGG</v>
          </cell>
        </row>
        <row r="4997">
          <cell r="A4997" t="str">
            <v>Axis Capital Builder Fund - Series 1 (1540 Days) - Regular Plan  - Dividend Payout</v>
          </cell>
          <cell r="B4997">
            <v>541070</v>
          </cell>
          <cell r="C4997" t="str">
            <v>AXISCBDPD</v>
          </cell>
        </row>
        <row r="4998">
          <cell r="A4998" t="str">
            <v>Axis Capital Builder Fund - Series 1 (1540 Days) - Regular Plan  - Growth</v>
          </cell>
          <cell r="B4998">
            <v>541071</v>
          </cell>
          <cell r="C4998" t="str">
            <v>AXISCBGPG</v>
          </cell>
        </row>
        <row r="4999">
          <cell r="A4999" t="str">
            <v>DSP BlackRock A C E Fund - Series 2 - Regular Plan - Growth Option</v>
          </cell>
          <cell r="B4999">
            <v>541084</v>
          </cell>
          <cell r="C4999" t="str">
            <v>DACE2RG</v>
          </cell>
        </row>
        <row r="5000">
          <cell r="A5000" t="str">
            <v>DSP BlackRock A C E Fund - Series 2 - Regular Plan - Dividend Payout Option</v>
          </cell>
          <cell r="B5000">
            <v>541085</v>
          </cell>
          <cell r="C5000" t="str">
            <v>DACE2RDP</v>
          </cell>
        </row>
        <row r="5001">
          <cell r="A5001" t="str">
            <v>DSP BlackRock A C E Fund - Series 2 - Direct Plan - Growth Option</v>
          </cell>
          <cell r="B5001">
            <v>541086</v>
          </cell>
          <cell r="C5001" t="str">
            <v>DACE2DG</v>
          </cell>
        </row>
        <row r="5002">
          <cell r="A5002" t="str">
            <v>DSP BlackRock A C E Fund - Series 2 - Direct Plan - Dividend Payout  Option</v>
          </cell>
          <cell r="B5002">
            <v>541087</v>
          </cell>
          <cell r="C5002" t="str">
            <v>DACE2DDP</v>
          </cell>
        </row>
        <row r="5003">
          <cell r="A5003" t="str">
            <v>ADITYA BIRLA SUN LIFE RESURGENT INDIA FUND - SERIES 6- REGULAR PLAN- GROWTH</v>
          </cell>
          <cell r="B5003">
            <v>541092</v>
          </cell>
          <cell r="C5003" t="str">
            <v>ABSLRIF6RG</v>
          </cell>
        </row>
        <row r="5004">
          <cell r="A5004" t="str">
            <v>ADITYA BIRLA SUN LIFE RESURGENT INDIA FUND - SERIES 6- REGULAR PLAN- DIVIDEND PAYOUT</v>
          </cell>
          <cell r="B5004">
            <v>541093</v>
          </cell>
          <cell r="C5004" t="str">
            <v>ABSLRIF6RD</v>
          </cell>
        </row>
        <row r="5005">
          <cell r="A5005" t="str">
            <v>ADITYA BIRLA SUN LIFE RESURGENT INDIA FUND - SERIES 6- DIRECT PLAN- GROWTH</v>
          </cell>
          <cell r="B5005">
            <v>541094</v>
          </cell>
          <cell r="C5005" t="str">
            <v>ABSLRIF6DG</v>
          </cell>
        </row>
        <row r="5006">
          <cell r="A5006" t="str">
            <v>ADITYA BIRLA SUN LIFE RESURGENT INDIA FUND - SERIES 6- DIRECT PLAN- DIVIDEND PAYOUT</v>
          </cell>
          <cell r="B5006">
            <v>541095</v>
          </cell>
          <cell r="C5006" t="str">
            <v>ABSLRIF6DD</v>
          </cell>
        </row>
        <row r="5007">
          <cell r="A5007" t="str">
            <v>Aditya Birla Sun Life Resurgent India Fund - Series 7 - Regular Plan - Growth Option</v>
          </cell>
          <cell r="B5007">
            <v>541252</v>
          </cell>
          <cell r="C5007" t="str">
            <v>ABSLRIF7RG</v>
          </cell>
        </row>
        <row r="5008">
          <cell r="A5008" t="str">
            <v>Aditya Birla Sun Life Resurgent India Fund - Series 7 - Regular Plan - Dividend Payout</v>
          </cell>
          <cell r="B5008">
            <v>541253</v>
          </cell>
          <cell r="C5008" t="str">
            <v>ABSLRIF7RD</v>
          </cell>
        </row>
        <row r="5009">
          <cell r="A5009" t="str">
            <v>Aditya Birla Sun Life Resurgent India Fund - Series 7 - Direct Plan - Growth Option</v>
          </cell>
          <cell r="B5009">
            <v>541254</v>
          </cell>
          <cell r="C5009" t="str">
            <v>ABSLRIF7DG</v>
          </cell>
        </row>
        <row r="5010">
          <cell r="A5010" t="str">
            <v>Aditya Birla Sun Life Resurgent India Fund - Series 7 - Direct Plan - Dividend Payout</v>
          </cell>
          <cell r="B5010">
            <v>541255</v>
          </cell>
          <cell r="C5010" t="str">
            <v>ABSLRIF7DD</v>
          </cell>
        </row>
        <row r="5011">
          <cell r="A5011" t="str">
            <v>IndInfravit Trust</v>
          </cell>
          <cell r="B5011">
            <v>541300</v>
          </cell>
          <cell r="C5011" t="str">
            <v>INDINFR</v>
          </cell>
        </row>
        <row r="5012">
          <cell r="A5012" t="str">
            <v>ICICI Prudential Bharat Consumption Fund - Series 2 - Cumulative Option</v>
          </cell>
          <cell r="B5012">
            <v>541309</v>
          </cell>
          <cell r="C5012" t="str">
            <v>IPRU3095</v>
          </cell>
        </row>
        <row r="5013">
          <cell r="A5013" t="str">
            <v>ICICI Prudential Bharat Consumption Fund - Series 2 - Dividend Option</v>
          </cell>
          <cell r="B5013">
            <v>541310</v>
          </cell>
          <cell r="C5013" t="str">
            <v>IPRU3096</v>
          </cell>
        </row>
        <row r="5014">
          <cell r="A5014" t="str">
            <v>ICICI Prudential Bharat Consumption Fund - Series 2 - Direct Plan Cumulative Option</v>
          </cell>
          <cell r="B5014">
            <v>541311</v>
          </cell>
          <cell r="C5014" t="str">
            <v>IPRU9297</v>
          </cell>
        </row>
        <row r="5015">
          <cell r="A5015" t="str">
            <v>ICICI Prudential Bharat Consumption Fund - Series 2 - Direct Plan Dividend Option</v>
          </cell>
          <cell r="B5015">
            <v>541312</v>
          </cell>
          <cell r="C5015" t="str">
            <v>IPRU9298</v>
          </cell>
        </row>
        <row r="5016">
          <cell r="A5016" t="str">
            <v>ICICI Prudential S&amp;P BSE 500 ETF</v>
          </cell>
          <cell r="B5016">
            <v>541313</v>
          </cell>
          <cell r="C5016" t="str">
            <v>ICICI500</v>
          </cell>
        </row>
        <row r="5017">
          <cell r="A5017" t="str">
            <v>Kotak India Growth Fund Series 5 - Regular Plan - Growth Option</v>
          </cell>
          <cell r="B5017">
            <v>541341</v>
          </cell>
          <cell r="C5017" t="str">
            <v>KTKIND5RG</v>
          </cell>
        </row>
        <row r="5018">
          <cell r="A5018" t="str">
            <v>Kotak India Growth Fund Series 5 - Regular Plan - Dividend Option</v>
          </cell>
          <cell r="B5018">
            <v>541343</v>
          </cell>
          <cell r="C5018" t="str">
            <v>KTKIND5RD</v>
          </cell>
        </row>
        <row r="5019">
          <cell r="A5019" t="str">
            <v>Kotak India Growth Fund Series 5 - Direct Plan - Growth Option</v>
          </cell>
          <cell r="B5019">
            <v>541345</v>
          </cell>
          <cell r="C5019" t="str">
            <v>KTKIND5DG</v>
          </cell>
        </row>
        <row r="5020">
          <cell r="A5020" t="str">
            <v>Kotak India Growth Fund Series 5 - Direct Plan - Dividend Option</v>
          </cell>
          <cell r="B5020">
            <v>541346</v>
          </cell>
          <cell r="C5020" t="str">
            <v>KTKIND5DD</v>
          </cell>
        </row>
        <row r="5021">
          <cell r="A5021" t="str">
            <v>ICICI Prudential Bharat Consumption Fund  - Series 3 - Cumulative Option</v>
          </cell>
          <cell r="B5021">
            <v>541672</v>
          </cell>
          <cell r="C5021" t="str">
            <v>IPRU3143</v>
          </cell>
        </row>
        <row r="5022">
          <cell r="A5022" t="str">
            <v>ICICI Prudential Bharat Consumption Fund  - Series 3 - Dividend Payout Option</v>
          </cell>
          <cell r="B5022">
            <v>541673</v>
          </cell>
          <cell r="C5022" t="str">
            <v>IPRU3144</v>
          </cell>
        </row>
        <row r="5023">
          <cell r="A5023" t="str">
            <v>ICICI Prudential Bharat Consumption Fund  - Series 3 -  Direct Plan - Cumulative Option</v>
          </cell>
          <cell r="B5023">
            <v>541674</v>
          </cell>
          <cell r="C5023" t="str">
            <v>IPRU9345</v>
          </cell>
        </row>
        <row r="5024">
          <cell r="A5024" t="str">
            <v>ICICI Prudential Bharat Consumption Fund  - Series 3 - Direct Plan - Dividend Payout Option</v>
          </cell>
          <cell r="B5024">
            <v>541675</v>
          </cell>
          <cell r="C5024" t="str">
            <v>IPRU9346</v>
          </cell>
        </row>
        <row r="5025">
          <cell r="A5025" t="str">
            <v>Tata Vaue Fund Series 1 - Regular Plan - Dividend Payout Option</v>
          </cell>
          <cell r="B5025">
            <v>541676</v>
          </cell>
          <cell r="C5025" t="str">
            <v>TVF1D</v>
          </cell>
        </row>
        <row r="5026">
          <cell r="A5026" t="str">
            <v>Tata Vaue Fund Series 1 - Direct Plan - Dividend Payout Option</v>
          </cell>
          <cell r="B5026">
            <v>541677</v>
          </cell>
          <cell r="C5026" t="str">
            <v>TVF1DZ</v>
          </cell>
        </row>
        <row r="5027">
          <cell r="A5027" t="str">
            <v>Tata Vaue Fund Series 1 - Regular Plan - Growth Option</v>
          </cell>
          <cell r="B5027">
            <v>541678</v>
          </cell>
          <cell r="C5027" t="str">
            <v>TVF1G</v>
          </cell>
        </row>
        <row r="5028">
          <cell r="A5028" t="str">
            <v>Tata Vaue Fund Series 1 - Direct Plan - Growth Option</v>
          </cell>
          <cell r="B5028">
            <v>541679</v>
          </cell>
          <cell r="C5028" t="str">
            <v>TVF1GZ</v>
          </cell>
        </row>
        <row r="5029">
          <cell r="A5029" t="str">
            <v>IDFC Equity Opportunity - Series 6 - Regular Plan - Growth Option</v>
          </cell>
          <cell r="B5029">
            <v>541725</v>
          </cell>
          <cell r="C5029" t="str">
            <v>IDFCEOS6RG</v>
          </cell>
        </row>
        <row r="5030">
          <cell r="A5030" t="str">
            <v>IDFC Equity Opportunity - Series 6 - Regular Plan - Dividend Payout  Option</v>
          </cell>
          <cell r="B5030">
            <v>541726</v>
          </cell>
          <cell r="C5030" t="str">
            <v>IDFCEOS6RD</v>
          </cell>
        </row>
        <row r="5031">
          <cell r="A5031" t="str">
            <v>IDFC Equity Opportunity - Series 6 - Direct Plan - Growth Option</v>
          </cell>
          <cell r="B5031">
            <v>541727</v>
          </cell>
          <cell r="C5031" t="str">
            <v>IDFCEOS6DG</v>
          </cell>
        </row>
        <row r="5032">
          <cell r="A5032" t="str">
            <v>IDFC Equity Opportunity - Series 6 - Direct Plan - Dividend Payout Option</v>
          </cell>
          <cell r="B5032">
            <v>541728</v>
          </cell>
          <cell r="C5032" t="str">
            <v>IDFCEOS6DD</v>
          </cell>
        </row>
        <row r="5033">
          <cell r="A5033" t="str">
            <v>TATA Value Fund Series  2 - Regular Plan  - Dividend Payout Option</v>
          </cell>
          <cell r="B5033">
            <v>541742</v>
          </cell>
          <cell r="C5033" t="str">
            <v>TVF2D</v>
          </cell>
        </row>
        <row r="5034">
          <cell r="A5034" t="str">
            <v>TATA Value Fund Series  2 - Direct Plan  - Dividend Payout Option</v>
          </cell>
          <cell r="B5034">
            <v>541743</v>
          </cell>
          <cell r="C5034" t="str">
            <v>TVF2DZ</v>
          </cell>
        </row>
        <row r="5035">
          <cell r="A5035" t="str">
            <v>TATA Value Fund Series  2 - Regular  Plan  - Growth Option</v>
          </cell>
          <cell r="B5035">
            <v>541744</v>
          </cell>
          <cell r="C5035" t="str">
            <v>TVF2G</v>
          </cell>
        </row>
        <row r="5036">
          <cell r="A5036" t="str">
            <v>TATA Value Fund Series  2 - Direct Plan  - Growth Option</v>
          </cell>
          <cell r="B5036">
            <v>541745</v>
          </cell>
          <cell r="C5036" t="str">
            <v>TVF2GZ</v>
          </cell>
        </row>
        <row r="5037">
          <cell r="A5037" t="str">
            <v>ICICI PRU Bharat Consumption Fund - Sr 4 - Cumulative</v>
          </cell>
          <cell r="B5037">
            <v>541804</v>
          </cell>
          <cell r="C5037" t="str">
            <v>IPRU3168</v>
          </cell>
        </row>
        <row r="5038">
          <cell r="A5038" t="str">
            <v>ICICI PRU Bharat Consumption Fund - Sr 4 - Dividend Payout Option</v>
          </cell>
          <cell r="B5038">
            <v>541805</v>
          </cell>
          <cell r="C5038" t="str">
            <v>IPRU3169</v>
          </cell>
        </row>
        <row r="5039">
          <cell r="A5039" t="str">
            <v>ICICI PRU Bharat Consumption Fund - Sr 4 - Direct Plan Cumulative</v>
          </cell>
          <cell r="B5039">
            <v>541806</v>
          </cell>
          <cell r="C5039" t="str">
            <v>IPRU9370</v>
          </cell>
        </row>
        <row r="5040">
          <cell r="A5040" t="str">
            <v>ICICI PRU Bharat Consumption Fund - Sr 4 - Direct Plan Dividend Payout</v>
          </cell>
          <cell r="B5040">
            <v>541807</v>
          </cell>
          <cell r="C5040" t="str">
            <v>IPRU9371</v>
          </cell>
        </row>
        <row r="5041">
          <cell r="A5041" t="str">
            <v>ICICI Prudential Nifty Next 50 ETF</v>
          </cell>
          <cell r="B5041">
            <v>541809</v>
          </cell>
          <cell r="C5041" t="str">
            <v>ICICINXT50</v>
          </cell>
        </row>
        <row r="5042">
          <cell r="A5042" t="str">
            <v>Kotak India Growth Fund Series 7 - Regular Plan - Growth Option</v>
          </cell>
          <cell r="B5042">
            <v>541879</v>
          </cell>
          <cell r="C5042" t="str">
            <v>KTKIND7RG</v>
          </cell>
        </row>
        <row r="5043">
          <cell r="A5043" t="str">
            <v>Kotak India Growth Fund Series 7 - Regular Plan - Dividend Option</v>
          </cell>
          <cell r="B5043">
            <v>541881</v>
          </cell>
          <cell r="C5043" t="str">
            <v>KTKIND7RD</v>
          </cell>
        </row>
        <row r="5044">
          <cell r="A5044" t="str">
            <v>Kotak India Growth Fund Series 7 - Direct Plan - Growth Option</v>
          </cell>
          <cell r="B5044">
            <v>541882</v>
          </cell>
          <cell r="C5044" t="str">
            <v>KTKIND7DG</v>
          </cell>
        </row>
        <row r="5045">
          <cell r="A5045" t="str">
            <v>Kotak India Growth Fund Series 7 - Direct Plan - Dividend Option</v>
          </cell>
          <cell r="B5045">
            <v>541884</v>
          </cell>
          <cell r="C5045" t="str">
            <v>KTKIND7DD</v>
          </cell>
        </row>
        <row r="5046">
          <cell r="A5046" t="str">
            <v>SBI - ETF - SENSEX NEXT 50</v>
          </cell>
          <cell r="B5046">
            <v>541972</v>
          </cell>
          <cell r="C5046" t="str">
            <v>SETFSN50</v>
          </cell>
        </row>
        <row r="5047">
          <cell r="A5047" t="str">
            <v>NIPPON INDIA MUTUAL FUND  INDIA OPPT FD  SR A RG GWTH31JN22</v>
          </cell>
          <cell r="B5047">
            <v>541984</v>
          </cell>
          <cell r="C5047" t="str">
            <v>NIOSAG</v>
          </cell>
        </row>
        <row r="5048">
          <cell r="A5048" t="str">
            <v>NIPPON INDIA MUTUAL FUND  INDIA OPPT FD  SR A RG DVP31JN22</v>
          </cell>
          <cell r="B5048">
            <v>541985</v>
          </cell>
          <cell r="C5048" t="str">
            <v>NIOSAD</v>
          </cell>
        </row>
        <row r="5049">
          <cell r="A5049" t="str">
            <v>NIPPON INDIA MUTUAL FUND  INDIA OPPT FD  SR A DR GWTH31JN22</v>
          </cell>
          <cell r="B5049">
            <v>541986</v>
          </cell>
          <cell r="C5049" t="str">
            <v>NIOSADG</v>
          </cell>
        </row>
        <row r="5050">
          <cell r="A5050" t="str">
            <v>NIPPON INDIA MUTUAL FUND  INDIA OPPT FD  SR A DR DVP31JN22</v>
          </cell>
          <cell r="B5050">
            <v>541987</v>
          </cell>
          <cell r="C5050" t="str">
            <v>NIOSADD</v>
          </cell>
        </row>
        <row r="5051">
          <cell r="A5051" t="str">
            <v>MIRAE ASSET NIFTY 50 ETF (MAN50ETF)</v>
          </cell>
          <cell r="B5051">
            <v>542131</v>
          </cell>
          <cell r="C5051" t="str">
            <v>MAN50ETF</v>
          </cell>
        </row>
        <row r="5052">
          <cell r="A5052" t="str">
            <v>ICICI Prudential Bharat Consumption Fund - Series 5 - Cumulative Option</v>
          </cell>
          <cell r="B5052">
            <v>542156</v>
          </cell>
          <cell r="C5052" t="str">
            <v>IPRU3218</v>
          </cell>
        </row>
        <row r="5053">
          <cell r="A5053" t="str">
            <v>ICICI Prudential Bharat Consumption Fund - Series 5 - Dividend Payout Option</v>
          </cell>
          <cell r="B5053">
            <v>542158</v>
          </cell>
          <cell r="C5053" t="str">
            <v>IPRU3219</v>
          </cell>
        </row>
        <row r="5054">
          <cell r="A5054" t="str">
            <v>ICICI Prudential Bharat Consumption Fund - Series 5 -  Direct Plan - Cumulative Option</v>
          </cell>
          <cell r="B5054">
            <v>542160</v>
          </cell>
          <cell r="C5054" t="str">
            <v>IPRU9420</v>
          </cell>
        </row>
        <row r="5055">
          <cell r="A5055" t="str">
            <v>ICICI Prudential Bharat Consumption Fund - Series 5 -  Direct Plan - Dividend Payout  Option</v>
          </cell>
          <cell r="B5055">
            <v>542163</v>
          </cell>
          <cell r="C5055" t="str">
            <v>IPRU9421</v>
          </cell>
        </row>
        <row r="5056">
          <cell r="A5056" t="str">
            <v>Aditya Birla Sun Life Nifty Next 50 ETF</v>
          </cell>
          <cell r="B5056">
            <v>542230</v>
          </cell>
          <cell r="C5056" t="str">
            <v>ABSLNN50ET</v>
          </cell>
        </row>
        <row r="5057">
          <cell r="A5057" t="str">
            <v>Axis&amp;#160;Capital&amp;#160;Builder&amp;#160;Fund&amp;#160;-&amp;#160;Series&amp;#160;4&amp;#160;(1582&amp;#160;days)&amp;#160;-</v>
          </cell>
          <cell r="B5057">
            <v>542244</v>
          </cell>
          <cell r="C5057" t="str">
            <v>AXISCCDID</v>
          </cell>
        </row>
        <row r="5058">
          <cell r="A5058" t="str">
            <v>Axis&amp;#160;Capital&amp;#160;Builder&amp;#160;Fund&amp;#160;-&amp;#160;Series&amp;#160;4&amp;#160;(1582&amp;#160;days)&amp;#160;-Direct&amp;#160;Plan&amp;#160;-&amp;#160;Growth&amp;#160;Option</v>
          </cell>
          <cell r="B5058">
            <v>542245</v>
          </cell>
          <cell r="C5058" t="str">
            <v>AXISCCDGG</v>
          </cell>
        </row>
        <row r="5059">
          <cell r="A5059" t="str">
            <v>Axis&amp;#160;Capital&amp;#160;Builder&amp;#160;Fund&amp;#160;-&amp;#160;Series&amp;#160;4&amp;#160;(1582&amp;#160;days)&amp;#160;-Regular&amp;#160;Plan&amp;#160;-&amp;#160;Dividend&amp;#160;Payout&amp;#160;Option</v>
          </cell>
          <cell r="B5059">
            <v>542246</v>
          </cell>
          <cell r="C5059" t="str">
            <v>AXISCCDPD</v>
          </cell>
        </row>
        <row r="5060">
          <cell r="A5060" t="str">
            <v>Axis&amp;#160;Capital&amp;#160;Builder&amp;#160;Fund&amp;#160;-&amp;#160;Series&amp;#160;4&amp;#160;(1582&amp;#160;days)&amp;#160;- Regular&amp;#160;Plan&amp;#160;-&amp;#160;Growth&amp;#160;Option</v>
          </cell>
          <cell r="B5060">
            <v>542247</v>
          </cell>
          <cell r="C5060" t="str">
            <v>AXISCCGPG</v>
          </cell>
        </row>
        <row r="5061">
          <cell r="A5061" t="str">
            <v>UTI S&amp;P BSE Sensex Next 50 ETF</v>
          </cell>
          <cell r="B5061">
            <v>542513</v>
          </cell>
          <cell r="C5061" t="str">
            <v>UTISXN50</v>
          </cell>
        </row>
        <row r="5062">
          <cell r="A5062" t="str">
            <v>India Infrastructure Trust</v>
          </cell>
          <cell r="B5062">
            <v>542543</v>
          </cell>
          <cell r="C5062" t="str">
            <v>INFRATRUST</v>
          </cell>
        </row>
        <row r="5063">
          <cell r="A5063" t="str">
            <v>Parshva Enterprises Ltd</v>
          </cell>
          <cell r="B5063">
            <v>542694</v>
          </cell>
          <cell r="C5063" t="str">
            <v>PARSHVA</v>
          </cell>
        </row>
        <row r="5064">
          <cell r="A5064" t="str">
            <v>Anand Rayons Ltd</v>
          </cell>
          <cell r="B5064">
            <v>542721</v>
          </cell>
          <cell r="C5064" t="str">
            <v>ARL</v>
          </cell>
        </row>
        <row r="5065">
          <cell r="A5065" t="str">
            <v>Earum Pharmaceuticals Ltd</v>
          </cell>
          <cell r="B5065">
            <v>542724</v>
          </cell>
          <cell r="C5065" t="str">
            <v>EARUM</v>
          </cell>
        </row>
        <row r="5066">
          <cell r="A5066" t="str">
            <v>SBC Exports Ltd</v>
          </cell>
          <cell r="B5066">
            <v>542725</v>
          </cell>
          <cell r="C5066" t="str">
            <v>SBC</v>
          </cell>
        </row>
        <row r="5067">
          <cell r="A5067" t="str">
            <v>IndiaMART InterMESH Ltd</v>
          </cell>
          <cell r="B5067">
            <v>542726</v>
          </cell>
          <cell r="C5067" t="str">
            <v>INDIAMART</v>
          </cell>
        </row>
        <row r="5068">
          <cell r="A5068" t="str">
            <v>City Pulse Multiplex Ltd</v>
          </cell>
          <cell r="B5068">
            <v>542727</v>
          </cell>
          <cell r="C5068" t="str">
            <v>CPML</v>
          </cell>
        </row>
        <row r="5069">
          <cell r="A5069" t="str">
            <v>SK International Export Ltd</v>
          </cell>
          <cell r="B5069">
            <v>542728</v>
          </cell>
          <cell r="C5069" t="str">
            <v>SKIEL</v>
          </cell>
        </row>
        <row r="5070">
          <cell r="A5070" t="str">
            <v>DCM Nouvelle Ltd</v>
          </cell>
          <cell r="B5070">
            <v>542729</v>
          </cell>
          <cell r="C5070" t="str">
            <v>DCMNVL</v>
          </cell>
        </row>
        <row r="5071">
          <cell r="A5071" t="str">
            <v>ICICI Prudential Bank ETF</v>
          </cell>
          <cell r="B5071">
            <v>542730</v>
          </cell>
          <cell r="C5071" t="str">
            <v>ICICIBANKN</v>
          </cell>
        </row>
        <row r="5072">
          <cell r="A5072" t="str">
            <v>NIPPON INDIA ETF SENSEX NEXT 50</v>
          </cell>
          <cell r="B5072">
            <v>542747</v>
          </cell>
          <cell r="C5072" t="str">
            <v>NETFSNX150</v>
          </cell>
        </row>
        <row r="5073">
          <cell r="A5073" t="str">
            <v>Affle (India) Ltd</v>
          </cell>
          <cell r="B5073">
            <v>542752</v>
          </cell>
          <cell r="C5073" t="str">
            <v>AFFLE</v>
          </cell>
        </row>
        <row r="5074">
          <cell r="A5074" t="str">
            <v>Seacoast Shipping Services Ltd</v>
          </cell>
          <cell r="B5074">
            <v>542753</v>
          </cell>
          <cell r="C5074" t="str">
            <v>SEACOAST</v>
          </cell>
        </row>
        <row r="5075">
          <cell r="A5075" t="str">
            <v>ICICI Prudential Private Banks ETF</v>
          </cell>
          <cell r="B5075">
            <v>542758</v>
          </cell>
          <cell r="C5075" t="str">
            <v>ICICIBANKP</v>
          </cell>
        </row>
        <row r="5076">
          <cell r="A5076" t="str">
            <v>Spandana Sphoorty Financial Ltd</v>
          </cell>
          <cell r="B5076">
            <v>542759</v>
          </cell>
          <cell r="C5076" t="str">
            <v>SPANDANA</v>
          </cell>
        </row>
        <row r="5077">
          <cell r="A5077" t="str">
            <v>Sterling and Wilson Solar Ltd</v>
          </cell>
          <cell r="B5077">
            <v>542760</v>
          </cell>
          <cell r="C5077" t="str">
            <v>SWSOLAR</v>
          </cell>
        </row>
        <row r="5078">
          <cell r="A5078" t="str">
            <v>Transpact Enterprises Ltd</v>
          </cell>
          <cell r="B5078">
            <v>542765</v>
          </cell>
          <cell r="C5078" t="str">
            <v>TRANSPACT</v>
          </cell>
        </row>
        <row r="5079">
          <cell r="A5079" t="str">
            <v>Alphalogic Techsys Ltd</v>
          </cell>
          <cell r="B5079">
            <v>542770</v>
          </cell>
          <cell r="C5079" t="str">
            <v>ALPHALOGIC</v>
          </cell>
        </row>
        <row r="5080">
          <cell r="A5080" t="str">
            <v>Novateor Research Laboratories Ltd</v>
          </cell>
          <cell r="B5080">
            <v>542771</v>
          </cell>
          <cell r="C5080" t="str">
            <v>NOVATEOR</v>
          </cell>
        </row>
        <row r="5081">
          <cell r="A5081" t="str">
            <v>IIFL Wealth Management Ltd</v>
          </cell>
          <cell r="B5081">
            <v>542772</v>
          </cell>
          <cell r="C5081" t="str">
            <v>IIFLWAM</v>
          </cell>
        </row>
        <row r="5082">
          <cell r="A5082" t="str">
            <v>IIFL Securities Ltd</v>
          </cell>
          <cell r="B5082">
            <v>542773</v>
          </cell>
          <cell r="C5082" t="str">
            <v>IIFLSEC</v>
          </cell>
        </row>
        <row r="5083">
          <cell r="A5083" t="str">
            <v>APM Finvest Ltd</v>
          </cell>
          <cell r="B5083">
            <v>542774</v>
          </cell>
          <cell r="C5083" t="str">
            <v>APMFINVEST</v>
          </cell>
        </row>
        <row r="5084">
          <cell r="A5084" t="str">
            <v>Misquita Engineering Ltd</v>
          </cell>
          <cell r="B5084">
            <v>542801</v>
          </cell>
          <cell r="C5084" t="str">
            <v>MISQUITA</v>
          </cell>
        </row>
        <row r="5085">
          <cell r="A5085" t="str">
            <v>Galactico Corporate Services Ltd</v>
          </cell>
          <cell r="B5085">
            <v>542802</v>
          </cell>
          <cell r="C5085" t="str">
            <v>GALACTICO</v>
          </cell>
        </row>
        <row r="5086">
          <cell r="A5086" t="str">
            <v>Ellora Trading Ltd</v>
          </cell>
          <cell r="B5086">
            <v>542803</v>
          </cell>
          <cell r="C5086" t="str">
            <v>ELLORATRAD</v>
          </cell>
        </row>
        <row r="5087">
          <cell r="A5087" t="str">
            <v>NIPPON INDIA EQUITY SAVINGS FUND - SEGREGATED PORTFOLIO 1 - DIVIDEND PLANDIVIDEND PAYOUT</v>
          </cell>
          <cell r="B5087">
            <v>542804</v>
          </cell>
          <cell r="C5087" t="str">
            <v>NIESSPJ</v>
          </cell>
        </row>
        <row r="5088">
          <cell r="A5088" t="str">
            <v>NIPPON INDIA EQUITY SAVINGS FUND - SEGREGATED PORTFOLIO 1 - DIRECT QUARTERLY DIVIDEND PLAN REINVESTMENT</v>
          </cell>
          <cell r="B5088">
            <v>542805</v>
          </cell>
          <cell r="C5088" t="str">
            <v>NIESSPI</v>
          </cell>
        </row>
        <row r="5089">
          <cell r="A5089" t="str">
            <v>NIPPON INDIA EQUITY SAVINGS FUND - SEGREGATED PORTFOLIO 1 - DIRECT BONUS PLAN BONUS</v>
          </cell>
          <cell r="B5089">
            <v>542806</v>
          </cell>
          <cell r="C5089" t="str">
            <v>NIESSPB</v>
          </cell>
        </row>
        <row r="5090">
          <cell r="A5090" t="str">
            <v>NIPPON INDIA EQUITY SAVINGS FUND - SEGREGATED PORTFOLIO 1 - QUARTERLY DIVIDEND PLANDIVIDEND PAYOUT</v>
          </cell>
          <cell r="B5090">
            <v>542807</v>
          </cell>
          <cell r="C5090" t="str">
            <v>NIESSPO</v>
          </cell>
        </row>
        <row r="5091">
          <cell r="A5091" t="str">
            <v>NIPPON INDIA EQUITY SAVINGS FUND - SEGREGATED PORTFOLIO 1 - DIRECT DIVIDEND PLAN DIVIDEND PAYOUT</v>
          </cell>
          <cell r="B5091">
            <v>542808</v>
          </cell>
          <cell r="C5091" t="str">
            <v>NIESSPC</v>
          </cell>
        </row>
        <row r="5092">
          <cell r="A5092" t="str">
            <v>NIPPON INDIA EQUITY SAVINGS FUND - SEGREGATED PORTFOLIO 1 - QUARTERLY DIVIDEND PLAN REINVESTMENT</v>
          </cell>
          <cell r="B5092">
            <v>542809</v>
          </cell>
          <cell r="C5092" t="str">
            <v>NIESSPP</v>
          </cell>
        </row>
        <row r="5093">
          <cell r="A5093" t="str">
            <v>NIPPON INDIA EQUITY SAVINGS FUND - SEGREGATED PORTFOLIO 1 - BONUS PLANBONUS</v>
          </cell>
          <cell r="B5093">
            <v>542810</v>
          </cell>
          <cell r="C5093" t="str">
            <v>NIESSPA</v>
          </cell>
        </row>
        <row r="5094">
          <cell r="A5094" t="str">
            <v>NIPPON INDIA EQUITY SAVINGS FUND - SEGREGATED PORTFOLIO 1 - DIRECT MONTHLY DIVIDEND PLAN REINVESTMENT</v>
          </cell>
          <cell r="B5094">
            <v>542811</v>
          </cell>
          <cell r="C5094" t="str">
            <v>NIESSPG</v>
          </cell>
        </row>
        <row r="5095">
          <cell r="A5095" t="str">
            <v>Gujarat Fluorochemicals Ltd</v>
          </cell>
          <cell r="B5095">
            <v>542812</v>
          </cell>
          <cell r="C5095" t="str">
            <v>FLUOROCHEM</v>
          </cell>
        </row>
        <row r="5096">
          <cell r="A5096" t="str">
            <v>NIPPON INDIA EQUITY HYBRID FUND -&amp;#160;SEGREGATED PORTFOLIO 1- DIRECT DIVIDEND PLAN REINVESTMENT</v>
          </cell>
          <cell r="B5096">
            <v>542813</v>
          </cell>
          <cell r="C5096" t="str">
            <v>NIEHSPA</v>
          </cell>
        </row>
        <row r="5097">
          <cell r="A5097" t="str">
            <v>NIPPON INDIA EQUITY HYBRID FUND -&amp;#160;SEGREGATED PORTFOLIO 1 - DIRECT MONTHLY DIVIDEND PLAN DIVIDEND PAYOUT</v>
          </cell>
          <cell r="B5097">
            <v>542814</v>
          </cell>
          <cell r="C5097" t="str">
            <v>NIEHSPB</v>
          </cell>
        </row>
        <row r="5098">
          <cell r="A5098" t="str">
            <v>NIPPON INDIA EQUITY HYBRID FUND -&amp;#160;SEGREGATED PORTFOLIO 1 - DIRECT MONTHLY DIVIDEND PLAN REINVESTMENT</v>
          </cell>
          <cell r="B5098">
            <v>542815</v>
          </cell>
          <cell r="C5098" t="str">
            <v>NIEHSPC</v>
          </cell>
        </row>
        <row r="5099">
          <cell r="A5099" t="str">
            <v>NIPPON INDIA EQUITY HYBRID FUND -&amp;#160;SEGREGATED PORTFOLIO 1 - QUARTERLY DIVIDEND PLAN REINVESTMENT</v>
          </cell>
          <cell r="B5099">
            <v>542816</v>
          </cell>
          <cell r="C5099" t="str">
            <v>NIEHSPF</v>
          </cell>
        </row>
        <row r="5100">
          <cell r="A5100" t="str">
            <v>NIPPON INDIA EQUITY HYBRID FUND -&amp;#160;SEGREGATED PORTFOLIO 1 - DIRECT QUARTERLY DIVIDEND PLAN DIVIDEND PAYOUT</v>
          </cell>
          <cell r="B5100">
            <v>542817</v>
          </cell>
          <cell r="C5100" t="str">
            <v>NIEHSPI</v>
          </cell>
        </row>
        <row r="5101">
          <cell r="A5101" t="str">
            <v>NIPPON INDIA EQUITY HYBRID FUND -&amp;#160;SEGREGATED PORTFOLIO 1 - DIRECT QUARTERLY DIVIDEND PLAN REINVESTMENT</v>
          </cell>
          <cell r="B5101">
            <v>542818</v>
          </cell>
          <cell r="C5101" t="str">
            <v>NIEHSPK</v>
          </cell>
        </row>
        <row r="5102">
          <cell r="A5102" t="str">
            <v>NIPPON INDIA EQUITY HYBRID FUND -&amp;#160;SEGREGATED PORTFOLIO 1 - DIRECT DIVIDEND PLAN DIVIDEND PAYOUT</v>
          </cell>
          <cell r="B5102">
            <v>542819</v>
          </cell>
          <cell r="C5102" t="str">
            <v>NIEHSPM</v>
          </cell>
        </row>
        <row r="5103">
          <cell r="A5103" t="str">
            <v>NIPPON INDIA EQUITY HYBRID FUND -&amp;#160;SEGREGATED PORTFOLIO 1 - MONTHLY DIVIDEND PLAN REINVESTMENT</v>
          </cell>
          <cell r="B5103">
            <v>542820</v>
          </cell>
          <cell r="C5103" t="str">
            <v>NIEHSPN</v>
          </cell>
        </row>
        <row r="5104">
          <cell r="A5104" t="str">
            <v>Indian Railway Catering and Tourism Corporation Ltd</v>
          </cell>
          <cell r="B5104">
            <v>542830</v>
          </cell>
          <cell r="C5104" t="str">
            <v>IRCTC</v>
          </cell>
        </row>
        <row r="5105">
          <cell r="A5105" t="str">
            <v>NIPPON INDIA EQUITY SAVINGS FUND - SEGREGATED PORTFOLIO 1 - DIRECT DIVIDEND PLAN REINVESTMENT</v>
          </cell>
          <cell r="B5105">
            <v>542836</v>
          </cell>
          <cell r="C5105" t="str">
            <v>NIESSPD</v>
          </cell>
        </row>
        <row r="5106">
          <cell r="A5106" t="str">
            <v>NIPPON INDIA EQUITY SAVINGS FUND - SEGREGATED PORTFOLIO 1 - DIRECT GROWTH PLAN GROWTH</v>
          </cell>
          <cell r="B5106">
            <v>542837</v>
          </cell>
          <cell r="C5106" t="str">
            <v>NIESSPE</v>
          </cell>
        </row>
        <row r="5107">
          <cell r="A5107" t="str">
            <v>NIPPON INDIA EQUITY SAVINGS FUND - SEGREGATED PORTFOLIO 1 - DIRECT MONTHLY DIVIDEND PLAN DIVIDEND PAYOUT</v>
          </cell>
          <cell r="B5107">
            <v>542838</v>
          </cell>
          <cell r="C5107" t="str">
            <v>NIESSPF</v>
          </cell>
        </row>
        <row r="5108">
          <cell r="A5108" t="str">
            <v>NIPPON INDIA EQUITY HYBRID FUND -&amp;#160;SEGREGATED PORTFOLIO 1 - GROWTH PLAN GROWTH</v>
          </cell>
          <cell r="B5108">
            <v>542839</v>
          </cell>
          <cell r="C5108" t="str">
            <v>NIEHSPD</v>
          </cell>
        </row>
        <row r="5109">
          <cell r="A5109" t="str">
            <v>NIPPON INDIA EQUITY SAVINGS FUND - SEGREGATED PORTFOLIO 1 - DIRECT QUARTERLY DIVIDEND PLAN DIVIDEND PAYOUT</v>
          </cell>
          <cell r="B5109">
            <v>542840</v>
          </cell>
          <cell r="C5109" t="str">
            <v>NIESSPH</v>
          </cell>
        </row>
        <row r="5110">
          <cell r="A5110" t="str">
            <v>NIPPON INDIA EQUITY HYBRID FUND -&amp;#160;SEGREGATED PORTFOLIO 1 - QUARTERLY DIVIDEND PLAN DIVIDEND PAYOUT</v>
          </cell>
          <cell r="B5110">
            <v>542841</v>
          </cell>
          <cell r="C5110" t="str">
            <v>NIEHSPE</v>
          </cell>
        </row>
        <row r="5111">
          <cell r="A5111" t="str">
            <v>NIPPON INDIA EQUITY SAVINGS FUND - SEGREGATED PORTFOLIO 1 - DIVIDEND PLAN REINVESTMENT</v>
          </cell>
          <cell r="B5111">
            <v>542842</v>
          </cell>
          <cell r="C5111" t="str">
            <v>NIESSPK</v>
          </cell>
        </row>
        <row r="5112">
          <cell r="A5112" t="str">
            <v>NIPPON INDIA EQUITY HYBRID FUND -&amp;#160;SEGREGATED PORTFOLIO 1 - DIRECT GROWTH PLAN GROWTH</v>
          </cell>
          <cell r="B5112">
            <v>542843</v>
          </cell>
          <cell r="C5112" t="str">
            <v>NIEHSPG</v>
          </cell>
        </row>
        <row r="5113">
          <cell r="A5113" t="str">
            <v>NIPPON INDIA EQUITY HYBRID FUND -&amp;#160;SEGREGATED PORTFOLIO 1 - DIVIDEND PLAN DIVIDEND PAYOUT</v>
          </cell>
          <cell r="B5113">
            <v>542844</v>
          </cell>
          <cell r="C5113" t="str">
            <v>NIEHSPH</v>
          </cell>
        </row>
        <row r="5114">
          <cell r="A5114" t="str">
            <v>NIPPON INDIA EQUITY HYBRID FUND -&amp;#160;SEGREGATED PORTFOLIO 1 - DIVIDEND PLAN REINVESTMENT</v>
          </cell>
          <cell r="B5114">
            <v>542845</v>
          </cell>
          <cell r="C5114" t="str">
            <v>NIEHSPJ</v>
          </cell>
        </row>
        <row r="5115">
          <cell r="A5115" t="str">
            <v>NIPPON INDIA EQUITY HYBRID FUND -&amp;#160;SEGREGATED PORTFOLIO 1 - MONTHLY DIVIDEND PLAN DIVIDEND PAYOUT</v>
          </cell>
          <cell r="B5115">
            <v>542846</v>
          </cell>
          <cell r="C5115" t="str">
            <v>NIEHSPL</v>
          </cell>
        </row>
        <row r="5116">
          <cell r="A5116" t="str">
            <v>NIPPON INDIA EQUITY SAVINGS FUND - SEGREGATED PORTFOLIO 1 - GROWTH PLAN GROWTH</v>
          </cell>
          <cell r="B5116">
            <v>542847</v>
          </cell>
          <cell r="C5116" t="str">
            <v>NIESSPL</v>
          </cell>
        </row>
        <row r="5117">
          <cell r="A5117" t="str">
            <v>NIPPON INDIA EQUITY SAVINGS FUND - SEGREGATED PORTFOLIO 1 - MONTHLY DIVIDEND PLANDIVIDEND PAYOUT</v>
          </cell>
          <cell r="B5117">
            <v>542848</v>
          </cell>
          <cell r="C5117" t="str">
            <v>NIESSPM</v>
          </cell>
        </row>
        <row r="5118">
          <cell r="A5118" t="str">
            <v>NIPPON INDIA EQUITY SAVINGS FUND - SEGREGATED PORTFOLIO 1 - MONTHLY DIVIDEND PLAN REINVESTMENT</v>
          </cell>
          <cell r="B5118">
            <v>542849</v>
          </cell>
          <cell r="C5118" t="str">
            <v>NIESSPN</v>
          </cell>
        </row>
        <row r="5119">
          <cell r="A5119" t="str">
            <v>Goblin India Ltd</v>
          </cell>
          <cell r="B5119">
            <v>542850</v>
          </cell>
          <cell r="C5119" t="str">
            <v>GOBLIN</v>
          </cell>
        </row>
        <row r="5120">
          <cell r="A5120" t="str">
            <v>Gensol Engineering Ltd</v>
          </cell>
          <cell r="B5120">
            <v>542851</v>
          </cell>
          <cell r="C5120" t="str">
            <v>GENSOL</v>
          </cell>
        </row>
        <row r="5121">
          <cell r="A5121" t="str">
            <v>Vishwaraj Sugar Industries Ltd</v>
          </cell>
          <cell r="B5121">
            <v>542852</v>
          </cell>
          <cell r="C5121" t="str">
            <v>VISHWARAJ</v>
          </cell>
        </row>
        <row r="5122">
          <cell r="A5122" t="str">
            <v>Greenpanel Industries Ltd</v>
          </cell>
          <cell r="B5122">
            <v>542857</v>
          </cell>
          <cell r="C5122" t="str">
            <v>GREENPANEL</v>
          </cell>
        </row>
        <row r="5123">
          <cell r="A5123" t="str">
            <v>Shahlon Silk Industries Ltd</v>
          </cell>
          <cell r="B5123">
            <v>542862</v>
          </cell>
          <cell r="C5123" t="str">
            <v>SHAHLON</v>
          </cell>
        </row>
        <row r="5124">
          <cell r="A5124" t="str">
            <v>ADITYA BIRLA SUN LIFE BANKING ETF</v>
          </cell>
          <cell r="B5124">
            <v>542863</v>
          </cell>
          <cell r="C5124" t="str">
            <v>ABSLBANETF</v>
          </cell>
        </row>
        <row r="5125">
          <cell r="A5125" t="str">
            <v>Mount Housing and Infrastructure Ltd</v>
          </cell>
          <cell r="B5125">
            <v>542864</v>
          </cell>
          <cell r="C5125" t="str">
            <v>MOUNT</v>
          </cell>
        </row>
        <row r="5126">
          <cell r="A5126" t="str">
            <v>Anuroop Packaging Ltd</v>
          </cell>
          <cell r="B5126">
            <v>542865</v>
          </cell>
          <cell r="C5126" t="str">
            <v>ANUROOP</v>
          </cell>
        </row>
        <row r="5127">
          <cell r="A5127" t="str">
            <v>JSG Leasing Ltd</v>
          </cell>
          <cell r="B5127">
            <v>542866</v>
          </cell>
          <cell r="C5127" t="str">
            <v>JSGLEASING</v>
          </cell>
        </row>
        <row r="5128">
          <cell r="A5128" t="str">
            <v>CSB Bank Ltd</v>
          </cell>
          <cell r="B5128">
            <v>542867</v>
          </cell>
          <cell r="C5128" t="str">
            <v>CSBBANK</v>
          </cell>
        </row>
        <row r="5129">
          <cell r="A5129" t="str">
            <v>Ujjivan Small Finance Bank Ltd</v>
          </cell>
          <cell r="B5129">
            <v>542904</v>
          </cell>
          <cell r="C5129" t="str">
            <v>UJJIVANSFB</v>
          </cell>
        </row>
        <row r="5130">
          <cell r="A5130" t="str">
            <v>Somany Home Innovation Ltd</v>
          </cell>
          <cell r="B5130">
            <v>542905</v>
          </cell>
          <cell r="C5130" t="str">
            <v>SHIL</v>
          </cell>
        </row>
        <row r="5131">
          <cell r="A5131" t="str">
            <v>Easun Capital Markets Ltd</v>
          </cell>
          <cell r="B5131">
            <v>542906</v>
          </cell>
          <cell r="C5131" t="str">
            <v>EASUN</v>
          </cell>
        </row>
        <row r="5132">
          <cell r="A5132" t="str">
            <v>Prince Pipes and Fittings Ltd</v>
          </cell>
          <cell r="B5132">
            <v>542907</v>
          </cell>
          <cell r="C5132" t="str">
            <v>PRINCEPIPE</v>
          </cell>
        </row>
        <row r="5133">
          <cell r="A5133" t="str">
            <v>Valencia Nutrition Ltd</v>
          </cell>
          <cell r="B5133">
            <v>542910</v>
          </cell>
          <cell r="C5133" t="str">
            <v>VALENCIA</v>
          </cell>
        </row>
        <row r="5134">
          <cell r="A5134" t="str">
            <v>Assam Entrade Ltd</v>
          </cell>
          <cell r="B5134">
            <v>542911</v>
          </cell>
          <cell r="C5134" t="str">
            <v>ASSAMENT</v>
          </cell>
        </row>
        <row r="5135">
          <cell r="A5135" t="str">
            <v>Gian Life Care Ltd</v>
          </cell>
          <cell r="B5135">
            <v>542918</v>
          </cell>
          <cell r="C5135" t="str">
            <v>GIANLIFE</v>
          </cell>
        </row>
        <row r="5136">
          <cell r="A5136" t="str">
            <v>Artemis Medicare Services Ltd</v>
          </cell>
          <cell r="B5136">
            <v>542919</v>
          </cell>
          <cell r="C5136" t="str">
            <v>ARTEMISMED</v>
          </cell>
        </row>
        <row r="5137">
          <cell r="A5137" t="str">
            <v>Sumitomo Chemical India Ltd</v>
          </cell>
          <cell r="B5137">
            <v>542920</v>
          </cell>
          <cell r="C5137" t="str">
            <v>SUMICHEM</v>
          </cell>
        </row>
        <row r="5138">
          <cell r="A5138" t="str">
            <v>ICICI Prudential Midcap 150 ETF</v>
          </cell>
          <cell r="B5138">
            <v>542921</v>
          </cell>
          <cell r="C5138" t="str">
            <v>ICICIM150</v>
          </cell>
        </row>
        <row r="5139">
          <cell r="A5139" t="str">
            <v>Mirae Asset Nifty Next 50 ETF (MANXT50ETF)</v>
          </cell>
          <cell r="B5139">
            <v>542922</v>
          </cell>
          <cell r="C5139" t="str">
            <v>MANXT50ETF</v>
          </cell>
        </row>
        <row r="5140">
          <cell r="A5140" t="str">
            <v>Tranway Technologies Ltd</v>
          </cell>
          <cell r="B5140">
            <v>542923</v>
          </cell>
          <cell r="C5140" t="str">
            <v>TRANWAY</v>
          </cell>
        </row>
        <row r="5141">
          <cell r="A5141" t="str">
            <v>Janus Corporation Ltd</v>
          </cell>
          <cell r="B5141">
            <v>542924</v>
          </cell>
          <cell r="C5141" t="str">
            <v>JANUSCORP</v>
          </cell>
        </row>
        <row r="5142">
          <cell r="A5142" t="str">
            <v>Vardhan Capital &amp; Finance Ltd</v>
          </cell>
          <cell r="B5142">
            <v>542931</v>
          </cell>
          <cell r="C5142" t="str">
            <v>VARDHANCFL</v>
          </cell>
        </row>
        <row r="5143">
          <cell r="A5143" t="str">
            <v>Birla Tyres Ltd</v>
          </cell>
          <cell r="B5143">
            <v>542932</v>
          </cell>
          <cell r="C5143" t="str">
            <v>BIRLATYRES</v>
          </cell>
        </row>
        <row r="5144">
          <cell r="A5144" t="str">
            <v>Universus Photo Imagings Ltd</v>
          </cell>
          <cell r="B5144">
            <v>542933</v>
          </cell>
          <cell r="C5144" t="str">
            <v>UNIVPHOTO</v>
          </cell>
        </row>
        <row r="5145">
          <cell r="A5145" t="str">
            <v>Chandra Bhagat Pharma Ltd</v>
          </cell>
          <cell r="B5145">
            <v>542934</v>
          </cell>
          <cell r="C5145" t="str">
            <v>CBPL</v>
          </cell>
        </row>
        <row r="5146">
          <cell r="A5146" t="str">
            <v>ICL Organic Dairy Products Ltd</v>
          </cell>
          <cell r="B5146">
            <v>542935</v>
          </cell>
          <cell r="C5146" t="str">
            <v>ICLORGANIC</v>
          </cell>
        </row>
        <row r="5147">
          <cell r="A5147" t="str">
            <v>Octavius Plantations Ltd</v>
          </cell>
          <cell r="B5147">
            <v>542938</v>
          </cell>
          <cell r="C5147" t="str">
            <v>OCTAVIUSPL</v>
          </cell>
        </row>
        <row r="5148">
          <cell r="A5148" t="str">
            <v>Suven Pharmaceuticals Ltd</v>
          </cell>
          <cell r="B5148">
            <v>543064</v>
          </cell>
          <cell r="C5148" t="str">
            <v>SUVENPHAR</v>
          </cell>
        </row>
        <row r="5149">
          <cell r="A5149" t="str">
            <v>SM Auto Stamping Ltd</v>
          </cell>
          <cell r="B5149">
            <v>543065</v>
          </cell>
          <cell r="C5149" t="str">
            <v>SMAUTO</v>
          </cell>
        </row>
        <row r="5150">
          <cell r="A5150" t="str">
            <v>SBI Cards and Payment Services Ltd</v>
          </cell>
          <cell r="B5150">
            <v>543066</v>
          </cell>
          <cell r="C5150" t="str">
            <v>SBICARD</v>
          </cell>
        </row>
        <row r="5151">
          <cell r="A5151" t="str">
            <v>NIPPON INDIA EQUITY SAVINGS FUND -  SEGREGATED PORTFOLIO 2 - MONTHLY DIVIDEND PLAN(Issue Price: 0.01)</v>
          </cell>
          <cell r="B5151">
            <v>543144</v>
          </cell>
          <cell r="C5151" t="str">
            <v>08MPD</v>
          </cell>
        </row>
        <row r="5152">
          <cell r="A5152" t="str">
            <v>NIPPON INDIA EQUITY SAVINGS FUND -  SEGREGATED PORTFOLIO 2 - DIRECT DIVIDEND PLAN(Issue Price: 0.01)</v>
          </cell>
          <cell r="B5152">
            <v>543145</v>
          </cell>
          <cell r="C5152" t="str">
            <v>08ADR</v>
          </cell>
        </row>
        <row r="5153">
          <cell r="A5153" t="str">
            <v>NIPPON INDIA EQUITY SAVINGS FUND -  SEGREGATED PORTFOLIO 2 - MONTHLY DIVIDEND PLAN(Issue Price: 0.01)</v>
          </cell>
          <cell r="B5153">
            <v>543146</v>
          </cell>
          <cell r="C5153" t="str">
            <v>08MPR</v>
          </cell>
        </row>
        <row r="5154">
          <cell r="A5154" t="str">
            <v>NIPPON INDIA EQUITY SAVINGS FUND -  SEGREGATED PORTFOLIO 2 - DIRECT MONTHLY DIVIDEND PLAN(Issue Price: 0.01)</v>
          </cell>
          <cell r="B5154">
            <v>543147</v>
          </cell>
          <cell r="C5154" t="str">
            <v>08AMD</v>
          </cell>
        </row>
        <row r="5155">
          <cell r="A5155" t="str">
            <v>NIPPON INDIA EQUITY SAVINGS FUND -  SEGREGATED PORTFOLIO 2 - DIRECT MONTHLY DIVIDEND PLAN(Issue Price: 0.01)</v>
          </cell>
          <cell r="B5155">
            <v>543148</v>
          </cell>
          <cell r="C5155" t="str">
            <v>08AMR</v>
          </cell>
        </row>
        <row r="5156">
          <cell r="A5156" t="str">
            <v>NIPPON INDIA EQUITY SAVINGS FUND -  SEGREGATED PORTFOLIO 2 - BONUS PLAN(Issue Price: 0.01)</v>
          </cell>
          <cell r="B5156">
            <v>543149</v>
          </cell>
          <cell r="C5156" t="str">
            <v>08BPB</v>
          </cell>
        </row>
        <row r="5157">
          <cell r="A5157" t="str">
            <v>NIPPON INDIA EQUITY SAVINGS FUND -  SEGREGATED PORTFOLIO 2 - GROWTH PLAN(Issue Price: 0.01)</v>
          </cell>
          <cell r="B5157">
            <v>543150</v>
          </cell>
          <cell r="C5157" t="str">
            <v>08GPG</v>
          </cell>
        </row>
        <row r="5158">
          <cell r="A5158" t="str">
            <v>NIPPON INDIA EQUITY SAVINGS FUND -  SEGREGATED PORTFOLIO 2 - DIRECT BONUS PLAN(Issue Price: 0.01)</v>
          </cell>
          <cell r="B5158">
            <v>543151</v>
          </cell>
          <cell r="C5158" t="str">
            <v>08ABB</v>
          </cell>
        </row>
        <row r="5159">
          <cell r="A5159" t="str">
            <v>NIPPON INDIA EQUITY SAVINGS FUND -  SEGREGATED PORTFOLIO 2 - QUARTERLY DIVIDEND PLAN(Issue Price: 0.01)</v>
          </cell>
          <cell r="B5159">
            <v>543152</v>
          </cell>
          <cell r="C5159" t="str">
            <v>08QPD</v>
          </cell>
        </row>
        <row r="5160">
          <cell r="A5160" t="str">
            <v>NIPPON INDIA EQUITY SAVINGS FUND -  SEGREGATED PORTFOLIO 2 - DIRECT GROWTH PLAN(Issue Price: 0.01)</v>
          </cell>
          <cell r="B5160">
            <v>543153</v>
          </cell>
          <cell r="C5160" t="str">
            <v>08AGG</v>
          </cell>
        </row>
        <row r="5161">
          <cell r="A5161" t="str">
            <v>NIPPON INDIA EQUITY SAVINGS FUND -  SEGREGATED PORTFOLIO 2 - QUARTERLY DIVIDEND PLAN(Issue Price: 0.01)</v>
          </cell>
          <cell r="B5161">
            <v>543154</v>
          </cell>
          <cell r="C5161" t="str">
            <v>08QPR</v>
          </cell>
        </row>
        <row r="5162">
          <cell r="A5162" t="str">
            <v>NIPPON INDIA EQUITY SAVINGS FUND -  SEGREGATED PORTFOLIO 2 - DIRECT QUARTERLY DIVIDEND PLAN(Issue Price: 0.01)</v>
          </cell>
          <cell r="B5162">
            <v>543155</v>
          </cell>
          <cell r="C5162" t="str">
            <v>08AQD</v>
          </cell>
        </row>
        <row r="5163">
          <cell r="A5163" t="str">
            <v>NIPPON INDIA EQUITY SAVINGS FUND -  SEGREGATED PORTFOLIO 2 - DIVIDEND PLAN(Issue Price: 0.01)</v>
          </cell>
          <cell r="B5163">
            <v>543156</v>
          </cell>
          <cell r="C5163" t="str">
            <v>08DPD</v>
          </cell>
        </row>
        <row r="5164">
          <cell r="A5164" t="str">
            <v>NIPPON INDIA EQUITY SAVINGS FUND -  SEGREGATED PORTFOLIO 2 - DIRECT QUARTERLY DIVIDEND PLAN(Issue Price: 0.01)</v>
          </cell>
          <cell r="B5164">
            <v>543168</v>
          </cell>
          <cell r="C5164" t="str">
            <v>08AQR</v>
          </cell>
        </row>
        <row r="5165">
          <cell r="A5165" t="str">
            <v>NIPPON INDIA EQUITY SAVINGS FUND -  SEGREGATED PORTFOLIO 2 - DIVIDEND PLAN(Issue Price: 0.01)</v>
          </cell>
          <cell r="B5165">
            <v>543169</v>
          </cell>
          <cell r="C5165" t="str">
            <v>08DPR</v>
          </cell>
        </row>
        <row r="5166">
          <cell r="A5166" t="str">
            <v>NIPPON INDIA EQUITY SAVINGS FUND -  SEGREGATED PORTFOLIO 2 - DIRECT DIVIDEND PLAN(Issue Price: 0.01)</v>
          </cell>
          <cell r="B5166">
            <v>543170</v>
          </cell>
          <cell r="C5166" t="str">
            <v>08ADD</v>
          </cell>
        </row>
        <row r="5167">
          <cell r="A5167" t="str">
            <v>RO Jewels Ltd</v>
          </cell>
          <cell r="B5167">
            <v>543171</v>
          </cell>
          <cell r="C5167" t="str">
            <v>ROJL</v>
          </cell>
        </row>
        <row r="5168">
          <cell r="A5168" t="str">
            <v>Cospower Engineering Ltd</v>
          </cell>
          <cell r="B5168">
            <v>543172</v>
          </cell>
          <cell r="C5168" t="str">
            <v>COSPOWER</v>
          </cell>
        </row>
        <row r="5169">
          <cell r="A5169" t="str">
            <v>NIPPON INDIA EQUITY HYBRID FUND -  SEGREGATED PORTFOLIO 2DIVIDEND PLANDIVIDEND REINVESTMENT</v>
          </cell>
          <cell r="B5169">
            <v>543173</v>
          </cell>
          <cell r="C5169" t="str">
            <v>11DPR</v>
          </cell>
        </row>
        <row r="5170">
          <cell r="A5170" t="str">
            <v>NIPPON INDIA EQUITY HYBRID FUND -  SEGREGATED PORTFOLIO 2GROWTH PLAN GROWTH OPTIONGROWTH</v>
          </cell>
          <cell r="B5170">
            <v>543174</v>
          </cell>
          <cell r="C5170" t="str">
            <v>11GPG</v>
          </cell>
        </row>
        <row r="5171">
          <cell r="A5171" t="str">
            <v>NIPPON INDIA EQUITY HYBRID FUND -  SEGREGATED PORTFOLIO 2MONTHLY DIVIDEND PLANDIVIDEND PAYOUT</v>
          </cell>
          <cell r="B5171">
            <v>543175</v>
          </cell>
          <cell r="C5171" t="str">
            <v>11MPD</v>
          </cell>
        </row>
        <row r="5172">
          <cell r="A5172" t="str">
            <v>NIPPON INDIA EQUITY HYBRID FUND -  SEGREGATED PORTFOLIO 2MONTHLY DIVIDEND PLANREINVESTMENT</v>
          </cell>
          <cell r="B5172">
            <v>543176</v>
          </cell>
          <cell r="C5172" t="str">
            <v>11MPR</v>
          </cell>
        </row>
        <row r="5173">
          <cell r="A5173" t="str">
            <v>NIPPON INDIA EQUITY HYBRID FUND -  SEGREGATED PORTFOLIO 2QUARTERLY DIVIDEND PLANDIVIDEND PAYOUT</v>
          </cell>
          <cell r="B5173">
            <v>543177</v>
          </cell>
          <cell r="C5173" t="str">
            <v>11QPD</v>
          </cell>
        </row>
        <row r="5174">
          <cell r="A5174" t="str">
            <v>NIPPON INDIA EQUITY HYBRID FUND -  SEGREGATED PORTFOLIO 2QUARTERLY DIVIDEND PLANREINVESTMENT</v>
          </cell>
          <cell r="B5174">
            <v>543178</v>
          </cell>
          <cell r="C5174" t="str">
            <v>11QPR</v>
          </cell>
        </row>
        <row r="5175">
          <cell r="A5175" t="str">
            <v>NIPPON INDIA EQUITY HYBRID FUND -  SEGREGATED PORTFOLIO 2DIRECT PLAN DIVIDEND PLANDIVIDEND PAYOUT</v>
          </cell>
          <cell r="B5175">
            <v>543179</v>
          </cell>
          <cell r="C5175" t="str">
            <v>11ADD</v>
          </cell>
        </row>
        <row r="5176">
          <cell r="A5176" t="str">
            <v>NIPPON INDIA EQUITY HYBRID FUND -  SEGREGATED PORTFOLIO 2DIRECT PLAN DIVIDEND PLANDIVIDEND REINVESTMENT</v>
          </cell>
          <cell r="B5176">
            <v>543180</v>
          </cell>
          <cell r="C5176" t="str">
            <v>11ADR</v>
          </cell>
        </row>
        <row r="5177">
          <cell r="A5177" t="str">
            <v>NIPPON INDIA EQUITY HYBRID FUND -  SEGREGATED PORTFOLIO 2DIRECT GROWTH PLAN GROWTH OPTIONGROWTH</v>
          </cell>
          <cell r="B5177">
            <v>543181</v>
          </cell>
          <cell r="C5177" t="str">
            <v>11AGG</v>
          </cell>
        </row>
        <row r="5178">
          <cell r="A5178" t="str">
            <v>NIPPON INDIA EQUITY HYBRID FUND -  SEGREGATED PORTFOLIO 2DIRECT MONTHLY DIVIDEND PLANDIVIDEND PAYOUT</v>
          </cell>
          <cell r="B5178">
            <v>543182</v>
          </cell>
          <cell r="C5178" t="str">
            <v>11AMD</v>
          </cell>
        </row>
        <row r="5179">
          <cell r="A5179" t="str">
            <v>NIPPON INDIA EQUITY HYBRID FUND -  SEGREGATED PORTFOLIO 2DIRECT MONTHLY DIVIDEND PLANREINVESTMENT</v>
          </cell>
          <cell r="B5179">
            <v>543183</v>
          </cell>
          <cell r="C5179" t="str">
            <v>11AMR</v>
          </cell>
        </row>
        <row r="5180">
          <cell r="A5180" t="str">
            <v>NIPPON INDIA EQUITY HYBRID FUND -  SEGREGATED PORTFOLIO 2DIRECT QUARTERLY DIVIDEND PLANDIVIDEND PAYOUT</v>
          </cell>
          <cell r="B5180">
            <v>543184</v>
          </cell>
          <cell r="C5180" t="str">
            <v>11AQD</v>
          </cell>
        </row>
        <row r="5181">
          <cell r="A5181" t="str">
            <v>NIPPON INDIA EQUITY HYBRID FUND -  SEGREGATED PORTFOLIO 2DIRECT QUARTERLY DIVIDEND PLANREINVESTMENT</v>
          </cell>
          <cell r="B5181">
            <v>543185</v>
          </cell>
          <cell r="C5181" t="str">
            <v>11AQR</v>
          </cell>
        </row>
        <row r="5182">
          <cell r="A5182" t="str">
            <v>NIPPON INDIA EQUITY HYBRID FUND -  SEGREGATED PORTFOLIO 2DIVIDEND PLANDIVIDEND PAYOUT</v>
          </cell>
          <cell r="B5182">
            <v>543186</v>
          </cell>
          <cell r="C5182" t="str">
            <v>11DPD</v>
          </cell>
        </row>
        <row r="5183">
          <cell r="A5183" t="str">
            <v>ABB Power Products and Systems India Ltd</v>
          </cell>
          <cell r="B5183">
            <v>543187</v>
          </cell>
          <cell r="C5183" t="str">
            <v>POWERINDIA</v>
          </cell>
        </row>
        <row r="5184">
          <cell r="A5184" t="str">
            <v>DJ Mediaprint &amp; Logistics Ltd</v>
          </cell>
          <cell r="B5184">
            <v>543193</v>
          </cell>
          <cell r="C5184" t="str">
            <v>DJML</v>
          </cell>
        </row>
        <row r="5185">
          <cell r="A5185" t="str">
            <v>Nirmitee Robotics India Ltd</v>
          </cell>
          <cell r="B5185">
            <v>543194</v>
          </cell>
          <cell r="C5185" t="str">
            <v>NIRMITEE</v>
          </cell>
        </row>
        <row r="5186">
          <cell r="A5186" t="str">
            <v>Natural Biocon (India) Ltd</v>
          </cell>
          <cell r="B5186">
            <v>543207</v>
          </cell>
          <cell r="C5186" t="str">
            <v>NATURAL</v>
          </cell>
        </row>
        <row r="5187">
          <cell r="A5187" t="str">
            <v>Bhartia Bachat Ltd</v>
          </cell>
          <cell r="B5187">
            <v>543208</v>
          </cell>
          <cell r="C5187" t="str">
            <v>BHARTIA</v>
          </cell>
        </row>
        <row r="5188">
          <cell r="A5188" t="str">
            <v>Billwin Industries Ltd</v>
          </cell>
          <cell r="B5188">
            <v>543209</v>
          </cell>
          <cell r="C5188" t="str">
            <v>BILLWIN</v>
          </cell>
        </row>
        <row r="5189">
          <cell r="A5189" t="str">
            <v>Aarti Surfactants Ltd</v>
          </cell>
          <cell r="B5189">
            <v>543210</v>
          </cell>
          <cell r="C5189" t="str">
            <v>AARTISURF</v>
          </cell>
        </row>
        <row r="5190">
          <cell r="A5190" t="str">
            <v>Bonlon Industries Ltd</v>
          </cell>
          <cell r="B5190">
            <v>543211</v>
          </cell>
          <cell r="C5190" t="str">
            <v>BONLON</v>
          </cell>
        </row>
        <row r="5191">
          <cell r="A5191" t="str">
            <v>Borosil Ltd</v>
          </cell>
          <cell r="B5191">
            <v>543212</v>
          </cell>
          <cell r="C5191" t="str">
            <v>BOROLTD</v>
          </cell>
        </row>
        <row r="5192">
          <cell r="A5192" t="str">
            <v>Rossari Biotech Ltd</v>
          </cell>
          <cell r="B5192">
            <v>543213</v>
          </cell>
          <cell r="C5192" t="str">
            <v>ROSSARI</v>
          </cell>
        </row>
        <row r="5193">
          <cell r="A5193" t="str">
            <v>NDR Auto Components Ltd</v>
          </cell>
          <cell r="B5193">
            <v>543214</v>
          </cell>
          <cell r="C5193" t="str">
            <v>NDRAUTO</v>
          </cell>
        </row>
        <row r="5194">
          <cell r="A5194" t="str">
            <v>Mindspace Business Parks REIT</v>
          </cell>
          <cell r="B5194">
            <v>543217</v>
          </cell>
          <cell r="C5194" t="str">
            <v>MINDSPACE</v>
          </cell>
        </row>
        <row r="5195">
          <cell r="A5195" t="str">
            <v>Suratwwala Business Group Ltd</v>
          </cell>
          <cell r="B5195">
            <v>543218</v>
          </cell>
          <cell r="C5195" t="str">
            <v>SBGLP</v>
          </cell>
        </row>
        <row r="5196">
          <cell r="A5196" t="str">
            <v>&amp;#160;ICICI Prudential Alpha Low Vol 30 ETF&amp;#160;</v>
          </cell>
          <cell r="B5196">
            <v>543219</v>
          </cell>
          <cell r="C5196" t="str">
            <v>ICICIALPLV</v>
          </cell>
        </row>
        <row r="5197">
          <cell r="A5197" t="str">
            <v>Max Healthcare Institute Ltd</v>
          </cell>
          <cell r="B5197">
            <v>543220</v>
          </cell>
          <cell r="C5197" t="str">
            <v>MAXHEALTH</v>
          </cell>
        </row>
        <row r="5198">
          <cell r="A5198" t="str">
            <v>ICICI Prudential IT ETF</v>
          </cell>
          <cell r="B5198">
            <v>543221</v>
          </cell>
          <cell r="C5198" t="str">
            <v>ICICITECH</v>
          </cell>
        </row>
        <row r="5199">
          <cell r="A5199" t="str">
            <v>Trekkingtoes.com Ltd</v>
          </cell>
          <cell r="B5199">
            <v>543222</v>
          </cell>
          <cell r="C5199" t="str">
            <v>HIPPOCABS</v>
          </cell>
        </row>
        <row r="5200">
          <cell r="A5200" t="str">
            <v>Max India Ltd</v>
          </cell>
          <cell r="B5200">
            <v>543223</v>
          </cell>
          <cell r="C5200" t="str">
            <v>MAXINDIA</v>
          </cell>
        </row>
        <row r="5201">
          <cell r="A5201" t="str">
            <v>HDFC Banking ETF</v>
          </cell>
          <cell r="B5201">
            <v>543224</v>
          </cell>
          <cell r="C5201" t="str">
            <v>HBANKETF</v>
          </cell>
        </row>
        <row r="5202">
          <cell r="A5202" t="str">
            <v>Tower Infrastructure Trust</v>
          </cell>
          <cell r="B5202">
            <v>543225</v>
          </cell>
          <cell r="C5202" t="str">
            <v>TOWERINFRA</v>
          </cell>
        </row>
        <row r="5203">
          <cell r="A5203" t="str">
            <v>UTI Bank Exchange Traded Fund (UTI Bank ETF)</v>
          </cell>
          <cell r="B5203">
            <v>543226</v>
          </cell>
          <cell r="C5203" t="str">
            <v>UTIBANKETF</v>
          </cell>
        </row>
        <row r="5204">
          <cell r="A5204" t="str">
            <v>Happiest Minds Technologies Ltd</v>
          </cell>
          <cell r="B5204">
            <v>543227</v>
          </cell>
          <cell r="C5204" t="str">
            <v>HAPPSTMNDS</v>
          </cell>
        </row>
        <row r="5205">
          <cell r="A5205" t="str">
            <v>Route Mobile Ltd</v>
          </cell>
          <cell r="B5205">
            <v>543228</v>
          </cell>
          <cell r="C5205" t="str">
            <v>ROUTE</v>
          </cell>
        </row>
        <row r="5206">
          <cell r="A5206" t="str">
            <v>Advait Infratech Ltd</v>
          </cell>
          <cell r="B5206">
            <v>543230</v>
          </cell>
          <cell r="C5206" t="str">
            <v>ADVAIT</v>
          </cell>
        </row>
        <row r="5207">
          <cell r="A5207" t="str">
            <v>Archidply Decor Ltd</v>
          </cell>
          <cell r="B5207">
            <v>543231</v>
          </cell>
          <cell r="C5207" t="str">
            <v>ADL</v>
          </cell>
        </row>
        <row r="5208">
          <cell r="A5208" t="str">
            <v>Computer Age Management Services Ltd</v>
          </cell>
          <cell r="B5208">
            <v>543232</v>
          </cell>
          <cell r="C5208" t="str">
            <v>CAMS</v>
          </cell>
        </row>
        <row r="5209">
          <cell r="A5209" t="str">
            <v>Chemcon Speciality Chemicals Ltd</v>
          </cell>
          <cell r="B5209">
            <v>543233</v>
          </cell>
          <cell r="C5209" t="str">
            <v>CHEMCON</v>
          </cell>
        </row>
        <row r="5210">
          <cell r="A5210" t="str">
            <v>SecMark Consultancy Ltd</v>
          </cell>
          <cell r="B5210">
            <v>543234</v>
          </cell>
          <cell r="C5210" t="str">
            <v>SECMARK</v>
          </cell>
        </row>
        <row r="5211">
          <cell r="A5211" t="str">
            <v>Angel Broking Ltd</v>
          </cell>
          <cell r="B5211">
            <v>543235</v>
          </cell>
          <cell r="C5211" t="str">
            <v>ANGELBRKG</v>
          </cell>
        </row>
        <row r="5212">
          <cell r="A5212" t="str">
            <v>Atam Valves Ltd</v>
          </cell>
          <cell r="B5212">
            <v>543236</v>
          </cell>
          <cell r="C5212" t="str">
            <v>ATAM</v>
          </cell>
        </row>
        <row r="5213">
          <cell r="A5213" t="str">
            <v>Mazagon Dock Shipbuilders Ltd</v>
          </cell>
          <cell r="B5213">
            <v>543237</v>
          </cell>
          <cell r="C5213" t="str">
            <v>MAZDOCK</v>
          </cell>
        </row>
        <row r="5214">
          <cell r="A5214" t="str">
            <v>UTI Asset Management Company Ltd</v>
          </cell>
          <cell r="B5214">
            <v>543238</v>
          </cell>
          <cell r="C5214" t="str">
            <v>UTIAMC</v>
          </cell>
        </row>
        <row r="5215">
          <cell r="A5215" t="str">
            <v>G M Polyplast Ltd</v>
          </cell>
          <cell r="B5215">
            <v>543239</v>
          </cell>
          <cell r="C5215" t="str">
            <v>GMPL</v>
          </cell>
        </row>
        <row r="5216">
          <cell r="A5216" t="str">
            <v>Likhitha Infrastructure Ltd</v>
          </cell>
          <cell r="B5216">
            <v>543240</v>
          </cell>
          <cell r="C5216" t="str">
            <v>LIKHITHA</v>
          </cell>
        </row>
        <row r="5217">
          <cell r="A5217" t="str">
            <v>Veer Global Infraconstruction Ltd</v>
          </cell>
          <cell r="B5217">
            <v>543241</v>
          </cell>
          <cell r="C5217" t="str">
            <v>VGIL</v>
          </cell>
        </row>
        <row r="5218">
          <cell r="A5218" t="str">
            <v>Hemisphere Properties India Ltd</v>
          </cell>
          <cell r="B5218">
            <v>543242</v>
          </cell>
          <cell r="C5218" t="str">
            <v>HEMIPROP</v>
          </cell>
        </row>
        <row r="5219">
          <cell r="A5219" t="str">
            <v>Equitas Small Finance Bank Ltd</v>
          </cell>
          <cell r="B5219">
            <v>543243</v>
          </cell>
          <cell r="C5219" t="str">
            <v>EQUITASBNK</v>
          </cell>
        </row>
        <row r="5220">
          <cell r="A5220" t="str">
            <v>Shine Fashions (India) Ltd</v>
          </cell>
          <cell r="B5220">
            <v>543244</v>
          </cell>
          <cell r="C5220" t="str">
            <v>SHINEFASH</v>
          </cell>
        </row>
        <row r="5221">
          <cell r="A5221" t="str">
            <v>BARODA RAYON CORPORATION LTD</v>
          </cell>
          <cell r="B5221">
            <v>500270</v>
          </cell>
          <cell r="C5221" t="str">
            <v>BARODARY</v>
          </cell>
        </row>
        <row r="5222">
          <cell r="A5222" t="str">
            <v>MEDIAONE GLOBAL ENTERTAINMENT LTD</v>
          </cell>
          <cell r="B5222">
            <v>503685</v>
          </cell>
          <cell r="C5222" t="str">
            <v>MEDIAONE</v>
          </cell>
        </row>
        <row r="5223">
          <cell r="A5223" t="str">
            <v>INDIA RADIATORS LTD</v>
          </cell>
          <cell r="B5223">
            <v>505100</v>
          </cell>
          <cell r="C5223" t="str">
            <v>INRADIA</v>
          </cell>
        </row>
        <row r="5224">
          <cell r="A5224" t="str">
            <v>PB Global Ltd</v>
          </cell>
          <cell r="B5224">
            <v>506580</v>
          </cell>
          <cell r="C5224" t="str">
            <v>PBGLOBAL</v>
          </cell>
        </row>
        <row r="5225">
          <cell r="A5225" t="str">
            <v>INFOMEDIA PRESS LTD</v>
          </cell>
          <cell r="B5225">
            <v>509069</v>
          </cell>
          <cell r="C5225" t="str">
            <v>INFOMEDIA</v>
          </cell>
        </row>
        <row r="5226">
          <cell r="A5226" t="str">
            <v>U.P.HOTELS LTD</v>
          </cell>
          <cell r="B5226">
            <v>509960</v>
          </cell>
          <cell r="C5226" t="str">
            <v>UPHOT</v>
          </cell>
        </row>
        <row r="5227">
          <cell r="A5227" t="str">
            <v>PREMIER CAPITAL SERVICES LTD</v>
          </cell>
          <cell r="B5227">
            <v>511016</v>
          </cell>
          <cell r="C5227" t="str">
            <v>PREMCAP</v>
          </cell>
        </row>
        <row r="5228">
          <cell r="A5228" t="str">
            <v>ICDS LTD</v>
          </cell>
          <cell r="B5228">
            <v>511194</v>
          </cell>
          <cell r="C5228" t="str">
            <v>ICDSLTD</v>
          </cell>
        </row>
        <row r="5229">
          <cell r="A5229" t="str">
            <v>Saianand Commercial Limited</v>
          </cell>
          <cell r="B5229">
            <v>512097</v>
          </cell>
          <cell r="C5229" t="str">
            <v>SAICOM</v>
          </cell>
        </row>
        <row r="5230">
          <cell r="A5230" t="str">
            <v>ROSE MERC.LTD</v>
          </cell>
          <cell r="B5230">
            <v>512115</v>
          </cell>
          <cell r="C5230" t="str">
            <v>ROSEMER</v>
          </cell>
        </row>
        <row r="5231">
          <cell r="A5231" t="str">
            <v>SURBHI INDUSTRIES LTD</v>
          </cell>
          <cell r="B5231">
            <v>514260</v>
          </cell>
          <cell r="C5231" t="str">
            <v>SURBHIN</v>
          </cell>
        </row>
        <row r="5232">
          <cell r="A5232" t="str">
            <v>SHRI GANG INDUSTRIES AND ALLIED PRODUCTS LTD</v>
          </cell>
          <cell r="B5232">
            <v>523309</v>
          </cell>
          <cell r="C5232" t="str">
            <v>SHRIGANG</v>
          </cell>
        </row>
        <row r="5233">
          <cell r="A5233" t="str">
            <v>UBE INDUSTRIES LTD</v>
          </cell>
          <cell r="B5233">
            <v>523868</v>
          </cell>
          <cell r="C5233" t="str">
            <v>UBEINDL</v>
          </cell>
        </row>
        <row r="5234">
          <cell r="A5234" t="str">
            <v>PET PLASTICS LTD</v>
          </cell>
          <cell r="B5234">
            <v>524046</v>
          </cell>
          <cell r="C5234" t="str">
            <v>PETPLST</v>
          </cell>
        </row>
        <row r="5235">
          <cell r="A5235" t="str">
            <v>PANJON LTD</v>
          </cell>
          <cell r="B5235">
            <v>526345</v>
          </cell>
          <cell r="C5235" t="str">
            <v>PANJON</v>
          </cell>
        </row>
        <row r="5236">
          <cell r="A5236" t="str">
            <v>EURO LEDER FASHION LTD</v>
          </cell>
          <cell r="B5236">
            <v>526468</v>
          </cell>
          <cell r="C5236" t="str">
            <v>EUROLED</v>
          </cell>
        </row>
        <row r="5237">
          <cell r="A5237" t="str">
            <v>DSJ keep Learning Ltd</v>
          </cell>
          <cell r="B5237">
            <v>526677</v>
          </cell>
          <cell r="C5237" t="str">
            <v>KEEPLEARN</v>
          </cell>
        </row>
        <row r="5238">
          <cell r="A5238" t="str">
            <v>SIDDHESWARI GARMENTS LTD</v>
          </cell>
          <cell r="B5238">
            <v>526877</v>
          </cell>
          <cell r="C5238" t="str">
            <v>SIDDHEGA</v>
          </cell>
        </row>
        <row r="5239">
          <cell r="A5239" t="str">
            <v>AADI INDUSTRIES LTD</v>
          </cell>
          <cell r="B5239">
            <v>530027</v>
          </cell>
          <cell r="C5239" t="str">
            <v>AADIIND</v>
          </cell>
        </row>
        <row r="5240">
          <cell r="A5240" t="str">
            <v>SHAMROCK INDUSTRIAL CO.LTD</v>
          </cell>
          <cell r="B5240">
            <v>531240</v>
          </cell>
          <cell r="C5240" t="str">
            <v>SHAMROIN</v>
          </cell>
        </row>
        <row r="5241">
          <cell r="A5241" t="str">
            <v>G.G.AUTOMOTIVE GEARS LTD</v>
          </cell>
          <cell r="B5241">
            <v>531399</v>
          </cell>
          <cell r="C5241" t="str">
            <v>GGAUTO</v>
          </cell>
        </row>
        <row r="5242">
          <cell r="A5242" t="str">
            <v>SGN TELECOMS LTD</v>
          </cell>
          <cell r="B5242">
            <v>531812</v>
          </cell>
          <cell r="C5242" t="str">
            <v>SGNTE</v>
          </cell>
        </row>
        <row r="5243">
          <cell r="A5243" t="str">
            <v>LCC INFOTECH LTD</v>
          </cell>
          <cell r="B5243">
            <v>532019</v>
          </cell>
          <cell r="C5243" t="str">
            <v>LCCINFOTEC</v>
          </cell>
        </row>
        <row r="5244">
          <cell r="A5244" t="str">
            <v>AMBICA AGARBATHIES &amp; AROMA INDUSTRIES LTD</v>
          </cell>
          <cell r="B5244">
            <v>532335</v>
          </cell>
          <cell r="C5244" t="str">
            <v>AMBICAAGAR</v>
          </cell>
        </row>
        <row r="5245">
          <cell r="A5245" t="str">
            <v>Shree Hanuman Sugar &amp; Industries Ltd</v>
          </cell>
          <cell r="B5245">
            <v>537709</v>
          </cell>
          <cell r="C5245" t="str">
            <v>HANSUGAR</v>
          </cell>
        </row>
        <row r="5246">
          <cell r="A5246" t="str">
            <v>Samrat Forgings Ltd</v>
          </cell>
          <cell r="B5246">
            <v>543229</v>
          </cell>
          <cell r="C5246" t="str">
            <v>SAMRATFORG</v>
          </cell>
        </row>
        <row r="5247">
          <cell r="A5247" t="str">
            <v>Gland Pharma Ltd</v>
          </cell>
          <cell r="B5247">
            <v>543245</v>
          </cell>
          <cell r="C5247" t="str">
            <v>GLAND</v>
          </cell>
        </row>
        <row r="5248">
          <cell r="A5248" t="str">
            <v>Mirae Asset ESG Sector Leaders ETF</v>
          </cell>
          <cell r="B5248">
            <v>543246</v>
          </cell>
          <cell r="C5248" t="str">
            <v>MAESGETF</v>
          </cell>
        </row>
        <row r="5249">
          <cell r="A5249" t="str">
            <v>Net Pix Shorts Digital Media Ltd</v>
          </cell>
          <cell r="B5249">
            <v>543247</v>
          </cell>
          <cell r="C5249" t="str">
            <v>NETPIX</v>
          </cell>
        </row>
        <row r="5250">
          <cell r="A5250" t="str">
            <v>Restaurant Brands Asia Ltd</v>
          </cell>
          <cell r="B5250">
            <v>543248</v>
          </cell>
          <cell r="C5250" t="str">
            <v>RBA</v>
          </cell>
        </row>
        <row r="5251">
          <cell r="A5251" t="str">
            <v>Tarc Ltd</v>
          </cell>
          <cell r="B5251">
            <v>543249</v>
          </cell>
          <cell r="C5251" t="str">
            <v>TARC</v>
          </cell>
        </row>
        <row r="5252">
          <cell r="A5252" t="str">
            <v>Ravinder Heights Ltd</v>
          </cell>
          <cell r="B5252">
            <v>543251</v>
          </cell>
          <cell r="C5252" t="str">
            <v>RVHL</v>
          </cell>
        </row>
        <row r="5253">
          <cell r="A5253" t="str">
            <v>Fairchem Organics Ltd</v>
          </cell>
          <cell r="B5253">
            <v>543252</v>
          </cell>
          <cell r="C5253" t="str">
            <v>FAIRCHEMOR</v>
          </cell>
        </row>
        <row r="5254">
          <cell r="A5254" t="str">
            <v>Mrs. Bectors Food Specialities Ltd</v>
          </cell>
          <cell r="B5254">
            <v>543253</v>
          </cell>
          <cell r="C5254" t="str">
            <v>BECTORFOOD</v>
          </cell>
        </row>
        <row r="5255">
          <cell r="A5255" t="str">
            <v>Antony Waste Handling Cell Ltd</v>
          </cell>
          <cell r="B5255">
            <v>543254</v>
          </cell>
          <cell r="C5255" t="str">
            <v>AWHCL</v>
          </cell>
        </row>
        <row r="5256">
          <cell r="A5256" t="str">
            <v>NIPPON INDIA ETF INFRA BeES</v>
          </cell>
          <cell r="B5256">
            <v>543255</v>
          </cell>
          <cell r="C5256" t="str">
            <v>INFRABEES</v>
          </cell>
        </row>
        <row r="5257">
          <cell r="A5257" t="str">
            <v>Rita Finance and Leasing Ltd</v>
          </cell>
          <cell r="B5257">
            <v>543256</v>
          </cell>
          <cell r="C5257" t="str">
            <v>RFLL</v>
          </cell>
        </row>
        <row r="5258">
          <cell r="A5258" t="str">
            <v>Indian Railway Finance Corporation Ltd</v>
          </cell>
          <cell r="B5258">
            <v>543257</v>
          </cell>
          <cell r="C5258" t="str">
            <v>IRFC</v>
          </cell>
        </row>
        <row r="5259">
          <cell r="A5259" t="str">
            <v>Indigo Paints Ltd</v>
          </cell>
          <cell r="B5259">
            <v>543258</v>
          </cell>
          <cell r="C5259" t="str">
            <v>INDIGOPNTS</v>
          </cell>
        </row>
        <row r="5260">
          <cell r="A5260" t="str">
            <v>Home First Finance Company India Ltd</v>
          </cell>
          <cell r="B5260">
            <v>543259</v>
          </cell>
          <cell r="C5260" t="str">
            <v>HOMEFIRST</v>
          </cell>
        </row>
        <row r="5261">
          <cell r="A5261" t="str">
            <v>Stove Kraft Ltd</v>
          </cell>
          <cell r="B5261">
            <v>543260</v>
          </cell>
          <cell r="C5261" t="str">
            <v>STOVEKRAFT</v>
          </cell>
        </row>
        <row r="5262">
          <cell r="A5262" t="str">
            <v>Brookfield India Real Estate Trust REIT</v>
          </cell>
          <cell r="B5262">
            <v>543261</v>
          </cell>
          <cell r="C5262" t="str">
            <v>BIRET</v>
          </cell>
        </row>
        <row r="5263">
          <cell r="A5263" t="str">
            <v>MRP Agro Ltd</v>
          </cell>
          <cell r="B5263">
            <v>543262</v>
          </cell>
          <cell r="C5263" t="str">
            <v>MRP</v>
          </cell>
        </row>
        <row r="5264">
          <cell r="A5264" t="str">
            <v>SMC Global Securities Ltd</v>
          </cell>
          <cell r="B5264">
            <v>543263</v>
          </cell>
          <cell r="C5264" t="str">
            <v>SMCGLOBAL*</v>
          </cell>
        </row>
        <row r="5265">
          <cell r="A5265" t="str">
            <v>Nureca Ltd</v>
          </cell>
          <cell r="B5265">
            <v>543264</v>
          </cell>
          <cell r="C5265" t="str">
            <v>NURECA</v>
          </cell>
        </row>
        <row r="5266">
          <cell r="A5266" t="str">
            <v>RailTel Corporation of India Ltd</v>
          </cell>
          <cell r="B5266">
            <v>543265</v>
          </cell>
          <cell r="C5266" t="str">
            <v>RAILTEL</v>
          </cell>
        </row>
        <row r="5267">
          <cell r="A5267" t="str">
            <v>Heranba Industries Ltd</v>
          </cell>
          <cell r="B5267">
            <v>543266</v>
          </cell>
          <cell r="C5267" t="str">
            <v>HERANBA</v>
          </cell>
        </row>
        <row r="5268">
          <cell r="A5268" t="str">
            <v>Davangere Sugar Company Ltd</v>
          </cell>
          <cell r="B5268">
            <v>543267</v>
          </cell>
          <cell r="C5268" t="str">
            <v>DAVANGERE</v>
          </cell>
        </row>
        <row r="5269">
          <cell r="A5269" t="str">
            <v>Adjia Technologies Ltd</v>
          </cell>
          <cell r="B5269">
            <v>543269</v>
          </cell>
          <cell r="C5269" t="str">
            <v>ADJIA</v>
          </cell>
        </row>
        <row r="5270">
          <cell r="A5270" t="str">
            <v>MTAR Technologies Ltd</v>
          </cell>
          <cell r="B5270">
            <v>543270</v>
          </cell>
          <cell r="C5270" t="str">
            <v>MTARTECH</v>
          </cell>
        </row>
        <row r="5271">
          <cell r="A5271" t="str">
            <v>Jubilant Ingrevia Ltd</v>
          </cell>
          <cell r="B5271">
            <v>543271</v>
          </cell>
          <cell r="C5271" t="str">
            <v>JUBLINGREA</v>
          </cell>
        </row>
        <row r="5272">
          <cell r="A5272" t="str">
            <v>Easy Trip Planners Ltd</v>
          </cell>
          <cell r="B5272">
            <v>543272</v>
          </cell>
          <cell r="C5272" t="str">
            <v>EASEMYTRIP</v>
          </cell>
        </row>
        <row r="5273">
          <cell r="A5273" t="str">
            <v>Knowledge Marine &amp; Engineering Works Ltd</v>
          </cell>
          <cell r="B5273">
            <v>543273</v>
          </cell>
          <cell r="C5273" t="str">
            <v>KMEW</v>
          </cell>
        </row>
        <row r="5274">
          <cell r="A5274" t="str">
            <v>Suumaya Corporation Ltd</v>
          </cell>
          <cell r="B5274">
            <v>543274</v>
          </cell>
          <cell r="C5274" t="str">
            <v>SUUMAYA</v>
          </cell>
        </row>
        <row r="5275">
          <cell r="A5275" t="str">
            <v>Anupam Rasayan India Ltd</v>
          </cell>
          <cell r="B5275">
            <v>543275</v>
          </cell>
          <cell r="C5275" t="str">
            <v>ANURAS</v>
          </cell>
        </row>
        <row r="5276">
          <cell r="A5276" t="str">
            <v>Craftsman Automation Ltd</v>
          </cell>
          <cell r="B5276">
            <v>543276</v>
          </cell>
          <cell r="C5276" t="str">
            <v>CRAFTSMAN</v>
          </cell>
        </row>
        <row r="5277">
          <cell r="A5277" t="str">
            <v>Laxmi Organic Industries Ltd</v>
          </cell>
          <cell r="B5277">
            <v>543277</v>
          </cell>
          <cell r="C5277" t="str">
            <v>LXCHEM</v>
          </cell>
        </row>
        <row r="5278">
          <cell r="A5278" t="str">
            <v>Kalyan Jewellers India Ltd</v>
          </cell>
          <cell r="B5278">
            <v>543278</v>
          </cell>
          <cell r="C5278" t="str">
            <v>KALYANKJIL</v>
          </cell>
        </row>
        <row r="5279">
          <cell r="A5279" t="str">
            <v>Suryoday Small Finance Bank Ltd</v>
          </cell>
          <cell r="B5279">
            <v>543279</v>
          </cell>
          <cell r="C5279" t="str">
            <v>SURYODAY</v>
          </cell>
        </row>
        <row r="5280">
          <cell r="A5280" t="str">
            <v>Nazara Technologies Ltd</v>
          </cell>
          <cell r="B5280">
            <v>543280</v>
          </cell>
          <cell r="C5280" t="str">
            <v>NAZARA</v>
          </cell>
        </row>
        <row r="5281">
          <cell r="A5281" t="str">
            <v>Suvidhaa Infoserve Ltd</v>
          </cell>
          <cell r="B5281">
            <v>543281</v>
          </cell>
          <cell r="C5281" t="str">
            <v>SUVIDHAA</v>
          </cell>
        </row>
        <row r="5282">
          <cell r="A5282" t="str">
            <v>Niks Technology Ltd</v>
          </cell>
          <cell r="B5282">
            <v>543282</v>
          </cell>
          <cell r="C5282" t="str">
            <v>NIKSTECH</v>
          </cell>
        </row>
        <row r="5283">
          <cell r="A5283" t="str">
            <v>Barbeque-Nation Hospitality Ltd</v>
          </cell>
          <cell r="B5283">
            <v>543283</v>
          </cell>
          <cell r="C5283" t="str">
            <v>BARBEQUE</v>
          </cell>
        </row>
        <row r="5284">
          <cell r="A5284" t="str">
            <v>EKI Energy Services Ltd</v>
          </cell>
          <cell r="B5284">
            <v>543284</v>
          </cell>
          <cell r="C5284" t="str">
            <v>EKI</v>
          </cell>
        </row>
        <row r="5285">
          <cell r="A5285" t="str">
            <v>Rajeshwari Cans Ltd</v>
          </cell>
          <cell r="B5285">
            <v>543285</v>
          </cell>
          <cell r="C5285" t="str">
            <v>RCAN</v>
          </cell>
        </row>
        <row r="5286">
          <cell r="A5286" t="str">
            <v>Jetmall Spices and Masala Ltd</v>
          </cell>
          <cell r="B5286">
            <v>543286</v>
          </cell>
          <cell r="C5286" t="str">
            <v>JETMALL</v>
          </cell>
        </row>
        <row r="5287">
          <cell r="A5287" t="str">
            <v>Macrotech Developers Ltd</v>
          </cell>
          <cell r="B5287">
            <v>543287</v>
          </cell>
          <cell r="C5287" t="str">
            <v>LODHA</v>
          </cell>
        </row>
        <row r="5288">
          <cell r="A5288" t="str">
            <v>Deep Industries Ltd</v>
          </cell>
          <cell r="B5288">
            <v>543288</v>
          </cell>
          <cell r="C5288" t="str">
            <v>DEEPIND</v>
          </cell>
        </row>
        <row r="5289">
          <cell r="A5289" t="str">
            <v>Kuberan Global Edu Solutions Ltd</v>
          </cell>
          <cell r="B5289">
            <v>543289</v>
          </cell>
          <cell r="C5289" t="str">
            <v>KGES</v>
          </cell>
        </row>
        <row r="5290">
          <cell r="A5290" t="str">
            <v>POWERGRID Infrastructure Investment Trust</v>
          </cell>
          <cell r="B5290">
            <v>543290</v>
          </cell>
          <cell r="C5290" t="str">
            <v>PGINVIT</v>
          </cell>
        </row>
        <row r="5291">
          <cell r="A5291" t="str">
            <v>Mirae Asset NYSE FANG+ ETF</v>
          </cell>
          <cell r="B5291">
            <v>543291</v>
          </cell>
          <cell r="C5291" t="str">
            <v>MAFANG</v>
          </cell>
        </row>
        <row r="5292">
          <cell r="A5292" t="str">
            <v>ICICI Prudential Healthcare ETF</v>
          </cell>
          <cell r="B5292">
            <v>543292</v>
          </cell>
          <cell r="C5292" t="str">
            <v>ICICIPHARM</v>
          </cell>
        </row>
        <row r="5293">
          <cell r="A5293" t="str">
            <v>Inox Wind Energy Ltd</v>
          </cell>
          <cell r="B5293">
            <v>543297</v>
          </cell>
          <cell r="C5293" t="str">
            <v>IWEL</v>
          </cell>
        </row>
        <row r="5294">
          <cell r="A5294" t="str">
            <v>Vineet Laboratories Ltd</v>
          </cell>
          <cell r="B5294">
            <v>543298</v>
          </cell>
          <cell r="C5294" t="str">
            <v>VINEETLAB</v>
          </cell>
        </row>
        <row r="5295">
          <cell r="A5295" t="str">
            <v>Shyam Metalics and Energy Ltd</v>
          </cell>
          <cell r="B5295">
            <v>543299</v>
          </cell>
          <cell r="C5295" t="str">
            <v>SHYAMMETL</v>
          </cell>
        </row>
        <row r="5296">
          <cell r="A5296" t="str">
            <v>Sona BLW Precision Forgings Ltd</v>
          </cell>
          <cell r="B5296">
            <v>543300</v>
          </cell>
          <cell r="C5296" t="str">
            <v>SONACOMS</v>
          </cell>
        </row>
        <row r="5297">
          <cell r="A5297" t="str">
            <v>Navoday Enterprises Ltd</v>
          </cell>
          <cell r="B5297">
            <v>543305</v>
          </cell>
          <cell r="C5297" t="str">
            <v>NAVODAYENT</v>
          </cell>
        </row>
        <row r="5298">
          <cell r="A5298" t="str">
            <v>Dodla Dairy Ltd</v>
          </cell>
          <cell r="B5298">
            <v>543306</v>
          </cell>
          <cell r="C5298" t="str">
            <v>DODLA</v>
          </cell>
        </row>
        <row r="5299">
          <cell r="A5299" t="str">
            <v>Krishna Institute of Medical Sciences Ltd</v>
          </cell>
          <cell r="B5299">
            <v>543308</v>
          </cell>
          <cell r="C5299" t="str">
            <v>KIMS</v>
          </cell>
        </row>
        <row r="5300">
          <cell r="A5300" t="str">
            <v>Adeshwar Meditex Ltd</v>
          </cell>
          <cell r="B5300">
            <v>543309</v>
          </cell>
          <cell r="C5300" t="str">
            <v>ADESHWAR</v>
          </cell>
        </row>
        <row r="5301">
          <cell r="A5301" t="str">
            <v>Times Green Energy (India) Ltd</v>
          </cell>
          <cell r="B5301">
            <v>543310</v>
          </cell>
          <cell r="C5301" t="str">
            <v>TIMESGREEN</v>
          </cell>
        </row>
        <row r="5302">
          <cell r="A5302" t="str">
            <v>India Pesticides Ltd</v>
          </cell>
          <cell r="B5302">
            <v>543311</v>
          </cell>
          <cell r="C5302" t="str">
            <v>IPL</v>
          </cell>
        </row>
        <row r="5303">
          <cell r="A5303" t="str">
            <v>Focus Business Solution Ltd</v>
          </cell>
          <cell r="B5303">
            <v>543312</v>
          </cell>
          <cell r="C5303" t="str">
            <v>FOCUS</v>
          </cell>
        </row>
        <row r="5304">
          <cell r="A5304" t="str">
            <v>G R Infraprojects Ltd</v>
          </cell>
          <cell r="B5304">
            <v>543317</v>
          </cell>
          <cell r="C5304" t="str">
            <v>GRINFRA</v>
          </cell>
        </row>
        <row r="5305">
          <cell r="A5305" t="str">
            <v>Clean Science and Technology Ltd</v>
          </cell>
          <cell r="B5305">
            <v>543318</v>
          </cell>
          <cell r="C5305" t="str">
            <v>CLEAN</v>
          </cell>
        </row>
        <row r="5306">
          <cell r="A5306" t="str">
            <v>AA Plus Tradelink Ltd</v>
          </cell>
          <cell r="B5306">
            <v>543319</v>
          </cell>
          <cell r="C5306" t="str">
            <v>AAPLUSTRAD</v>
          </cell>
        </row>
        <row r="5307">
          <cell r="A5307" t="str">
            <v>Zomato Ltd</v>
          </cell>
          <cell r="B5307">
            <v>543320</v>
          </cell>
          <cell r="C5307" t="str">
            <v>ZOMATO</v>
          </cell>
        </row>
        <row r="5308">
          <cell r="A5308" t="str">
            <v>Tatva Chintan Pharma Chem Ltd</v>
          </cell>
          <cell r="B5308">
            <v>543321</v>
          </cell>
          <cell r="C5308" t="str">
            <v>TATVA</v>
          </cell>
        </row>
        <row r="5309">
          <cell r="A5309" t="str">
            <v>Glenmark Life Sciences Ltd</v>
          </cell>
          <cell r="B5309">
            <v>543322</v>
          </cell>
          <cell r="C5309" t="str">
            <v>GLS</v>
          </cell>
        </row>
        <row r="5310">
          <cell r="A5310" t="str">
            <v>Mirae Asset Nifty Financial Services ETF</v>
          </cell>
          <cell r="B5310">
            <v>543323</v>
          </cell>
          <cell r="C5310" t="str">
            <v>MAFSETF</v>
          </cell>
        </row>
        <row r="5311">
          <cell r="A5311" t="str">
            <v>Gretex Corporate Services Ltd</v>
          </cell>
          <cell r="B5311">
            <v>543324</v>
          </cell>
          <cell r="C5311" t="str">
            <v>GCSL</v>
          </cell>
        </row>
        <row r="5312">
          <cell r="A5312" t="str">
            <v>Rolex Rings Ltd</v>
          </cell>
          <cell r="B5312">
            <v>543325</v>
          </cell>
          <cell r="C5312" t="str">
            <v>ROLEXRINGS</v>
          </cell>
        </row>
        <row r="5313">
          <cell r="A5313" t="str">
            <v>ICICI Prudential FMCG ETF</v>
          </cell>
          <cell r="B5313">
            <v>543326</v>
          </cell>
          <cell r="C5313" t="str">
            <v>ICICIFMCG</v>
          </cell>
        </row>
        <row r="5314">
          <cell r="A5314" t="str">
            <v>Exxaro Tiles Ltd</v>
          </cell>
          <cell r="B5314">
            <v>543327</v>
          </cell>
          <cell r="C5314" t="str">
            <v>EXXARO</v>
          </cell>
        </row>
        <row r="5315">
          <cell r="A5315" t="str">
            <v>Krsnaa Diagnostics Ltd</v>
          </cell>
          <cell r="B5315">
            <v>543328</v>
          </cell>
          <cell r="C5315" t="str">
            <v>KRSNAA</v>
          </cell>
        </row>
        <row r="5316">
          <cell r="A5316" t="str">
            <v>Windlas Biotech Ltd</v>
          </cell>
          <cell r="B5316">
            <v>543329</v>
          </cell>
          <cell r="C5316" t="str">
            <v>WINDLAS</v>
          </cell>
        </row>
        <row r="5317">
          <cell r="A5317" t="str">
            <v>Devyani International Ltd</v>
          </cell>
          <cell r="B5317">
            <v>543330</v>
          </cell>
          <cell r="C5317" t="str">
            <v>DEVYANI</v>
          </cell>
        </row>
        <row r="5318">
          <cell r="A5318" t="str">
            <v>Meghmani Organics Ltd</v>
          </cell>
          <cell r="B5318">
            <v>543331</v>
          </cell>
          <cell r="C5318" t="str">
            <v>MOL</v>
          </cell>
        </row>
        <row r="5319">
          <cell r="A5319" t="str">
            <v>Meghmani Finechem Ltd</v>
          </cell>
          <cell r="B5319">
            <v>543332</v>
          </cell>
          <cell r="C5319" t="str">
            <v>MFL</v>
          </cell>
        </row>
        <row r="5320">
          <cell r="A5320" t="str">
            <v>CarTrade Tech Ltd</v>
          </cell>
          <cell r="B5320">
            <v>543333</v>
          </cell>
          <cell r="C5320" t="str">
            <v>CARTRADE</v>
          </cell>
        </row>
        <row r="5321">
          <cell r="A5321" t="str">
            <v>Nuvoco Vistas Corporation Ltd</v>
          </cell>
          <cell r="B5321">
            <v>543334</v>
          </cell>
          <cell r="C5321" t="str">
            <v>NUVOCO</v>
          </cell>
        </row>
        <row r="5322">
          <cell r="A5322" t="str">
            <v>Aptus Value Housing Finance India Ltd</v>
          </cell>
          <cell r="B5322">
            <v>543335</v>
          </cell>
          <cell r="C5322" t="str">
            <v>APTUS</v>
          </cell>
        </row>
        <row r="5323">
          <cell r="A5323" t="str">
            <v>Chemplast Sanmar Ltd</v>
          </cell>
          <cell r="B5323">
            <v>543336</v>
          </cell>
          <cell r="C5323" t="str">
            <v>CHEMPLASTS</v>
          </cell>
        </row>
        <row r="5324">
          <cell r="A5324" t="str">
            <v>Sharpline Broadcast Ltd</v>
          </cell>
          <cell r="B5324">
            <v>543341</v>
          </cell>
          <cell r="C5324" t="str">
            <v>SHARPLINE</v>
          </cell>
        </row>
        <row r="5325">
          <cell r="A5325" t="str">
            <v>Aashka Hospitals Ltd</v>
          </cell>
          <cell r="B5325">
            <v>543346</v>
          </cell>
          <cell r="C5325" t="str">
            <v>AASHKA</v>
          </cell>
        </row>
        <row r="5326">
          <cell r="A5326" t="str">
            <v>AXIS TECHNOLOGY ETF</v>
          </cell>
          <cell r="B5326">
            <v>543347</v>
          </cell>
          <cell r="C5326" t="str">
            <v>AXISTECETF</v>
          </cell>
        </row>
        <row r="5327">
          <cell r="A5327" t="str">
            <v>AXIS HEALTHCARE ETF</v>
          </cell>
          <cell r="B5327">
            <v>543348</v>
          </cell>
          <cell r="C5327" t="str">
            <v>AXISHETF</v>
          </cell>
        </row>
        <row r="5328">
          <cell r="A5328" t="str">
            <v>Ami Organics Ltd</v>
          </cell>
          <cell r="B5328">
            <v>543349</v>
          </cell>
          <cell r="C5328" t="str">
            <v>AMIORG</v>
          </cell>
        </row>
        <row r="5329">
          <cell r="A5329" t="str">
            <v>Vijaya Diagnostic Centre Ltd</v>
          </cell>
          <cell r="B5329">
            <v>543350</v>
          </cell>
          <cell r="C5329" t="str">
            <v>VIJAYA</v>
          </cell>
        </row>
        <row r="5330">
          <cell r="A5330" t="str">
            <v>Naapbooks Ltd</v>
          </cell>
          <cell r="B5330">
            <v>543351</v>
          </cell>
          <cell r="C5330" t="str">
            <v>NBL</v>
          </cell>
        </row>
        <row r="5331">
          <cell r="A5331" t="str">
            <v>PlatinumOne Business Services Ltd</v>
          </cell>
          <cell r="B5331">
            <v>543352</v>
          </cell>
          <cell r="C5331" t="str">
            <v>POBS</v>
          </cell>
        </row>
        <row r="5332">
          <cell r="A5332" t="str">
            <v>AXIS CONSUMPTION ETF</v>
          </cell>
          <cell r="B5332">
            <v>543357</v>
          </cell>
          <cell r="C5332" t="str">
            <v>AXISCETF</v>
          </cell>
        </row>
        <row r="5333">
          <cell r="A5333" t="str">
            <v>Sansera Engineering Ltd</v>
          </cell>
          <cell r="B5333">
            <v>543358</v>
          </cell>
          <cell r="C5333" t="str">
            <v>SANSERA</v>
          </cell>
        </row>
        <row r="5334">
          <cell r="A5334" t="str">
            <v>Prevest Denpro Ltd</v>
          </cell>
          <cell r="B5334">
            <v>543363</v>
          </cell>
          <cell r="C5334" t="str">
            <v>PREVEST</v>
          </cell>
        </row>
        <row r="5335">
          <cell r="A5335" t="str">
            <v>Markolines Traffic Controls Ltd</v>
          </cell>
          <cell r="B5335">
            <v>543364</v>
          </cell>
          <cell r="C5335" t="str">
            <v>MTCL</v>
          </cell>
        </row>
        <row r="5336">
          <cell r="A5336" t="str">
            <v>Mirae Asset S&amp;P 500 Top 50 ETF</v>
          </cell>
          <cell r="B5336">
            <v>543365</v>
          </cell>
          <cell r="C5336" t="str">
            <v>MASPTOP50</v>
          </cell>
        </row>
        <row r="5337">
          <cell r="A5337" t="str">
            <v>SBL Infratech Ltd</v>
          </cell>
          <cell r="B5337">
            <v>543366</v>
          </cell>
          <cell r="C5337" t="str">
            <v>SBLI</v>
          </cell>
        </row>
        <row r="5338">
          <cell r="A5338" t="str">
            <v>Paras Defence and Space Technologies Ltd</v>
          </cell>
          <cell r="B5338">
            <v>543367</v>
          </cell>
          <cell r="C5338" t="str">
            <v>PARAS</v>
          </cell>
        </row>
        <row r="5339">
          <cell r="A5339" t="str">
            <v>Getalong Enterprise Ltd</v>
          </cell>
          <cell r="B5339">
            <v>543372</v>
          </cell>
          <cell r="C5339" t="str">
            <v>GETALONG</v>
          </cell>
        </row>
        <row r="5340">
          <cell r="A5340" t="str">
            <v>Shri Venkatesh Refineries Ltd</v>
          </cell>
          <cell r="B5340">
            <v>543373</v>
          </cell>
          <cell r="C5340" t="str">
            <v>SVRL</v>
          </cell>
        </row>
        <row r="5341">
          <cell r="A5341" t="str">
            <v>Aditya Birla Sun Life AMC Ltd</v>
          </cell>
          <cell r="B5341">
            <v>543374</v>
          </cell>
          <cell r="C5341" t="str">
            <v>ABSLAMC</v>
          </cell>
        </row>
        <row r="5342">
          <cell r="A5342" t="str">
            <v>Promax Power Ltd</v>
          </cell>
          <cell r="B5342">
            <v>543375</v>
          </cell>
          <cell r="C5342" t="str">
            <v>PROMAX</v>
          </cell>
        </row>
        <row r="5343">
          <cell r="A5343" t="str">
            <v>Samor Reality Ltd</v>
          </cell>
          <cell r="B5343">
            <v>543376</v>
          </cell>
          <cell r="C5343" t="str">
            <v>SAMOR</v>
          </cell>
        </row>
        <row r="5344">
          <cell r="A5344" t="str">
            <v>Adishakti Loha and Ispat Ltd</v>
          </cell>
          <cell r="B5344">
            <v>543377</v>
          </cell>
          <cell r="C5344" t="str">
            <v>ADISHAKTI</v>
          </cell>
        </row>
        <row r="5345">
          <cell r="A5345" t="str">
            <v>CWD Ltd</v>
          </cell>
          <cell r="B5345">
            <v>543378</v>
          </cell>
          <cell r="C5345" t="str">
            <v>CWD</v>
          </cell>
        </row>
        <row r="5346">
          <cell r="A5346" t="str">
            <v>ICICI Prudential Consumption ETF</v>
          </cell>
          <cell r="B5346">
            <v>543383</v>
          </cell>
          <cell r="C5346" t="str">
            <v>ICICICONSU</v>
          </cell>
        </row>
        <row r="5347">
          <cell r="A5347" t="str">
            <v>FSN E-Commerce Ventures Ltd</v>
          </cell>
          <cell r="B5347">
            <v>543384</v>
          </cell>
          <cell r="C5347" t="str">
            <v>NYKAA</v>
          </cell>
        </row>
        <row r="5348">
          <cell r="A5348" t="str">
            <v>National Highways Infra Trust</v>
          </cell>
          <cell r="B5348">
            <v>543385</v>
          </cell>
          <cell r="C5348" t="str">
            <v>NHIT</v>
          </cell>
        </row>
        <row r="5349">
          <cell r="A5349" t="str">
            <v>Fino Payments Bank Ltd</v>
          </cell>
          <cell r="B5349">
            <v>543386</v>
          </cell>
          <cell r="C5349" t="str">
            <v>FINOPB</v>
          </cell>
        </row>
        <row r="5350">
          <cell r="A5350" t="str">
            <v>S.J.S. Enterprises Ltd</v>
          </cell>
          <cell r="B5350">
            <v>543387</v>
          </cell>
          <cell r="C5350" t="str">
            <v>SJS</v>
          </cell>
        </row>
        <row r="5351">
          <cell r="A5351" t="str">
            <v>DSP Nifty 50 Equal Weight ETF</v>
          </cell>
          <cell r="B5351">
            <v>543388</v>
          </cell>
          <cell r="C5351" t="str">
            <v>DSPNEWETF</v>
          </cell>
        </row>
        <row r="5352">
          <cell r="A5352" t="str">
            <v>Sigachi Industries Ltd</v>
          </cell>
          <cell r="B5352">
            <v>543389</v>
          </cell>
          <cell r="C5352" t="str">
            <v>SIGACHI</v>
          </cell>
        </row>
        <row r="5353">
          <cell r="A5353" t="str">
            <v>PB Fintech Ltd</v>
          </cell>
          <cell r="B5353">
            <v>543390</v>
          </cell>
          <cell r="C5353" t="str">
            <v>POLICYBZR</v>
          </cell>
        </row>
        <row r="5354">
          <cell r="A5354" t="str">
            <v>Suyog Gurbaxani Funicular Ropeways Ltd</v>
          </cell>
          <cell r="B5354">
            <v>543391</v>
          </cell>
          <cell r="C5354" t="str">
            <v>SGFRL</v>
          </cell>
        </row>
        <row r="5355">
          <cell r="A5355" t="str">
            <v>One 97 Communications Ltd</v>
          </cell>
          <cell r="B5355">
            <v>543396</v>
          </cell>
          <cell r="C5355" t="str">
            <v>PAYTM</v>
          </cell>
        </row>
        <row r="5356">
          <cell r="A5356" t="str">
            <v>Sapphire Foods India Ltd</v>
          </cell>
          <cell r="B5356">
            <v>543397</v>
          </cell>
          <cell r="C5356" t="str">
            <v>SAPPHIRE</v>
          </cell>
        </row>
        <row r="5357">
          <cell r="A5357" t="str">
            <v>Latent View Analytics Ltd</v>
          </cell>
          <cell r="B5357">
            <v>543398</v>
          </cell>
          <cell r="C5357" t="str">
            <v>LATENTVIEW</v>
          </cell>
        </row>
        <row r="5358">
          <cell r="A5358" t="str">
            <v>Tarsons Products Ltd</v>
          </cell>
          <cell r="B5358">
            <v>543399</v>
          </cell>
          <cell r="C5358" t="str">
            <v>TARSONS</v>
          </cell>
        </row>
        <row r="5359">
          <cell r="A5359" t="str">
            <v>Omnipotent Industries Ltd</v>
          </cell>
          <cell r="B5359">
            <v>543400</v>
          </cell>
          <cell r="C5359" t="str">
            <v>OMNIPOTENT</v>
          </cell>
        </row>
        <row r="5360">
          <cell r="A5360" t="str">
            <v>Go Fashion (India) Ltd</v>
          </cell>
          <cell r="B5360">
            <v>543401</v>
          </cell>
          <cell r="C5360" t="str">
            <v>GOCOLORS</v>
          </cell>
        </row>
        <row r="5361">
          <cell r="A5361" t="str">
            <v>DMR Hydroengineering &amp; Infrastructures Ltd</v>
          </cell>
          <cell r="B5361">
            <v>543410</v>
          </cell>
          <cell r="C5361" t="str">
            <v>DMR</v>
          </cell>
        </row>
        <row r="5362">
          <cell r="A5362" t="str">
            <v>Hi-Tech Pipes Ltd</v>
          </cell>
          <cell r="B5362">
            <v>543411</v>
          </cell>
          <cell r="C5362" t="str">
            <v>HITECH</v>
          </cell>
        </row>
        <row r="5363">
          <cell r="A5363" t="str">
            <v>Star Health and Allied Insurance Company Ltd</v>
          </cell>
          <cell r="B5363">
            <v>543412</v>
          </cell>
          <cell r="C5363" t="str">
            <v>STARHEALTH</v>
          </cell>
        </row>
        <row r="5364">
          <cell r="A5364" t="str">
            <v>Tega Industries Ltd</v>
          </cell>
          <cell r="B5364">
            <v>543413</v>
          </cell>
          <cell r="C5364" t="str">
            <v>TEGA</v>
          </cell>
        </row>
        <row r="5365">
          <cell r="A5365" t="str">
            <v>Mirae Asset Hang Seng TECH ETF</v>
          </cell>
          <cell r="B5365">
            <v>543414</v>
          </cell>
          <cell r="C5365" t="str">
            <v>MAHKTECH</v>
          </cell>
        </row>
        <row r="5366">
          <cell r="A5366" t="str">
            <v>Anand Rathi Wealth Ltd</v>
          </cell>
          <cell r="B5366">
            <v>543415</v>
          </cell>
          <cell r="C5366" t="str">
            <v>ANANDRATHI</v>
          </cell>
        </row>
        <row r="5367">
          <cell r="A5367" t="str">
            <v>Zodiac Energy Ltd</v>
          </cell>
          <cell r="B5367">
            <v>543416</v>
          </cell>
          <cell r="C5367" t="str">
            <v>ZODIAC</v>
          </cell>
        </row>
        <row r="5368">
          <cell r="A5368" t="str">
            <v>RateGain Travel Technologies Ltd</v>
          </cell>
          <cell r="B5368">
            <v>543417</v>
          </cell>
          <cell r="C5368" t="str">
            <v>RATEGAIN</v>
          </cell>
        </row>
        <row r="5369">
          <cell r="A5369" t="str">
            <v>Shriram Properties Ltd</v>
          </cell>
          <cell r="B5369">
            <v>543419</v>
          </cell>
          <cell r="C5369" t="str">
            <v>SHRIRAMPPS</v>
          </cell>
        </row>
        <row r="5370">
          <cell r="A5370" t="str">
            <v>Jet Freight Logistics Ltd</v>
          </cell>
          <cell r="B5370">
            <v>543420</v>
          </cell>
          <cell r="C5370" t="str">
            <v>JETFREIGHT</v>
          </cell>
        </row>
        <row r="5371">
          <cell r="A5371" t="str">
            <v>C.E. Info Systems Ltd</v>
          </cell>
          <cell r="B5371">
            <v>543425</v>
          </cell>
          <cell r="C5371" t="str">
            <v>MAPMYINDIA</v>
          </cell>
        </row>
        <row r="5372">
          <cell r="A5372" t="str">
            <v>Metro Brands Ltd</v>
          </cell>
          <cell r="B5372">
            <v>543426</v>
          </cell>
          <cell r="C5372" t="str">
            <v>METROBRAND</v>
          </cell>
        </row>
        <row r="5373">
          <cell r="A5373" t="str">
            <v>Medplus Health Services Ltd</v>
          </cell>
          <cell r="B5373">
            <v>543427</v>
          </cell>
          <cell r="C5373" t="str">
            <v>MEDPLUS</v>
          </cell>
        </row>
        <row r="5374">
          <cell r="A5374" t="str">
            <v>Data Patterns (India) Ltd</v>
          </cell>
          <cell r="B5374">
            <v>543428</v>
          </cell>
          <cell r="C5374" t="str">
            <v>DATAPATTNS</v>
          </cell>
        </row>
        <row r="5375">
          <cell r="A5375" t="str">
            <v>HP Adhesives Ltd</v>
          </cell>
          <cell r="B5375">
            <v>543433</v>
          </cell>
          <cell r="C5375" t="str">
            <v>HPAL</v>
          </cell>
        </row>
        <row r="5376">
          <cell r="A5376" t="str">
            <v>Supriya Lifescience Ltd</v>
          </cell>
          <cell r="B5376">
            <v>543434</v>
          </cell>
          <cell r="C5376" t="str">
            <v>SUPRIYA</v>
          </cell>
        </row>
        <row r="5377">
          <cell r="A5377" t="str">
            <v>Clara Industries Ltd</v>
          </cell>
          <cell r="B5377">
            <v>543435</v>
          </cell>
          <cell r="C5377" t="str">
            <v>CLARA</v>
          </cell>
        </row>
        <row r="5378">
          <cell r="A5378" t="str">
            <v>Wherrelz IT Solutions Ltd</v>
          </cell>
          <cell r="B5378">
            <v>543436</v>
          </cell>
          <cell r="C5378" t="str">
            <v>WITS</v>
          </cell>
        </row>
        <row r="5379">
          <cell r="A5379" t="str">
            <v>Motilal Oswal Nasdaq Q 50 ETF</v>
          </cell>
          <cell r="B5379">
            <v>543437</v>
          </cell>
          <cell r="C5379" t="str">
            <v>MONQ50</v>
          </cell>
        </row>
        <row r="5380">
          <cell r="A5380" t="str">
            <v>DSP Nifty Midcap 150 Quality 50 ETF</v>
          </cell>
          <cell r="B5380">
            <v>543438</v>
          </cell>
          <cell r="C5380" t="str">
            <v>DSPQ50ETF</v>
          </cell>
        </row>
        <row r="5381">
          <cell r="A5381" t="str">
            <v>Brandbucket Media &amp; Technology Ltd</v>
          </cell>
          <cell r="B5381">
            <v>543439</v>
          </cell>
          <cell r="C5381" t="str">
            <v>BRANDBUCKT</v>
          </cell>
        </row>
        <row r="5382">
          <cell r="A5382" t="str">
            <v>DSP Nifty 50 ETF</v>
          </cell>
          <cell r="B5382">
            <v>543440</v>
          </cell>
          <cell r="C5382" t="str">
            <v>DSPN50ETF</v>
          </cell>
        </row>
        <row r="5383">
          <cell r="A5383" t="str">
            <v>CMS Info Systems Ltd</v>
          </cell>
          <cell r="B5383">
            <v>543441</v>
          </cell>
          <cell r="C5383" t="str">
            <v>CMSINFO</v>
          </cell>
        </row>
        <row r="5384">
          <cell r="A5384" t="str">
            <v>Brand Concepts Ltd</v>
          </cell>
          <cell r="B5384">
            <v>543442</v>
          </cell>
          <cell r="C5384" t="str">
            <v>BCONCEPTS</v>
          </cell>
        </row>
        <row r="5385">
          <cell r="A5385" t="str">
            <v>Ascensive Educare Ltd</v>
          </cell>
          <cell r="B5385">
            <v>543443</v>
          </cell>
          <cell r="C5385" t="str">
            <v>ASCENSIVE</v>
          </cell>
        </row>
        <row r="5386">
          <cell r="A5386" t="str">
            <v>Fabino Life Sciences Ltd</v>
          </cell>
          <cell r="B5386">
            <v>543444</v>
          </cell>
          <cell r="C5386" t="str">
            <v>FABINO</v>
          </cell>
        </row>
        <row r="5387">
          <cell r="A5387" t="str">
            <v>Wonder Fibromats Ltd</v>
          </cell>
          <cell r="B5387">
            <v>543449</v>
          </cell>
          <cell r="C5387" t="str">
            <v>WFL</v>
          </cell>
        </row>
        <row r="5388">
          <cell r="A5388" t="str">
            <v>ICICI Prudential Nifty Auto ETF</v>
          </cell>
          <cell r="B5388">
            <v>543450</v>
          </cell>
          <cell r="C5388" t="str">
            <v>ICICIAUTO</v>
          </cell>
        </row>
        <row r="5389">
          <cell r="A5389" t="str">
            <v>AGS Transact Technologies Ltd</v>
          </cell>
          <cell r="B5389">
            <v>543451</v>
          </cell>
          <cell r="C5389" t="str">
            <v>AGSTRA</v>
          </cell>
        </row>
        <row r="5390">
          <cell r="A5390" t="str">
            <v>ICICI Prudential Silver ETF</v>
          </cell>
          <cell r="B5390">
            <v>543452</v>
          </cell>
          <cell r="C5390" t="str">
            <v>ICICISILVE</v>
          </cell>
        </row>
        <row r="5391">
          <cell r="A5391" t="str">
            <v>Alkosign Ltd</v>
          </cell>
          <cell r="B5391">
            <v>543453</v>
          </cell>
          <cell r="C5391" t="str">
            <v>ALKOSIGN</v>
          </cell>
        </row>
        <row r="5392">
          <cell r="A5392" t="str">
            <v>Mirae Asset Nifty India Manufacturing ETF</v>
          </cell>
          <cell r="B5392">
            <v>543454</v>
          </cell>
          <cell r="C5392" t="str">
            <v>MAMFGETF</v>
          </cell>
        </row>
        <row r="5393">
          <cell r="A5393" t="str">
            <v>Adani Wilmar Ltd</v>
          </cell>
          <cell r="B5393">
            <v>543458</v>
          </cell>
          <cell r="C5393" t="str">
            <v>AWL</v>
          </cell>
        </row>
        <row r="5394">
          <cell r="A5394" t="str">
            <v>Quality RO Industries Ltd</v>
          </cell>
          <cell r="B5394">
            <v>543460</v>
          </cell>
          <cell r="C5394" t="str">
            <v>QRIL</v>
          </cell>
        </row>
        <row r="5395">
          <cell r="A5395" t="str">
            <v>Safa Systems &amp; Technologies Ltd</v>
          </cell>
          <cell r="B5395">
            <v>543461</v>
          </cell>
          <cell r="C5395" t="str">
            <v>SSTL</v>
          </cell>
        </row>
        <row r="5396">
          <cell r="A5396" t="str">
            <v>Dev Information Technology Ltd</v>
          </cell>
          <cell r="B5396">
            <v>543462</v>
          </cell>
          <cell r="C5396" t="str">
            <v>DEVIT</v>
          </cell>
        </row>
        <row r="5397">
          <cell r="A5397" t="str">
            <v>Vedant Fashions Ltd</v>
          </cell>
          <cell r="B5397">
            <v>543463</v>
          </cell>
          <cell r="C5397" t="str">
            <v>MANYAVAR</v>
          </cell>
        </row>
        <row r="5398">
          <cell r="A5398" t="str">
            <v>Maruti Interior Products Ltd</v>
          </cell>
          <cell r="B5398">
            <v>543464</v>
          </cell>
          <cell r="C5398" t="str">
            <v>MARUTIIPL</v>
          </cell>
        </row>
        <row r="5399">
          <cell r="A5399" t="str">
            <v>Motilal Oswal Nifty 200 Momentum 30 ETF</v>
          </cell>
          <cell r="B5399">
            <v>543465</v>
          </cell>
          <cell r="C5399" t="str">
            <v>MOMOMENTUM</v>
          </cell>
        </row>
        <row r="5400">
          <cell r="A5400" t="str">
            <v>Softtech Engineers Ltd</v>
          </cell>
          <cell r="B5400">
            <v>543470</v>
          </cell>
          <cell r="C5400" t="str">
            <v>SOFTTECH</v>
          </cell>
        </row>
        <row r="5401">
          <cell r="A5401" t="str">
            <v>Aditya Birla Sun Life Silver ETF</v>
          </cell>
          <cell r="B5401">
            <v>543471</v>
          </cell>
          <cell r="C5401" t="str">
            <v>SILVER</v>
          </cell>
        </row>
        <row r="5402">
          <cell r="A5402" t="str">
            <v>Aditya Birla Sunlife Nifty IT ETF</v>
          </cell>
          <cell r="B5402">
            <v>543472</v>
          </cell>
          <cell r="C5402" t="str">
            <v>TECH</v>
          </cell>
        </row>
        <row r="5403">
          <cell r="A5403" t="str">
            <v>Aditya Birla Sun Life Nifty Healthcare ETF</v>
          </cell>
          <cell r="B5403">
            <v>543473</v>
          </cell>
          <cell r="C5403" t="str">
            <v>HEALTHY</v>
          </cell>
        </row>
        <row r="5404">
          <cell r="A5404" t="str">
            <v>Aditya Birla Sun Life Nifty ETF</v>
          </cell>
          <cell r="B5404">
            <v>543474</v>
          </cell>
          <cell r="C5404" t="str">
            <v>BSLNIFTY</v>
          </cell>
        </row>
        <row r="5405">
          <cell r="A5405" t="str">
            <v>Ekennis Software Service Ltd</v>
          </cell>
          <cell r="B5405">
            <v>543475</v>
          </cell>
          <cell r="C5405" t="str">
            <v>EKENNIS</v>
          </cell>
        </row>
        <row r="5406">
          <cell r="A5406" t="str">
            <v>Mirae Asset Nifty Midcap 150 ETF</v>
          </cell>
          <cell r="B5406">
            <v>543481</v>
          </cell>
          <cell r="C5406" t="str">
            <v>MAM150ETF</v>
          </cell>
        </row>
        <row r="5407">
          <cell r="A5407" t="str">
            <v>Eureka Forbes Ltd</v>
          </cell>
          <cell r="B5407">
            <v>543482</v>
          </cell>
          <cell r="C5407" t="str">
            <v>EUREKAFORBE</v>
          </cell>
        </row>
        <row r="5408">
          <cell r="A5408" t="str">
            <v>Gateway Distriparks Ltd</v>
          </cell>
          <cell r="B5408">
            <v>543489</v>
          </cell>
          <cell r="C5408" t="str">
            <v>GATEWAY</v>
          </cell>
        </row>
        <row r="5409">
          <cell r="A5409" t="str">
            <v>GMR Power and Urban Infra Ltd</v>
          </cell>
          <cell r="B5409">
            <v>543490</v>
          </cell>
          <cell r="C5409" t="str">
            <v>GMRP&amp;UI</v>
          </cell>
        </row>
        <row r="5410">
          <cell r="A5410" t="str">
            <v>Bhatia Colour Chem Ltd</v>
          </cell>
          <cell r="B5410">
            <v>543497</v>
          </cell>
          <cell r="C5410" t="str">
            <v>BCCL</v>
          </cell>
        </row>
        <row r="5411">
          <cell r="A5411" t="str">
            <v>Motherson Sumi Wiring India Ltd</v>
          </cell>
          <cell r="B5411">
            <v>543498</v>
          </cell>
          <cell r="C5411" t="str">
            <v>MSUMI</v>
          </cell>
        </row>
        <row r="5412">
          <cell r="A5412" t="str">
            <v>Achyut Healthcare Ltd</v>
          </cell>
          <cell r="B5412">
            <v>543499</v>
          </cell>
          <cell r="C5412" t="str">
            <v>ACHYUT</v>
          </cell>
        </row>
        <row r="5413">
          <cell r="A5413" t="str">
            <v>Evoq Remedies Ltd</v>
          </cell>
          <cell r="B5413">
            <v>543500</v>
          </cell>
          <cell r="C5413" t="str">
            <v>EVOQ</v>
          </cell>
        </row>
        <row r="5414">
          <cell r="A5414" t="str">
            <v>Motilal Oswal S&amp;P BSE Low Volatility ETF</v>
          </cell>
          <cell r="B5414">
            <v>543501</v>
          </cell>
          <cell r="C5414" t="str">
            <v>MOLOWVOL</v>
          </cell>
        </row>
        <row r="5415">
          <cell r="A5415" t="str">
            <v>Avro India Ltd</v>
          </cell>
          <cell r="B5415">
            <v>543512</v>
          </cell>
          <cell r="C5415" t="str">
            <v>AVROIND</v>
          </cell>
        </row>
        <row r="5416">
          <cell r="A5416" t="str">
            <v>Uma Exports Ltd</v>
          </cell>
          <cell r="B5416">
            <v>543513</v>
          </cell>
          <cell r="C5416" t="str">
            <v>UMAEXPORTS</v>
          </cell>
        </row>
        <row r="5417">
          <cell r="A5417" t="str">
            <v>Veranda Learning Solutions Ltd</v>
          </cell>
          <cell r="B5417">
            <v>543514</v>
          </cell>
          <cell r="C5417" t="str">
            <v>VERANDA</v>
          </cell>
        </row>
        <row r="5418">
          <cell r="A5418" t="str">
            <v>Sunrise Efficient Marketing Ltd</v>
          </cell>
          <cell r="B5418">
            <v>543515</v>
          </cell>
          <cell r="C5418" t="str">
            <v>SEML</v>
          </cell>
        </row>
        <row r="5419">
          <cell r="A5419" t="str">
            <v>Dhyaani Tile and Marblez Ltd</v>
          </cell>
          <cell r="B5419">
            <v>543516</v>
          </cell>
          <cell r="C5419" t="str">
            <v>DHYAANI</v>
          </cell>
        </row>
        <row r="5420">
          <cell r="A5420" t="str">
            <v>Hariom Pipe Industries Ltd</v>
          </cell>
          <cell r="B5420">
            <v>543517</v>
          </cell>
          <cell r="C5420" t="str">
            <v>HARIOMPIPE</v>
          </cell>
        </row>
        <row r="5421">
          <cell r="A5421" t="str">
            <v>Eighty Jewellers Ltd</v>
          </cell>
          <cell r="B5421">
            <v>543518</v>
          </cell>
          <cell r="C5421" t="str">
            <v>EIGHTY</v>
          </cell>
        </row>
        <row r="5422">
          <cell r="A5422" t="str">
            <v>Shashwat Furnishing Solutions Ltd</v>
          </cell>
          <cell r="B5422">
            <v>543519</v>
          </cell>
          <cell r="C5422" t="str">
            <v>SFSL</v>
          </cell>
        </row>
        <row r="5423">
          <cell r="A5423" t="str">
            <v>Global Longlife Hospital and Research Ltd</v>
          </cell>
          <cell r="B5423">
            <v>543520</v>
          </cell>
          <cell r="C5423" t="str">
            <v>GLHRL</v>
          </cell>
        </row>
        <row r="5424">
          <cell r="A5424" t="str">
            <v>Fone4 Communications (India) Ltd</v>
          </cell>
          <cell r="B5424">
            <v>543521</v>
          </cell>
          <cell r="C5424" t="str">
            <v>FONE4</v>
          </cell>
        </row>
        <row r="5425">
          <cell r="A5425" t="str">
            <v>Nanavati Ventures Ltd</v>
          </cell>
          <cell r="B5425">
            <v>543522</v>
          </cell>
          <cell r="C5425" t="str">
            <v>NVENTURES</v>
          </cell>
        </row>
        <row r="5426">
          <cell r="A5426" t="str">
            <v>Campus Activewear Ltd</v>
          </cell>
          <cell r="B5426">
            <v>543523</v>
          </cell>
          <cell r="C5426" t="str">
            <v>CAMPUS</v>
          </cell>
        </row>
        <row r="5427">
          <cell r="A5427" t="str">
            <v>Rainbow Children's Medicare Ltd</v>
          </cell>
          <cell r="B5427">
            <v>543524</v>
          </cell>
          <cell r="C5427" t="str">
            <v>RAINBOW</v>
          </cell>
        </row>
        <row r="5428">
          <cell r="A5428" t="str">
            <v>Silver Touch Technologies Ltd</v>
          </cell>
          <cell r="B5428">
            <v>543525</v>
          </cell>
          <cell r="C5428" t="str">
            <v>SILVERTUC</v>
          </cell>
        </row>
        <row r="5429">
          <cell r="A5429" t="str">
            <v>Life Insurance Corporation of India</v>
          </cell>
          <cell r="B5429">
            <v>543526</v>
          </cell>
          <cell r="C5429" t="str">
            <v>LICI</v>
          </cell>
        </row>
        <row r="5430">
          <cell r="A5430" t="str">
            <v>Prudent Corporate Advisory Services Ltd</v>
          </cell>
          <cell r="B5430">
            <v>543527</v>
          </cell>
          <cell r="C5430" t="str">
            <v>PRUDENT</v>
          </cell>
        </row>
        <row r="5431">
          <cell r="A5431" t="str">
            <v>Venus Pipes &amp; Tubes Ltd</v>
          </cell>
          <cell r="B5431">
            <v>543528</v>
          </cell>
          <cell r="C5431" t="str">
            <v>VENUSPIPES</v>
          </cell>
        </row>
        <row r="5432">
          <cell r="A5432" t="str">
            <v>Delhivery Ltd</v>
          </cell>
          <cell r="B5432">
            <v>543529</v>
          </cell>
          <cell r="C5432" t="str">
            <v>DELHIVERY</v>
          </cell>
        </row>
        <row r="5433">
          <cell r="A5433" t="str">
            <v>Paradeep Phosphates Ltd</v>
          </cell>
          <cell r="B5433">
            <v>543530</v>
          </cell>
          <cell r="C5433" t="str">
            <v>PARADEEP</v>
          </cell>
        </row>
        <row r="5434">
          <cell r="A5434" t="str">
            <v>Tierra Agrotech Ltd</v>
          </cell>
          <cell r="B5434">
            <v>543531</v>
          </cell>
          <cell r="C5434" t="str">
            <v>TIERRA</v>
          </cell>
        </row>
        <row r="5435">
          <cell r="A5435" t="str">
            <v>Ethos Ltd</v>
          </cell>
          <cell r="B5435">
            <v>543532</v>
          </cell>
          <cell r="C5435" t="str">
            <v>ETHOSLTD</v>
          </cell>
        </row>
        <row r="5436">
          <cell r="A5436" t="str">
            <v>eMudhra Ltd</v>
          </cell>
          <cell r="B5436">
            <v>543533</v>
          </cell>
          <cell r="C5436" t="str">
            <v>EMUDHRA</v>
          </cell>
        </row>
        <row r="5437">
          <cell r="A5437" t="str">
            <v>Aether Industries Ltd</v>
          </cell>
          <cell r="B5437">
            <v>543534</v>
          </cell>
          <cell r="C5437" t="str">
            <v>AETHER</v>
          </cell>
        </row>
        <row r="5438">
          <cell r="A5438" t="str">
            <v>We Win Ltd</v>
          </cell>
          <cell r="B5438">
            <v>543535</v>
          </cell>
          <cell r="C5438" t="str">
            <v>WEWIN</v>
          </cell>
        </row>
        <row r="5439">
          <cell r="A5439" t="str">
            <v>Silver Pearl Hospitality &amp; Luxury Spaces Ltd</v>
          </cell>
          <cell r="B5439">
            <v>543536</v>
          </cell>
          <cell r="C5439" t="str">
            <v>SILVERPRL</v>
          </cell>
        </row>
        <row r="5440">
          <cell r="A5440" t="str">
            <v>Kotak Banking ETF - Dividend Payout Option</v>
          </cell>
          <cell r="B5440">
            <v>590136</v>
          </cell>
          <cell r="C5440" t="str">
            <v>KOTAKBKETF</v>
          </cell>
        </row>
        <row r="5441">
          <cell r="A5441" t="str">
            <v>SBI-ETF NIFTY BANK</v>
          </cell>
          <cell r="B5441">
            <v>590137</v>
          </cell>
          <cell r="C5441" t="str">
            <v>SETFNIFBK</v>
          </cell>
        </row>
      </sheetData>
      <sheetData sheetId="15">
        <row r="1">
          <cell r="B1" t="str">
            <v>AVENUE SUPERMARTS LTD</v>
          </cell>
        </row>
        <row r="16">
          <cell r="B16">
            <v>41729</v>
          </cell>
          <cell r="C16">
            <v>42094</v>
          </cell>
          <cell r="D16">
            <v>42460</v>
          </cell>
          <cell r="E16">
            <v>42825</v>
          </cell>
          <cell r="F16">
            <v>43190</v>
          </cell>
          <cell r="G16">
            <v>43555</v>
          </cell>
          <cell r="H16">
            <v>43921</v>
          </cell>
          <cell r="I16">
            <v>44286</v>
          </cell>
          <cell r="J16">
            <v>44651</v>
          </cell>
          <cell r="K16">
            <v>45016</v>
          </cell>
        </row>
        <row r="17">
          <cell r="B17">
            <v>4686.4799999999996</v>
          </cell>
          <cell r="C17">
            <v>6439.43</v>
          </cell>
          <cell r="D17">
            <v>8583.76</v>
          </cell>
          <cell r="E17">
            <v>11897.7</v>
          </cell>
          <cell r="F17">
            <v>15033.2</v>
          </cell>
          <cell r="G17">
            <v>20004.52</v>
          </cell>
          <cell r="H17">
            <v>24870.2</v>
          </cell>
          <cell r="I17">
            <v>24143.06</v>
          </cell>
          <cell r="J17">
            <v>30976.27</v>
          </cell>
          <cell r="K17">
            <v>42839.56</v>
          </cell>
        </row>
        <row r="18">
          <cell r="B18">
            <v>4086.53</v>
          </cell>
          <cell r="C18">
            <v>5648.47</v>
          </cell>
          <cell r="D18">
            <v>7435.62</v>
          </cell>
          <cell r="E18">
            <v>10357.25</v>
          </cell>
          <cell r="F18">
            <v>12846.95</v>
          </cell>
          <cell r="G18">
            <v>17445.490000000002</v>
          </cell>
          <cell r="H18">
            <v>21441.68</v>
          </cell>
          <cell r="I18">
            <v>20855.560000000001</v>
          </cell>
          <cell r="J18">
            <v>26891.77</v>
          </cell>
          <cell r="K18">
            <v>36884.71</v>
          </cell>
        </row>
        <row r="19">
          <cell r="B19">
            <v>102.1</v>
          </cell>
          <cell r="C19">
            <v>161.28</v>
          </cell>
          <cell r="D19">
            <v>132.08000000000001</v>
          </cell>
          <cell r="E19">
            <v>276.22000000000003</v>
          </cell>
          <cell r="F19">
            <v>211.31</v>
          </cell>
          <cell r="G19">
            <v>444.65</v>
          </cell>
          <cell r="H19">
            <v>338.75</v>
          </cell>
          <cell r="I19">
            <v>300.88</v>
          </cell>
          <cell r="J19">
            <v>494.38</v>
          </cell>
          <cell r="K19">
            <v>500.82</v>
          </cell>
        </row>
        <row r="20">
          <cell r="B20">
            <v>45.31</v>
          </cell>
          <cell r="C20">
            <v>59.33</v>
          </cell>
          <cell r="D20">
            <v>79.239999999999995</v>
          </cell>
          <cell r="E20">
            <v>99.41</v>
          </cell>
          <cell r="F20">
            <v>121.26</v>
          </cell>
          <cell r="G20">
            <v>152.80000000000001</v>
          </cell>
          <cell r="H20">
            <v>188.24</v>
          </cell>
          <cell r="I20">
            <v>174.2</v>
          </cell>
          <cell r="J20">
            <v>207.86</v>
          </cell>
        </row>
        <row r="21">
          <cell r="B21">
            <v>123.53</v>
          </cell>
          <cell r="C21">
            <v>155.35</v>
          </cell>
          <cell r="D21">
            <v>241.36</v>
          </cell>
          <cell r="E21">
            <v>332.9</v>
          </cell>
          <cell r="F21">
            <v>373.72</v>
          </cell>
          <cell r="G21">
            <v>499.72</v>
          </cell>
          <cell r="H21">
            <v>645.96</v>
          </cell>
          <cell r="I21">
            <v>746.43</v>
          </cell>
          <cell r="J21">
            <v>805.85</v>
          </cell>
        </row>
        <row r="22">
          <cell r="B22">
            <v>87.34</v>
          </cell>
          <cell r="C22">
            <v>134.06</v>
          </cell>
          <cell r="D22">
            <v>149.04</v>
          </cell>
          <cell r="E22">
            <v>192.67</v>
          </cell>
          <cell r="F22">
            <v>283.14</v>
          </cell>
          <cell r="G22">
            <v>356.17</v>
          </cell>
          <cell r="H22">
            <v>457.14</v>
          </cell>
          <cell r="I22">
            <v>537.58000000000004</v>
          </cell>
          <cell r="J22">
            <v>617.36</v>
          </cell>
          <cell r="K22">
            <v>746.97</v>
          </cell>
        </row>
        <row r="23">
          <cell r="B23">
            <v>420.11</v>
          </cell>
          <cell r="C23">
            <v>582.79999999999995</v>
          </cell>
          <cell r="D23">
            <v>647.37</v>
          </cell>
          <cell r="E23">
            <v>71.239999999999995</v>
          </cell>
          <cell r="F23">
            <v>96</v>
          </cell>
          <cell r="G23">
            <v>135.84</v>
          </cell>
          <cell r="H23">
            <v>119.23</v>
          </cell>
          <cell r="I23">
            <v>108.69</v>
          </cell>
          <cell r="J23">
            <v>143.41</v>
          </cell>
        </row>
        <row r="24">
          <cell r="B24">
            <v>-315.52</v>
          </cell>
          <cell r="C24">
            <v>-435.56</v>
          </cell>
          <cell r="D24">
            <v>-501.25</v>
          </cell>
          <cell r="E24">
            <v>151.27000000000001</v>
          </cell>
          <cell r="F24">
            <v>170.58</v>
          </cell>
          <cell r="G24">
            <v>225.84</v>
          </cell>
          <cell r="H24">
            <v>228.39</v>
          </cell>
          <cell r="I24">
            <v>276.64999999999998</v>
          </cell>
          <cell r="J24">
            <v>302.05</v>
          </cell>
          <cell r="K24">
            <v>2071.67</v>
          </cell>
        </row>
        <row r="26">
          <cell r="B26">
            <v>57.01</v>
          </cell>
          <cell r="C26">
            <v>81.540000000000006</v>
          </cell>
          <cell r="D26">
            <v>98.43</v>
          </cell>
          <cell r="E26">
            <v>127.82</v>
          </cell>
          <cell r="F26">
            <v>159</v>
          </cell>
          <cell r="G26">
            <v>212.49</v>
          </cell>
          <cell r="H26">
            <v>374.41</v>
          </cell>
          <cell r="I26">
            <v>414.16</v>
          </cell>
          <cell r="J26">
            <v>498.08</v>
          </cell>
          <cell r="K26">
            <v>638.87</v>
          </cell>
        </row>
        <row r="27">
          <cell r="B27">
            <v>55.68</v>
          </cell>
          <cell r="C27">
            <v>72.36</v>
          </cell>
          <cell r="D27">
            <v>91.34</v>
          </cell>
          <cell r="E27">
            <v>121.98</v>
          </cell>
          <cell r="F27">
            <v>59.54</v>
          </cell>
          <cell r="G27">
            <v>47.21</v>
          </cell>
          <cell r="H27">
            <v>69.12</v>
          </cell>
          <cell r="I27">
            <v>41.65</v>
          </cell>
          <cell r="J27">
            <v>53.79</v>
          </cell>
          <cell r="K27">
            <v>67.41</v>
          </cell>
        </row>
        <row r="29">
          <cell r="B29">
            <v>83.48</v>
          </cell>
          <cell r="C29">
            <v>110.92</v>
          </cell>
          <cell r="D29">
            <v>171.47</v>
          </cell>
          <cell r="E29">
            <v>268.27999999999997</v>
          </cell>
          <cell r="F29">
            <v>415.79</v>
          </cell>
          <cell r="G29">
            <v>519.48</v>
          </cell>
          <cell r="H29">
            <v>443.79</v>
          </cell>
          <cell r="I29">
            <v>384.02</v>
          </cell>
          <cell r="J29">
            <v>571.72</v>
          </cell>
          <cell r="K29">
            <v>681.75</v>
          </cell>
        </row>
        <row r="42">
          <cell r="H42">
            <v>10038.07</v>
          </cell>
          <cell r="I42">
            <v>10638.33</v>
          </cell>
          <cell r="J42">
            <v>11569.05</v>
          </cell>
          <cell r="K42">
            <v>10594.11</v>
          </cell>
        </row>
        <row r="43">
          <cell r="H43">
            <v>9029.83</v>
          </cell>
          <cell r="I43">
            <v>9746.31</v>
          </cell>
          <cell r="J43">
            <v>10603.79</v>
          </cell>
          <cell r="K43">
            <v>9822.6</v>
          </cell>
        </row>
        <row r="45">
          <cell r="H45">
            <v>144.74</v>
          </cell>
          <cell r="I45">
            <v>161.96</v>
          </cell>
          <cell r="J45">
            <v>168.09</v>
          </cell>
          <cell r="K45">
            <v>164.08</v>
          </cell>
        </row>
        <row r="46">
          <cell r="H46">
            <v>17.22</v>
          </cell>
          <cell r="I46">
            <v>17.68</v>
          </cell>
          <cell r="J46">
            <v>16.98</v>
          </cell>
          <cell r="K46">
            <v>15.53</v>
          </cell>
        </row>
        <row r="48">
          <cell r="H48">
            <v>232.53</v>
          </cell>
          <cell r="I48">
            <v>62.24</v>
          </cell>
          <cell r="J48">
            <v>222.11</v>
          </cell>
          <cell r="K48">
            <v>164.87</v>
          </cell>
        </row>
        <row r="51">
          <cell r="H51">
            <v>1037.42</v>
          </cell>
          <cell r="I51">
            <v>927.65</v>
          </cell>
          <cell r="J51">
            <v>996.86</v>
          </cell>
          <cell r="K51">
            <v>804.61</v>
          </cell>
        </row>
        <row r="57">
          <cell r="B57">
            <v>546.75</v>
          </cell>
          <cell r="C57">
            <v>561.54</v>
          </cell>
          <cell r="D57">
            <v>561.54</v>
          </cell>
          <cell r="E57">
            <v>624.08000000000004</v>
          </cell>
          <cell r="F57">
            <v>624.08000000000004</v>
          </cell>
          <cell r="G57">
            <v>624.08000000000004</v>
          </cell>
          <cell r="H57">
            <v>647.77</v>
          </cell>
          <cell r="I57">
            <v>647.77</v>
          </cell>
          <cell r="J57">
            <v>647.77</v>
          </cell>
          <cell r="K57">
            <v>648.26</v>
          </cell>
        </row>
        <row r="58">
          <cell r="B58">
            <v>408.82</v>
          </cell>
          <cell r="C58">
            <v>637.65</v>
          </cell>
          <cell r="D58">
            <v>958.9</v>
          </cell>
          <cell r="E58">
            <v>3217.7</v>
          </cell>
          <cell r="F58">
            <v>4044.97</v>
          </cell>
          <cell r="G58">
            <v>4963.37</v>
          </cell>
          <cell r="H58">
            <v>10431.969999999999</v>
          </cell>
          <cell r="I58">
            <v>11535.94</v>
          </cell>
          <cell r="J58">
            <v>13029.87</v>
          </cell>
          <cell r="K58">
            <v>15430.44</v>
          </cell>
        </row>
        <row r="59">
          <cell r="B59">
            <v>640.82000000000005</v>
          </cell>
          <cell r="C59">
            <v>904.26</v>
          </cell>
          <cell r="D59">
            <v>1192.3399999999999</v>
          </cell>
          <cell r="E59">
            <v>1497.32</v>
          </cell>
          <cell r="F59">
            <v>439.25</v>
          </cell>
          <cell r="G59">
            <v>700.15</v>
          </cell>
          <cell r="H59">
            <v>333.19</v>
          </cell>
          <cell r="I59">
            <v>392.71</v>
          </cell>
          <cell r="J59">
            <v>646.94000000000005</v>
          </cell>
          <cell r="K59">
            <v>642.98</v>
          </cell>
        </row>
        <row r="60">
          <cell r="B60">
            <v>211.26</v>
          </cell>
          <cell r="C60">
            <v>251.36</v>
          </cell>
          <cell r="D60">
            <v>388.78</v>
          </cell>
          <cell r="E60">
            <v>480.18</v>
          </cell>
          <cell r="F60">
            <v>539.91999999999996</v>
          </cell>
          <cell r="G60">
            <v>717.9</v>
          </cell>
          <cell r="H60">
            <v>663.23</v>
          </cell>
          <cell r="I60">
            <v>1078.6300000000001</v>
          </cell>
          <cell r="J60">
            <v>1146.4000000000001</v>
          </cell>
          <cell r="K60">
            <v>1384.61</v>
          </cell>
        </row>
        <row r="61">
          <cell r="B61">
            <v>1807.65</v>
          </cell>
          <cell r="C61">
            <v>2354.81</v>
          </cell>
          <cell r="D61">
            <v>3101.56</v>
          </cell>
          <cell r="E61">
            <v>5819.28</v>
          </cell>
          <cell r="F61">
            <v>5648.22</v>
          </cell>
          <cell r="G61">
            <v>7005.5</v>
          </cell>
          <cell r="H61">
            <v>12076.16</v>
          </cell>
          <cell r="I61">
            <v>13655.05</v>
          </cell>
          <cell r="J61">
            <v>15470.98</v>
          </cell>
          <cell r="K61">
            <v>18106.29</v>
          </cell>
        </row>
        <row r="62">
          <cell r="B62">
            <v>1171.69</v>
          </cell>
          <cell r="C62">
            <v>1528.08</v>
          </cell>
          <cell r="D62">
            <v>2093.52</v>
          </cell>
          <cell r="E62">
            <v>2577.75</v>
          </cell>
          <cell r="F62">
            <v>3399.97</v>
          </cell>
          <cell r="G62">
            <v>4400.37</v>
          </cell>
          <cell r="H62">
            <v>5948.03</v>
          </cell>
          <cell r="I62">
            <v>7008.8</v>
          </cell>
          <cell r="J62">
            <v>9260.02</v>
          </cell>
          <cell r="K62">
            <v>11340.48</v>
          </cell>
        </row>
        <row r="63">
          <cell r="B63">
            <v>88.78</v>
          </cell>
          <cell r="C63">
            <v>98.12</v>
          </cell>
          <cell r="D63">
            <v>81.69</v>
          </cell>
          <cell r="E63">
            <v>152.88999999999999</v>
          </cell>
          <cell r="F63">
            <v>147.07</v>
          </cell>
          <cell r="G63">
            <v>376.84</v>
          </cell>
          <cell r="H63">
            <v>364.4</v>
          </cell>
          <cell r="I63">
            <v>1019.59</v>
          </cell>
          <cell r="J63">
            <v>1129.3399999999999</v>
          </cell>
          <cell r="K63">
            <v>829.16</v>
          </cell>
        </row>
        <row r="64">
          <cell r="B64">
            <v>15.54</v>
          </cell>
          <cell r="C64">
            <v>15.23</v>
          </cell>
          <cell r="D64">
            <v>29.33</v>
          </cell>
          <cell r="E64">
            <v>25.69</v>
          </cell>
          <cell r="F64">
            <v>68.180000000000007</v>
          </cell>
          <cell r="G64">
            <v>16.53</v>
          </cell>
          <cell r="H64">
            <v>14.68</v>
          </cell>
          <cell r="I64">
            <v>2.95</v>
          </cell>
          <cell r="J64">
            <v>5.94</v>
          </cell>
          <cell r="K64">
            <v>202.2</v>
          </cell>
        </row>
        <row r="65">
          <cell r="B65">
            <v>531.64</v>
          </cell>
          <cell r="C65">
            <v>713.38</v>
          </cell>
          <cell r="D65">
            <v>897.02</v>
          </cell>
          <cell r="E65">
            <v>3062.95</v>
          </cell>
          <cell r="F65">
            <v>2033</v>
          </cell>
          <cell r="G65">
            <v>2211.7600000000002</v>
          </cell>
          <cell r="H65">
            <v>5749.05</v>
          </cell>
          <cell r="I65">
            <v>5623.71</v>
          </cell>
          <cell r="J65">
            <v>5075.68</v>
          </cell>
          <cell r="K65">
            <v>5734.45</v>
          </cell>
        </row>
        <row r="67">
          <cell r="B67">
            <v>9.5399999999999991</v>
          </cell>
          <cell r="C67">
            <v>7.07</v>
          </cell>
          <cell r="D67">
            <v>8.42</v>
          </cell>
          <cell r="E67">
            <v>21</v>
          </cell>
          <cell r="F67">
            <v>33.520000000000003</v>
          </cell>
          <cell r="G67">
            <v>64.37</v>
          </cell>
          <cell r="H67">
            <v>19.55</v>
          </cell>
          <cell r="I67">
            <v>43.58</v>
          </cell>
          <cell r="J67">
            <v>66.89</v>
          </cell>
          <cell r="K67">
            <v>62.16</v>
          </cell>
        </row>
        <row r="68">
          <cell r="B68">
            <v>378.33</v>
          </cell>
          <cell r="C68">
            <v>539.61</v>
          </cell>
          <cell r="D68">
            <v>671.69</v>
          </cell>
          <cell r="E68">
            <v>947.9</v>
          </cell>
          <cell r="F68">
            <v>1163.45</v>
          </cell>
          <cell r="G68">
            <v>1608.65</v>
          </cell>
          <cell r="H68">
            <v>1947.4</v>
          </cell>
          <cell r="I68">
            <v>2248.2800000000002</v>
          </cell>
          <cell r="J68">
            <v>2742.66</v>
          </cell>
          <cell r="K68">
            <v>3243.48</v>
          </cell>
        </row>
        <row r="69">
          <cell r="B69">
            <v>55.41</v>
          </cell>
          <cell r="C69">
            <v>38.04</v>
          </cell>
          <cell r="D69">
            <v>35.1</v>
          </cell>
          <cell r="E69">
            <v>1884.29</v>
          </cell>
          <cell r="F69">
            <v>560.17999999999995</v>
          </cell>
          <cell r="G69">
            <v>219.07</v>
          </cell>
          <cell r="H69">
            <v>107.88</v>
          </cell>
          <cell r="I69">
            <v>1445.58</v>
          </cell>
          <cell r="J69">
            <v>298.58</v>
          </cell>
          <cell r="K69">
            <v>1408.33</v>
          </cell>
        </row>
        <row r="82">
          <cell r="B82">
            <v>198.14</v>
          </cell>
          <cell r="C82">
            <v>222.02</v>
          </cell>
          <cell r="D82">
            <v>433.47</v>
          </cell>
          <cell r="E82">
            <v>455.28</v>
          </cell>
          <cell r="F82">
            <v>729.99</v>
          </cell>
          <cell r="G82">
            <v>806.84</v>
          </cell>
          <cell r="H82">
            <v>1280.1400000000001</v>
          </cell>
          <cell r="I82">
            <v>1375.14</v>
          </cell>
          <cell r="J82">
            <v>1372.35</v>
          </cell>
          <cell r="K82">
            <v>2630.27</v>
          </cell>
        </row>
        <row r="83">
          <cell r="B83">
            <v>-270.17</v>
          </cell>
          <cell r="C83">
            <v>-473.88</v>
          </cell>
          <cell r="D83">
            <v>-632.89</v>
          </cell>
          <cell r="E83">
            <v>-2481.61</v>
          </cell>
          <cell r="F83">
            <v>463.55</v>
          </cell>
          <cell r="G83">
            <v>-958.37</v>
          </cell>
          <cell r="H83">
            <v>-4656.5600000000004</v>
          </cell>
          <cell r="I83">
            <v>-1110</v>
          </cell>
          <cell r="J83">
            <v>-1289.49</v>
          </cell>
          <cell r="K83">
            <v>-2313.1</v>
          </cell>
        </row>
        <row r="84">
          <cell r="B84">
            <v>65.23</v>
          </cell>
          <cell r="C84">
            <v>234.45</v>
          </cell>
          <cell r="D84">
            <v>196.44</v>
          </cell>
          <cell r="E84">
            <v>2025.26</v>
          </cell>
          <cell r="F84">
            <v>-1159.06</v>
          </cell>
          <cell r="G84">
            <v>208.98</v>
          </cell>
          <cell r="H84">
            <v>3357.42</v>
          </cell>
          <cell r="I84">
            <v>-179.5</v>
          </cell>
          <cell r="J84">
            <v>-179.24</v>
          </cell>
          <cell r="K84">
            <v>-205.14</v>
          </cell>
        </row>
        <row r="93">
          <cell r="B93">
            <v>54.68</v>
          </cell>
          <cell r="C93">
            <v>56.15</v>
          </cell>
          <cell r="D93">
            <v>56.15</v>
          </cell>
          <cell r="E93">
            <v>62.41</v>
          </cell>
          <cell r="F93">
            <v>62.41</v>
          </cell>
          <cell r="G93">
            <v>62.41</v>
          </cell>
          <cell r="H93">
            <v>64.78</v>
          </cell>
          <cell r="I93">
            <v>64.78</v>
          </cell>
          <cell r="J93">
            <v>64.78</v>
          </cell>
          <cell r="K93">
            <v>64.83</v>
          </cell>
        </row>
      </sheetData>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D3BED1F-5F88-49FD-991C-C6DB6B82CA33}">
  <we:reference id="1e10eb66-9ba2-46e3-84ee-57e2a49831f0" version="3.0.0.1" store="EXCatalog" storeType="EXCatalog"/>
  <we:alternateReferences>
    <we:reference id="WA104100404" version="3.0.0.1" store="fr-FR" storeType="OMEX"/>
  </we:alternateReferences>
  <we:properties>
    <we:property name="UniqueID" value="&quot;2024371712513332723&quot;"/>
    <we:property name="CTNyFWh4FSwe" value="&quot;&quot;"/>
    <we:property name="CTNyFWh4KSEYBi8QOFQ0Kg==" value="&quot;CiJz&quot;"/>
    <we:property name="CTNyFWh4Fy8MPSMM" value="&quot;fA==&quot;"/>
    <we:property name="CTNyFWh4KSEYBi8QOF8/Kg==" value="&quot;fA==&quot;"/>
    <we:property name="CTNyFWh4KSEYBi8QOEEoKA==" value="&quot;fV4EBWlpan8=&quot;"/>
    <we:property name="CTNyFWh4KSEYBi8QOEI5IQ==" value="&quot;fA==&quot;"/>
    <we:property name="CTNyFWh4KSEYBi8QOEM2NQ==" value="&quot;fQ==&quot;"/>
    <we:property name="CTNyFWh4KSEYBi8QOEU1IQ==" value="&quot;fV4EBA==&quot;"/>
    <we:property name="CTNyFWh4KSEYBi8QOFIsKg==" value="&quot;fV4EBWlo&quot;"/>
    <we:property name="CTNyFWh4KSEYBi8QOFwpIQ==" value="&quot;fQ==&quot;"/>
    <we:property name="CTNyFWh4KSEYBi8QOEIpNw==" value="&quot;fEAE&quot;"/>
    <we:property name="CTNyFWh4KSEYBi8QOEMpKQ==" value="&quot;fQ==&quot;"/>
    <we:property name="CTNyFWh4KSEYBi8QOFwoOQ==" value="&quot;fV4EAmw=&quot;"/>
    <we:property name="CTNyFWh4KSEYBi8QOFw0JA==" value="&quot;fkA=&quot;"/>
    <we:property name="CTNyFWh4KSEYBi8QOEM4Ow==" value="&quot;fA==&quot;"/>
    <we:property name="CTNyFWh4KSEYBi8QOF8uPw==" value="&quot;fw==&quot;"/>
    <we:property name="CTNyFWh4KSEYBi8QOFA5Lg==" value="&quot;fV4EBWg=&quot;"/>
    <we:property name="CTNyFWh4KSEYBi8QOEM/Pg==" value="&quot;eA==&quot;"/>
    <we:property name="CTNyFWh4KSEYBi8QOFAoPg==" value="&quot;fA==&quot;"/>
    <we:property name="CTNyFWh4KSEYBi8QOEIuLA==" value="&quot;fQ==&quot;"/>
    <we:property name="CTNyFWh4KSEYBi8QOFw/OQ==" value="&quot;fw==&quot;"/>
    <we:property name="CTNyFWh4KSEYBi8QOEI1Lg==" value="&quot;fQ==&quot;"/>
    <we:property name="CTNyFWh4KSEYBi8QOF0qOQ==" value="&quot;fQ==&quot;"/>
    <we:property name="CTNyFWh4KSEYBi8QOF0qPQ==" value="&quot;fQ==&quot;"/>
    <we:property name="CTNyFWh4KSEYBi8QOFY7PQ==" value="&quot;fV4EBWlpan8=&quot;"/>
    <we:property name="CTNyFWh4KSEYBi8QOFgqPg==" value="&quot;fV4NDA==&quot;"/>
    <we:property name="CTNyFWh4KSEYBi8QOFc/LA==" value="&quot;fV4EBWlpan8=&quot;"/>
    <we:property name="CTNyFWh4KSEYBi8QOFgqJA==" value="&quot;fA==&quot;"/>
    <we:property name="CTNyFWh4KSEYBi8QOFgqKQ==" value="&quot;fg==&quot;"/>
  </we:properties>
  <we:bindings>
    <we:binding id="refEdit" type="matrix" appref="{ED2A60D4-6284-4F01-A4E4-88D88E02736C}"/>
    <we:binding id="Worker" type="matrix" appref="{C0B10067-C8D6-4EE4-8CAC-A3D36FD84229}"/>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6"/>
  <sheetViews>
    <sheetView showGridLines="0" zoomScaleNormal="100" workbookViewId="0">
      <pane ySplit="3" topLeftCell="A4" activePane="bottomLeft" state="frozen"/>
      <selection pane="bottomLeft" activeCell="D77" sqref="D77"/>
    </sheetView>
  </sheetViews>
  <sheetFormatPr defaultRowHeight="14.5" outlineLevelRow="1"/>
  <cols>
    <col min="1" max="1" width="2.6328125" customWidth="1"/>
    <col min="2" max="2" width="20.6328125" customWidth="1"/>
    <col min="4" max="11" width="10.6328125" customWidth="1"/>
  </cols>
  <sheetData>
    <row r="1" spans="1:11">
      <c r="B1" s="4" t="s">
        <v>16</v>
      </c>
    </row>
    <row r="3" spans="1:11">
      <c r="B3" s="3" t="s">
        <v>0</v>
      </c>
      <c r="D3" s="1">
        <v>2020</v>
      </c>
      <c r="E3" s="1">
        <f>D3+1</f>
        <v>2021</v>
      </c>
      <c r="F3" s="2">
        <f t="shared" ref="F3:K3" si="0">E3+1</f>
        <v>2022</v>
      </c>
      <c r="G3" s="2">
        <f t="shared" si="0"/>
        <v>2023</v>
      </c>
      <c r="H3" s="2">
        <f t="shared" si="0"/>
        <v>2024</v>
      </c>
      <c r="I3" s="2">
        <f t="shared" si="0"/>
        <v>2025</v>
      </c>
      <c r="J3" s="2">
        <f t="shared" si="0"/>
        <v>2026</v>
      </c>
      <c r="K3" s="2">
        <f t="shared" si="0"/>
        <v>2027</v>
      </c>
    </row>
    <row r="4" spans="1:11">
      <c r="D4" s="5"/>
      <c r="E4" s="5"/>
      <c r="F4" s="6"/>
      <c r="G4" s="6"/>
      <c r="H4" s="6"/>
      <c r="I4" s="6"/>
      <c r="J4" s="6"/>
      <c r="K4" s="6"/>
    </row>
    <row r="5" spans="1:11">
      <c r="A5" t="s">
        <v>22</v>
      </c>
      <c r="B5" s="20" t="str">
        <f>"Income Statement"&amp;" - "&amp;B1</f>
        <v>Income Statement - Tata Steel</v>
      </c>
      <c r="D5" s="21"/>
      <c r="E5" s="21"/>
      <c r="F5" s="21"/>
      <c r="G5" s="21"/>
      <c r="H5" s="21"/>
      <c r="I5" s="21"/>
      <c r="J5" s="21"/>
      <c r="K5" s="21"/>
    </row>
    <row r="6" spans="1:11" outlineLevel="1">
      <c r="B6" s="3" t="s">
        <v>1</v>
      </c>
      <c r="D6" s="24">
        <v>20000</v>
      </c>
      <c r="E6" s="24">
        <v>22500</v>
      </c>
      <c r="F6" s="28">
        <f>E6*(1+F20)</f>
        <v>24750.000000000004</v>
      </c>
      <c r="G6" s="28">
        <f t="shared" ref="G6:K6" si="1">F6*(1+G20)</f>
        <v>27225.000000000007</v>
      </c>
      <c r="H6" s="28">
        <f t="shared" si="1"/>
        <v>29947.500000000011</v>
      </c>
      <c r="I6" s="28">
        <f t="shared" si="1"/>
        <v>32942.250000000015</v>
      </c>
      <c r="J6" s="28">
        <f t="shared" si="1"/>
        <v>36236.47500000002</v>
      </c>
      <c r="K6" s="28">
        <f t="shared" si="1"/>
        <v>39860.122500000027</v>
      </c>
    </row>
    <row r="7" spans="1:11" outlineLevel="1">
      <c r="B7" t="s">
        <v>2</v>
      </c>
      <c r="D7" s="18">
        <v>8000</v>
      </c>
      <c r="E7" s="18">
        <v>9000</v>
      </c>
      <c r="F7" s="29">
        <f>F6*F21</f>
        <v>9900.0000000000018</v>
      </c>
      <c r="G7" s="29">
        <f t="shared" ref="G7:K7" si="2">G6*G21</f>
        <v>10890.000000000004</v>
      </c>
      <c r="H7" s="29">
        <f t="shared" si="2"/>
        <v>11979.000000000005</v>
      </c>
      <c r="I7" s="29">
        <f t="shared" si="2"/>
        <v>13176.900000000007</v>
      </c>
      <c r="J7" s="29">
        <f t="shared" si="2"/>
        <v>14494.590000000009</v>
      </c>
      <c r="K7" s="29">
        <f t="shared" si="2"/>
        <v>15944.049000000012</v>
      </c>
    </row>
    <row r="8" spans="1:11" outlineLevel="1">
      <c r="B8" s="12" t="s">
        <v>3</v>
      </c>
      <c r="D8" s="30">
        <f>D6-D7</f>
        <v>12000</v>
      </c>
      <c r="E8" s="30">
        <f>E6-E7</f>
        <v>13500</v>
      </c>
      <c r="F8" s="30">
        <f t="shared" ref="F8:K8" si="3">F6-F7</f>
        <v>14850.000000000002</v>
      </c>
      <c r="G8" s="30">
        <f t="shared" si="3"/>
        <v>16335.000000000004</v>
      </c>
      <c r="H8" s="30">
        <f t="shared" si="3"/>
        <v>17968.500000000007</v>
      </c>
      <c r="I8" s="30">
        <f t="shared" si="3"/>
        <v>19765.350000000006</v>
      </c>
      <c r="J8" s="30">
        <f t="shared" si="3"/>
        <v>21741.885000000009</v>
      </c>
      <c r="K8" s="30">
        <f t="shared" si="3"/>
        <v>23916.073500000013</v>
      </c>
    </row>
    <row r="9" spans="1:11" outlineLevel="1">
      <c r="B9" t="s">
        <v>4</v>
      </c>
      <c r="D9" s="18">
        <v>2000</v>
      </c>
      <c r="E9" s="18">
        <v>2250</v>
      </c>
      <c r="F9" s="29">
        <f>F22</f>
        <v>2500</v>
      </c>
      <c r="G9" s="29">
        <f t="shared" ref="G9:K9" si="4">G22</f>
        <v>2500</v>
      </c>
      <c r="H9" s="29">
        <f t="shared" si="4"/>
        <v>2500</v>
      </c>
      <c r="I9" s="29">
        <f t="shared" si="4"/>
        <v>2500</v>
      </c>
      <c r="J9" s="29">
        <f t="shared" si="4"/>
        <v>2500</v>
      </c>
      <c r="K9" s="29">
        <f t="shared" si="4"/>
        <v>2500</v>
      </c>
    </row>
    <row r="10" spans="1:11" outlineLevel="1">
      <c r="B10" s="26" t="s">
        <v>5</v>
      </c>
      <c r="D10" s="31">
        <f>D8-D9</f>
        <v>10000</v>
      </c>
      <c r="E10" s="31">
        <f>E8-E9</f>
        <v>11250</v>
      </c>
      <c r="F10" s="30">
        <f t="shared" ref="F10:K10" si="5">F8-F9</f>
        <v>12350.000000000002</v>
      </c>
      <c r="G10" s="30">
        <f t="shared" si="5"/>
        <v>13835.000000000004</v>
      </c>
      <c r="H10" s="30">
        <f t="shared" si="5"/>
        <v>15468.500000000007</v>
      </c>
      <c r="I10" s="30">
        <f t="shared" si="5"/>
        <v>17265.350000000006</v>
      </c>
      <c r="J10" s="30">
        <f t="shared" si="5"/>
        <v>19241.885000000009</v>
      </c>
      <c r="K10" s="30">
        <f t="shared" si="5"/>
        <v>21416.073500000013</v>
      </c>
    </row>
    <row r="11" spans="1:11" outlineLevel="1">
      <c r="B11" s="7" t="s">
        <v>6</v>
      </c>
      <c r="D11" s="23">
        <v>800</v>
      </c>
      <c r="E11" s="23">
        <v>900</v>
      </c>
      <c r="F11" s="29">
        <f>F6*F23</f>
        <v>1237.5000000000002</v>
      </c>
      <c r="G11" s="29">
        <f t="shared" ref="G11:K11" si="6">G6*G23</f>
        <v>1361.2500000000005</v>
      </c>
      <c r="H11" s="29">
        <f t="shared" si="6"/>
        <v>1497.3750000000007</v>
      </c>
      <c r="I11" s="29">
        <f t="shared" si="6"/>
        <v>1647.1125000000009</v>
      </c>
      <c r="J11" s="29">
        <f t="shared" si="6"/>
        <v>1811.8237500000012</v>
      </c>
      <c r="K11" s="29">
        <f t="shared" si="6"/>
        <v>1993.0061250000015</v>
      </c>
    </row>
    <row r="12" spans="1:11" outlineLevel="1">
      <c r="B12" s="7" t="s">
        <v>7</v>
      </c>
      <c r="D12" s="23">
        <v>200</v>
      </c>
      <c r="E12" s="23">
        <v>225</v>
      </c>
      <c r="F12" s="29">
        <f>F24</f>
        <v>250</v>
      </c>
      <c r="G12" s="29">
        <f t="shared" ref="G12:K12" si="7">G24</f>
        <v>250</v>
      </c>
      <c r="H12" s="29">
        <f t="shared" si="7"/>
        <v>250</v>
      </c>
      <c r="I12" s="29">
        <f t="shared" si="7"/>
        <v>250</v>
      </c>
      <c r="J12" s="29">
        <f t="shared" si="7"/>
        <v>250</v>
      </c>
      <c r="K12" s="29">
        <f t="shared" si="7"/>
        <v>250</v>
      </c>
    </row>
    <row r="13" spans="1:11" outlineLevel="1">
      <c r="B13" s="26" t="s">
        <v>8</v>
      </c>
      <c r="D13" s="31">
        <f>D10-SUM(D11:D12)</f>
        <v>9000</v>
      </c>
      <c r="E13" s="31">
        <f>E10-SUM(E11:E12)</f>
        <v>10125</v>
      </c>
      <c r="F13" s="30">
        <f t="shared" ref="F13:K13" si="8">F10-SUM(F11:F12)</f>
        <v>10862.500000000002</v>
      </c>
      <c r="G13" s="30">
        <f t="shared" si="8"/>
        <v>12223.750000000004</v>
      </c>
      <c r="H13" s="30">
        <f t="shared" si="8"/>
        <v>13721.125000000007</v>
      </c>
      <c r="I13" s="30">
        <f t="shared" si="8"/>
        <v>15368.237500000005</v>
      </c>
      <c r="J13" s="30">
        <f t="shared" si="8"/>
        <v>17180.061250000006</v>
      </c>
      <c r="K13" s="30">
        <f t="shared" si="8"/>
        <v>19173.067375000013</v>
      </c>
    </row>
    <row r="14" spans="1:11" outlineLevel="1">
      <c r="B14" s="7" t="s">
        <v>9</v>
      </c>
      <c r="D14" s="23">
        <v>2700</v>
      </c>
      <c r="E14" s="23">
        <v>3037.5</v>
      </c>
      <c r="F14" s="29">
        <f>F13*F25</f>
        <v>3258.7500000000005</v>
      </c>
      <c r="G14" s="29">
        <f t="shared" ref="G14:K14" si="9">G13*G25</f>
        <v>3667.1250000000009</v>
      </c>
      <c r="H14" s="29">
        <f t="shared" si="9"/>
        <v>4116.3375000000024</v>
      </c>
      <c r="I14" s="29">
        <f t="shared" si="9"/>
        <v>4610.4712500000014</v>
      </c>
      <c r="J14" s="29">
        <f t="shared" si="9"/>
        <v>5154.0183750000015</v>
      </c>
      <c r="K14" s="29">
        <f t="shared" si="9"/>
        <v>5751.9202125000038</v>
      </c>
    </row>
    <row r="15" spans="1:11" ht="15" outlineLevel="1" thickBot="1">
      <c r="B15" s="27" t="s">
        <v>10</v>
      </c>
      <c r="D15" s="32">
        <f>D13-D14</f>
        <v>6300</v>
      </c>
      <c r="E15" s="32">
        <f>E13-E14</f>
        <v>7087.5</v>
      </c>
      <c r="F15" s="33">
        <f t="shared" ref="F15:K15" si="10">F13-F14</f>
        <v>7603.7500000000018</v>
      </c>
      <c r="G15" s="33">
        <f t="shared" si="10"/>
        <v>8556.6250000000036</v>
      </c>
      <c r="H15" s="33">
        <f t="shared" si="10"/>
        <v>9604.7875000000058</v>
      </c>
      <c r="I15" s="33">
        <f t="shared" si="10"/>
        <v>10757.766250000004</v>
      </c>
      <c r="J15" s="33">
        <f t="shared" si="10"/>
        <v>12026.042875000005</v>
      </c>
      <c r="K15" s="33">
        <f t="shared" si="10"/>
        <v>13421.147162500009</v>
      </c>
    </row>
    <row r="16" spans="1:11" ht="15" thickTop="1">
      <c r="B16" s="7"/>
    </row>
    <row r="17" spans="1:11">
      <c r="B17" s="7"/>
    </row>
    <row r="18" spans="1:11">
      <c r="B18" s="7"/>
    </row>
    <row r="19" spans="1:11">
      <c r="A19" t="s">
        <v>22</v>
      </c>
      <c r="B19" s="8" t="str">
        <f>"Assumptions Drivers"&amp;" - "&amp;B1</f>
        <v>Assumptions Drivers - Tata Steel</v>
      </c>
      <c r="D19" s="20"/>
      <c r="E19" s="20"/>
      <c r="F19" s="20"/>
      <c r="G19" s="20"/>
      <c r="H19" s="20"/>
      <c r="I19" s="20"/>
      <c r="J19" s="20"/>
      <c r="K19" s="20"/>
    </row>
    <row r="20" spans="1:11" outlineLevel="1">
      <c r="B20" s="7" t="s">
        <v>11</v>
      </c>
      <c r="D20" s="9" t="s">
        <v>15</v>
      </c>
      <c r="E20" s="34">
        <f>E6/D6-1</f>
        <v>0.125</v>
      </c>
      <c r="F20" s="19">
        <v>0.1</v>
      </c>
      <c r="G20" s="35">
        <f>F20</f>
        <v>0.1</v>
      </c>
      <c r="H20" s="35">
        <f t="shared" ref="H20:K20" si="11">G20</f>
        <v>0.1</v>
      </c>
      <c r="I20" s="35">
        <f t="shared" si="11"/>
        <v>0.1</v>
      </c>
      <c r="J20" s="35">
        <f t="shared" si="11"/>
        <v>0.1</v>
      </c>
      <c r="K20" s="35">
        <f t="shared" si="11"/>
        <v>0.1</v>
      </c>
    </row>
    <row r="21" spans="1:11" outlineLevel="1">
      <c r="B21" s="7" t="s">
        <v>12</v>
      </c>
      <c r="D21" s="34">
        <f>D7/D6</f>
        <v>0.4</v>
      </c>
      <c r="E21" s="34">
        <f>E7/E6</f>
        <v>0.4</v>
      </c>
      <c r="F21" s="19">
        <v>0.4</v>
      </c>
      <c r="G21" s="35">
        <f t="shared" ref="G21:K21" si="12">F21</f>
        <v>0.4</v>
      </c>
      <c r="H21" s="35">
        <f t="shared" si="12"/>
        <v>0.4</v>
      </c>
      <c r="I21" s="35">
        <f t="shared" si="12"/>
        <v>0.4</v>
      </c>
      <c r="J21" s="35">
        <f t="shared" si="12"/>
        <v>0.4</v>
      </c>
      <c r="K21" s="35">
        <f t="shared" si="12"/>
        <v>0.4</v>
      </c>
    </row>
    <row r="22" spans="1:11" outlineLevel="1">
      <c r="B22" s="7" t="s">
        <v>13</v>
      </c>
      <c r="D22" s="36">
        <f>D9</f>
        <v>2000</v>
      </c>
      <c r="E22" s="36">
        <f>E9</f>
        <v>2250</v>
      </c>
      <c r="F22" s="23">
        <v>2500</v>
      </c>
      <c r="G22" s="36">
        <f t="shared" ref="G22:K22" si="13">F22</f>
        <v>2500</v>
      </c>
      <c r="H22" s="36">
        <f t="shared" si="13"/>
        <v>2500</v>
      </c>
      <c r="I22" s="36">
        <f t="shared" si="13"/>
        <v>2500</v>
      </c>
      <c r="J22" s="36">
        <f t="shared" si="13"/>
        <v>2500</v>
      </c>
      <c r="K22" s="36">
        <f t="shared" si="13"/>
        <v>2500</v>
      </c>
    </row>
    <row r="23" spans="1:11" outlineLevel="1">
      <c r="B23" s="7" t="s">
        <v>14</v>
      </c>
      <c r="D23" s="34">
        <f>D11/D6</f>
        <v>0.04</v>
      </c>
      <c r="E23" s="34">
        <f>E11/E6</f>
        <v>0.04</v>
      </c>
      <c r="F23" s="19">
        <v>0.05</v>
      </c>
      <c r="G23" s="35">
        <f t="shared" ref="G23:K23" si="14">F23</f>
        <v>0.05</v>
      </c>
      <c r="H23" s="35">
        <f t="shared" si="14"/>
        <v>0.05</v>
      </c>
      <c r="I23" s="35">
        <f t="shared" si="14"/>
        <v>0.05</v>
      </c>
      <c r="J23" s="35">
        <f t="shared" si="14"/>
        <v>0.05</v>
      </c>
      <c r="K23" s="35">
        <f t="shared" si="14"/>
        <v>0.05</v>
      </c>
    </row>
    <row r="24" spans="1:11" outlineLevel="1">
      <c r="B24" s="7" t="s">
        <v>7</v>
      </c>
      <c r="D24" s="36">
        <f>D12</f>
        <v>200</v>
      </c>
      <c r="E24" s="36">
        <f>E12</f>
        <v>225</v>
      </c>
      <c r="F24" s="23">
        <v>250</v>
      </c>
      <c r="G24" s="36">
        <f t="shared" ref="G24:K24" si="15">F24</f>
        <v>250</v>
      </c>
      <c r="H24" s="36">
        <f t="shared" si="15"/>
        <v>250</v>
      </c>
      <c r="I24" s="36">
        <f t="shared" si="15"/>
        <v>250</v>
      </c>
      <c r="J24" s="36">
        <f t="shared" si="15"/>
        <v>250</v>
      </c>
      <c r="K24" s="36">
        <f t="shared" si="15"/>
        <v>250</v>
      </c>
    </row>
    <row r="25" spans="1:11" outlineLevel="1">
      <c r="B25" s="7" t="s">
        <v>9</v>
      </c>
      <c r="D25" s="19">
        <v>0.3</v>
      </c>
      <c r="E25" s="19">
        <v>0.3</v>
      </c>
      <c r="F25" s="19">
        <v>0.3</v>
      </c>
      <c r="G25" s="35">
        <f t="shared" ref="G25:K25" si="16">F25</f>
        <v>0.3</v>
      </c>
      <c r="H25" s="35">
        <f t="shared" si="16"/>
        <v>0.3</v>
      </c>
      <c r="I25" s="35">
        <f t="shared" si="16"/>
        <v>0.3</v>
      </c>
      <c r="J25" s="35">
        <f t="shared" si="16"/>
        <v>0.3</v>
      </c>
      <c r="K25" s="35">
        <f t="shared" si="16"/>
        <v>0.3</v>
      </c>
    </row>
    <row r="26" spans="1:11">
      <c r="B26" s="7"/>
    </row>
    <row r="27" spans="1:11">
      <c r="A27" t="s">
        <v>22</v>
      </c>
      <c r="B27" s="37" t="str">
        <f>"Common Size Statement"&amp; " - "&amp;B1</f>
        <v>Common Size Statement - Tata Steel</v>
      </c>
      <c r="D27" s="11"/>
      <c r="E27" s="11"/>
      <c r="F27" s="11"/>
      <c r="G27" s="11"/>
      <c r="H27" s="11"/>
      <c r="I27" s="11"/>
      <c r="J27" s="11"/>
      <c r="K27" s="11"/>
    </row>
    <row r="29" spans="1:11" outlineLevel="1">
      <c r="B29" t="s">
        <v>1</v>
      </c>
      <c r="D29" s="16">
        <f t="shared" ref="D29:K38" si="17">D6/D$6</f>
        <v>1</v>
      </c>
      <c r="E29" s="16">
        <f t="shared" si="17"/>
        <v>1</v>
      </c>
      <c r="F29" s="16">
        <f t="shared" si="17"/>
        <v>1</v>
      </c>
      <c r="G29" s="16">
        <f t="shared" si="17"/>
        <v>1</v>
      </c>
      <c r="H29" s="16">
        <f t="shared" si="17"/>
        <v>1</v>
      </c>
      <c r="I29" s="16">
        <f t="shared" si="17"/>
        <v>1</v>
      </c>
      <c r="J29" s="16">
        <f t="shared" si="17"/>
        <v>1</v>
      </c>
      <c r="K29" s="16">
        <f t="shared" si="17"/>
        <v>1</v>
      </c>
    </row>
    <row r="30" spans="1:11" outlineLevel="1">
      <c r="B30" t="s">
        <v>2</v>
      </c>
      <c r="D30" s="38">
        <f t="shared" si="17"/>
        <v>0.4</v>
      </c>
      <c r="E30" s="38">
        <f t="shared" si="17"/>
        <v>0.4</v>
      </c>
      <c r="F30" s="38">
        <f t="shared" si="17"/>
        <v>0.4</v>
      </c>
      <c r="G30" s="38">
        <f t="shared" si="17"/>
        <v>0.4</v>
      </c>
      <c r="H30" s="38">
        <f t="shared" si="17"/>
        <v>0.4</v>
      </c>
      <c r="I30" s="38">
        <f t="shared" si="17"/>
        <v>0.4</v>
      </c>
      <c r="J30" s="38">
        <f t="shared" si="17"/>
        <v>0.4</v>
      </c>
      <c r="K30" s="38">
        <f t="shared" si="17"/>
        <v>0.4</v>
      </c>
    </row>
    <row r="31" spans="1:11" outlineLevel="1">
      <c r="B31" t="s">
        <v>3</v>
      </c>
      <c r="D31" s="38">
        <f t="shared" si="17"/>
        <v>0.6</v>
      </c>
      <c r="E31" s="38">
        <f t="shared" si="17"/>
        <v>0.6</v>
      </c>
      <c r="F31" s="38">
        <f t="shared" si="17"/>
        <v>0.6</v>
      </c>
      <c r="G31" s="38">
        <f t="shared" si="17"/>
        <v>0.6</v>
      </c>
      <c r="H31" s="38">
        <f t="shared" si="17"/>
        <v>0.6</v>
      </c>
      <c r="I31" s="38">
        <f t="shared" si="17"/>
        <v>0.59999999999999987</v>
      </c>
      <c r="J31" s="38">
        <f t="shared" si="17"/>
        <v>0.59999999999999987</v>
      </c>
      <c r="K31" s="38">
        <f t="shared" si="17"/>
        <v>0.6</v>
      </c>
    </row>
    <row r="32" spans="1:11" outlineLevel="1">
      <c r="B32" t="s">
        <v>4</v>
      </c>
      <c r="D32" s="38">
        <f t="shared" si="17"/>
        <v>0.1</v>
      </c>
      <c r="E32" s="38">
        <f t="shared" si="17"/>
        <v>0.1</v>
      </c>
      <c r="F32" s="38">
        <f t="shared" si="17"/>
        <v>0.10101010101010099</v>
      </c>
      <c r="G32" s="38">
        <f t="shared" si="17"/>
        <v>9.1827364554637261E-2</v>
      </c>
      <c r="H32" s="38">
        <f t="shared" si="17"/>
        <v>8.3479422322397495E-2</v>
      </c>
      <c r="I32" s="38">
        <f t="shared" si="17"/>
        <v>7.5890383929452271E-2</v>
      </c>
      <c r="J32" s="38">
        <f t="shared" si="17"/>
        <v>6.8991258117683876E-2</v>
      </c>
      <c r="K32" s="38">
        <f t="shared" si="17"/>
        <v>6.2719325561530787E-2</v>
      </c>
    </row>
    <row r="33" spans="1:11" outlineLevel="1">
      <c r="B33" t="s">
        <v>5</v>
      </c>
      <c r="D33" s="38">
        <f t="shared" si="17"/>
        <v>0.5</v>
      </c>
      <c r="E33" s="38">
        <f t="shared" si="17"/>
        <v>0.5</v>
      </c>
      <c r="F33" s="38">
        <f t="shared" si="17"/>
        <v>0.49898989898989898</v>
      </c>
      <c r="G33" s="38">
        <f t="shared" si="17"/>
        <v>0.50817263544536273</v>
      </c>
      <c r="H33" s="38">
        <f t="shared" si="17"/>
        <v>0.51652057767760251</v>
      </c>
      <c r="I33" s="38">
        <f t="shared" si="17"/>
        <v>0.52410961607054762</v>
      </c>
      <c r="J33" s="38">
        <f t="shared" si="17"/>
        <v>0.53100874188231606</v>
      </c>
      <c r="K33" s="38">
        <f t="shared" si="17"/>
        <v>0.53728067443846916</v>
      </c>
    </row>
    <row r="34" spans="1:11" outlineLevel="1">
      <c r="B34" t="s">
        <v>6</v>
      </c>
      <c r="D34" s="38">
        <f t="shared" si="17"/>
        <v>0.04</v>
      </c>
      <c r="E34" s="38">
        <f t="shared" si="17"/>
        <v>0.04</v>
      </c>
      <c r="F34" s="38">
        <f t="shared" si="17"/>
        <v>0.05</v>
      </c>
      <c r="G34" s="38">
        <f t="shared" si="17"/>
        <v>0.05</v>
      </c>
      <c r="H34" s="38">
        <f t="shared" si="17"/>
        <v>0.05</v>
      </c>
      <c r="I34" s="38">
        <f t="shared" si="17"/>
        <v>0.05</v>
      </c>
      <c r="J34" s="38">
        <f t="shared" si="17"/>
        <v>0.05</v>
      </c>
      <c r="K34" s="38">
        <f t="shared" si="17"/>
        <v>0.05</v>
      </c>
    </row>
    <row r="35" spans="1:11" outlineLevel="1">
      <c r="B35" t="s">
        <v>7</v>
      </c>
      <c r="D35" s="38">
        <f t="shared" si="17"/>
        <v>0.01</v>
      </c>
      <c r="E35" s="38">
        <f t="shared" si="17"/>
        <v>0.01</v>
      </c>
      <c r="F35" s="38">
        <f t="shared" si="17"/>
        <v>1.01010101010101E-2</v>
      </c>
      <c r="G35" s="38">
        <f t="shared" si="17"/>
        <v>9.1827364554637261E-3</v>
      </c>
      <c r="H35" s="38">
        <f t="shared" si="17"/>
        <v>8.3479422322397506E-3</v>
      </c>
      <c r="I35" s="38">
        <f t="shared" si="17"/>
        <v>7.5890383929452269E-3</v>
      </c>
      <c r="J35" s="38">
        <f t="shared" si="17"/>
        <v>6.8991258117683868E-3</v>
      </c>
      <c r="K35" s="38">
        <f t="shared" si="17"/>
        <v>6.2719325561530785E-3</v>
      </c>
    </row>
    <row r="36" spans="1:11" outlineLevel="1">
      <c r="B36" t="s">
        <v>8</v>
      </c>
      <c r="D36" s="38">
        <f t="shared" si="17"/>
        <v>0.45</v>
      </c>
      <c r="E36" s="38">
        <f t="shared" si="17"/>
        <v>0.45</v>
      </c>
      <c r="F36" s="38">
        <f t="shared" si="17"/>
        <v>0.43888888888888888</v>
      </c>
      <c r="G36" s="38">
        <f t="shared" si="17"/>
        <v>0.44898989898989899</v>
      </c>
      <c r="H36" s="38">
        <f t="shared" si="17"/>
        <v>0.4581726354453628</v>
      </c>
      <c r="I36" s="38">
        <f t="shared" si="17"/>
        <v>0.46652057767760241</v>
      </c>
      <c r="J36" s="38">
        <f t="shared" si="17"/>
        <v>0.47410961607054758</v>
      </c>
      <c r="K36" s="38">
        <f t="shared" si="17"/>
        <v>0.48100874188231613</v>
      </c>
    </row>
    <row r="37" spans="1:11" outlineLevel="1">
      <c r="B37" t="s">
        <v>9</v>
      </c>
      <c r="D37" s="38">
        <f t="shared" si="17"/>
        <v>0.13500000000000001</v>
      </c>
      <c r="E37" s="38">
        <f t="shared" si="17"/>
        <v>0.13500000000000001</v>
      </c>
      <c r="F37" s="38">
        <f t="shared" si="17"/>
        <v>0.13166666666666665</v>
      </c>
      <c r="G37" s="38">
        <f t="shared" si="17"/>
        <v>0.1346969696969697</v>
      </c>
      <c r="H37" s="38">
        <f t="shared" si="17"/>
        <v>0.13745179063360885</v>
      </c>
      <c r="I37" s="38">
        <f t="shared" si="17"/>
        <v>0.13995617330328072</v>
      </c>
      <c r="J37" s="38">
        <f t="shared" si="17"/>
        <v>0.14223288482116428</v>
      </c>
      <c r="K37" s="38">
        <f t="shared" si="17"/>
        <v>0.14430262256469484</v>
      </c>
    </row>
    <row r="38" spans="1:11" outlineLevel="1">
      <c r="B38" t="s">
        <v>10</v>
      </c>
      <c r="D38" s="38">
        <f t="shared" si="17"/>
        <v>0.315</v>
      </c>
      <c r="E38" s="38">
        <f t="shared" si="17"/>
        <v>0.315</v>
      </c>
      <c r="F38" s="38">
        <f t="shared" si="17"/>
        <v>0.30722222222222223</v>
      </c>
      <c r="G38" s="38">
        <f t="shared" si="17"/>
        <v>0.31429292929292935</v>
      </c>
      <c r="H38" s="38">
        <f t="shared" si="17"/>
        <v>0.320720844811754</v>
      </c>
      <c r="I38" s="38">
        <f t="shared" si="17"/>
        <v>0.32656440437432172</v>
      </c>
      <c r="J38" s="38">
        <f t="shared" si="17"/>
        <v>0.33187673124938333</v>
      </c>
      <c r="K38" s="38">
        <f t="shared" si="17"/>
        <v>0.33670611931762123</v>
      </c>
    </row>
    <row r="41" spans="1:11">
      <c r="A41" t="s">
        <v>22</v>
      </c>
      <c r="B41" s="37" t="str">
        <f>"Change Analysis Statement"&amp;" - "&amp;B1</f>
        <v>Change Analysis Statement - Tata Steel</v>
      </c>
      <c r="D41" s="11"/>
      <c r="E41" s="11"/>
      <c r="F41" s="11"/>
      <c r="G41" s="11"/>
      <c r="H41" s="11"/>
      <c r="I41" s="11"/>
      <c r="J41" s="11"/>
      <c r="K41" s="11"/>
    </row>
    <row r="42" spans="1:11" outlineLevel="1">
      <c r="B42" s="10">
        <v>0.1</v>
      </c>
    </row>
    <row r="43" spans="1:11" outlineLevel="1">
      <c r="B43" s="3" t="s">
        <v>1</v>
      </c>
      <c r="D43" s="28">
        <f>D6*(1+$B$42)</f>
        <v>22000</v>
      </c>
      <c r="E43" s="28">
        <f t="shared" ref="E43:K43" si="18">E6*(1+$B$42)</f>
        <v>24750.000000000004</v>
      </c>
      <c r="F43" s="28">
        <f t="shared" si="18"/>
        <v>27225.000000000007</v>
      </c>
      <c r="G43" s="28">
        <f t="shared" si="18"/>
        <v>29947.500000000011</v>
      </c>
      <c r="H43" s="28">
        <f t="shared" si="18"/>
        <v>32942.250000000015</v>
      </c>
      <c r="I43" s="28">
        <f t="shared" si="18"/>
        <v>36236.47500000002</v>
      </c>
      <c r="J43" s="28">
        <f t="shared" si="18"/>
        <v>39860.122500000027</v>
      </c>
      <c r="K43" s="28">
        <f t="shared" si="18"/>
        <v>43846.134750000034</v>
      </c>
    </row>
    <row r="44" spans="1:11" outlineLevel="1">
      <c r="B44" t="s">
        <v>2</v>
      </c>
      <c r="D44" s="29">
        <f t="shared" ref="D44:K44" si="19">D7*(1+$B$42)</f>
        <v>8800</v>
      </c>
      <c r="E44" s="29">
        <f t="shared" si="19"/>
        <v>9900</v>
      </c>
      <c r="F44" s="29">
        <f t="shared" si="19"/>
        <v>10890.000000000004</v>
      </c>
      <c r="G44" s="29">
        <f t="shared" si="19"/>
        <v>11979.000000000005</v>
      </c>
      <c r="H44" s="29">
        <f t="shared" si="19"/>
        <v>13176.900000000007</v>
      </c>
      <c r="I44" s="29">
        <f t="shared" si="19"/>
        <v>14494.590000000009</v>
      </c>
      <c r="J44" s="29">
        <f t="shared" si="19"/>
        <v>15944.049000000012</v>
      </c>
      <c r="K44" s="29">
        <f t="shared" si="19"/>
        <v>17538.453900000015</v>
      </c>
    </row>
    <row r="45" spans="1:11" outlineLevel="1">
      <c r="B45" s="12" t="s">
        <v>3</v>
      </c>
      <c r="D45" s="30">
        <f t="shared" ref="D45:K45" si="20">D8*(1+$B$42)</f>
        <v>13200.000000000002</v>
      </c>
      <c r="E45" s="30">
        <f t="shared" si="20"/>
        <v>14850.000000000002</v>
      </c>
      <c r="F45" s="30">
        <f t="shared" si="20"/>
        <v>16335.000000000004</v>
      </c>
      <c r="G45" s="30">
        <f t="shared" si="20"/>
        <v>17968.500000000004</v>
      </c>
      <c r="H45" s="30">
        <f t="shared" si="20"/>
        <v>19765.350000000009</v>
      </c>
      <c r="I45" s="30">
        <f t="shared" si="20"/>
        <v>21741.885000000009</v>
      </c>
      <c r="J45" s="30">
        <f t="shared" si="20"/>
        <v>23916.073500000013</v>
      </c>
      <c r="K45" s="30">
        <f t="shared" si="20"/>
        <v>26307.680850000015</v>
      </c>
    </row>
    <row r="46" spans="1:11" outlineLevel="1">
      <c r="B46" t="s">
        <v>4</v>
      </c>
      <c r="D46" s="29">
        <f t="shared" ref="D46:K46" si="21">D9*(1+$B$42)</f>
        <v>2200</v>
      </c>
      <c r="E46" s="29">
        <f t="shared" si="21"/>
        <v>2475</v>
      </c>
      <c r="F46" s="29">
        <f t="shared" si="21"/>
        <v>2750</v>
      </c>
      <c r="G46" s="29">
        <f t="shared" si="21"/>
        <v>2750</v>
      </c>
      <c r="H46" s="29">
        <f t="shared" si="21"/>
        <v>2750</v>
      </c>
      <c r="I46" s="29">
        <f t="shared" si="21"/>
        <v>2750</v>
      </c>
      <c r="J46" s="29">
        <f t="shared" si="21"/>
        <v>2750</v>
      </c>
      <c r="K46" s="29">
        <f t="shared" si="21"/>
        <v>2750</v>
      </c>
    </row>
    <row r="47" spans="1:11" outlineLevel="1">
      <c r="B47" s="26" t="s">
        <v>5</v>
      </c>
      <c r="D47" s="31">
        <f t="shared" ref="D47:K47" si="22">D10*(1+$B$42)</f>
        <v>11000</v>
      </c>
      <c r="E47" s="31">
        <f t="shared" si="22"/>
        <v>12375.000000000002</v>
      </c>
      <c r="F47" s="30">
        <f t="shared" si="22"/>
        <v>13585.000000000004</v>
      </c>
      <c r="G47" s="30">
        <f t="shared" si="22"/>
        <v>15218.500000000005</v>
      </c>
      <c r="H47" s="30">
        <f t="shared" si="22"/>
        <v>17015.350000000009</v>
      </c>
      <c r="I47" s="30">
        <f t="shared" si="22"/>
        <v>18991.885000000009</v>
      </c>
      <c r="J47" s="30">
        <f t="shared" si="22"/>
        <v>21166.073500000013</v>
      </c>
      <c r="K47" s="30">
        <f t="shared" si="22"/>
        <v>23557.680850000015</v>
      </c>
    </row>
    <row r="48" spans="1:11" outlineLevel="1">
      <c r="B48" s="7" t="s">
        <v>6</v>
      </c>
      <c r="D48" s="36">
        <f t="shared" ref="D48:K48" si="23">D11*(1+$B$42)</f>
        <v>880.00000000000011</v>
      </c>
      <c r="E48" s="36">
        <f t="shared" si="23"/>
        <v>990.00000000000011</v>
      </c>
      <c r="F48" s="29">
        <f t="shared" si="23"/>
        <v>1361.2500000000005</v>
      </c>
      <c r="G48" s="29">
        <f t="shared" si="23"/>
        <v>1497.3750000000007</v>
      </c>
      <c r="H48" s="29">
        <f t="shared" si="23"/>
        <v>1647.1125000000009</v>
      </c>
      <c r="I48" s="29">
        <f t="shared" si="23"/>
        <v>1811.8237500000012</v>
      </c>
      <c r="J48" s="29">
        <f t="shared" si="23"/>
        <v>1993.0061250000015</v>
      </c>
      <c r="K48" s="29">
        <f t="shared" si="23"/>
        <v>2192.3067375000019</v>
      </c>
    </row>
    <row r="49" spans="2:11" outlineLevel="1">
      <c r="B49" s="7" t="s">
        <v>7</v>
      </c>
      <c r="D49" s="36">
        <f t="shared" ref="D49:K49" si="24">D12*(1+$B$42)</f>
        <v>220.00000000000003</v>
      </c>
      <c r="E49" s="36">
        <f t="shared" si="24"/>
        <v>247.50000000000003</v>
      </c>
      <c r="F49" s="29">
        <f t="shared" si="24"/>
        <v>275</v>
      </c>
      <c r="G49" s="29">
        <f t="shared" si="24"/>
        <v>275</v>
      </c>
      <c r="H49" s="29">
        <f t="shared" si="24"/>
        <v>275</v>
      </c>
      <c r="I49" s="29">
        <f t="shared" si="24"/>
        <v>275</v>
      </c>
      <c r="J49" s="29">
        <f t="shared" si="24"/>
        <v>275</v>
      </c>
      <c r="K49" s="29">
        <f t="shared" si="24"/>
        <v>275</v>
      </c>
    </row>
    <row r="50" spans="2:11" outlineLevel="1">
      <c r="B50" s="26" t="s">
        <v>8</v>
      </c>
      <c r="D50" s="31">
        <f t="shared" ref="D50:K50" si="25">D13*(1+$B$42)</f>
        <v>9900</v>
      </c>
      <c r="E50" s="31">
        <f t="shared" si="25"/>
        <v>11137.5</v>
      </c>
      <c r="F50" s="30">
        <f t="shared" si="25"/>
        <v>11948.750000000004</v>
      </c>
      <c r="G50" s="30">
        <f t="shared" si="25"/>
        <v>13446.125000000005</v>
      </c>
      <c r="H50" s="30">
        <f t="shared" si="25"/>
        <v>15093.237500000008</v>
      </c>
      <c r="I50" s="30">
        <f t="shared" si="25"/>
        <v>16905.061250000006</v>
      </c>
      <c r="J50" s="30">
        <f t="shared" si="25"/>
        <v>18898.06737500001</v>
      </c>
      <c r="K50" s="30">
        <f t="shared" si="25"/>
        <v>21090.374112500016</v>
      </c>
    </row>
    <row r="51" spans="2:11" outlineLevel="1">
      <c r="B51" s="7" t="s">
        <v>9</v>
      </c>
      <c r="D51" s="36">
        <f t="shared" ref="D51:K51" si="26">D14*(1+$B$42)</f>
        <v>2970.0000000000005</v>
      </c>
      <c r="E51" s="36">
        <f t="shared" si="26"/>
        <v>3341.2500000000005</v>
      </c>
      <c r="F51" s="29">
        <f t="shared" si="26"/>
        <v>3584.6250000000009</v>
      </c>
      <c r="G51" s="29">
        <f t="shared" si="26"/>
        <v>4033.8375000000015</v>
      </c>
      <c r="H51" s="29">
        <f t="shared" si="26"/>
        <v>4527.9712500000032</v>
      </c>
      <c r="I51" s="29">
        <f t="shared" si="26"/>
        <v>5071.5183750000024</v>
      </c>
      <c r="J51" s="29">
        <f t="shared" si="26"/>
        <v>5669.420212500002</v>
      </c>
      <c r="K51" s="29">
        <f t="shared" si="26"/>
        <v>6327.1122337500046</v>
      </c>
    </row>
    <row r="52" spans="2:11" ht="15" outlineLevel="1" thickBot="1">
      <c r="B52" s="27" t="s">
        <v>10</v>
      </c>
      <c r="D52" s="32">
        <f t="shared" ref="D52:K52" si="27">D15*(1+$B$42)</f>
        <v>6930.0000000000009</v>
      </c>
      <c r="E52" s="32">
        <f t="shared" si="27"/>
        <v>7796.2500000000009</v>
      </c>
      <c r="F52" s="33">
        <f t="shared" si="27"/>
        <v>8364.1250000000018</v>
      </c>
      <c r="G52" s="33">
        <f t="shared" si="27"/>
        <v>9412.287500000004</v>
      </c>
      <c r="H52" s="33">
        <f t="shared" si="27"/>
        <v>10565.266250000008</v>
      </c>
      <c r="I52" s="33">
        <f t="shared" si="27"/>
        <v>11833.542875000006</v>
      </c>
      <c r="J52" s="33">
        <f t="shared" si="27"/>
        <v>13228.647162500007</v>
      </c>
      <c r="K52" s="33">
        <f t="shared" si="27"/>
        <v>14763.261878750011</v>
      </c>
    </row>
    <row r="53" spans="2:11" ht="15" thickTop="1"/>
    <row r="54" spans="2:11">
      <c r="B54" s="3" t="s">
        <v>17</v>
      </c>
      <c r="D54" s="14">
        <v>44788</v>
      </c>
      <c r="E54" s="22">
        <v>0</v>
      </c>
      <c r="F54" s="15">
        <v>1</v>
      </c>
      <c r="G54" s="15">
        <v>2</v>
      </c>
      <c r="H54" s="15">
        <v>3</v>
      </c>
      <c r="I54" s="15">
        <v>4</v>
      </c>
      <c r="J54" s="15">
        <v>5</v>
      </c>
      <c r="K54" s="15">
        <v>6</v>
      </c>
    </row>
    <row r="55" spans="2:11">
      <c r="B55" t="s">
        <v>18</v>
      </c>
      <c r="E55" s="13">
        <f t="shared" ref="E55:K55" si="28">EOMONTH($D$54,E54)</f>
        <v>44804</v>
      </c>
      <c r="F55" s="13">
        <f t="shared" si="28"/>
        <v>44834</v>
      </c>
      <c r="G55" s="13">
        <f t="shared" si="28"/>
        <v>44865</v>
      </c>
      <c r="H55" s="13">
        <f t="shared" si="28"/>
        <v>44895</v>
      </c>
      <c r="I55" s="13">
        <f t="shared" si="28"/>
        <v>44926</v>
      </c>
      <c r="J55" s="13">
        <f t="shared" si="28"/>
        <v>44957</v>
      </c>
      <c r="K55" s="13">
        <f t="shared" si="28"/>
        <v>44985</v>
      </c>
    </row>
    <row r="56" spans="2:11">
      <c r="B56" t="s">
        <v>19</v>
      </c>
      <c r="E56" s="13">
        <f t="shared" ref="E56:K56" si="29">DATE(YEAR($D$54)+E54,12,31)</f>
        <v>44926</v>
      </c>
      <c r="F56" s="13">
        <f t="shared" si="29"/>
        <v>45291</v>
      </c>
      <c r="G56" s="13">
        <f t="shared" si="29"/>
        <v>45657</v>
      </c>
      <c r="H56" s="13">
        <f t="shared" si="29"/>
        <v>46022</v>
      </c>
      <c r="I56" s="13">
        <f t="shared" si="29"/>
        <v>46387</v>
      </c>
      <c r="J56" s="13">
        <f t="shared" si="29"/>
        <v>46752</v>
      </c>
      <c r="K56" s="13">
        <f t="shared" si="29"/>
        <v>47118</v>
      </c>
    </row>
    <row r="58" spans="2:11">
      <c r="B58" t="s">
        <v>20</v>
      </c>
      <c r="E58">
        <f t="shared" ref="E58:K59" si="30">YEARFRAC($D$54,E55)</f>
        <v>4.4444444444444446E-2</v>
      </c>
      <c r="F58">
        <f t="shared" si="30"/>
        <v>0.125</v>
      </c>
      <c r="G58">
        <f t="shared" si="30"/>
        <v>0.21111111111111111</v>
      </c>
      <c r="H58">
        <f t="shared" si="30"/>
        <v>0.29166666666666669</v>
      </c>
      <c r="I58">
        <f t="shared" si="30"/>
        <v>0.37777777777777777</v>
      </c>
      <c r="J58">
        <f t="shared" si="30"/>
        <v>0.46111111111111114</v>
      </c>
      <c r="K58">
        <f t="shared" si="30"/>
        <v>0.53611111111111109</v>
      </c>
    </row>
    <row r="59" spans="2:11">
      <c r="B59" t="s">
        <v>21</v>
      </c>
      <c r="E59">
        <f t="shared" si="30"/>
        <v>0.37777777777777777</v>
      </c>
      <c r="F59">
        <f t="shared" si="30"/>
        <v>1.3777777777777778</v>
      </c>
      <c r="G59">
        <f t="shared" si="30"/>
        <v>2.3777777777777778</v>
      </c>
      <c r="H59">
        <f t="shared" si="30"/>
        <v>3.3777777777777778</v>
      </c>
      <c r="I59">
        <f t="shared" si="30"/>
        <v>4.3777777777777782</v>
      </c>
      <c r="J59">
        <f t="shared" si="30"/>
        <v>5.3777777777777782</v>
      </c>
      <c r="K59">
        <f t="shared" si="30"/>
        <v>6.3777777777777782</v>
      </c>
    </row>
    <row r="61" spans="2:11">
      <c r="B61" s="3" t="s">
        <v>23</v>
      </c>
    </row>
    <row r="62" spans="2:11">
      <c r="B62" t="s">
        <v>2</v>
      </c>
      <c r="C62" s="3">
        <v>0.1</v>
      </c>
      <c r="D62" s="17">
        <f>D7</f>
        <v>8000</v>
      </c>
      <c r="E62" s="17">
        <f t="shared" ref="E62:K62" si="31">E7</f>
        <v>9000</v>
      </c>
      <c r="F62" s="17">
        <f t="shared" si="31"/>
        <v>9900.0000000000018</v>
      </c>
      <c r="G62" s="17">
        <f t="shared" si="31"/>
        <v>10890.000000000004</v>
      </c>
      <c r="H62" s="17">
        <f t="shared" si="31"/>
        <v>11979.000000000005</v>
      </c>
      <c r="I62" s="17">
        <f t="shared" si="31"/>
        <v>13176.900000000007</v>
      </c>
      <c r="J62" s="17">
        <f t="shared" si="31"/>
        <v>14494.590000000009</v>
      </c>
      <c r="K62" s="17">
        <f t="shared" si="31"/>
        <v>15944.049000000012</v>
      </c>
    </row>
    <row r="63" spans="2:11">
      <c r="B63" t="s">
        <v>4</v>
      </c>
      <c r="C63" s="3">
        <v>0.2</v>
      </c>
      <c r="D63" s="17">
        <f>D9</f>
        <v>2000</v>
      </c>
      <c r="E63" s="17">
        <f t="shared" ref="E63:K63" si="32">E9</f>
        <v>2250</v>
      </c>
      <c r="F63" s="17">
        <f t="shared" si="32"/>
        <v>2500</v>
      </c>
      <c r="G63" s="17">
        <f t="shared" si="32"/>
        <v>2500</v>
      </c>
      <c r="H63" s="17">
        <f t="shared" si="32"/>
        <v>2500</v>
      </c>
      <c r="I63" s="17">
        <f t="shared" si="32"/>
        <v>2500</v>
      </c>
      <c r="J63" s="17">
        <f t="shared" si="32"/>
        <v>2500</v>
      </c>
      <c r="K63" s="17">
        <f t="shared" si="32"/>
        <v>2500</v>
      </c>
    </row>
    <row r="64" spans="2:11">
      <c r="B64" s="7" t="s">
        <v>6</v>
      </c>
      <c r="C64" s="3">
        <v>0.2</v>
      </c>
      <c r="D64" s="17">
        <f>D11</f>
        <v>800</v>
      </c>
      <c r="E64" s="17">
        <f t="shared" ref="E64:K64" si="33">E11</f>
        <v>900</v>
      </c>
      <c r="F64" s="17">
        <f t="shared" si="33"/>
        <v>1237.5000000000002</v>
      </c>
      <c r="G64" s="17">
        <f t="shared" si="33"/>
        <v>1361.2500000000005</v>
      </c>
      <c r="H64" s="17">
        <f t="shared" si="33"/>
        <v>1497.3750000000007</v>
      </c>
      <c r="I64" s="17">
        <f t="shared" si="33"/>
        <v>1647.1125000000009</v>
      </c>
      <c r="J64" s="17">
        <f t="shared" si="33"/>
        <v>1811.8237500000012</v>
      </c>
      <c r="K64" s="17">
        <f t="shared" si="33"/>
        <v>1993.0061250000015</v>
      </c>
    </row>
    <row r="65" spans="2:11">
      <c r="B65" s="7" t="s">
        <v>7</v>
      </c>
      <c r="C65" s="3">
        <v>0.3</v>
      </c>
      <c r="D65" s="17">
        <f>D12</f>
        <v>200</v>
      </c>
      <c r="E65" s="17">
        <f t="shared" ref="E65:K65" si="34">E12</f>
        <v>225</v>
      </c>
      <c r="F65" s="17">
        <f t="shared" si="34"/>
        <v>250</v>
      </c>
      <c r="G65" s="17">
        <f t="shared" si="34"/>
        <v>250</v>
      </c>
      <c r="H65" s="17">
        <f t="shared" si="34"/>
        <v>250</v>
      </c>
      <c r="I65" s="17">
        <f t="shared" si="34"/>
        <v>250</v>
      </c>
      <c r="J65" s="17">
        <f t="shared" si="34"/>
        <v>250</v>
      </c>
      <c r="K65" s="17">
        <f t="shared" si="34"/>
        <v>250</v>
      </c>
    </row>
    <row r="66" spans="2:11">
      <c r="B66" s="7" t="s">
        <v>9</v>
      </c>
      <c r="C66" s="3">
        <v>0.2</v>
      </c>
      <c r="D66" s="17">
        <f>D14</f>
        <v>2700</v>
      </c>
      <c r="E66" s="17">
        <f t="shared" ref="E66:K66" si="35">E14</f>
        <v>3037.5</v>
      </c>
      <c r="F66" s="17">
        <f t="shared" si="35"/>
        <v>3258.7500000000005</v>
      </c>
      <c r="G66" s="17">
        <f t="shared" si="35"/>
        <v>3667.1250000000009</v>
      </c>
      <c r="H66" s="17">
        <f t="shared" si="35"/>
        <v>4116.3375000000024</v>
      </c>
      <c r="I66" s="17">
        <f t="shared" si="35"/>
        <v>4610.4712500000014</v>
      </c>
      <c r="J66" s="17">
        <f t="shared" si="35"/>
        <v>5154.0183750000015</v>
      </c>
      <c r="K66" s="17">
        <f t="shared" si="35"/>
        <v>5751.9202125000038</v>
      </c>
    </row>
    <row r="67" spans="2:11">
      <c r="B67" s="25" t="s">
        <v>24</v>
      </c>
      <c r="C67" s="3">
        <f>SUM(C62:C66)</f>
        <v>1</v>
      </c>
      <c r="D67" s="39">
        <f>SUM(D62:D66)</f>
        <v>13700</v>
      </c>
      <c r="E67" s="39">
        <f t="shared" ref="E67:K67" si="36">SUM(E62:E66)</f>
        <v>15412.5</v>
      </c>
      <c r="F67" s="39">
        <f t="shared" si="36"/>
        <v>17146.250000000004</v>
      </c>
      <c r="G67" s="39">
        <f t="shared" si="36"/>
        <v>18668.375000000004</v>
      </c>
      <c r="H67" s="39">
        <f t="shared" si="36"/>
        <v>20342.712500000009</v>
      </c>
      <c r="I67" s="39">
        <f t="shared" si="36"/>
        <v>22184.48375000001</v>
      </c>
      <c r="J67" s="39">
        <f t="shared" si="36"/>
        <v>24210.432125000014</v>
      </c>
      <c r="K67" s="39">
        <f t="shared" si="36"/>
        <v>26438.975337500018</v>
      </c>
    </row>
    <row r="69" spans="2:11">
      <c r="B69" s="3" t="s">
        <v>25</v>
      </c>
      <c r="D69" s="17">
        <f>AVERAGE(D62:D66)</f>
        <v>2740</v>
      </c>
      <c r="E69" s="17">
        <f t="shared" ref="E69:K69" si="37">AVERAGE(E62:E66)</f>
        <v>3082.5</v>
      </c>
      <c r="F69" s="17">
        <f t="shared" si="37"/>
        <v>3429.2500000000009</v>
      </c>
      <c r="G69" s="17">
        <f t="shared" si="37"/>
        <v>3733.6750000000006</v>
      </c>
      <c r="H69" s="17">
        <f t="shared" si="37"/>
        <v>4068.5425000000018</v>
      </c>
      <c r="I69" s="17">
        <f t="shared" si="37"/>
        <v>4436.8967500000017</v>
      </c>
      <c r="J69" s="17">
        <f t="shared" si="37"/>
        <v>4842.0864250000031</v>
      </c>
      <c r="K69" s="17">
        <f t="shared" si="37"/>
        <v>5287.7950675000038</v>
      </c>
    </row>
    <row r="70" spans="2:11">
      <c r="B70" s="3" t="s">
        <v>26</v>
      </c>
      <c r="D70" s="40">
        <f>SUMPRODUCT($C$62:$C$66,D62:D66)</f>
        <v>1960</v>
      </c>
      <c r="E70" s="40">
        <f t="shared" ref="E70:K70" si="38">SUMPRODUCT($C$62:$C$66,E62:E66)</f>
        <v>2205</v>
      </c>
      <c r="F70" s="40">
        <f t="shared" si="38"/>
        <v>2464.2500000000005</v>
      </c>
      <c r="G70" s="40">
        <f t="shared" si="38"/>
        <v>2669.6750000000006</v>
      </c>
      <c r="H70" s="40">
        <f t="shared" si="38"/>
        <v>2895.6425000000013</v>
      </c>
      <c r="I70" s="40">
        <f t="shared" si="38"/>
        <v>3144.2067500000012</v>
      </c>
      <c r="J70" s="40">
        <f t="shared" si="38"/>
        <v>3417.6274250000015</v>
      </c>
      <c r="K70" s="40">
        <f t="shared" si="38"/>
        <v>3718.3901675000025</v>
      </c>
    </row>
    <row r="71" spans="2:11">
      <c r="B71" s="3" t="s">
        <v>27</v>
      </c>
      <c r="D71" s="17">
        <f>MEDIAN(D62:D66)</f>
        <v>2000</v>
      </c>
      <c r="E71" s="17">
        <f t="shared" ref="E71:K71" si="39">MEDIAN(E62:E66)</f>
        <v>2250</v>
      </c>
      <c r="F71" s="17">
        <f t="shared" si="39"/>
        <v>2500</v>
      </c>
      <c r="G71" s="17">
        <f t="shared" si="39"/>
        <v>2500</v>
      </c>
      <c r="H71" s="17">
        <f t="shared" si="39"/>
        <v>2500</v>
      </c>
      <c r="I71" s="17">
        <f t="shared" si="39"/>
        <v>2500</v>
      </c>
      <c r="J71" s="17">
        <f t="shared" si="39"/>
        <v>2500</v>
      </c>
      <c r="K71" s="17">
        <f t="shared" si="39"/>
        <v>2500</v>
      </c>
    </row>
    <row r="73" spans="2:11">
      <c r="B73" s="3" t="s">
        <v>28</v>
      </c>
      <c r="D73" s="17">
        <f>MIN(D62:D66)</f>
        <v>200</v>
      </c>
      <c r="E73" s="17">
        <f t="shared" ref="E73:K73" si="40">MIN(E62:E66)</f>
        <v>225</v>
      </c>
      <c r="F73" s="17">
        <f t="shared" si="40"/>
        <v>250</v>
      </c>
      <c r="G73" s="17">
        <f t="shared" si="40"/>
        <v>250</v>
      </c>
      <c r="H73" s="17">
        <f t="shared" si="40"/>
        <v>250</v>
      </c>
      <c r="I73" s="17">
        <f t="shared" si="40"/>
        <v>250</v>
      </c>
      <c r="J73" s="17">
        <f t="shared" si="40"/>
        <v>250</v>
      </c>
      <c r="K73" s="17">
        <f t="shared" si="40"/>
        <v>250</v>
      </c>
    </row>
    <row r="74" spans="2:11">
      <c r="B74" s="3" t="s">
        <v>29</v>
      </c>
      <c r="D74" s="17">
        <f>MAX(D62:D66)</f>
        <v>8000</v>
      </c>
      <c r="E74" s="17">
        <f t="shared" ref="E74:K74" si="41">MAX(E62:E66)</f>
        <v>9000</v>
      </c>
      <c r="F74" s="17">
        <f t="shared" si="41"/>
        <v>9900.0000000000018</v>
      </c>
      <c r="G74" s="17">
        <f t="shared" si="41"/>
        <v>10890.000000000004</v>
      </c>
      <c r="H74" s="17">
        <f t="shared" si="41"/>
        <v>11979.000000000005</v>
      </c>
      <c r="I74" s="17">
        <f t="shared" si="41"/>
        <v>13176.900000000007</v>
      </c>
      <c r="J74" s="17">
        <f t="shared" si="41"/>
        <v>14494.590000000009</v>
      </c>
      <c r="K74" s="17">
        <f t="shared" si="41"/>
        <v>15944.049000000012</v>
      </c>
    </row>
    <row r="75" spans="2:11">
      <c r="B75" s="3" t="s">
        <v>30</v>
      </c>
      <c r="C75">
        <v>3</v>
      </c>
      <c r="D75">
        <f>SMALL(D62:D66,$C$75)</f>
        <v>2000</v>
      </c>
      <c r="E75">
        <f t="shared" ref="E75:K75" si="42">SMALL(E62:E66,$C$75)</f>
        <v>2250</v>
      </c>
      <c r="F75">
        <f t="shared" si="42"/>
        <v>2500</v>
      </c>
      <c r="G75">
        <f t="shared" si="42"/>
        <v>2500</v>
      </c>
      <c r="H75">
        <f t="shared" si="42"/>
        <v>2500</v>
      </c>
      <c r="I75">
        <f t="shared" si="42"/>
        <v>2500</v>
      </c>
      <c r="J75">
        <f t="shared" si="42"/>
        <v>2500</v>
      </c>
      <c r="K75">
        <f t="shared" si="42"/>
        <v>2500</v>
      </c>
    </row>
    <row r="76" spans="2:11">
      <c r="B76" s="3" t="s">
        <v>31</v>
      </c>
      <c r="C76">
        <v>3</v>
      </c>
      <c r="D76">
        <f>LARGE(D62:D66,$C$76)</f>
        <v>2000</v>
      </c>
      <c r="E76">
        <f t="shared" ref="E76:K76" si="43">LARGE(E62:E66,$C$76)</f>
        <v>2250</v>
      </c>
      <c r="F76">
        <f t="shared" si="43"/>
        <v>2500</v>
      </c>
      <c r="G76">
        <f t="shared" si="43"/>
        <v>2500</v>
      </c>
      <c r="H76">
        <f t="shared" si="43"/>
        <v>2500</v>
      </c>
      <c r="I76">
        <f t="shared" si="43"/>
        <v>2500</v>
      </c>
      <c r="J76">
        <f t="shared" si="43"/>
        <v>2500</v>
      </c>
      <c r="K76">
        <f t="shared" si="43"/>
        <v>2500</v>
      </c>
    </row>
  </sheetData>
  <conditionalFormatting sqref="D29:K38">
    <cfRule type="cellIs" dxfId="3" priority="2" operator="lessThan">
      <formula>0.1</formula>
    </cfRule>
  </conditionalFormatting>
  <conditionalFormatting sqref="D47:K47">
    <cfRule type="cellIs" dxfId="2" priority="1" operator="greaterThan">
      <formula>15000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8C7AF-0AB1-4FB2-8EF9-05E8BF5C9CF5}">
  <dimension ref="B2:C10"/>
  <sheetViews>
    <sheetView showGridLines="0" workbookViewId="0">
      <selection activeCell="F12" sqref="F12"/>
    </sheetView>
  </sheetViews>
  <sheetFormatPr defaultRowHeight="14.5"/>
  <cols>
    <col min="1" max="1" width="1.81640625" customWidth="1"/>
    <col min="2" max="7" width="12.6328125" customWidth="1"/>
  </cols>
  <sheetData>
    <row r="2" spans="2:3">
      <c r="B2" t="s">
        <v>32</v>
      </c>
      <c r="C2" s="10">
        <v>0.04</v>
      </c>
    </row>
    <row r="3" spans="2:3">
      <c r="B3" t="s">
        <v>33</v>
      </c>
      <c r="C3" s="10">
        <v>0.1</v>
      </c>
    </row>
    <row r="4" spans="2:3">
      <c r="B4" t="s">
        <v>34</v>
      </c>
      <c r="C4" s="15">
        <v>1.25</v>
      </c>
    </row>
    <row r="5" spans="2:3">
      <c r="B5" t="s">
        <v>35</v>
      </c>
      <c r="C5" s="10">
        <v>0.14000000000000001</v>
      </c>
    </row>
    <row r="6" spans="2:3">
      <c r="B6" t="s">
        <v>36</v>
      </c>
      <c r="C6" s="10">
        <v>0.3</v>
      </c>
    </row>
    <row r="7" spans="2:3">
      <c r="B7" t="s">
        <v>37</v>
      </c>
      <c r="C7" s="22">
        <v>125000</v>
      </c>
    </row>
    <row r="8" spans="2:3">
      <c r="B8" t="s">
        <v>38</v>
      </c>
      <c r="C8" s="22">
        <v>125000</v>
      </c>
    </row>
    <row r="10" spans="2:3">
      <c r="B10" t="s">
        <v>39</v>
      </c>
      <c r="C10" s="41">
        <f>((RiskFreeRate+(MarketReturns-RiskFreeRate)*Beta)*EquityValue/(EquityValue+DebtValue))+(CostofDebt*(1-TaxRate))*DebtValue/(DebtValue+EquityValue)</f>
        <v>0.10650000000000001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B0B6C-0604-4AD4-8E81-B7280011A608}">
  <dimension ref="B3:L35"/>
  <sheetViews>
    <sheetView showGridLines="0" workbookViewId="0">
      <selection activeCell="K28" sqref="K28"/>
    </sheetView>
  </sheetViews>
  <sheetFormatPr defaultRowHeight="14.5"/>
  <cols>
    <col min="1" max="1" width="1.81640625" customWidth="1"/>
    <col min="2" max="3" width="12.6328125" customWidth="1"/>
  </cols>
  <sheetData>
    <row r="3" spans="2:3">
      <c r="B3" t="s">
        <v>40</v>
      </c>
      <c r="C3" s="44">
        <v>14500</v>
      </c>
    </row>
    <row r="4" spans="2:3">
      <c r="B4" t="s">
        <v>41</v>
      </c>
      <c r="C4" s="42">
        <v>0.1</v>
      </c>
    </row>
    <row r="5" spans="2:3">
      <c r="B5" t="s">
        <v>42</v>
      </c>
      <c r="C5" s="42">
        <v>0.6</v>
      </c>
    </row>
    <row r="7" spans="2:3">
      <c r="B7" t="s">
        <v>43</v>
      </c>
      <c r="C7" s="43">
        <f>C3*(1+C4)</f>
        <v>15950.000000000002</v>
      </c>
    </row>
    <row r="8" spans="2:3">
      <c r="B8" t="s">
        <v>44</v>
      </c>
      <c r="C8" s="43">
        <f>-C7*(1-C5)</f>
        <v>-6380.0000000000009</v>
      </c>
    </row>
    <row r="9" spans="2:3" ht="15" thickBot="1">
      <c r="B9" t="s">
        <v>3</v>
      </c>
      <c r="C9" s="45">
        <f>SUM(C7:C8)</f>
        <v>9570</v>
      </c>
    </row>
    <row r="10" spans="2:3" ht="15" thickTop="1"/>
    <row r="12" spans="2:3">
      <c r="B12" s="47" t="s">
        <v>41</v>
      </c>
      <c r="C12" s="47" t="s">
        <v>3</v>
      </c>
    </row>
    <row r="13" spans="2:3">
      <c r="C13" s="49">
        <f>C9</f>
        <v>9570</v>
      </c>
    </row>
    <row r="14" spans="2:3">
      <c r="B14" s="46">
        <v>0.08</v>
      </c>
      <c r="C14" s="48">
        <f t="dataTable" ref="C14:C22" dt2D="0" dtr="0" r1="C4" ca="1"/>
        <v>9396</v>
      </c>
    </row>
    <row r="15" spans="2:3">
      <c r="B15" s="46">
        <v>0.1</v>
      </c>
      <c r="C15" s="43">
        <v>9570</v>
      </c>
    </row>
    <row r="16" spans="2:3">
      <c r="B16" s="46">
        <v>0.12</v>
      </c>
      <c r="C16" s="43">
        <v>9744</v>
      </c>
    </row>
    <row r="17" spans="2:12">
      <c r="B17" s="46">
        <v>0.14000000000000001</v>
      </c>
      <c r="C17" s="43">
        <v>9918</v>
      </c>
    </row>
    <row r="18" spans="2:12">
      <c r="B18" s="46">
        <v>0.16</v>
      </c>
      <c r="C18" s="43">
        <v>10092</v>
      </c>
    </row>
    <row r="19" spans="2:12">
      <c r="B19" s="46">
        <v>0.18</v>
      </c>
      <c r="C19" s="43">
        <v>10266</v>
      </c>
    </row>
    <row r="20" spans="2:12">
      <c r="B20" s="46">
        <v>0.2</v>
      </c>
      <c r="C20" s="43">
        <v>10440</v>
      </c>
    </row>
    <row r="21" spans="2:12">
      <c r="B21" s="46">
        <v>0.22</v>
      </c>
      <c r="C21" s="43">
        <v>10614</v>
      </c>
    </row>
    <row r="22" spans="2:12">
      <c r="B22" s="46">
        <v>0.24</v>
      </c>
      <c r="C22" s="43">
        <v>10788</v>
      </c>
    </row>
    <row r="25" spans="2:12">
      <c r="B25" s="301"/>
      <c r="C25" s="306" t="s">
        <v>42</v>
      </c>
      <c r="D25" s="306"/>
      <c r="E25" s="306"/>
      <c r="F25" s="306"/>
      <c r="G25" s="306"/>
      <c r="H25" s="306"/>
      <c r="I25" s="307"/>
    </row>
    <row r="26" spans="2:12">
      <c r="B26" s="302"/>
      <c r="C26" s="300">
        <f>C9</f>
        <v>9570</v>
      </c>
      <c r="D26" s="58">
        <v>0.4</v>
      </c>
      <c r="E26" s="42">
        <v>0.5</v>
      </c>
      <c r="F26" s="42">
        <v>0.6</v>
      </c>
      <c r="G26" s="42">
        <v>0.7</v>
      </c>
      <c r="H26" s="42">
        <v>0.8</v>
      </c>
      <c r="I26" s="46">
        <v>0.9</v>
      </c>
    </row>
    <row r="27" spans="2:12">
      <c r="B27" s="301"/>
      <c r="C27" s="297">
        <v>0.08</v>
      </c>
      <c r="D27" s="299">
        <f t="dataTable" ref="D27:I35" dt2D="1" dtr="1" r1="C5" r2="C4"/>
        <v>6264.0000000000018</v>
      </c>
      <c r="E27" s="51">
        <v>7830.0000000000009</v>
      </c>
      <c r="F27" s="51">
        <v>9396</v>
      </c>
      <c r="G27" s="51">
        <v>10962</v>
      </c>
      <c r="H27" s="51">
        <v>12528.000000000002</v>
      </c>
      <c r="I27" s="52">
        <v>14094.000000000002</v>
      </c>
    </row>
    <row r="28" spans="2:12">
      <c r="B28" s="303"/>
      <c r="C28" s="297">
        <v>0.1</v>
      </c>
      <c r="D28" s="43">
        <v>6380.0000000000018</v>
      </c>
      <c r="E28" s="53">
        <v>7975.0000000000009</v>
      </c>
      <c r="F28" s="57">
        <v>9570</v>
      </c>
      <c r="G28" s="53">
        <v>11165</v>
      </c>
      <c r="H28" s="53">
        <v>12760.000000000002</v>
      </c>
      <c r="I28" s="54">
        <v>14355.000000000002</v>
      </c>
    </row>
    <row r="29" spans="2:12">
      <c r="B29" s="303"/>
      <c r="C29" s="297">
        <v>0.12</v>
      </c>
      <c r="D29" s="43">
        <v>6496.0000000000018</v>
      </c>
      <c r="E29" s="53">
        <v>8120.0000000000009</v>
      </c>
      <c r="F29" s="53">
        <v>9744</v>
      </c>
      <c r="G29" s="53">
        <v>11368</v>
      </c>
      <c r="H29" s="53">
        <v>12992.000000000002</v>
      </c>
      <c r="I29" s="54">
        <v>14616.000000000002</v>
      </c>
    </row>
    <row r="30" spans="2:12">
      <c r="B30" s="304" t="s">
        <v>41</v>
      </c>
      <c r="C30" s="297">
        <v>0.14000000000000001</v>
      </c>
      <c r="D30" s="43">
        <v>6612</v>
      </c>
      <c r="E30" s="53">
        <v>8265</v>
      </c>
      <c r="F30" s="53">
        <v>9918</v>
      </c>
      <c r="G30" s="53">
        <v>11571</v>
      </c>
      <c r="H30" s="53">
        <v>13224</v>
      </c>
      <c r="I30" s="54">
        <v>14877</v>
      </c>
      <c r="L30" s="305"/>
    </row>
    <row r="31" spans="2:12">
      <c r="B31" s="303"/>
      <c r="C31" s="297">
        <v>0.16</v>
      </c>
      <c r="D31" s="43">
        <v>6728</v>
      </c>
      <c r="E31" s="53">
        <v>8410</v>
      </c>
      <c r="F31" s="53">
        <v>10092</v>
      </c>
      <c r="G31" s="53">
        <v>11774</v>
      </c>
      <c r="H31" s="53">
        <v>13456</v>
      </c>
      <c r="I31" s="54">
        <v>15138</v>
      </c>
    </row>
    <row r="32" spans="2:12">
      <c r="B32" s="303"/>
      <c r="C32" s="297">
        <v>0.18</v>
      </c>
      <c r="D32" s="43">
        <v>6844</v>
      </c>
      <c r="E32" s="53">
        <v>8555</v>
      </c>
      <c r="F32" s="53">
        <v>10266</v>
      </c>
      <c r="G32" s="53">
        <v>11977</v>
      </c>
      <c r="H32" s="53">
        <v>13688</v>
      </c>
      <c r="I32" s="54">
        <v>15399</v>
      </c>
    </row>
    <row r="33" spans="2:9">
      <c r="B33" s="303"/>
      <c r="C33" s="297">
        <v>0.2</v>
      </c>
      <c r="D33" s="43">
        <v>6960</v>
      </c>
      <c r="E33" s="53">
        <v>8700</v>
      </c>
      <c r="F33" s="53">
        <v>10440</v>
      </c>
      <c r="G33" s="53">
        <v>12180</v>
      </c>
      <c r="H33" s="53">
        <v>13920</v>
      </c>
      <c r="I33" s="54">
        <v>15660</v>
      </c>
    </row>
    <row r="34" spans="2:9">
      <c r="B34" s="303"/>
      <c r="C34" s="297">
        <v>0.22</v>
      </c>
      <c r="D34" s="43">
        <v>7076</v>
      </c>
      <c r="E34" s="53">
        <v>8845</v>
      </c>
      <c r="F34" s="53">
        <v>10614</v>
      </c>
      <c r="G34" s="53">
        <v>12383</v>
      </c>
      <c r="H34" s="53">
        <v>14152</v>
      </c>
      <c r="I34" s="54">
        <v>15921</v>
      </c>
    </row>
    <row r="35" spans="2:9">
      <c r="B35" s="303"/>
      <c r="C35" s="298">
        <v>0.24</v>
      </c>
      <c r="D35" s="50">
        <v>7192</v>
      </c>
      <c r="E35" s="55">
        <v>8990</v>
      </c>
      <c r="F35" s="55">
        <v>10788</v>
      </c>
      <c r="G35" s="55">
        <v>12586</v>
      </c>
      <c r="H35" s="55">
        <v>14384</v>
      </c>
      <c r="I35" s="56">
        <v>16182</v>
      </c>
    </row>
  </sheetData>
  <mergeCells count="1">
    <mergeCell ref="C25:I2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75BFF-37AE-44E1-9ADD-0BE9D5A1D24D}">
  <dimension ref="B2:XFD1048575"/>
  <sheetViews>
    <sheetView showGridLines="0" workbookViewId="0">
      <selection sqref="A1:A1048576"/>
    </sheetView>
  </sheetViews>
  <sheetFormatPr defaultRowHeight="14.5"/>
  <cols>
    <col min="1" max="1" width="1.6328125" customWidth="1"/>
    <col min="6" max="6" width="7.453125" bestFit="1" customWidth="1"/>
    <col min="7" max="7" width="9.453125" bestFit="1" customWidth="1"/>
    <col min="8" max="8" width="10.6328125" bestFit="1" customWidth="1"/>
    <col min="9" max="9" width="7.90625" bestFit="1" customWidth="1"/>
    <col min="12" max="12" width="9.36328125" bestFit="1" customWidth="1"/>
    <col min="17" max="17" width="21.08984375" bestFit="1" customWidth="1"/>
  </cols>
  <sheetData>
    <row r="2" spans="2:13" ht="18.5">
      <c r="B2" s="59" t="s">
        <v>45</v>
      </c>
      <c r="C2" s="60"/>
      <c r="D2" s="60"/>
      <c r="E2" s="60"/>
      <c r="F2" s="60"/>
      <c r="G2" s="60"/>
      <c r="H2" s="60"/>
      <c r="I2" s="60"/>
      <c r="J2" s="60"/>
      <c r="K2" s="60"/>
      <c r="L2" s="60"/>
    </row>
    <row r="5" spans="2:13">
      <c r="B5" t="s">
        <v>46</v>
      </c>
    </row>
    <row r="7" spans="2:13">
      <c r="B7" s="12"/>
      <c r="C7" s="12"/>
      <c r="D7" s="12"/>
      <c r="E7" s="12"/>
      <c r="F7" s="12"/>
      <c r="G7" s="12"/>
      <c r="H7" s="12"/>
      <c r="I7" s="12"/>
      <c r="J7" s="12" t="s">
        <v>52</v>
      </c>
      <c r="K7" s="12" t="s">
        <v>52</v>
      </c>
      <c r="L7" s="12" t="s">
        <v>55</v>
      </c>
      <c r="M7" s="12" t="s">
        <v>56</v>
      </c>
    </row>
    <row r="8" spans="2:13">
      <c r="B8" s="61" t="s">
        <v>47</v>
      </c>
      <c r="C8" s="61"/>
      <c r="D8" s="61"/>
      <c r="E8" s="61"/>
      <c r="F8" s="61" t="s">
        <v>48</v>
      </c>
      <c r="G8" s="61" t="s">
        <v>49</v>
      </c>
      <c r="H8" s="61" t="s">
        <v>50</v>
      </c>
      <c r="I8" s="61" t="s">
        <v>51</v>
      </c>
      <c r="J8" s="61" t="s">
        <v>53</v>
      </c>
      <c r="K8" s="61" t="s">
        <v>54</v>
      </c>
      <c r="L8" s="61" t="s">
        <v>34</v>
      </c>
      <c r="M8" s="61" t="s">
        <v>34</v>
      </c>
    </row>
    <row r="10" spans="2:13">
      <c r="B10" s="62" t="s">
        <v>57</v>
      </c>
      <c r="C10" s="62" t="s">
        <v>58</v>
      </c>
      <c r="F10" t="s">
        <v>58</v>
      </c>
      <c r="G10" s="63">
        <v>1139</v>
      </c>
      <c r="H10" s="63">
        <v>611503.89</v>
      </c>
      <c r="I10" s="64">
        <v>0.3</v>
      </c>
      <c r="J10" s="41">
        <f>G10/H10</f>
        <v>1.8626210211025803E-3</v>
      </c>
      <c r="K10" s="41">
        <f>G10/(H10+G10)</f>
        <v>1.8591581141176713E-3</v>
      </c>
      <c r="L10">
        <v>1</v>
      </c>
      <c r="M10" s="40">
        <f>L10/(1+(1-I10)*J10)</f>
        <v>0.99869786305657837</v>
      </c>
    </row>
    <row r="11" spans="2:13">
      <c r="B11" s="62" t="s">
        <v>59</v>
      </c>
      <c r="C11" s="62" t="s">
        <v>58</v>
      </c>
      <c r="F11" t="s">
        <v>58</v>
      </c>
      <c r="G11" s="63">
        <v>279.93</v>
      </c>
      <c r="H11" s="63">
        <v>182975.03</v>
      </c>
      <c r="I11" s="64">
        <v>0.3</v>
      </c>
      <c r="J11" s="41">
        <f t="shared" ref="J11:J14" si="0">G11/H11</f>
        <v>1.5298808804676792E-3</v>
      </c>
      <c r="K11" s="41">
        <f t="shared" ref="K11:K14" si="1">G11/(H11+G11)</f>
        <v>1.5275439202300446E-3</v>
      </c>
      <c r="L11">
        <v>1</v>
      </c>
      <c r="M11" s="40">
        <f t="shared" ref="M11:M14" si="2">L11/(1+(1-I11)*J11)</f>
        <v>0.9989302290191916</v>
      </c>
    </row>
    <row r="12" spans="2:13">
      <c r="B12" s="62" t="s">
        <v>60</v>
      </c>
      <c r="C12" s="62" t="s">
        <v>58</v>
      </c>
      <c r="F12" t="s">
        <v>58</v>
      </c>
      <c r="G12" s="63">
        <v>3037.7</v>
      </c>
      <c r="H12" s="63">
        <v>110689.96</v>
      </c>
      <c r="I12" s="64">
        <v>0.3</v>
      </c>
      <c r="J12" s="41">
        <f t="shared" si="0"/>
        <v>2.7443320062632597E-2</v>
      </c>
      <c r="K12" s="41">
        <f t="shared" si="1"/>
        <v>2.671030073071054E-2</v>
      </c>
      <c r="L12">
        <v>1</v>
      </c>
      <c r="M12" s="40">
        <f t="shared" si="2"/>
        <v>0.98115175681539069</v>
      </c>
    </row>
    <row r="13" spans="2:13">
      <c r="B13" s="62" t="s">
        <v>61</v>
      </c>
      <c r="C13" s="62" t="s">
        <v>58</v>
      </c>
      <c r="F13" t="s">
        <v>58</v>
      </c>
      <c r="G13" s="63">
        <v>1164.46</v>
      </c>
      <c r="H13" s="63">
        <v>96256.38</v>
      </c>
      <c r="I13" s="64">
        <v>0.3</v>
      </c>
      <c r="J13" s="41">
        <f t="shared" si="0"/>
        <v>1.2097483823929386E-2</v>
      </c>
      <c r="K13" s="41">
        <f t="shared" si="1"/>
        <v>1.1952884003053145E-2</v>
      </c>
      <c r="L13">
        <v>1</v>
      </c>
      <c r="M13" s="40">
        <f t="shared" si="2"/>
        <v>0.99160287022240579</v>
      </c>
    </row>
    <row r="14" spans="2:13">
      <c r="B14" s="62" t="s">
        <v>62</v>
      </c>
      <c r="C14" s="62" t="s">
        <v>58</v>
      </c>
      <c r="F14" t="s">
        <v>58</v>
      </c>
      <c r="G14" s="63">
        <v>1068.1099999999999</v>
      </c>
      <c r="H14" s="63">
        <v>94940.38</v>
      </c>
      <c r="I14" s="64">
        <v>0.3</v>
      </c>
      <c r="J14" s="41">
        <f t="shared" si="0"/>
        <v>1.1250323624152335E-2</v>
      </c>
      <c r="K14" s="41">
        <f t="shared" si="1"/>
        <v>1.1125161951823217E-2</v>
      </c>
      <c r="L14">
        <v>1</v>
      </c>
      <c r="M14" s="40">
        <f t="shared" si="2"/>
        <v>0.99218630805723229</v>
      </c>
    </row>
    <row r="16" spans="2:13">
      <c r="H16" s="65" t="s">
        <v>25</v>
      </c>
      <c r="I16" s="67">
        <f>AVERAGE(I10:I14)</f>
        <v>0.3</v>
      </c>
      <c r="J16" s="67">
        <f t="shared" ref="J16:M16" si="3">AVERAGE(J10:J14)</f>
        <v>1.0836725882456915E-2</v>
      </c>
      <c r="K16" s="67">
        <f t="shared" si="3"/>
        <v>1.0635009743986925E-2</v>
      </c>
      <c r="L16" s="69">
        <f t="shared" si="3"/>
        <v>1</v>
      </c>
      <c r="M16" s="69">
        <f t="shared" si="3"/>
        <v>0.99251380543415968</v>
      </c>
    </row>
    <row r="17" spans="2:17">
      <c r="H17" s="66" t="s">
        <v>27</v>
      </c>
      <c r="I17" s="68">
        <f>MEDIAN(I10:I14)</f>
        <v>0.3</v>
      </c>
      <c r="J17" s="68">
        <f t="shared" ref="J17:M17" si="4">MEDIAN(J10:J14)</f>
        <v>1.1250323624152335E-2</v>
      </c>
      <c r="K17" s="68">
        <f t="shared" si="4"/>
        <v>1.1125161951823217E-2</v>
      </c>
      <c r="L17" s="70">
        <f t="shared" si="4"/>
        <v>1</v>
      </c>
      <c r="M17" s="70">
        <f t="shared" si="4"/>
        <v>0.99218630805723229</v>
      </c>
    </row>
    <row r="20" spans="2:17">
      <c r="B20" s="66" t="s">
        <v>63</v>
      </c>
      <c r="C20" s="61"/>
      <c r="D20" s="61"/>
      <c r="E20" s="61"/>
      <c r="F20" s="61"/>
      <c r="G20" s="61"/>
      <c r="H20" s="61"/>
      <c r="L20" s="66" t="s">
        <v>66</v>
      </c>
      <c r="M20" s="61"/>
      <c r="N20" s="61"/>
      <c r="O20" s="61"/>
      <c r="P20" s="61"/>
      <c r="Q20" s="61"/>
    </row>
    <row r="22" spans="2:17">
      <c r="B22" t="s">
        <v>64</v>
      </c>
      <c r="H22" s="71">
        <v>8.4000000000000005E-2</v>
      </c>
      <c r="L22" t="s">
        <v>67</v>
      </c>
      <c r="Q22" s="71">
        <v>6.5000000000000002E-2</v>
      </c>
    </row>
    <row r="23" spans="2:17">
      <c r="B23" t="s">
        <v>51</v>
      </c>
      <c r="H23" s="72">
        <v>0.3</v>
      </c>
      <c r="L23" t="s">
        <v>68</v>
      </c>
      <c r="Q23" s="72">
        <v>0.08</v>
      </c>
    </row>
    <row r="24" spans="2:17">
      <c r="B24" s="73" t="s">
        <v>65</v>
      </c>
      <c r="C24" s="73"/>
      <c r="D24" s="73"/>
      <c r="E24" s="73"/>
      <c r="F24" s="73"/>
      <c r="G24" s="73"/>
      <c r="H24" s="74">
        <f>H22*(1-H23)</f>
        <v>5.8799999999999998E-2</v>
      </c>
      <c r="L24" t="s">
        <v>69</v>
      </c>
      <c r="Q24" s="40">
        <f>Q33</f>
        <v>1.506031817810964</v>
      </c>
    </row>
    <row r="25" spans="2:17">
      <c r="L25" s="73" t="s">
        <v>66</v>
      </c>
      <c r="M25" s="73"/>
      <c r="N25" s="73"/>
      <c r="O25" s="73"/>
      <c r="P25" s="73"/>
      <c r="Q25" s="79">
        <f>Q22+Q23*Q24</f>
        <v>0.18548254542487713</v>
      </c>
    </row>
    <row r="28" spans="2:17">
      <c r="B28" s="66" t="s">
        <v>70</v>
      </c>
      <c r="C28" s="61"/>
      <c r="D28" s="61"/>
      <c r="E28" s="61"/>
      <c r="F28" s="61"/>
      <c r="G28" s="61"/>
      <c r="H28" s="61"/>
      <c r="L28" s="66" t="s">
        <v>69</v>
      </c>
      <c r="M28" s="61"/>
      <c r="N28" s="61"/>
      <c r="O28" s="61"/>
      <c r="P28" s="61"/>
      <c r="Q28" s="61"/>
    </row>
    <row r="30" spans="2:17">
      <c r="G30" s="75" t="s">
        <v>71</v>
      </c>
      <c r="H30" s="75" t="s">
        <v>72</v>
      </c>
      <c r="L30" t="s">
        <v>75</v>
      </c>
      <c r="Q30" s="40">
        <f>M17</f>
        <v>0.99218630805723229</v>
      </c>
    </row>
    <row r="31" spans="2:17">
      <c r="B31" t="s">
        <v>49</v>
      </c>
      <c r="F31">
        <v>15000</v>
      </c>
      <c r="G31" s="41">
        <f>F31/$F$33</f>
        <v>0.33333333333333331</v>
      </c>
      <c r="H31" s="71">
        <v>0.42499999999999999</v>
      </c>
      <c r="L31" t="s">
        <v>76</v>
      </c>
      <c r="Q31" s="76">
        <f>H36</f>
        <v>0.73913043478260876</v>
      </c>
    </row>
    <row r="32" spans="2:17">
      <c r="B32" t="s">
        <v>73</v>
      </c>
      <c r="F32">
        <v>30000</v>
      </c>
      <c r="G32" s="41">
        <f>F32/$F$33</f>
        <v>0.66666666666666663</v>
      </c>
      <c r="H32" s="71">
        <f>H33-H31</f>
        <v>0.57499999999999996</v>
      </c>
      <c r="L32" t="s">
        <v>51</v>
      </c>
      <c r="Q32" s="71">
        <f>I16</f>
        <v>0.3</v>
      </c>
    </row>
    <row r="33" spans="2:17">
      <c r="B33" s="73" t="s">
        <v>74</v>
      </c>
      <c r="C33" s="73"/>
      <c r="D33" s="73"/>
      <c r="E33" s="73"/>
      <c r="F33" s="73">
        <f>SUM(F31:F32)</f>
        <v>45000</v>
      </c>
      <c r="G33" s="41">
        <f>F33/$F$33</f>
        <v>1</v>
      </c>
      <c r="H33" s="74">
        <f>G33</f>
        <v>1</v>
      </c>
      <c r="L33" s="73" t="s">
        <v>69</v>
      </c>
      <c r="M33" s="73"/>
      <c r="N33" s="73"/>
      <c r="O33" s="73"/>
      <c r="P33" s="73"/>
      <c r="Q33" s="40">
        <f>M16*(1+(1-H23)*H36)</f>
        <v>1.506031817810964</v>
      </c>
    </row>
    <row r="36" spans="2:17">
      <c r="B36" t="s">
        <v>77</v>
      </c>
      <c r="G36" s="77">
        <f>G31/G32</f>
        <v>0.5</v>
      </c>
      <c r="H36" s="77">
        <f>H31/H32</f>
        <v>0.73913043478260876</v>
      </c>
      <c r="L36" s="66" t="s">
        <v>78</v>
      </c>
      <c r="M36" s="61"/>
      <c r="N36" s="61"/>
      <c r="O36" s="61"/>
      <c r="P36" s="61"/>
      <c r="Q36" s="61"/>
    </row>
    <row r="38" spans="2:17">
      <c r="P38" s="3" t="s">
        <v>80</v>
      </c>
      <c r="Q38" s="3" t="s">
        <v>81</v>
      </c>
    </row>
    <row r="39" spans="2:17">
      <c r="L39" t="s">
        <v>79</v>
      </c>
      <c r="P39" s="71">
        <f>H24</f>
        <v>5.8799999999999998E-2</v>
      </c>
      <c r="Q39" s="71">
        <f>H31</f>
        <v>0.42499999999999999</v>
      </c>
    </row>
    <row r="40" spans="2:17">
      <c r="L40" t="s">
        <v>53</v>
      </c>
      <c r="P40" s="71">
        <f>Q25</f>
        <v>0.18548254542487713</v>
      </c>
      <c r="Q40" s="71">
        <f>H32</f>
        <v>0.57499999999999996</v>
      </c>
    </row>
    <row r="41" spans="2:17">
      <c r="L41" s="73" t="s">
        <v>78</v>
      </c>
      <c r="M41" s="73"/>
      <c r="N41" s="73"/>
      <c r="O41" s="73"/>
      <c r="P41" s="80">
        <f>SUMPRODUCT(P39:P40,Q39:Q40)</f>
        <v>0.13164246361930435</v>
      </c>
      <c r="Q41" s="78"/>
    </row>
    <row r="1048550" spans="16384:16384">
      <c r="XFD1048550" t="e" cm="1">
        <f t="array" ref="XFD1048550">solver_pre</f>
        <v>#NAME?</v>
      </c>
    </row>
    <row r="1048551" spans="16384:16384">
      <c r="XFD1048551" t="e" cm="1">
        <f t="array" ref="XFD1048551">solver_scl</f>
        <v>#NAME?</v>
      </c>
    </row>
    <row r="1048552" spans="16384:16384">
      <c r="XFD1048552" t="e" cm="1">
        <f t="array" ref="XFD1048552">solver_rlx</f>
        <v>#NAME?</v>
      </c>
    </row>
    <row r="1048553" spans="16384:16384">
      <c r="XFD1048553" t="e" cm="1">
        <f t="array" ref="XFD1048553">solver_tol</f>
        <v>#NAME?</v>
      </c>
    </row>
    <row r="1048554" spans="16384:16384">
      <c r="XFD1048554" t="e" cm="1">
        <f t="array" ref="XFD1048554">solver_cvg</f>
        <v>#NAME?</v>
      </c>
    </row>
    <row r="1048555" spans="16384:16384">
      <c r="XFD1048555" t="e" cm="1">
        <f t="array" ref="XFD1048555">AREAS(solver_adj1)</f>
        <v>#NAME?</v>
      </c>
    </row>
    <row r="1048556" spans="16384:16384">
      <c r="XFD1048556" t="e" cm="1">
        <f t="array" ref="XFD1048556">solver_ssz</f>
        <v>#NAME?</v>
      </c>
    </row>
    <row r="1048557" spans="16384:16384">
      <c r="XFD1048557" t="e" cm="1">
        <f t="array" ref="XFD1048557">solver_rsd</f>
        <v>#NAME?</v>
      </c>
    </row>
    <row r="1048558" spans="16384:16384">
      <c r="XFD1048558" t="e" cm="1">
        <f t="array" ref="XFD1048558">solver_mrt</f>
        <v>#NAME?</v>
      </c>
    </row>
    <row r="1048559" spans="16384:16384">
      <c r="XFD1048559" t="e" cm="1">
        <f t="array" ref="XFD1048559">solver_mni</f>
        <v>#NAME?</v>
      </c>
    </row>
    <row r="1048560" spans="16384:16384">
      <c r="XFD1048560" t="e" cm="1">
        <f t="array" ref="XFD1048560">solver_rbv</f>
        <v>#NAME?</v>
      </c>
    </row>
    <row r="1048561" spans="16384:16384">
      <c r="XFD1048561" t="e" cm="1">
        <f t="array" ref="XFD1048561">solver_neg</f>
        <v>#NAME?</v>
      </c>
    </row>
    <row r="1048562" spans="16384:16384">
      <c r="XFD1048562" t="e" cm="1">
        <f t="array" ref="XFD1048562">solver_ntr</f>
        <v>#NAME?</v>
      </c>
    </row>
    <row r="1048563" spans="16384:16384">
      <c r="XFD1048563" t="e" cm="1">
        <f t="array" ref="XFD1048563">solver_acc</f>
        <v>#NAME?</v>
      </c>
    </row>
    <row r="1048564" spans="16384:16384">
      <c r="XFD1048564" t="e" cm="1">
        <f t="array" ref="XFD1048564">solver_res</f>
        <v>#NAME?</v>
      </c>
    </row>
    <row r="1048565" spans="16384:16384">
      <c r="XFD1048565" t="e" cm="1">
        <f t="array" ref="XFD1048565">solver_ars</f>
        <v>#NAME?</v>
      </c>
    </row>
    <row r="1048566" spans="16384:16384">
      <c r="XFD1048566" t="e" cm="1">
        <f t="array" ref="XFD1048566">solver_sta</f>
        <v>#NAME?</v>
      </c>
    </row>
    <row r="1048567" spans="16384:16384">
      <c r="XFD1048567" t="e" cm="1">
        <f t="array" ref="XFD1048567">solver_met</f>
        <v>#NAME?</v>
      </c>
    </row>
    <row r="1048568" spans="16384:16384">
      <c r="XFD1048568" t="e" cm="1">
        <f t="array" ref="XFD1048568">solver_soc</f>
        <v>#NAME?</v>
      </c>
    </row>
    <row r="1048569" spans="16384:16384">
      <c r="XFD1048569" t="e" cm="1">
        <f t="array" ref="XFD1048569">solver_lpt</f>
        <v>#NAME?</v>
      </c>
    </row>
    <row r="1048570" spans="16384:16384">
      <c r="XFD1048570" t="e" cm="1">
        <f t="array" ref="XFD1048570">solver_lpp</f>
        <v>#NAME?</v>
      </c>
    </row>
    <row r="1048571" spans="16384:16384">
      <c r="XFD1048571" t="e" cm="1">
        <f t="array" ref="XFD1048571">solver_gap</f>
        <v>#NAME?</v>
      </c>
    </row>
    <row r="1048572" spans="16384:16384">
      <c r="XFD1048572" t="e" cm="1">
        <f t="array" ref="XFD1048572">solver_ips</f>
        <v>#NAME?</v>
      </c>
    </row>
    <row r="1048573" spans="16384:16384">
      <c r="XFD1048573" t="e" cm="1">
        <f t="array" ref="XFD1048573">solver_fea</f>
        <v>#NAME?</v>
      </c>
    </row>
    <row r="1048574" spans="16384:16384">
      <c r="XFD1048574" t="e" cm="1">
        <f t="array" ref="XFD1048574">solver_ipi</f>
        <v>#NAME?</v>
      </c>
    </row>
    <row r="1048575" spans="16384:16384">
      <c r="XFD1048575" t="e" cm="1">
        <f t="array" ref="XFD1048575">solver_ipd</f>
        <v>#NAME?</v>
      </c>
    </row>
  </sheetData>
  <pageMargins left="0.7" right="0.7" top="0.75" bottom="0.75" header="0.3" footer="0.3"/>
  <extLst>
    <ext xmlns:x15="http://schemas.microsoft.com/office/spreadsheetml/2010/11/main" uri="{F7C9EE02-42E1-4005-9D12-6889AFFD525C}">
      <x15:webExtensions xmlns:xm="http://schemas.microsoft.com/office/excel/2006/main">
        <x15:webExtension appRef="{ED2A60D4-6284-4F01-A4E4-88D88E02736C}">
          <xm:f>'DCF 1'!1:1048576</xm:f>
        </x15:webExtension>
        <x15:webExtension appRef="{C0B10067-C8D6-4EE4-8CAC-A3D36FD84229}">
          <xm:f>'DCF 1'!XFD1048550:XFD1048575</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D998E-02BD-4DA1-801C-CF01E1B439DF}">
  <dimension ref="A2:M106"/>
  <sheetViews>
    <sheetView showGridLines="0" tabSelected="1" zoomScaleNormal="100" workbookViewId="0">
      <pane ySplit="3" topLeftCell="A4" activePane="bottomLeft" state="frozen"/>
      <selection pane="bottomLeft" activeCell="H107" sqref="H107"/>
    </sheetView>
  </sheetViews>
  <sheetFormatPr defaultRowHeight="14.5"/>
  <cols>
    <col min="1" max="1" width="1.81640625" customWidth="1"/>
    <col min="2" max="2" width="26.54296875" bestFit="1" customWidth="1"/>
    <col min="3" max="3" width="11.36328125" bestFit="1" customWidth="1"/>
    <col min="4" max="12" width="10.7265625" bestFit="1" customWidth="1"/>
    <col min="13" max="13" width="12.36328125" customWidth="1"/>
  </cols>
  <sheetData>
    <row r="2" spans="1:13">
      <c r="B2" s="308" t="str">
        <f>"Historical Financial Statement - "&amp;'[1]Data Sheet'!B1</f>
        <v>Historical Financial Statement - TATA MOTORS LTD</v>
      </c>
      <c r="C2" s="308"/>
      <c r="D2" s="308"/>
      <c r="E2" s="308"/>
      <c r="F2" s="308"/>
      <c r="G2" s="308"/>
      <c r="H2" s="308"/>
      <c r="I2" s="308"/>
      <c r="J2" s="308"/>
      <c r="K2" s="308"/>
      <c r="L2" s="308"/>
      <c r="M2" s="308"/>
    </row>
    <row r="3" spans="1:13">
      <c r="B3" s="81" t="s">
        <v>82</v>
      </c>
      <c r="C3" s="82">
        <f>'[1]Data Sheet'!B16</f>
        <v>41364</v>
      </c>
      <c r="D3" s="82">
        <f>'[1]Data Sheet'!C16</f>
        <v>41729</v>
      </c>
      <c r="E3" s="82">
        <f>'[1]Data Sheet'!D16</f>
        <v>42094</v>
      </c>
      <c r="F3" s="82">
        <f>'[1]Data Sheet'!E16</f>
        <v>42460</v>
      </c>
      <c r="G3" s="82">
        <f>'[1]Data Sheet'!F16</f>
        <v>42825</v>
      </c>
      <c r="H3" s="82">
        <f>'[1]Data Sheet'!G16</f>
        <v>43190</v>
      </c>
      <c r="I3" s="82">
        <f>'[1]Data Sheet'!H16</f>
        <v>43555</v>
      </c>
      <c r="J3" s="82">
        <f>'[1]Data Sheet'!I16</f>
        <v>43921</v>
      </c>
      <c r="K3" s="82">
        <f>'[1]Data Sheet'!J16</f>
        <v>44286</v>
      </c>
      <c r="L3" s="82">
        <f>'[1]Data Sheet'!K16</f>
        <v>44651</v>
      </c>
      <c r="M3" s="83" t="s">
        <v>83</v>
      </c>
    </row>
    <row r="5" spans="1:13">
      <c r="A5" t="s">
        <v>22</v>
      </c>
      <c r="B5" s="84" t="s">
        <v>84</v>
      </c>
      <c r="C5" s="85"/>
      <c r="D5" s="85"/>
      <c r="E5" s="85"/>
      <c r="F5" s="85"/>
      <c r="G5" s="85"/>
      <c r="H5" s="85"/>
      <c r="I5" s="85"/>
      <c r="J5" s="85"/>
      <c r="K5" s="85"/>
      <c r="L5" s="85"/>
      <c r="M5" s="85"/>
    </row>
    <row r="6" spans="1:13">
      <c r="B6" t="s">
        <v>85</v>
      </c>
      <c r="C6" s="86">
        <f>IFERROR('[1]Data Sheet'!B17,0)</f>
        <v>188792.69</v>
      </c>
      <c r="D6" s="86">
        <f>IFERROR('[1]Data Sheet'!C17,0)</f>
        <v>232833.66</v>
      </c>
      <c r="E6" s="86">
        <f>IFERROR('[1]Data Sheet'!D17,0)</f>
        <v>263158.98</v>
      </c>
      <c r="F6" s="86">
        <f>IFERROR('[1]Data Sheet'!E17,0)</f>
        <v>273045.59999999998</v>
      </c>
      <c r="G6" s="86">
        <f>IFERROR('[1]Data Sheet'!F17,0)</f>
        <v>269692.51</v>
      </c>
      <c r="H6" s="86">
        <f>IFERROR('[1]Data Sheet'!G17,0)</f>
        <v>291550.48</v>
      </c>
      <c r="I6" s="86">
        <f>IFERROR('[1]Data Sheet'!H17,0)</f>
        <v>301938.40000000002</v>
      </c>
      <c r="J6" s="86">
        <f>IFERROR('[1]Data Sheet'!I17,0)</f>
        <v>261067.97</v>
      </c>
      <c r="K6" s="86">
        <f>IFERROR('[1]Data Sheet'!J17,0)</f>
        <v>249794.75</v>
      </c>
      <c r="L6" s="86">
        <f>IFERROR('[1]Data Sheet'!K17,0)</f>
        <v>278453.62</v>
      </c>
      <c r="M6" s="86">
        <f>IFERROR(SUM('[1]Data Sheet'!$H$42:$K$42),0)</f>
        <v>302214.38</v>
      </c>
    </row>
    <row r="7" spans="1:13">
      <c r="B7" s="89" t="s">
        <v>41</v>
      </c>
      <c r="C7" s="87" t="s">
        <v>86</v>
      </c>
      <c r="D7" s="88">
        <f>D6/C6-1</f>
        <v>0.23327688164197458</v>
      </c>
      <c r="E7" s="88">
        <f t="shared" ref="E7:M7" si="0">E6/D6-1</f>
        <v>0.13024457030826198</v>
      </c>
      <c r="F7" s="88">
        <f t="shared" si="0"/>
        <v>3.75690010654397E-2</v>
      </c>
      <c r="G7" s="88">
        <f t="shared" si="0"/>
        <v>-1.2280329732469508E-2</v>
      </c>
      <c r="H7" s="88">
        <f t="shared" si="0"/>
        <v>8.104774581985974E-2</v>
      </c>
      <c r="I7" s="88">
        <f t="shared" si="0"/>
        <v>3.5629919045237157E-2</v>
      </c>
      <c r="J7" s="88">
        <f t="shared" si="0"/>
        <v>-0.135360159555724</v>
      </c>
      <c r="K7" s="88">
        <f t="shared" si="0"/>
        <v>-4.3181168490336042E-2</v>
      </c>
      <c r="L7" s="88">
        <f t="shared" si="0"/>
        <v>0.11472967306158344</v>
      </c>
      <c r="M7" s="88">
        <f t="shared" si="0"/>
        <v>8.5331122648001578E-2</v>
      </c>
    </row>
    <row r="9" spans="1:13">
      <c r="B9" t="s">
        <v>2</v>
      </c>
      <c r="C9" s="86">
        <f>IFERROR(SUM('[1]Data Sheet'!B18,'[1]Data Sheet'!B20,'[1]Data Sheet'!B21,'[1]Data Sheet'!B22)-1*('[1]Data Sheet'!B19),0)</f>
        <v>142238.74</v>
      </c>
      <c r="D9" s="86">
        <f>IFERROR(SUM('[1]Data Sheet'!C18,'[1]Data Sheet'!C20,'[1]Data Sheet'!C21,'[1]Data Sheet'!C22)-1*('[1]Data Sheet'!C19),0)</f>
        <v>180131.06000000003</v>
      </c>
      <c r="E9" s="86">
        <f>IFERROR(SUM('[1]Data Sheet'!D18,'[1]Data Sheet'!D20,'[1]Data Sheet'!D21,'[1]Data Sheet'!D22)-1*('[1]Data Sheet'!D19),0)</f>
        <v>202856.88</v>
      </c>
      <c r="F9" s="86">
        <f>IFERROR(SUM('[1]Data Sheet'!E18,'[1]Data Sheet'!E20,'[1]Data Sheet'!E21,'[1]Data Sheet'!E22)-1*('[1]Data Sheet'!E19),0)</f>
        <v>205509.07</v>
      </c>
      <c r="G9" s="86">
        <f>IFERROR(SUM('[1]Data Sheet'!F18,'[1]Data Sheet'!F20,'[1]Data Sheet'!F21,'[1]Data Sheet'!F22)-1*('[1]Data Sheet'!F19),0)</f>
        <v>205454.23999999996</v>
      </c>
      <c r="H9" s="86">
        <f>IFERROR(SUM('[1]Data Sheet'!G18,'[1]Data Sheet'!G20,'[1]Data Sheet'!G21,'[1]Data Sheet'!G22)-1*('[1]Data Sheet'!G19),0)</f>
        <v>228429.83</v>
      </c>
      <c r="I9" s="86">
        <f>IFERROR(SUM('[1]Data Sheet'!H18,'[1]Data Sheet'!H20,'[1]Data Sheet'!H21,'[1]Data Sheet'!H22)-1*('[1]Data Sheet'!H19),0)</f>
        <v>242845.53</v>
      </c>
      <c r="J9" s="86">
        <f>IFERROR(SUM('[1]Data Sheet'!I18,'[1]Data Sheet'!I20,'[1]Data Sheet'!I21,'[1]Data Sheet'!I22)-1*('[1]Data Sheet'!I19),0)</f>
        <v>210376.07000000004</v>
      </c>
      <c r="K9" s="86">
        <f>IFERROR(SUM('[1]Data Sheet'!J18,'[1]Data Sheet'!J20,'[1]Data Sheet'!J21,'[1]Data Sheet'!J22)-1*('[1]Data Sheet'!J19),0)</f>
        <v>195326.04</v>
      </c>
      <c r="L9" s="86">
        <f>IFERROR(SUM('[1]Data Sheet'!K18,'[1]Data Sheet'!K20,'[1]Data Sheet'!K21,'[1]Data Sheet'!K22)-1*('[1]Data Sheet'!K19),0)</f>
        <v>223300.00999999998</v>
      </c>
      <c r="M9" s="86">
        <f>IFERROR(SUM('[1]Data Sheet'!$H$43:$K$43,),0)</f>
        <v>278868.53000000003</v>
      </c>
    </row>
    <row r="10" spans="1:13">
      <c r="B10" s="89" t="s">
        <v>87</v>
      </c>
      <c r="C10" s="88">
        <f>C9/C6</f>
        <v>0.75341232756416565</v>
      </c>
      <c r="D10" s="88">
        <f t="shared" ref="D10:M10" si="1">D9/D6</f>
        <v>0.77364698901353024</v>
      </c>
      <c r="E10" s="88">
        <f t="shared" si="1"/>
        <v>0.77085296500237244</v>
      </c>
      <c r="F10" s="88">
        <f t="shared" si="1"/>
        <v>0.75265475803309057</v>
      </c>
      <c r="G10" s="88">
        <f t="shared" si="1"/>
        <v>0.76180921746770036</v>
      </c>
      <c r="H10" s="88">
        <f t="shared" si="1"/>
        <v>0.78350009919380004</v>
      </c>
      <c r="I10" s="88">
        <f t="shared" si="1"/>
        <v>0.80428832503583503</v>
      </c>
      <c r="J10" s="88">
        <f t="shared" si="1"/>
        <v>0.80582872728508226</v>
      </c>
      <c r="K10" s="88">
        <f t="shared" si="1"/>
        <v>0.7819461377791167</v>
      </c>
      <c r="L10" s="88">
        <f t="shared" si="1"/>
        <v>0.80192891728252624</v>
      </c>
      <c r="M10" s="88">
        <f t="shared" si="1"/>
        <v>0.92275069770008966</v>
      </c>
    </row>
    <row r="12" spans="1:13">
      <c r="B12" t="s">
        <v>3</v>
      </c>
      <c r="C12" s="90">
        <f>C6-C9</f>
        <v>46553.950000000012</v>
      </c>
      <c r="D12" s="90">
        <f t="shared" ref="D12:M12" si="2">D6-D9</f>
        <v>52702.599999999977</v>
      </c>
      <c r="E12" s="90">
        <f t="shared" si="2"/>
        <v>60302.099999999977</v>
      </c>
      <c r="F12" s="90">
        <f t="shared" si="2"/>
        <v>67536.52999999997</v>
      </c>
      <c r="G12" s="90">
        <f t="shared" si="2"/>
        <v>64238.270000000048</v>
      </c>
      <c r="H12" s="90">
        <f t="shared" si="2"/>
        <v>63120.649999999994</v>
      </c>
      <c r="I12" s="90">
        <f t="shared" si="2"/>
        <v>59092.870000000024</v>
      </c>
      <c r="J12" s="90">
        <f t="shared" si="2"/>
        <v>50691.899999999965</v>
      </c>
      <c r="K12" s="90">
        <f t="shared" si="2"/>
        <v>54468.709999999992</v>
      </c>
      <c r="L12" s="90">
        <f t="shared" si="2"/>
        <v>55153.610000000015</v>
      </c>
      <c r="M12" s="90">
        <f t="shared" si="2"/>
        <v>23345.849999999977</v>
      </c>
    </row>
    <row r="14" spans="1:13">
      <c r="B14" t="s">
        <v>88</v>
      </c>
      <c r="C14" s="90">
        <f>IFERROR(SUM('[1]Data Sheet'!B23:B24),0)</f>
        <v>21957.97</v>
      </c>
      <c r="D14" s="90">
        <f>IFERROR(SUM('[1]Data Sheet'!C23:C24),0)</f>
        <v>17849.240000000002</v>
      </c>
      <c r="E14" s="90">
        <f>IFERROR(SUM('[1]Data Sheet'!D23:D24),0)</f>
        <v>21063.449999999997</v>
      </c>
      <c r="F14" s="90">
        <f>IFERROR(SUM('[1]Data Sheet'!E23:E24),0)</f>
        <v>29141.280000000002</v>
      </c>
      <c r="G14" s="90">
        <f>IFERROR(SUM('[1]Data Sheet'!F23:F24),0)</f>
        <v>34649.58</v>
      </c>
      <c r="H14" s="90">
        <f>IFERROR(SUM('[1]Data Sheet'!G23:G24),0)</f>
        <v>31662.97</v>
      </c>
      <c r="I14" s="90">
        <f>IFERROR(SUM('[1]Data Sheet'!H23:H24),0)</f>
        <v>34428.54</v>
      </c>
      <c r="J14" s="90">
        <f>IFERROR(SUM('[1]Data Sheet'!I23:I24),0)</f>
        <v>32704.83</v>
      </c>
      <c r="K14" s="90">
        <f>IFERROR(SUM('[1]Data Sheet'!J23:J24),0)</f>
        <v>22181.280000000002</v>
      </c>
      <c r="L14" s="90">
        <f>IFERROR(SUM('[1]Data Sheet'!K23:K24),0)</f>
        <v>30433.52</v>
      </c>
      <c r="M14" s="90"/>
    </row>
    <row r="15" spans="1:13">
      <c r="B15" s="89" t="s">
        <v>89</v>
      </c>
      <c r="C15" s="88">
        <f>C14/C6</f>
        <v>0.11630731041546154</v>
      </c>
      <c r="D15" s="88">
        <f t="shared" ref="D15:L15" si="3">D14/D6</f>
        <v>7.6660908908102038E-2</v>
      </c>
      <c r="E15" s="88">
        <f t="shared" si="3"/>
        <v>8.0040779911823637E-2</v>
      </c>
      <c r="F15" s="88">
        <f t="shared" si="3"/>
        <v>0.10672678849247161</v>
      </c>
      <c r="G15" s="88">
        <f t="shared" si="3"/>
        <v>0.12847809529452636</v>
      </c>
      <c r="H15" s="88">
        <f t="shared" si="3"/>
        <v>0.10860201636437025</v>
      </c>
      <c r="I15" s="88">
        <f t="shared" si="3"/>
        <v>0.11402504616835751</v>
      </c>
      <c r="J15" s="88">
        <f t="shared" si="3"/>
        <v>0.12527323822987554</v>
      </c>
      <c r="K15" s="88">
        <f t="shared" si="3"/>
        <v>8.8798023177028354E-2</v>
      </c>
      <c r="L15" s="88">
        <f t="shared" si="3"/>
        <v>0.10929475436519734</v>
      </c>
      <c r="M15" s="88">
        <f>M14/M6</f>
        <v>0</v>
      </c>
    </row>
    <row r="17" spans="2:13">
      <c r="B17" t="s">
        <v>5</v>
      </c>
      <c r="C17" s="90">
        <f>C12-C14</f>
        <v>24595.98000000001</v>
      </c>
      <c r="D17" s="90">
        <f t="shared" ref="D17:L17" si="4">D12-D14</f>
        <v>34853.359999999971</v>
      </c>
      <c r="E17" s="90">
        <f t="shared" si="4"/>
        <v>39238.64999999998</v>
      </c>
      <c r="F17" s="90">
        <f t="shared" si="4"/>
        <v>38395.249999999971</v>
      </c>
      <c r="G17" s="90">
        <f t="shared" si="4"/>
        <v>29588.690000000046</v>
      </c>
      <c r="H17" s="90">
        <f t="shared" si="4"/>
        <v>31457.679999999993</v>
      </c>
      <c r="I17" s="90">
        <f t="shared" si="4"/>
        <v>24664.330000000024</v>
      </c>
      <c r="J17" s="90">
        <f t="shared" si="4"/>
        <v>17987.069999999963</v>
      </c>
      <c r="K17" s="90">
        <f t="shared" si="4"/>
        <v>32287.429999999989</v>
      </c>
      <c r="L17" s="90">
        <f t="shared" si="4"/>
        <v>24720.090000000015</v>
      </c>
      <c r="M17" s="90">
        <f>IFERROR(SUM('[1]Data Sheet'!$H$51:$K$51),0)</f>
        <v>27983.82</v>
      </c>
    </row>
    <row r="18" spans="2:13">
      <c r="B18" s="89" t="s">
        <v>90</v>
      </c>
      <c r="C18" s="88">
        <f>C17/C6</f>
        <v>0.13028036202037277</v>
      </c>
      <c r="D18" s="88">
        <f t="shared" ref="D18:M18" si="5">D17/D6</f>
        <v>0.14969210207836775</v>
      </c>
      <c r="E18" s="88">
        <f t="shared" si="5"/>
        <v>0.14910625508580397</v>
      </c>
      <c r="F18" s="88">
        <f t="shared" si="5"/>
        <v>0.14061845347443788</v>
      </c>
      <c r="G18" s="88">
        <f t="shared" si="5"/>
        <v>0.10971268723777329</v>
      </c>
      <c r="H18" s="88">
        <f t="shared" si="5"/>
        <v>0.10789788444182975</v>
      </c>
      <c r="I18" s="88">
        <f t="shared" si="5"/>
        <v>8.1686628795807431E-2</v>
      </c>
      <c r="J18" s="88">
        <f t="shared" si="5"/>
        <v>6.8898034485042198E-2</v>
      </c>
      <c r="K18" s="88">
        <f t="shared" si="5"/>
        <v>0.12925583904385496</v>
      </c>
      <c r="L18" s="88">
        <f t="shared" si="5"/>
        <v>8.877632835227646E-2</v>
      </c>
      <c r="M18" s="88">
        <f t="shared" si="5"/>
        <v>9.2595924786901276E-2</v>
      </c>
    </row>
    <row r="20" spans="2:13">
      <c r="B20" t="s">
        <v>7</v>
      </c>
      <c r="C20" s="90">
        <f>IFERROR('[1]Data Sheet'!B27,0)</f>
        <v>3560.25</v>
      </c>
      <c r="D20" s="90">
        <f>IFERROR('[1]Data Sheet'!C27,0)</f>
        <v>4749.4399999999996</v>
      </c>
      <c r="E20" s="90">
        <f>IFERROR('[1]Data Sheet'!D27,0)</f>
        <v>4861.49</v>
      </c>
      <c r="F20" s="90">
        <f>IFERROR('[1]Data Sheet'!E27,0)</f>
        <v>4889.08</v>
      </c>
      <c r="G20" s="90">
        <f>IFERROR('[1]Data Sheet'!F27,0)</f>
        <v>4238.01</v>
      </c>
      <c r="H20" s="90">
        <f>IFERROR('[1]Data Sheet'!G27,0)</f>
        <v>4681.79</v>
      </c>
      <c r="I20" s="90">
        <f>IFERROR('[1]Data Sheet'!H27,0)</f>
        <v>5758.6</v>
      </c>
      <c r="J20" s="90">
        <f>IFERROR('[1]Data Sheet'!I27,0)</f>
        <v>7243.33</v>
      </c>
      <c r="K20" s="90">
        <f>IFERROR('[1]Data Sheet'!J27,0)</f>
        <v>8097.17</v>
      </c>
      <c r="L20" s="90">
        <f>IFERROR('[1]Data Sheet'!K27,0)</f>
        <v>9311.86</v>
      </c>
      <c r="M20" s="90">
        <f>IFERROR(SUM('[1]Data Sheet'!H46:K46),0)</f>
        <v>9689.24</v>
      </c>
    </row>
    <row r="21" spans="2:13">
      <c r="B21" s="89" t="s">
        <v>91</v>
      </c>
      <c r="C21" s="88">
        <f>C20/C6</f>
        <v>1.8857986503608801E-2</v>
      </c>
      <c r="D21" s="88">
        <f t="shared" ref="D21:M21" si="6">D20/D6</f>
        <v>2.0398425210512945E-2</v>
      </c>
      <c r="E21" s="88">
        <f t="shared" si="6"/>
        <v>1.8473585814932098E-2</v>
      </c>
      <c r="F21" s="88">
        <f t="shared" si="6"/>
        <v>1.7905727101993223E-2</v>
      </c>
      <c r="G21" s="88">
        <f t="shared" si="6"/>
        <v>1.5714229512714312E-2</v>
      </c>
      <c r="H21" s="88">
        <f t="shared" si="6"/>
        <v>1.605824830060304E-2</v>
      </c>
      <c r="I21" s="88">
        <f t="shared" si="6"/>
        <v>1.9072102124141878E-2</v>
      </c>
      <c r="J21" s="88">
        <f t="shared" si="6"/>
        <v>2.7744996829752802E-2</v>
      </c>
      <c r="K21" s="88">
        <f t="shared" si="6"/>
        <v>3.2415292955516477E-2</v>
      </c>
      <c r="L21" s="88">
        <f t="shared" si="6"/>
        <v>3.3441332168710897E-2</v>
      </c>
      <c r="M21" s="88">
        <f t="shared" si="6"/>
        <v>3.2060817225176376E-2</v>
      </c>
    </row>
    <row r="23" spans="2:13">
      <c r="B23" t="s">
        <v>92</v>
      </c>
      <c r="C23" s="90">
        <f>IFERROR('[1]Data Sheet'!B26,0)</f>
        <v>7601.28</v>
      </c>
      <c r="D23" s="90">
        <f>IFERROR('[1]Data Sheet'!C26,0)</f>
        <v>11078.16</v>
      </c>
      <c r="E23" s="90">
        <f>IFERROR('[1]Data Sheet'!D26,0)</f>
        <v>13388.63</v>
      </c>
      <c r="F23" s="90">
        <f>IFERROR('[1]Data Sheet'!E26,0)</f>
        <v>16710.78</v>
      </c>
      <c r="G23" s="90">
        <f>IFERROR('[1]Data Sheet'!F26,0)</f>
        <v>17904.990000000002</v>
      </c>
      <c r="H23" s="90">
        <f>IFERROR('[1]Data Sheet'!G26,0)</f>
        <v>21553.59</v>
      </c>
      <c r="I23" s="90">
        <f>IFERROR('[1]Data Sheet'!H26,0)</f>
        <v>23590.63</v>
      </c>
      <c r="J23" s="90">
        <f>IFERROR('[1]Data Sheet'!I26,0)</f>
        <v>21425.43</v>
      </c>
      <c r="K23" s="90">
        <f>IFERROR('[1]Data Sheet'!J26,0)</f>
        <v>23546.71</v>
      </c>
      <c r="L23" s="90">
        <f>IFERROR('[1]Data Sheet'!K26,0)</f>
        <v>24835.69</v>
      </c>
      <c r="M23" s="90">
        <f>IFERROR(SUM('[1]Data Sheet'!H45:K45),0)</f>
        <v>24248.62</v>
      </c>
    </row>
    <row r="24" spans="2:13">
      <c r="B24" s="89" t="s">
        <v>14</v>
      </c>
      <c r="C24" s="88">
        <f>C23/C6</f>
        <v>4.0262575844435503E-2</v>
      </c>
      <c r="D24" s="88">
        <f t="shared" ref="D24:M24" si="7">D23/D6</f>
        <v>4.757971849946438E-2</v>
      </c>
      <c r="E24" s="88">
        <f t="shared" si="7"/>
        <v>5.0876584184966822E-2</v>
      </c>
      <c r="F24" s="88">
        <f t="shared" si="7"/>
        <v>6.1201425695927715E-2</v>
      </c>
      <c r="G24" s="88">
        <f t="shared" si="7"/>
        <v>6.63903865924938E-2</v>
      </c>
      <c r="H24" s="88">
        <f t="shared" si="7"/>
        <v>7.3927472182518786E-2</v>
      </c>
      <c r="I24" s="88">
        <f t="shared" si="7"/>
        <v>7.8130605447998658E-2</v>
      </c>
      <c r="J24" s="88">
        <f t="shared" si="7"/>
        <v>8.206839774331566E-2</v>
      </c>
      <c r="K24" s="88">
        <f t="shared" si="7"/>
        <v>9.4264230933596482E-2</v>
      </c>
      <c r="L24" s="88">
        <f t="shared" si="7"/>
        <v>8.9191478279219347E-2</v>
      </c>
      <c r="M24" s="88">
        <f t="shared" si="7"/>
        <v>8.0236486430592738E-2</v>
      </c>
    </row>
    <row r="26" spans="2:13">
      <c r="B26" t="s">
        <v>8</v>
      </c>
      <c r="C26" s="86">
        <f>IFERROR(C17-SUM(C20,C23),0)</f>
        <v>13434.450000000012</v>
      </c>
      <c r="D26" s="86">
        <f t="shared" ref="D26:M26" si="8">IFERROR(D17-SUM(D20,D23),0)</f>
        <v>19025.759999999973</v>
      </c>
      <c r="E26" s="86">
        <f t="shared" si="8"/>
        <v>20988.529999999981</v>
      </c>
      <c r="F26" s="86">
        <f t="shared" si="8"/>
        <v>16795.38999999997</v>
      </c>
      <c r="G26" s="86">
        <f t="shared" si="8"/>
        <v>7445.690000000046</v>
      </c>
      <c r="H26" s="86">
        <f t="shared" si="8"/>
        <v>5222.299999999992</v>
      </c>
      <c r="I26" s="86">
        <f t="shared" si="8"/>
        <v>-4684.8999999999796</v>
      </c>
      <c r="J26" s="86">
        <f t="shared" si="8"/>
        <v>-10681.690000000039</v>
      </c>
      <c r="K26" s="86">
        <f t="shared" si="8"/>
        <v>643.549999999992</v>
      </c>
      <c r="L26" s="86">
        <f t="shared" si="8"/>
        <v>-9427.4599999999882</v>
      </c>
      <c r="M26" s="86">
        <f t="shared" si="8"/>
        <v>-5954.0400000000009</v>
      </c>
    </row>
    <row r="27" spans="2:13">
      <c r="B27" s="89" t="s">
        <v>93</v>
      </c>
      <c r="C27" s="88">
        <f>C26/C6</f>
        <v>7.115979967232848E-2</v>
      </c>
      <c r="D27" s="88">
        <f t="shared" ref="D27:M27" si="9">D26/D6</f>
        <v>8.1713958368390432E-2</v>
      </c>
      <c r="E27" s="88">
        <f t="shared" si="9"/>
        <v>7.9756085085905037E-2</v>
      </c>
      <c r="F27" s="88">
        <f t="shared" si="9"/>
        <v>6.1511300676516931E-2</v>
      </c>
      <c r="G27" s="88">
        <f t="shared" si="9"/>
        <v>2.7608071132565179E-2</v>
      </c>
      <c r="H27" s="88">
        <f t="shared" si="9"/>
        <v>1.7912163958707913E-2</v>
      </c>
      <c r="I27" s="88">
        <f t="shared" si="9"/>
        <v>-1.5516078776333117E-2</v>
      </c>
      <c r="J27" s="88">
        <f t="shared" si="9"/>
        <v>-4.0915360088026265E-2</v>
      </c>
      <c r="K27" s="88">
        <f t="shared" si="9"/>
        <v>2.5763151547420113E-3</v>
      </c>
      <c r="L27" s="88">
        <f t="shared" si="9"/>
        <v>-3.3856482095653805E-2</v>
      </c>
      <c r="M27" s="88">
        <f t="shared" si="9"/>
        <v>-1.9701378868867858E-2</v>
      </c>
    </row>
    <row r="29" spans="2:13">
      <c r="B29" t="s">
        <v>94</v>
      </c>
      <c r="C29" s="86">
        <f>IFERROR('[1]Data Sheet'!B29,0)</f>
        <v>3776.66</v>
      </c>
      <c r="D29" s="86">
        <f>IFERROR('[1]Data Sheet'!C29,0)</f>
        <v>4764.79</v>
      </c>
      <c r="E29" s="86">
        <f>IFERROR('[1]Data Sheet'!D29,0)</f>
        <v>7642.91</v>
      </c>
      <c r="F29" s="86">
        <f>IFERROR('[1]Data Sheet'!E29,0)</f>
        <v>3025.05</v>
      </c>
      <c r="G29" s="86">
        <f>IFERROR('[1]Data Sheet'!F29,0)</f>
        <v>3251.23</v>
      </c>
      <c r="H29" s="86">
        <f>IFERROR('[1]Data Sheet'!G29,0)</f>
        <v>4341.93</v>
      </c>
      <c r="I29" s="86">
        <f>IFERROR('[1]Data Sheet'!H29,0)</f>
        <v>-2437.4499999999998</v>
      </c>
      <c r="J29" s="86">
        <f>IFERROR('[1]Data Sheet'!I29,0)</f>
        <v>395.25</v>
      </c>
      <c r="K29" s="86">
        <f>IFERROR('[1]Data Sheet'!J29,0)</f>
        <v>2541.86</v>
      </c>
      <c r="L29" s="86">
        <f>IFERROR('[1]Data Sheet'!K29,0)</f>
        <v>4231.29</v>
      </c>
      <c r="M29" s="86">
        <f>IFERROR(SUM('[1]Data Sheet'!$H$48:$K$48),0)</f>
        <v>2546.15</v>
      </c>
    </row>
    <row r="30" spans="2:13">
      <c r="B30" s="89" t="s">
        <v>95</v>
      </c>
      <c r="C30" s="88">
        <f>C29/C26</f>
        <v>0.28111757459367498</v>
      </c>
      <c r="D30" s="88">
        <f t="shared" ref="D30:M30" si="10">D29/D26</f>
        <v>0.25043887865714731</v>
      </c>
      <c r="E30" s="88">
        <f t="shared" si="10"/>
        <v>0.3641469888553418</v>
      </c>
      <c r="F30" s="88">
        <f t="shared" si="10"/>
        <v>0.18011192356950362</v>
      </c>
      <c r="G30" s="88">
        <f t="shared" si="10"/>
        <v>0.43665932908836924</v>
      </c>
      <c r="H30" s="88">
        <f t="shared" si="10"/>
        <v>0.8314210213890445</v>
      </c>
      <c r="I30" s="88">
        <f t="shared" si="10"/>
        <v>0.52027791414971725</v>
      </c>
      <c r="J30" s="88">
        <f t="shared" si="10"/>
        <v>-3.7002571690434617E-2</v>
      </c>
      <c r="K30" s="88">
        <f t="shared" si="10"/>
        <v>3.9497474943672315</v>
      </c>
      <c r="L30" s="88">
        <f t="shared" si="10"/>
        <v>-0.4488260888935095</v>
      </c>
      <c r="M30" s="88">
        <f t="shared" si="10"/>
        <v>-0.42763400984877492</v>
      </c>
    </row>
    <row r="32" spans="2:13">
      <c r="B32" t="s">
        <v>96</v>
      </c>
      <c r="C32" s="86">
        <f>C26-C29</f>
        <v>9657.7900000000118</v>
      </c>
      <c r="D32" s="86">
        <f t="shared" ref="D32:M32" si="11">D26-D29</f>
        <v>14260.969999999972</v>
      </c>
      <c r="E32" s="86">
        <f t="shared" si="11"/>
        <v>13345.619999999981</v>
      </c>
      <c r="F32" s="86">
        <f t="shared" si="11"/>
        <v>13770.339999999971</v>
      </c>
      <c r="G32" s="86">
        <f t="shared" si="11"/>
        <v>4194.4600000000464</v>
      </c>
      <c r="H32" s="86">
        <f t="shared" si="11"/>
        <v>880.36999999999171</v>
      </c>
      <c r="I32" s="86">
        <f t="shared" si="11"/>
        <v>-2247.4499999999798</v>
      </c>
      <c r="J32" s="86">
        <f t="shared" si="11"/>
        <v>-11076.940000000039</v>
      </c>
      <c r="K32" s="86">
        <f t="shared" si="11"/>
        <v>-1898.3100000000081</v>
      </c>
      <c r="L32" s="86">
        <f t="shared" si="11"/>
        <v>-13658.749999999989</v>
      </c>
      <c r="M32" s="86">
        <f t="shared" si="11"/>
        <v>-8500.19</v>
      </c>
    </row>
    <row r="33" spans="1:13">
      <c r="B33" s="89" t="s">
        <v>95</v>
      </c>
      <c r="C33" s="88">
        <f>C32/C6</f>
        <v>5.1155529379871709E-2</v>
      </c>
      <c r="D33" s="88">
        <f t="shared" ref="D33:M33" si="12">D32/D6</f>
        <v>6.124960626397391E-2</v>
      </c>
      <c r="E33" s="88">
        <f t="shared" si="12"/>
        <v>5.0713146858982282E-2</v>
      </c>
      <c r="F33" s="88">
        <f t="shared" si="12"/>
        <v>5.0432381990407359E-2</v>
      </c>
      <c r="G33" s="88">
        <f t="shared" si="12"/>
        <v>1.5552749314395296E-2</v>
      </c>
      <c r="H33" s="88">
        <f t="shared" si="12"/>
        <v>3.01961430487095E-3</v>
      </c>
      <c r="I33" s="88">
        <f t="shared" si="12"/>
        <v>-7.4434056747998256E-3</v>
      </c>
      <c r="J33" s="88">
        <f t="shared" si="12"/>
        <v>-4.2429333632923408E-2</v>
      </c>
      <c r="K33" s="88">
        <f t="shared" si="12"/>
        <v>-7.5994791724005731E-3</v>
      </c>
      <c r="L33" s="88">
        <f t="shared" si="12"/>
        <v>-4.9052154538339235E-2</v>
      </c>
      <c r="M33" s="88">
        <f t="shared" si="12"/>
        <v>-2.812635851411174E-2</v>
      </c>
    </row>
    <row r="35" spans="1:13">
      <c r="B35" t="s">
        <v>97</v>
      </c>
      <c r="C35">
        <f>IFERROR('[1]Data Sheet'!B93,0)</f>
        <v>285.72000000000003</v>
      </c>
      <c r="D35">
        <f>IFERROR('[1]Data Sheet'!C93,0)</f>
        <v>288.74</v>
      </c>
      <c r="E35">
        <f>IFERROR('[1]Data Sheet'!D93,0)</f>
        <v>288.74</v>
      </c>
      <c r="F35">
        <f>IFERROR('[1]Data Sheet'!E93,0)</f>
        <v>288.72000000000003</v>
      </c>
      <c r="G35">
        <f>IFERROR('[1]Data Sheet'!F93,0)</f>
        <v>288.73</v>
      </c>
      <c r="H35">
        <f>IFERROR('[1]Data Sheet'!G93,0)</f>
        <v>288.73</v>
      </c>
      <c r="I35">
        <f>IFERROR('[1]Data Sheet'!H93,0)</f>
        <v>288.73</v>
      </c>
      <c r="J35">
        <f>IFERROR('[1]Data Sheet'!I93,0)</f>
        <v>308.89999999999998</v>
      </c>
      <c r="K35">
        <f>IFERROR('[1]Data Sheet'!J93,0)</f>
        <v>332.03</v>
      </c>
      <c r="L35">
        <f>IFERROR('[1]Data Sheet'!K93,0)</f>
        <v>332.07</v>
      </c>
      <c r="M35">
        <f>L35</f>
        <v>332.07</v>
      </c>
    </row>
    <row r="37" spans="1:13">
      <c r="B37" t="s">
        <v>98</v>
      </c>
      <c r="C37" s="86">
        <f>IFERROR((C32/C35),0)</f>
        <v>33.80158896822067</v>
      </c>
      <c r="D37" s="86">
        <f t="shared" ref="D37:M37" si="13">IFERROR((D32/D35),0)</f>
        <v>49.390351180993186</v>
      </c>
      <c r="E37" s="86">
        <f t="shared" si="13"/>
        <v>46.220198102098706</v>
      </c>
      <c r="F37" s="86">
        <f t="shared" si="13"/>
        <v>47.694444444444336</v>
      </c>
      <c r="G37" s="86">
        <f t="shared" si="13"/>
        <v>14.527274616423808</v>
      </c>
      <c r="H37" s="86">
        <f t="shared" si="13"/>
        <v>3.049111626779315</v>
      </c>
      <c r="I37" s="86">
        <f t="shared" si="13"/>
        <v>-7.7839157690575265</v>
      </c>
      <c r="J37" s="86">
        <f t="shared" si="13"/>
        <v>-35.859307219164904</v>
      </c>
      <c r="K37" s="86">
        <f t="shared" si="13"/>
        <v>-5.7172845827184542</v>
      </c>
      <c r="L37" s="86">
        <f t="shared" si="13"/>
        <v>-41.132140813683833</v>
      </c>
      <c r="M37" s="86">
        <f t="shared" si="13"/>
        <v>-25.597584846568498</v>
      </c>
    </row>
    <row r="38" spans="1:13">
      <c r="B38" s="89" t="s">
        <v>100</v>
      </c>
      <c r="C38" s="88"/>
      <c r="D38" s="88">
        <f>IFERROR(D37/C37-1,0)</f>
        <v>0.46118430194002547</v>
      </c>
      <c r="E38" s="88">
        <f t="shared" ref="E38:M38" si="14">IFERROR(E37/D37-1,0)</f>
        <v>-6.4185676009415493E-2</v>
      </c>
      <c r="F38" s="88">
        <f t="shared" si="14"/>
        <v>3.189614936502605E-2</v>
      </c>
      <c r="G38" s="88">
        <f t="shared" si="14"/>
        <v>-0.69540950134463697</v>
      </c>
      <c r="H38" s="88">
        <f t="shared" si="14"/>
        <v>-0.79011124197155724</v>
      </c>
      <c r="I38" s="88">
        <f t="shared" si="14"/>
        <v>-3.5528470983790919</v>
      </c>
      <c r="J38" s="88">
        <f t="shared" si="14"/>
        <v>3.6068467700681115</v>
      </c>
      <c r="K38" s="88">
        <f t="shared" si="14"/>
        <v>-0.84056344011958861</v>
      </c>
      <c r="L38" s="88">
        <f t="shared" si="14"/>
        <v>6.194349033807641</v>
      </c>
      <c r="M38" s="88">
        <f t="shared" si="14"/>
        <v>-0.37767438455202651</v>
      </c>
    </row>
    <row r="40" spans="1:13">
      <c r="B40" t="s">
        <v>99</v>
      </c>
      <c r="C40" s="40">
        <f>IFERROR('[1]Data Sheet'!B31/'[1]Data Sheet'!B93,0)</f>
        <v>2.2332003359932799</v>
      </c>
      <c r="D40" s="40">
        <f>IFERROR('[1]Data Sheet'!C31/'[1]Data Sheet'!C93,0)</f>
        <v>2.2296183417607534</v>
      </c>
      <c r="E40" s="40">
        <f>IFERROR('[1]Data Sheet'!D31/'[1]Data Sheet'!D93,0)</f>
        <v>0</v>
      </c>
      <c r="F40" s="40">
        <f>IFERROR('[1]Data Sheet'!E31/'[1]Data Sheet'!E93,0)</f>
        <v>0.23524522028262676</v>
      </c>
      <c r="G40" s="40">
        <f>IFERROR('[1]Data Sheet'!F31/'[1]Data Sheet'!F93,0)</f>
        <v>0</v>
      </c>
      <c r="H40" s="40">
        <f>IFERROR('[1]Data Sheet'!G31/'[1]Data Sheet'!G93,0)</f>
        <v>0</v>
      </c>
      <c r="I40" s="40">
        <f>IFERROR('[1]Data Sheet'!H31/'[1]Data Sheet'!H93,0)</f>
        <v>0</v>
      </c>
      <c r="J40" s="40">
        <f>IFERROR('[1]Data Sheet'!I31/'[1]Data Sheet'!I93,0)</f>
        <v>0</v>
      </c>
      <c r="K40" s="40">
        <f>IFERROR('[1]Data Sheet'!J31/'[1]Data Sheet'!J93,0)</f>
        <v>0</v>
      </c>
      <c r="L40" s="40">
        <f>IFERROR('[1]Data Sheet'!K31/'[1]Data Sheet'!K93,0)</f>
        <v>0</v>
      </c>
      <c r="M40" s="40">
        <f>IFERROR('[1]Data Sheet'!L31/'[1]Data Sheet'!L93,0)</f>
        <v>0</v>
      </c>
    </row>
    <row r="41" spans="1:13">
      <c r="B41" s="89" t="s">
        <v>101</v>
      </c>
      <c r="C41" s="88">
        <f>IFERROR(C40/C37,0)</f>
        <v>6.6067909946271278E-2</v>
      </c>
      <c r="D41" s="88">
        <f t="shared" ref="D41:M41" si="15">IFERROR(D40/D37,0)</f>
        <v>4.5142791829728357E-2</v>
      </c>
      <c r="E41" s="88">
        <f t="shared" si="15"/>
        <v>0</v>
      </c>
      <c r="F41" s="88">
        <f t="shared" si="15"/>
        <v>4.9323400874633563E-3</v>
      </c>
      <c r="G41" s="88">
        <f t="shared" si="15"/>
        <v>0</v>
      </c>
      <c r="H41" s="88">
        <f t="shared" si="15"/>
        <v>0</v>
      </c>
      <c r="I41" s="88">
        <f t="shared" si="15"/>
        <v>0</v>
      </c>
      <c r="J41" s="88">
        <f t="shared" si="15"/>
        <v>0</v>
      </c>
      <c r="K41" s="88">
        <f t="shared" si="15"/>
        <v>0</v>
      </c>
      <c r="L41" s="88">
        <f t="shared" si="15"/>
        <v>0</v>
      </c>
      <c r="M41" s="88">
        <f t="shared" si="15"/>
        <v>0</v>
      </c>
    </row>
    <row r="43" spans="1:13">
      <c r="B43" t="s">
        <v>102</v>
      </c>
      <c r="C43" s="41">
        <f>IFERROR(IF(C37&gt;C40,1-C41,0),0)</f>
        <v>0.93393209005372868</v>
      </c>
      <c r="D43" s="41">
        <f t="shared" ref="D43:M43" si="16">IFERROR(IF(D37&gt;D40,1-D41,0),0)</f>
        <v>0.95485720817027164</v>
      </c>
      <c r="E43" s="41">
        <f t="shared" si="16"/>
        <v>1</v>
      </c>
      <c r="F43" s="41">
        <f t="shared" si="16"/>
        <v>0.99506765991253665</v>
      </c>
      <c r="G43" s="41">
        <f t="shared" si="16"/>
        <v>1</v>
      </c>
      <c r="H43" s="41">
        <f t="shared" si="16"/>
        <v>1</v>
      </c>
      <c r="I43" s="41">
        <f t="shared" si="16"/>
        <v>0</v>
      </c>
      <c r="J43" s="41">
        <f t="shared" si="16"/>
        <v>0</v>
      </c>
      <c r="K43" s="41">
        <f t="shared" si="16"/>
        <v>0</v>
      </c>
      <c r="L43" s="41">
        <f t="shared" si="16"/>
        <v>0</v>
      </c>
      <c r="M43" s="41">
        <f t="shared" si="16"/>
        <v>0</v>
      </c>
    </row>
    <row r="45" spans="1:13">
      <c r="A45" t="s">
        <v>22</v>
      </c>
      <c r="B45" s="84" t="s">
        <v>103</v>
      </c>
      <c r="C45" s="85"/>
      <c r="D45" s="85"/>
      <c r="E45" s="85"/>
      <c r="F45" s="85"/>
      <c r="G45" s="85"/>
      <c r="H45" s="85"/>
      <c r="I45" s="85"/>
      <c r="J45" s="85"/>
      <c r="K45" s="85"/>
      <c r="L45" s="85"/>
      <c r="M45" s="85"/>
    </row>
    <row r="47" spans="1:13">
      <c r="B47" t="s">
        <v>104</v>
      </c>
      <c r="C47" s="86">
        <f>IFERROR('[1]Data Sheet'!B57,0)</f>
        <v>638.07000000000005</v>
      </c>
      <c r="D47" s="86">
        <f>IFERROR('[1]Data Sheet'!C57,0)</f>
        <v>643.78</v>
      </c>
      <c r="E47" s="86">
        <f>IFERROR('[1]Data Sheet'!D57,0)</f>
        <v>643.78</v>
      </c>
      <c r="F47" s="86">
        <f>IFERROR('[1]Data Sheet'!E57,0)</f>
        <v>679.18</v>
      </c>
      <c r="G47" s="86">
        <f>IFERROR('[1]Data Sheet'!F57,0)</f>
        <v>679.22</v>
      </c>
      <c r="H47" s="86">
        <f>IFERROR('[1]Data Sheet'!G57,0)</f>
        <v>679.22</v>
      </c>
      <c r="I47" s="86">
        <f>IFERROR('[1]Data Sheet'!H57,0)</f>
        <v>679.22</v>
      </c>
      <c r="J47" s="86">
        <f>IFERROR('[1]Data Sheet'!I57,0)</f>
        <v>719.54</v>
      </c>
      <c r="K47" s="86">
        <f>IFERROR('[1]Data Sheet'!J57,0)</f>
        <v>765.81</v>
      </c>
      <c r="L47" s="86">
        <f>IFERROR('[1]Data Sheet'!K57,0)</f>
        <v>765.88</v>
      </c>
      <c r="M47" s="86">
        <f>IFERROR('[1]Data Sheet'!L57,0)</f>
        <v>0</v>
      </c>
    </row>
    <row r="48" spans="1:13">
      <c r="B48" t="s">
        <v>105</v>
      </c>
      <c r="C48" s="86">
        <f>IFERROR('[1]Data Sheet'!B58,0)</f>
        <v>36999.230000000003</v>
      </c>
      <c r="D48" s="86">
        <f>IFERROR('[1]Data Sheet'!C58,0)</f>
        <v>64959.67</v>
      </c>
      <c r="E48" s="86">
        <f>IFERROR('[1]Data Sheet'!D58,0)</f>
        <v>55618.14</v>
      </c>
      <c r="F48" s="86">
        <f>IFERROR('[1]Data Sheet'!E58,0)</f>
        <v>78273.23</v>
      </c>
      <c r="G48" s="86">
        <f>IFERROR('[1]Data Sheet'!F58,0)</f>
        <v>57382.67</v>
      </c>
      <c r="H48" s="86">
        <f>IFERROR('[1]Data Sheet'!G58,0)</f>
        <v>94748.69</v>
      </c>
      <c r="I48" s="86">
        <f>IFERROR('[1]Data Sheet'!H58,0)</f>
        <v>59500.34</v>
      </c>
      <c r="J48" s="86">
        <f>IFERROR('[1]Data Sheet'!I58,0)</f>
        <v>61491.49</v>
      </c>
      <c r="K48" s="86">
        <f>IFERROR('[1]Data Sheet'!J58,0)</f>
        <v>54480.91</v>
      </c>
      <c r="L48" s="86">
        <f>IFERROR('[1]Data Sheet'!K58,0)</f>
        <v>43795.360000000001</v>
      </c>
      <c r="M48" s="86">
        <f>IFERROR('[1]Data Sheet'!L58,0)</f>
        <v>0</v>
      </c>
    </row>
    <row r="49" spans="2:13">
      <c r="B49" t="s">
        <v>106</v>
      </c>
      <c r="C49" s="86">
        <f>IFERROR('[1]Data Sheet'!B59,0)</f>
        <v>53715.71</v>
      </c>
      <c r="D49" s="86">
        <f>IFERROR('[1]Data Sheet'!C59,0)</f>
        <v>60642.28</v>
      </c>
      <c r="E49" s="86">
        <f>IFERROR('[1]Data Sheet'!D59,0)</f>
        <v>73610.39</v>
      </c>
      <c r="F49" s="86">
        <f>IFERROR('[1]Data Sheet'!E59,0)</f>
        <v>69359.960000000006</v>
      </c>
      <c r="G49" s="86">
        <f>IFERROR('[1]Data Sheet'!F59,0)</f>
        <v>78603.98</v>
      </c>
      <c r="H49" s="86">
        <f>IFERROR('[1]Data Sheet'!G59,0)</f>
        <v>88950.47</v>
      </c>
      <c r="I49" s="86">
        <f>IFERROR('[1]Data Sheet'!H59,0)</f>
        <v>106175.34</v>
      </c>
      <c r="J49" s="86">
        <f>IFERROR('[1]Data Sheet'!I59,0)</f>
        <v>124787.64</v>
      </c>
      <c r="K49" s="86">
        <f>IFERROR('[1]Data Sheet'!J59,0)</f>
        <v>142130.57</v>
      </c>
      <c r="L49" s="86">
        <f>IFERROR('[1]Data Sheet'!K59,0)</f>
        <v>146449.03</v>
      </c>
      <c r="M49" s="86">
        <f>IFERROR('[1]Data Sheet'!L59,0)</f>
        <v>0</v>
      </c>
    </row>
    <row r="50" spans="2:13">
      <c r="B50" t="s">
        <v>107</v>
      </c>
      <c r="C50" s="86">
        <f>IFERROR('[1]Data Sheet'!B60,0)</f>
        <v>76977.02</v>
      </c>
      <c r="D50" s="86">
        <f>IFERROR('[1]Data Sheet'!C60,0)</f>
        <v>92180.26</v>
      </c>
      <c r="E50" s="86">
        <f>IFERROR('[1]Data Sheet'!D60,0)</f>
        <v>107442.48</v>
      </c>
      <c r="F50" s="86">
        <f>IFERROR('[1]Data Sheet'!E60,0)</f>
        <v>114871.75</v>
      </c>
      <c r="G50" s="86">
        <f>IFERROR('[1]Data Sheet'!F60,0)</f>
        <v>135914.49</v>
      </c>
      <c r="H50" s="86">
        <f>IFERROR('[1]Data Sheet'!G60,0)</f>
        <v>142813.43</v>
      </c>
      <c r="I50" s="86">
        <f>IFERROR('[1]Data Sheet'!H60,0)</f>
        <v>139348.59</v>
      </c>
      <c r="J50" s="86">
        <f>IFERROR('[1]Data Sheet'!I60,0)</f>
        <v>133180.72</v>
      </c>
      <c r="K50" s="86">
        <f>IFERROR('[1]Data Sheet'!J60,0)</f>
        <v>144192.62</v>
      </c>
      <c r="L50" s="86">
        <f>IFERROR('[1]Data Sheet'!K60,0)</f>
        <v>138051.22</v>
      </c>
      <c r="M50" s="86">
        <f>IFERROR('[1]Data Sheet'!L60,0)</f>
        <v>0</v>
      </c>
    </row>
    <row r="51" spans="2:13">
      <c r="B51" s="3" t="s">
        <v>115</v>
      </c>
      <c r="C51" s="91">
        <f>IFERROR('[1]Data Sheet'!B61,0)</f>
        <v>168330.03</v>
      </c>
      <c r="D51" s="91">
        <f>IFERROR('[1]Data Sheet'!C61,0)</f>
        <v>218425.99</v>
      </c>
      <c r="E51" s="91">
        <f>IFERROR('[1]Data Sheet'!D61,0)</f>
        <v>237314.79</v>
      </c>
      <c r="F51" s="91">
        <f>IFERROR('[1]Data Sheet'!E61,0)</f>
        <v>263184.12</v>
      </c>
      <c r="G51" s="91">
        <f>IFERROR('[1]Data Sheet'!F61,0)</f>
        <v>272580.36</v>
      </c>
      <c r="H51" s="91">
        <f>IFERROR('[1]Data Sheet'!G61,0)</f>
        <v>327191.81</v>
      </c>
      <c r="I51" s="91">
        <f>IFERROR('[1]Data Sheet'!H61,0)</f>
        <v>305703.49</v>
      </c>
      <c r="J51" s="91">
        <f>IFERROR('[1]Data Sheet'!I61,0)</f>
        <v>320179.39</v>
      </c>
      <c r="K51" s="91">
        <f>IFERROR('[1]Data Sheet'!J61,0)</f>
        <v>341569.91</v>
      </c>
      <c r="L51" s="91">
        <f>IFERROR('[1]Data Sheet'!K61,0)</f>
        <v>329061.49</v>
      </c>
      <c r="M51" s="86">
        <f>IFERROR('[1]Data Sheet'!L61,0)</f>
        <v>0</v>
      </c>
    </row>
    <row r="52" spans="2:13">
      <c r="B52" s="3"/>
    </row>
    <row r="53" spans="2:13">
      <c r="B53" t="s">
        <v>108</v>
      </c>
      <c r="C53" s="86">
        <f>IFERROR('[1]Data Sheet'!B62,0)</f>
        <v>55511.73</v>
      </c>
      <c r="D53" s="86">
        <f>IFERROR('[1]Data Sheet'!C62,0)</f>
        <v>69091.67</v>
      </c>
      <c r="E53" s="86">
        <f>IFERROR('[1]Data Sheet'!D62,0)</f>
        <v>88479.49</v>
      </c>
      <c r="F53" s="86">
        <f>IFERROR('[1]Data Sheet'!E62,0)</f>
        <v>107231.76</v>
      </c>
      <c r="G53" s="86">
        <f>IFERROR('[1]Data Sheet'!F62,0)</f>
        <v>95944.08</v>
      </c>
      <c r="H53" s="86">
        <f>IFERROR('[1]Data Sheet'!G62,0)</f>
        <v>121413.86</v>
      </c>
      <c r="I53" s="86">
        <f>IFERROR('[1]Data Sheet'!H62,0)</f>
        <v>111234.47</v>
      </c>
      <c r="J53" s="86">
        <f>IFERROR('[1]Data Sheet'!I62,0)</f>
        <v>127107.14</v>
      </c>
      <c r="K53" s="86">
        <f>IFERROR('[1]Data Sheet'!J62,0)</f>
        <v>138707.60999999999</v>
      </c>
      <c r="L53" s="86">
        <f>IFERROR('[1]Data Sheet'!K62,0)</f>
        <v>138855.45000000001</v>
      </c>
    </row>
    <row r="54" spans="2:13">
      <c r="B54" t="s">
        <v>109</v>
      </c>
      <c r="C54" s="86">
        <f>IFERROR('[1]Data Sheet'!B63,0)</f>
        <v>18453.55</v>
      </c>
      <c r="D54" s="86">
        <f>IFERROR('[1]Data Sheet'!C63,0)</f>
        <v>33262.559999999998</v>
      </c>
      <c r="E54" s="86">
        <f>IFERROR('[1]Data Sheet'!D63,0)</f>
        <v>28640.09</v>
      </c>
      <c r="F54" s="86">
        <f>IFERROR('[1]Data Sheet'!E63,0)</f>
        <v>25918.94</v>
      </c>
      <c r="G54" s="86">
        <f>IFERROR('[1]Data Sheet'!F63,0)</f>
        <v>33698.839999999997</v>
      </c>
      <c r="H54" s="86">
        <f>IFERROR('[1]Data Sheet'!G63,0)</f>
        <v>40033.5</v>
      </c>
      <c r="I54" s="86">
        <f>IFERROR('[1]Data Sheet'!H63,0)</f>
        <v>31883.84</v>
      </c>
      <c r="J54" s="86">
        <f>IFERROR('[1]Data Sheet'!I63,0)</f>
        <v>35622.29</v>
      </c>
      <c r="K54" s="86">
        <f>IFERROR('[1]Data Sheet'!J63,0)</f>
        <v>20963.93</v>
      </c>
      <c r="L54" s="86">
        <f>IFERROR('[1]Data Sheet'!K63,0)</f>
        <v>10251.09</v>
      </c>
    </row>
    <row r="55" spans="2:13">
      <c r="B55" t="s">
        <v>110</v>
      </c>
      <c r="C55" s="86">
        <f>IFERROR('[1]Data Sheet'!B64,0)</f>
        <v>8764.73</v>
      </c>
      <c r="D55" s="86">
        <f>IFERROR('[1]Data Sheet'!C64,0)</f>
        <v>10686.67</v>
      </c>
      <c r="E55" s="86">
        <f>IFERROR('[1]Data Sheet'!D64,0)</f>
        <v>15336.74</v>
      </c>
      <c r="F55" s="86">
        <f>IFERROR('[1]Data Sheet'!E64,0)</f>
        <v>23767.02</v>
      </c>
      <c r="G55" s="86">
        <f>IFERROR('[1]Data Sheet'!F64,0)</f>
        <v>20337.919999999998</v>
      </c>
      <c r="H55" s="86">
        <f>IFERROR('[1]Data Sheet'!G64,0)</f>
        <v>20812.75</v>
      </c>
      <c r="I55" s="86">
        <f>IFERROR('[1]Data Sheet'!H64,0)</f>
        <v>15770.72</v>
      </c>
      <c r="J55" s="86">
        <f>IFERROR('[1]Data Sheet'!I64,0)</f>
        <v>16308.48</v>
      </c>
      <c r="K55" s="86">
        <f>IFERROR('[1]Data Sheet'!J64,0)</f>
        <v>24620.28</v>
      </c>
      <c r="L55" s="86">
        <f>IFERROR('[1]Data Sheet'!K64,0)</f>
        <v>29379.53</v>
      </c>
    </row>
    <row r="56" spans="2:13">
      <c r="B56" t="s">
        <v>111</v>
      </c>
      <c r="C56" s="86">
        <f>IFERROR('[1]Data Sheet'!B65-SUM('[1]Data Sheet'!B67:B69),0)</f>
        <v>32488.780000000006</v>
      </c>
      <c r="D56" s="86">
        <f>IFERROR('[1]Data Sheet'!C65-SUM('[1]Data Sheet'!C67:C69),0)</f>
        <v>37828.179999999993</v>
      </c>
      <c r="E56" s="86">
        <f>IFERROR('[1]Data Sheet'!D65-SUM('[1]Data Sheet'!D67:D69),0)</f>
        <v>30891.17</v>
      </c>
      <c r="F56" s="86">
        <f>IFERROR('[1]Data Sheet'!E65-SUM('[1]Data Sheet'!E67:E69),0)</f>
        <v>29579.359999999986</v>
      </c>
      <c r="G56" s="86">
        <f>IFERROR('[1]Data Sheet'!F65-SUM('[1]Data Sheet'!F67:F69),0)</f>
        <v>37360.780000000013</v>
      </c>
      <c r="H56" s="86">
        <f>IFERROR('[1]Data Sheet'!G65-SUM('[1]Data Sheet'!G67:G69),0)</f>
        <v>48286.860000000015</v>
      </c>
      <c r="I56" s="86">
        <f>IFERROR('[1]Data Sheet'!H65-SUM('[1]Data Sheet'!H67:H69),0)</f>
        <v>56155.739999999991</v>
      </c>
      <c r="J56" s="86">
        <f>IFERROR('[1]Data Sheet'!I65-SUM('[1]Data Sheet'!I67:I69),0)</f>
        <v>58784.94</v>
      </c>
      <c r="K56" s="86">
        <f>IFERROR('[1]Data Sheet'!J65-SUM('[1]Data Sheet'!J67:J69),0)</f>
        <v>61717.959999999992</v>
      </c>
      <c r="L56" s="86">
        <f>IFERROR('[1]Data Sheet'!K65-SUM('[1]Data Sheet'!K67:K69),0)</f>
        <v>62223.770000000019</v>
      </c>
    </row>
    <row r="57" spans="2:13">
      <c r="B57" s="3" t="s">
        <v>116</v>
      </c>
      <c r="C57" s="91">
        <f>IFERROR(SUM(C53:C56),0)</f>
        <v>115218.79000000001</v>
      </c>
      <c r="D57" s="91">
        <f t="shared" ref="D57:L57" si="17">IFERROR(SUM(D53:D56),0)</f>
        <v>150869.07999999999</v>
      </c>
      <c r="E57" s="91">
        <f t="shared" si="17"/>
        <v>163347.49</v>
      </c>
      <c r="F57" s="91">
        <f t="shared" si="17"/>
        <v>186497.07999999996</v>
      </c>
      <c r="G57" s="91">
        <f t="shared" si="17"/>
        <v>187341.62</v>
      </c>
      <c r="H57" s="91">
        <f t="shared" si="17"/>
        <v>230546.97</v>
      </c>
      <c r="I57" s="91">
        <f t="shared" si="17"/>
        <v>215044.77</v>
      </c>
      <c r="J57" s="91">
        <f t="shared" si="17"/>
        <v>237822.85</v>
      </c>
      <c r="K57" s="91">
        <f t="shared" si="17"/>
        <v>246009.77999999997</v>
      </c>
      <c r="L57" s="91">
        <f t="shared" si="17"/>
        <v>240709.84000000003</v>
      </c>
    </row>
    <row r="58" spans="2:13">
      <c r="B58" s="3"/>
    </row>
    <row r="59" spans="2:13">
      <c r="B59" t="s">
        <v>112</v>
      </c>
      <c r="C59" s="86">
        <f>IFERROR('[1]Data Sheet'!B67,0)</f>
        <v>10959.6</v>
      </c>
      <c r="D59" s="86">
        <f>IFERROR('[1]Data Sheet'!C67,0)</f>
        <v>10574.23</v>
      </c>
      <c r="E59" s="86">
        <f>IFERROR('[1]Data Sheet'!D67,0)</f>
        <v>12579.2</v>
      </c>
      <c r="F59" s="86">
        <f>IFERROR('[1]Data Sheet'!E67,0)</f>
        <v>13570.91</v>
      </c>
      <c r="G59" s="86">
        <f>IFERROR('[1]Data Sheet'!F67,0)</f>
        <v>14075.55</v>
      </c>
      <c r="H59" s="86">
        <f>IFERROR('[1]Data Sheet'!G67,0)</f>
        <v>19893.3</v>
      </c>
      <c r="I59" s="86">
        <f>IFERROR('[1]Data Sheet'!H67,0)</f>
        <v>18996.169999999998</v>
      </c>
      <c r="J59" s="86">
        <f>IFERROR('[1]Data Sheet'!I67,0)</f>
        <v>11172.69</v>
      </c>
      <c r="K59" s="86">
        <f>IFERROR('[1]Data Sheet'!J67,0)</f>
        <v>12679.08</v>
      </c>
      <c r="L59" s="86">
        <f>IFERROR('[1]Data Sheet'!K67,0)</f>
        <v>12442.12</v>
      </c>
    </row>
    <row r="60" spans="2:13">
      <c r="B60" t="s">
        <v>113</v>
      </c>
      <c r="C60" s="86">
        <f>IFERROR('[1]Data Sheet'!B68,0)</f>
        <v>21036.82</v>
      </c>
      <c r="D60" s="86">
        <f>IFERROR('[1]Data Sheet'!C68,0)</f>
        <v>27270.89</v>
      </c>
      <c r="E60" s="86">
        <f>IFERROR('[1]Data Sheet'!D68,0)</f>
        <v>29272.34</v>
      </c>
      <c r="F60" s="86">
        <f>IFERROR('[1]Data Sheet'!E68,0)</f>
        <v>32655.73</v>
      </c>
      <c r="G60" s="86">
        <f>IFERROR('[1]Data Sheet'!F68,0)</f>
        <v>35085.31</v>
      </c>
      <c r="H60" s="86">
        <f>IFERROR('[1]Data Sheet'!G68,0)</f>
        <v>42137.63</v>
      </c>
      <c r="I60" s="86">
        <f>IFERROR('[1]Data Sheet'!H68,0)</f>
        <v>39013.730000000003</v>
      </c>
      <c r="J60" s="86">
        <f>IFERROR('[1]Data Sheet'!I68,0)</f>
        <v>37456.879999999997</v>
      </c>
      <c r="K60" s="86">
        <f>IFERROR('[1]Data Sheet'!J68,0)</f>
        <v>36088.589999999997</v>
      </c>
      <c r="L60" s="86">
        <f>IFERROR('[1]Data Sheet'!K68,0)</f>
        <v>35240.339999999997</v>
      </c>
    </row>
    <row r="61" spans="2:13">
      <c r="B61" t="s">
        <v>114</v>
      </c>
      <c r="C61" s="86">
        <f>IFERROR('[1]Data Sheet'!B69,0)</f>
        <v>21114.82</v>
      </c>
      <c r="D61" s="86">
        <f>IFERROR('[1]Data Sheet'!C69,0)</f>
        <v>29711.79</v>
      </c>
      <c r="E61" s="86">
        <f>IFERROR('[1]Data Sheet'!D69,0)</f>
        <v>32115.759999999998</v>
      </c>
      <c r="F61" s="86">
        <f>IFERROR('[1]Data Sheet'!E69,0)</f>
        <v>30460.400000000001</v>
      </c>
      <c r="G61" s="86">
        <f>IFERROR('[1]Data Sheet'!F69,0)</f>
        <v>36077.879999999997</v>
      </c>
      <c r="H61" s="86">
        <f>IFERROR('[1]Data Sheet'!G69,0)</f>
        <v>34613.910000000003</v>
      </c>
      <c r="I61" s="86">
        <f>IFERROR('[1]Data Sheet'!H69,0)</f>
        <v>32648.82</v>
      </c>
      <c r="J61" s="86">
        <f>IFERROR('[1]Data Sheet'!I69,0)</f>
        <v>33726.97</v>
      </c>
      <c r="K61" s="86">
        <f>IFERROR('[1]Data Sheet'!J69,0)</f>
        <v>46792.46</v>
      </c>
      <c r="L61" s="86">
        <f>IFERROR('[1]Data Sheet'!K69,0)</f>
        <v>40669.19</v>
      </c>
    </row>
    <row r="62" spans="2:13">
      <c r="B62" s="3" t="s">
        <v>117</v>
      </c>
      <c r="C62" s="91">
        <f>IFERROR(SUM(C59:C61),0)</f>
        <v>53111.24</v>
      </c>
      <c r="D62" s="91">
        <f t="shared" ref="D62:L62" si="18">IFERROR(SUM(D59:D61),0)</f>
        <v>67556.91</v>
      </c>
      <c r="E62" s="91">
        <f t="shared" si="18"/>
        <v>73967.3</v>
      </c>
      <c r="F62" s="91">
        <f t="shared" si="18"/>
        <v>76687.040000000008</v>
      </c>
      <c r="G62" s="91">
        <f t="shared" si="18"/>
        <v>85238.739999999991</v>
      </c>
      <c r="H62" s="91">
        <f t="shared" si="18"/>
        <v>96644.84</v>
      </c>
      <c r="I62" s="91">
        <f t="shared" si="18"/>
        <v>90658.72</v>
      </c>
      <c r="J62" s="91">
        <f t="shared" si="18"/>
        <v>82356.540000000008</v>
      </c>
      <c r="K62" s="91">
        <f t="shared" si="18"/>
        <v>95560.13</v>
      </c>
      <c r="L62" s="91">
        <f t="shared" si="18"/>
        <v>88351.65</v>
      </c>
    </row>
    <row r="64" spans="2:13">
      <c r="B64" s="3" t="s">
        <v>118</v>
      </c>
      <c r="C64" s="91">
        <f>IFERROR(SUM(C57,C62),0)</f>
        <v>168330.03</v>
      </c>
      <c r="D64" s="91">
        <f t="shared" ref="D64:L64" si="19">IFERROR(SUM(D57,D62),0)</f>
        <v>218425.99</v>
      </c>
      <c r="E64" s="91">
        <f t="shared" si="19"/>
        <v>237314.78999999998</v>
      </c>
      <c r="F64" s="91">
        <f t="shared" si="19"/>
        <v>263184.12</v>
      </c>
      <c r="G64" s="91">
        <f t="shared" si="19"/>
        <v>272580.36</v>
      </c>
      <c r="H64" s="91">
        <f t="shared" si="19"/>
        <v>327191.81</v>
      </c>
      <c r="I64" s="91">
        <f t="shared" si="19"/>
        <v>305703.49</v>
      </c>
      <c r="J64" s="91">
        <f t="shared" si="19"/>
        <v>320179.39</v>
      </c>
      <c r="K64" s="91">
        <f t="shared" si="19"/>
        <v>341569.91</v>
      </c>
      <c r="L64" s="91">
        <f t="shared" si="19"/>
        <v>329061.49</v>
      </c>
    </row>
    <row r="66" spans="2:13">
      <c r="B66" s="84" t="s">
        <v>119</v>
      </c>
      <c r="C66" s="85"/>
      <c r="D66" s="85"/>
      <c r="E66" s="85"/>
      <c r="F66" s="85"/>
      <c r="G66" s="85"/>
      <c r="H66" s="85"/>
      <c r="I66" s="85"/>
      <c r="J66" s="85"/>
      <c r="K66" s="85"/>
      <c r="L66" s="85"/>
      <c r="M66" s="85"/>
    </row>
    <row r="68" spans="2:13">
      <c r="B68" s="92" t="s">
        <v>120</v>
      </c>
    </row>
    <row r="69" spans="2:13">
      <c r="B69" t="s">
        <v>121</v>
      </c>
      <c r="C69" s="86">
        <f>IFERROR('[1]Cash Flow Data'!E4,0)</f>
        <v>24406</v>
      </c>
      <c r="D69" s="86">
        <f>IFERROR('[1]Cash Flow Data'!F4,0)</f>
        <v>36303</v>
      </c>
      <c r="E69" s="86">
        <f>IFERROR('[1]Cash Flow Data'!G4,0)</f>
        <v>43397</v>
      </c>
      <c r="F69" s="86">
        <f>IFERROR('[1]Cash Flow Data'!H4,0)</f>
        <v>38626</v>
      </c>
      <c r="G69" s="86">
        <f>IFERROR('[1]Cash Flow Data'!I4,0)</f>
        <v>28840</v>
      </c>
      <c r="H69" s="86">
        <f>IFERROR('[1]Cash Flow Data'!J4,0)</f>
        <v>33312</v>
      </c>
      <c r="I69" s="86">
        <f>IFERROR('[1]Cash Flow Data'!K4,0)</f>
        <v>28771</v>
      </c>
      <c r="J69" s="86">
        <f>IFERROR('[1]Cash Flow Data'!L4,0)</f>
        <v>23352</v>
      </c>
      <c r="K69" s="86">
        <f>IFERROR('[1]Cash Flow Data'!M4,0)</f>
        <v>31198</v>
      </c>
      <c r="L69" s="86">
        <f>IFERROR('[1]Cash Flow Data'!N4,0)</f>
        <v>26666</v>
      </c>
    </row>
    <row r="70" spans="2:13">
      <c r="B70" t="s">
        <v>112</v>
      </c>
      <c r="C70" s="86">
        <f>IFERROR('[1]Cash Flow Data'!E5,0)</f>
        <v>-5177</v>
      </c>
      <c r="D70" s="86">
        <f>IFERROR('[1]Cash Flow Data'!F5,0)</f>
        <v>445</v>
      </c>
      <c r="E70" s="86">
        <f>IFERROR('[1]Cash Flow Data'!G5,0)</f>
        <v>-3179</v>
      </c>
      <c r="F70" s="86">
        <f>IFERROR('[1]Cash Flow Data'!H5,0)</f>
        <v>-2223</v>
      </c>
      <c r="G70" s="86">
        <f>IFERROR('[1]Cash Flow Data'!I5,0)</f>
        <v>-4152</v>
      </c>
      <c r="H70" s="86">
        <f>IFERROR('[1]Cash Flow Data'!J5,0)</f>
        <v>-10688</v>
      </c>
      <c r="I70" s="86">
        <f>IFERROR('[1]Cash Flow Data'!K5,0)</f>
        <v>-9109</v>
      </c>
      <c r="J70" s="86">
        <f>IFERROR('[1]Cash Flow Data'!L5,0)</f>
        <v>9950</v>
      </c>
      <c r="K70" s="86">
        <f>IFERROR('[1]Cash Flow Data'!M5,0)</f>
        <v>-5505</v>
      </c>
      <c r="L70" s="86">
        <f>IFERROR('[1]Cash Flow Data'!N5,0)</f>
        <v>337</v>
      </c>
    </row>
    <row r="71" spans="2:13">
      <c r="B71" t="s">
        <v>113</v>
      </c>
      <c r="C71" s="86">
        <f>IFERROR('[1]Cash Flow Data'!E6,0)</f>
        <v>-2656</v>
      </c>
      <c r="D71" s="86">
        <f>IFERROR('[1]Cash Flow Data'!F6,0)</f>
        <v>-2853</v>
      </c>
      <c r="E71" s="86">
        <f>IFERROR('[1]Cash Flow Data'!G6,0)</f>
        <v>-3692</v>
      </c>
      <c r="F71" s="86">
        <f>IFERROR('[1]Cash Flow Data'!H6,0)</f>
        <v>-5743</v>
      </c>
      <c r="G71" s="86">
        <f>IFERROR('[1]Cash Flow Data'!I6,0)</f>
        <v>-6621</v>
      </c>
      <c r="H71" s="86">
        <f>IFERROR('[1]Cash Flow Data'!J6,0)</f>
        <v>-3560</v>
      </c>
      <c r="I71" s="86">
        <f>IFERROR('[1]Cash Flow Data'!K6,0)</f>
        <v>2069</v>
      </c>
      <c r="J71" s="86">
        <f>IFERROR('[1]Cash Flow Data'!L6,0)</f>
        <v>2326</v>
      </c>
      <c r="K71" s="86">
        <f>IFERROR('[1]Cash Flow Data'!M6,0)</f>
        <v>3814</v>
      </c>
      <c r="L71" s="86">
        <f>IFERROR('[1]Cash Flow Data'!N6,0)</f>
        <v>597</v>
      </c>
    </row>
    <row r="72" spans="2:13">
      <c r="B72" t="s">
        <v>122</v>
      </c>
      <c r="C72" s="86">
        <f>IFERROR('[1]Cash Flow Data'!E7,0)</f>
        <v>8132</v>
      </c>
      <c r="D72" s="86">
        <f>IFERROR('[1]Cash Flow Data'!F7,0)</f>
        <v>4694</v>
      </c>
      <c r="E72" s="86">
        <f>IFERROR('[1]Cash Flow Data'!G7,0)</f>
        <v>3598</v>
      </c>
      <c r="F72" s="86">
        <f>IFERROR('[1]Cash Flow Data'!H7,0)</f>
        <v>3947</v>
      </c>
      <c r="G72" s="86">
        <f>IFERROR('[1]Cash Flow Data'!I7,0)</f>
        <v>9301</v>
      </c>
      <c r="H72" s="86">
        <f>IFERROR('[1]Cash Flow Data'!J7,0)</f>
        <v>7320</v>
      </c>
      <c r="I72" s="86">
        <f>IFERROR('[1]Cash Flow Data'!K7,0)</f>
        <v>-4692</v>
      </c>
      <c r="J72" s="86">
        <f>IFERROR('[1]Cash Flow Data'!L7,0)</f>
        <v>-8085</v>
      </c>
      <c r="K72" s="86">
        <f>IFERROR('[1]Cash Flow Data'!M7,0)</f>
        <v>5748</v>
      </c>
      <c r="L72" s="86">
        <f>IFERROR('[1]Cash Flow Data'!N7,0)</f>
        <v>-7012</v>
      </c>
    </row>
    <row r="73" spans="2:13">
      <c r="B73" t="s">
        <v>123</v>
      </c>
      <c r="C73" s="86">
        <f>IFERROR('[1]Cash Flow Data'!E8,0)</f>
        <v>0</v>
      </c>
      <c r="D73" s="86">
        <f>IFERROR('[1]Cash Flow Data'!F8,0)</f>
        <v>0</v>
      </c>
      <c r="E73" s="86">
        <f>IFERROR('[1]Cash Flow Data'!G8,0)</f>
        <v>0</v>
      </c>
      <c r="F73" s="86">
        <f>IFERROR('[1]Cash Flow Data'!H8,0)</f>
        <v>-520</v>
      </c>
      <c r="G73" s="86">
        <f>IFERROR('[1]Cash Flow Data'!I8,0)</f>
        <v>0</v>
      </c>
      <c r="H73" s="86">
        <f>IFERROR('[1]Cash Flow Data'!J8,0)</f>
        <v>0</v>
      </c>
      <c r="I73" s="86">
        <f>IFERROR('[1]Cash Flow Data'!K8,0)</f>
        <v>0</v>
      </c>
      <c r="J73" s="86">
        <f>IFERROR('[1]Cash Flow Data'!L8,0)</f>
        <v>0</v>
      </c>
      <c r="K73" s="86">
        <f>IFERROR('[1]Cash Flow Data'!M8,0)</f>
        <v>0</v>
      </c>
      <c r="L73" s="86">
        <f>IFERROR('[1]Cash Flow Data'!N8,0)</f>
        <v>0</v>
      </c>
    </row>
    <row r="74" spans="2:13">
      <c r="B74" t="s">
        <v>124</v>
      </c>
      <c r="C74" s="86">
        <f>IFERROR('[1]Cash Flow Data'!E9,0)</f>
        <v>-303</v>
      </c>
      <c r="D74" s="86">
        <f>IFERROR('[1]Cash Flow Data'!F9,0)</f>
        <v>1870</v>
      </c>
      <c r="E74" s="86">
        <f>IFERROR('[1]Cash Flow Data'!G9,0)</f>
        <v>-398</v>
      </c>
      <c r="F74" s="86">
        <f>IFERROR('[1]Cash Flow Data'!H9,0)</f>
        <v>5852</v>
      </c>
      <c r="G74" s="86">
        <f>IFERROR('[1]Cash Flow Data'!I9,0)</f>
        <v>4727</v>
      </c>
      <c r="H74" s="86">
        <f>IFERROR('[1]Cash Flow Data'!J9,0)</f>
        <v>494</v>
      </c>
      <c r="I74" s="86">
        <f>IFERROR('[1]Cash Flow Data'!K9,0)</f>
        <v>4512</v>
      </c>
      <c r="J74" s="86">
        <f>IFERROR('[1]Cash Flow Data'!L9,0)</f>
        <v>875</v>
      </c>
      <c r="K74" s="86">
        <f>IFERROR('[1]Cash Flow Data'!M9,0)</f>
        <v>-4150</v>
      </c>
      <c r="L74" s="86">
        <f>IFERROR('[1]Cash Flow Data'!N9,0)</f>
        <v>-4396</v>
      </c>
    </row>
    <row r="75" spans="2:13">
      <c r="B75" t="s">
        <v>125</v>
      </c>
      <c r="C75" s="86">
        <f>IFERROR('[1]Cash Flow Data'!E10,0)</f>
        <v>-3</v>
      </c>
      <c r="D75" s="86">
        <f>IFERROR('[1]Cash Flow Data'!F10,0)</f>
        <v>4157</v>
      </c>
      <c r="E75" s="86">
        <f>IFERROR('[1]Cash Flow Data'!G10,0)</f>
        <v>-3672</v>
      </c>
      <c r="F75" s="86">
        <f>IFERROR('[1]Cash Flow Data'!H10,0)</f>
        <v>1313</v>
      </c>
      <c r="G75" s="86">
        <f>IFERROR('[1]Cash Flow Data'!I10,0)</f>
        <v>3254</v>
      </c>
      <c r="H75" s="86">
        <f>IFERROR('[1]Cash Flow Data'!J10,0)</f>
        <v>-6434</v>
      </c>
      <c r="I75" s="86">
        <f>IFERROR('[1]Cash Flow Data'!K10,0)</f>
        <v>-7221</v>
      </c>
      <c r="J75" s="86">
        <f>IFERROR('[1]Cash Flow Data'!L10,0)</f>
        <v>5065</v>
      </c>
      <c r="K75" s="86">
        <f>IFERROR('[1]Cash Flow Data'!M10,0)</f>
        <v>-93</v>
      </c>
      <c r="L75" s="86">
        <f>IFERROR('[1]Cash Flow Data'!N10,0)</f>
        <v>-10474</v>
      </c>
    </row>
    <row r="76" spans="2:13">
      <c r="B76" t="s">
        <v>126</v>
      </c>
      <c r="C76" s="86">
        <f>IFERROR('[1]Cash Flow Data'!E11,0)</f>
        <v>-2240</v>
      </c>
      <c r="D76" s="86">
        <f>IFERROR('[1]Cash Flow Data'!F11,0)</f>
        <v>-4308</v>
      </c>
      <c r="E76" s="86">
        <f>IFERROR('[1]Cash Flow Data'!G11,0)</f>
        <v>-4194</v>
      </c>
      <c r="F76" s="86">
        <f>IFERROR('[1]Cash Flow Data'!H11,0)</f>
        <v>-2040</v>
      </c>
      <c r="G76" s="86">
        <f>IFERROR('[1]Cash Flow Data'!I11,0)</f>
        <v>-1895</v>
      </c>
      <c r="H76" s="86">
        <f>IFERROR('[1]Cash Flow Data'!J11,0)</f>
        <v>-3021</v>
      </c>
      <c r="I76" s="86">
        <f>IFERROR('[1]Cash Flow Data'!K11,0)</f>
        <v>-2659</v>
      </c>
      <c r="J76" s="86">
        <f>IFERROR('[1]Cash Flow Data'!L11,0)</f>
        <v>-1785</v>
      </c>
      <c r="K76" s="86">
        <f>IFERROR('[1]Cash Flow Data'!M11,0)</f>
        <v>-2105</v>
      </c>
      <c r="L76" s="86">
        <f>IFERROR('[1]Cash Flow Data'!N11,0)</f>
        <v>-1910</v>
      </c>
    </row>
    <row r="77" spans="2:13">
      <c r="B77" s="92" t="s">
        <v>127</v>
      </c>
      <c r="C77" s="91">
        <f>SUM(C69:C76)</f>
        <v>22159</v>
      </c>
      <c r="D77" s="91">
        <f t="shared" ref="D77:L77" si="20">SUM(D69:D76)</f>
        <v>40308</v>
      </c>
      <c r="E77" s="91">
        <f t="shared" si="20"/>
        <v>31860</v>
      </c>
      <c r="F77" s="91">
        <f t="shared" si="20"/>
        <v>39212</v>
      </c>
      <c r="G77" s="91">
        <f t="shared" si="20"/>
        <v>33454</v>
      </c>
      <c r="H77" s="91">
        <f t="shared" si="20"/>
        <v>17423</v>
      </c>
      <c r="I77" s="91">
        <f t="shared" si="20"/>
        <v>11671</v>
      </c>
      <c r="J77" s="91">
        <f t="shared" si="20"/>
        <v>31698</v>
      </c>
      <c r="K77" s="91">
        <f t="shared" si="20"/>
        <v>28907</v>
      </c>
      <c r="L77" s="91">
        <f t="shared" si="20"/>
        <v>3808</v>
      </c>
    </row>
    <row r="79" spans="2:13">
      <c r="B79" s="3" t="s">
        <v>128</v>
      </c>
    </row>
    <row r="80" spans="2:13">
      <c r="B80" t="s">
        <v>129</v>
      </c>
      <c r="C80" s="86">
        <f>IFERROR('[1]Cash Flow Data'!E13,0)</f>
        <v>-18863</v>
      </c>
      <c r="D80" s="86">
        <f>IFERROR('[1]Cash Flow Data'!F13,0)</f>
        <v>-26975</v>
      </c>
      <c r="E80" s="86">
        <f>IFERROR('[1]Cash Flow Data'!G13,0)</f>
        <v>-31962</v>
      </c>
      <c r="F80" s="86">
        <f>IFERROR('[1]Cash Flow Data'!H13,0)</f>
        <v>-31503</v>
      </c>
      <c r="G80" s="86">
        <f>IFERROR('[1]Cash Flow Data'!I13,0)</f>
        <v>-16072</v>
      </c>
      <c r="H80" s="86">
        <f>IFERROR('[1]Cash Flow Data'!J13,0)</f>
        <v>-35079</v>
      </c>
      <c r="I80" s="86">
        <f>IFERROR('[1]Cash Flow Data'!K13,0)</f>
        <v>-35304</v>
      </c>
      <c r="J80" s="86">
        <f>IFERROR('[1]Cash Flow Data'!L13,0)</f>
        <v>-29702</v>
      </c>
      <c r="K80" s="86">
        <f>IFERROR('[1]Cash Flow Data'!M13,0)</f>
        <v>-20205</v>
      </c>
      <c r="L80" s="86">
        <f>IFERROR('[1]Cash Flow Data'!N13,0)</f>
        <v>-15168</v>
      </c>
    </row>
    <row r="81" spans="2:12">
      <c r="B81" t="s">
        <v>130</v>
      </c>
      <c r="C81" s="86">
        <f>IFERROR('[1]Cash Flow Data'!E14,0)</f>
        <v>37</v>
      </c>
      <c r="D81" s="86">
        <f>IFERROR('[1]Cash Flow Data'!F14,0)</f>
        <v>50</v>
      </c>
      <c r="E81" s="86">
        <f>IFERROR('[1]Cash Flow Data'!G14,0)</f>
        <v>74</v>
      </c>
      <c r="F81" s="86">
        <f>IFERROR('[1]Cash Flow Data'!H14,0)</f>
        <v>59</v>
      </c>
      <c r="G81" s="86">
        <f>IFERROR('[1]Cash Flow Data'!I14,0)</f>
        <v>53</v>
      </c>
      <c r="H81" s="86">
        <f>IFERROR('[1]Cash Flow Data'!J14,0)</f>
        <v>30</v>
      </c>
      <c r="I81" s="86">
        <f>IFERROR('[1]Cash Flow Data'!K14,0)</f>
        <v>67</v>
      </c>
      <c r="J81" s="86">
        <f>IFERROR('[1]Cash Flow Data'!L14,0)</f>
        <v>171</v>
      </c>
      <c r="K81" s="86">
        <f>IFERROR('[1]Cash Flow Data'!M14,0)</f>
        <v>351</v>
      </c>
      <c r="L81" s="86">
        <f>IFERROR('[1]Cash Flow Data'!N14,0)</f>
        <v>230</v>
      </c>
    </row>
    <row r="82" spans="2:12">
      <c r="B82" t="s">
        <v>131</v>
      </c>
      <c r="C82" s="86">
        <f>IFERROR('[1]Cash Flow Data'!E15,0)</f>
        <v>73</v>
      </c>
      <c r="D82" s="86">
        <f>IFERROR('[1]Cash Flow Data'!F15,0)</f>
        <v>-429</v>
      </c>
      <c r="E82" s="86">
        <f>IFERROR('[1]Cash Flow Data'!G15,0)</f>
        <v>-5461</v>
      </c>
      <c r="F82" s="86">
        <f>IFERROR('[1]Cash Flow Data'!H15,0)</f>
        <v>-4728</v>
      </c>
      <c r="G82" s="86">
        <f>IFERROR('[1]Cash Flow Data'!I15,0)</f>
        <v>-6</v>
      </c>
      <c r="H82" s="86">
        <f>IFERROR('[1]Cash Flow Data'!J15,0)</f>
        <v>-329</v>
      </c>
      <c r="I82" s="86">
        <f>IFERROR('[1]Cash Flow Data'!K15,0)</f>
        <v>-130</v>
      </c>
      <c r="J82" s="86">
        <f>IFERROR('[1]Cash Flow Data'!L15,0)</f>
        <v>-1439</v>
      </c>
      <c r="K82" s="86">
        <f>IFERROR('[1]Cash Flow Data'!M15,0)</f>
        <v>-7530</v>
      </c>
      <c r="L82" s="86">
        <f>IFERROR('[1]Cash Flow Data'!N15,0)</f>
        <v>-3008</v>
      </c>
    </row>
    <row r="83" spans="2:12">
      <c r="B83" t="s">
        <v>132</v>
      </c>
      <c r="C83" s="86">
        <f>IFERROR('[1]Cash Flow Data'!E16,0)</f>
        <v>34</v>
      </c>
      <c r="D83" s="86">
        <f>IFERROR('[1]Cash Flow Data'!F16,0)</f>
        <v>4</v>
      </c>
      <c r="E83" s="86">
        <f>IFERROR('[1]Cash Flow Data'!G16,0)</f>
        <v>42</v>
      </c>
      <c r="F83" s="86">
        <f>IFERROR('[1]Cash Flow Data'!H16,0)</f>
        <v>89</v>
      </c>
      <c r="G83" s="86">
        <f>IFERROR('[1]Cash Flow Data'!I16,0)</f>
        <v>1965</v>
      </c>
      <c r="H83" s="86">
        <f>IFERROR('[1]Cash Flow Data'!J16,0)</f>
        <v>2381</v>
      </c>
      <c r="I83" s="86">
        <f>IFERROR('[1]Cash Flow Data'!K16,0)</f>
        <v>5644</v>
      </c>
      <c r="J83" s="86">
        <f>IFERROR('[1]Cash Flow Data'!L16,0)</f>
        <v>21</v>
      </c>
      <c r="K83" s="86">
        <f>IFERROR('[1]Cash Flow Data'!M16,0)</f>
        <v>226</v>
      </c>
      <c r="L83" s="86">
        <f>IFERROR('[1]Cash Flow Data'!N16,0)</f>
        <v>104</v>
      </c>
    </row>
    <row r="84" spans="2:12">
      <c r="B84" t="s">
        <v>133</v>
      </c>
      <c r="C84" s="86">
        <f>IFERROR('[1]Cash Flow Data'!E17,0)</f>
        <v>713</v>
      </c>
      <c r="D84" s="86">
        <f>IFERROR('[1]Cash Flow Data'!F17,0)</f>
        <v>653</v>
      </c>
      <c r="E84" s="86">
        <f>IFERROR('[1]Cash Flow Data'!G17,0)</f>
        <v>698</v>
      </c>
      <c r="F84" s="86">
        <f>IFERROR('[1]Cash Flow Data'!H17,0)</f>
        <v>731</v>
      </c>
      <c r="G84" s="86">
        <f>IFERROR('[1]Cash Flow Data'!I17,0)</f>
        <v>638</v>
      </c>
      <c r="H84" s="86">
        <f>IFERROR('[1]Cash Flow Data'!J17,0)</f>
        <v>690</v>
      </c>
      <c r="I84" s="86">
        <f>IFERROR('[1]Cash Flow Data'!K17,0)</f>
        <v>761</v>
      </c>
      <c r="J84" s="86">
        <f>IFERROR('[1]Cash Flow Data'!L17,0)</f>
        <v>1104</v>
      </c>
      <c r="K84" s="86">
        <f>IFERROR('[1]Cash Flow Data'!M17,0)</f>
        <v>428</v>
      </c>
      <c r="L84" s="86">
        <f>IFERROR('[1]Cash Flow Data'!N17,0)</f>
        <v>653</v>
      </c>
    </row>
    <row r="85" spans="2:12">
      <c r="B85" t="s">
        <v>134</v>
      </c>
      <c r="C85" s="86">
        <f>IFERROR('[1]Cash Flow Data'!E18,0)</f>
        <v>95</v>
      </c>
      <c r="D85" s="86">
        <f>IFERROR('[1]Cash Flow Data'!F18,0)</f>
        <v>40</v>
      </c>
      <c r="E85" s="86">
        <f>IFERROR('[1]Cash Flow Data'!G18,0)</f>
        <v>80</v>
      </c>
      <c r="F85" s="86">
        <f>IFERROR('[1]Cash Flow Data'!H18,0)</f>
        <v>58</v>
      </c>
      <c r="G85" s="86">
        <f>IFERROR('[1]Cash Flow Data'!I18,0)</f>
        <v>620</v>
      </c>
      <c r="H85" s="86">
        <f>IFERROR('[1]Cash Flow Data'!J18,0)</f>
        <v>1797</v>
      </c>
      <c r="I85" s="86">
        <f>IFERROR('[1]Cash Flow Data'!K18,0)</f>
        <v>232</v>
      </c>
      <c r="J85" s="86">
        <f>IFERROR('[1]Cash Flow Data'!L18,0)</f>
        <v>21</v>
      </c>
      <c r="K85" s="86">
        <f>IFERROR('[1]Cash Flow Data'!M18,0)</f>
        <v>18</v>
      </c>
      <c r="L85" s="86">
        <f>IFERROR('[1]Cash Flow Data'!N18,0)</f>
        <v>32</v>
      </c>
    </row>
    <row r="86" spans="2:12">
      <c r="B86" t="s">
        <v>135</v>
      </c>
      <c r="C86" s="86">
        <f>IFERROR('[1]Cash Flow Data'!E19,0)</f>
        <v>0</v>
      </c>
      <c r="D86" s="86">
        <f>IFERROR('[1]Cash Flow Data'!F19,0)</f>
        <v>0</v>
      </c>
      <c r="E86" s="86">
        <f>IFERROR('[1]Cash Flow Data'!G19,0)</f>
        <v>0</v>
      </c>
      <c r="F86" s="86">
        <f>IFERROR('[1]Cash Flow Data'!H19,0)</f>
        <v>0</v>
      </c>
      <c r="G86" s="86">
        <f>IFERROR('[1]Cash Flow Data'!I19,0)</f>
        <v>0</v>
      </c>
      <c r="H86" s="86">
        <f>IFERROR('[1]Cash Flow Data'!J19,0)</f>
        <v>0</v>
      </c>
      <c r="I86" s="86">
        <f>IFERROR('[1]Cash Flow Data'!K19,0)</f>
        <v>0</v>
      </c>
      <c r="J86" s="86">
        <f>IFERROR('[1]Cash Flow Data'!L19,0)</f>
        <v>0</v>
      </c>
      <c r="K86" s="86">
        <f>IFERROR('[1]Cash Flow Data'!M19,0)</f>
        <v>0</v>
      </c>
      <c r="L86" s="86">
        <f>IFERROR('[1]Cash Flow Data'!N19,0)</f>
        <v>0</v>
      </c>
    </row>
    <row r="87" spans="2:12">
      <c r="B87" t="s">
        <v>136</v>
      </c>
      <c r="C87" s="86">
        <f>IFERROR('[1]Cash Flow Data'!E20,0)</f>
        <v>0</v>
      </c>
      <c r="D87" s="86">
        <f>IFERROR('[1]Cash Flow Data'!F20,0)</f>
        <v>0</v>
      </c>
      <c r="E87" s="86">
        <f>IFERROR('[1]Cash Flow Data'!G20,0)</f>
        <v>-160</v>
      </c>
      <c r="F87" s="86">
        <f>IFERROR('[1]Cash Flow Data'!H20,0)</f>
        <v>0</v>
      </c>
      <c r="G87" s="86">
        <f>IFERROR('[1]Cash Flow Data'!I20,0)</f>
        <v>-107</v>
      </c>
      <c r="H87" s="86">
        <f>IFERROR('[1]Cash Flow Data'!J20,0)</f>
        <v>-4</v>
      </c>
      <c r="I87" s="86">
        <f>IFERROR('[1]Cash Flow Data'!K20,0)</f>
        <v>-9</v>
      </c>
      <c r="J87" s="86">
        <f>IFERROR('[1]Cash Flow Data'!L20,0)</f>
        <v>-606</v>
      </c>
      <c r="K87" s="86">
        <f>IFERROR('[1]Cash Flow Data'!M20,0)</f>
        <v>-10</v>
      </c>
      <c r="L87" s="86">
        <f>IFERROR('[1]Cash Flow Data'!N20,0)</f>
        <v>0</v>
      </c>
    </row>
    <row r="88" spans="2:12">
      <c r="B88" t="s">
        <v>137</v>
      </c>
      <c r="C88" s="86">
        <f>IFERROR('[1]Cash Flow Data'!E21,0)</f>
        <v>0</v>
      </c>
      <c r="D88" s="86">
        <f>IFERROR('[1]Cash Flow Data'!F21,0)</f>
        <v>0</v>
      </c>
      <c r="E88" s="86">
        <f>IFERROR('[1]Cash Flow Data'!G21,0)</f>
        <v>0</v>
      </c>
      <c r="F88" s="86">
        <f>IFERROR('[1]Cash Flow Data'!H21,0)</f>
        <v>0</v>
      </c>
      <c r="G88" s="86">
        <f>IFERROR('[1]Cash Flow Data'!I21,0)</f>
        <v>0</v>
      </c>
      <c r="H88" s="86">
        <f>IFERROR('[1]Cash Flow Data'!J21,0)</f>
        <v>14</v>
      </c>
      <c r="I88" s="86">
        <f>IFERROR('[1]Cash Flow Data'!K21,0)</f>
        <v>533</v>
      </c>
      <c r="J88" s="86">
        <f>IFERROR('[1]Cash Flow Data'!L21,0)</f>
        <v>0</v>
      </c>
      <c r="K88" s="86">
        <f>IFERROR('[1]Cash Flow Data'!M21,0)</f>
        <v>0</v>
      </c>
      <c r="L88" s="86">
        <f>IFERROR('[1]Cash Flow Data'!N21,0)</f>
        <v>0</v>
      </c>
    </row>
    <row r="89" spans="2:12">
      <c r="B89" t="s">
        <v>138</v>
      </c>
      <c r="C89" s="86">
        <f>IFERROR('[1]Cash Flow Data'!E22,0)</f>
        <v>0</v>
      </c>
      <c r="D89" s="86">
        <f>IFERROR('[1]Cash Flow Data'!F22,0)</f>
        <v>-185</v>
      </c>
      <c r="E89" s="86">
        <f>IFERROR('[1]Cash Flow Data'!G22,0)</f>
        <v>0</v>
      </c>
      <c r="F89" s="86">
        <f>IFERROR('[1]Cash Flow Data'!H22,0)</f>
        <v>-111</v>
      </c>
      <c r="G89" s="86">
        <f>IFERROR('[1]Cash Flow Data'!I22,0)</f>
        <v>0</v>
      </c>
      <c r="H89" s="86">
        <f>IFERROR('[1]Cash Flow Data'!J22,0)</f>
        <v>0</v>
      </c>
      <c r="I89" s="86">
        <f>IFERROR('[1]Cash Flow Data'!K22,0)</f>
        <v>-8</v>
      </c>
      <c r="J89" s="86">
        <f>IFERROR('[1]Cash Flow Data'!L22,0)</f>
        <v>-27</v>
      </c>
      <c r="K89" s="86">
        <f>IFERROR('[1]Cash Flow Data'!M22,0)</f>
        <v>0</v>
      </c>
      <c r="L89" s="86">
        <f>IFERROR('[1]Cash Flow Data'!N22,0)</f>
        <v>-98</v>
      </c>
    </row>
    <row r="90" spans="2:12">
      <c r="B90" t="s">
        <v>139</v>
      </c>
      <c r="C90" s="86">
        <f>IFERROR('[1]Cash Flow Data'!E23,0)</f>
        <v>45</v>
      </c>
      <c r="D90" s="86">
        <f>IFERROR('[1]Cash Flow Data'!F23,0)</f>
        <v>0</v>
      </c>
      <c r="E90" s="86">
        <f>IFERROR('[1]Cash Flow Data'!G23,0)</f>
        <v>0</v>
      </c>
      <c r="F90" s="86">
        <f>IFERROR('[1]Cash Flow Data'!H23,0)</f>
        <v>0</v>
      </c>
      <c r="G90" s="86">
        <f>IFERROR('[1]Cash Flow Data'!I23,0)</f>
        <v>0</v>
      </c>
      <c r="H90" s="86">
        <f>IFERROR('[1]Cash Flow Data'!J23,0)</f>
        <v>0</v>
      </c>
      <c r="I90" s="86">
        <f>IFERROR('[1]Cash Flow Data'!K23,0)</f>
        <v>0</v>
      </c>
      <c r="J90" s="86">
        <f>IFERROR('[1]Cash Flow Data'!L23,0)</f>
        <v>0</v>
      </c>
      <c r="K90" s="86">
        <f>IFERROR('[1]Cash Flow Data'!M23,0)</f>
        <v>0</v>
      </c>
      <c r="L90" s="86">
        <f>IFERROR('[1]Cash Flow Data'!N23,0)</f>
        <v>0</v>
      </c>
    </row>
    <row r="91" spans="2:12">
      <c r="B91" t="s">
        <v>140</v>
      </c>
      <c r="C91" s="86">
        <f>IFERROR('[1]Cash Flow Data'!E24,0)</f>
        <v>-5103</v>
      </c>
      <c r="D91" s="86">
        <f>IFERROR('[1]Cash Flow Data'!F24,0)</f>
        <v>-1149</v>
      </c>
      <c r="E91" s="86">
        <f>IFERROR('[1]Cash Flow Data'!G24,0)</f>
        <v>456</v>
      </c>
      <c r="F91" s="86">
        <f>IFERROR('[1]Cash Flow Data'!H24,0)</f>
        <v>-1289</v>
      </c>
      <c r="G91" s="86">
        <f>IFERROR('[1]Cash Flow Data'!I24,0)</f>
        <v>-26663</v>
      </c>
      <c r="H91" s="86">
        <f>IFERROR('[1]Cash Flow Data'!J24,0)</f>
        <v>5360</v>
      </c>
      <c r="I91" s="86">
        <f>IFERROR('[1]Cash Flow Data'!K24,0)</f>
        <v>7335</v>
      </c>
      <c r="J91" s="86">
        <f>IFERROR('[1]Cash Flow Data'!L24,0)</f>
        <v>-2659</v>
      </c>
      <c r="K91" s="86">
        <f>IFERROR('[1]Cash Flow Data'!M24,0)</f>
        <v>1051</v>
      </c>
      <c r="L91" s="86">
        <f>IFERROR('[1]Cash Flow Data'!N24,0)</f>
        <v>12813</v>
      </c>
    </row>
    <row r="92" spans="2:12">
      <c r="B92" s="92" t="s">
        <v>141</v>
      </c>
      <c r="C92" s="91">
        <f>SUM(C80:C91)</f>
        <v>-22969</v>
      </c>
      <c r="D92" s="91">
        <f t="shared" ref="D92:L92" si="21">SUM(D80:D91)</f>
        <v>-27991</v>
      </c>
      <c r="E92" s="91">
        <f t="shared" si="21"/>
        <v>-36233</v>
      </c>
      <c r="F92" s="91">
        <f t="shared" si="21"/>
        <v>-36694</v>
      </c>
      <c r="G92" s="91">
        <f t="shared" si="21"/>
        <v>-39572</v>
      </c>
      <c r="H92" s="91">
        <f t="shared" si="21"/>
        <v>-25140</v>
      </c>
      <c r="I92" s="91">
        <f t="shared" si="21"/>
        <v>-20879</v>
      </c>
      <c r="J92" s="91">
        <f t="shared" si="21"/>
        <v>-33116</v>
      </c>
      <c r="K92" s="91">
        <f t="shared" si="21"/>
        <v>-25671</v>
      </c>
      <c r="L92" s="91">
        <f t="shared" si="21"/>
        <v>-4442</v>
      </c>
    </row>
    <row r="94" spans="2:12">
      <c r="B94" s="3" t="s">
        <v>142</v>
      </c>
    </row>
    <row r="95" spans="2:12">
      <c r="B95" t="s">
        <v>143</v>
      </c>
      <c r="C95" s="86">
        <f>IFERROR('[1]Cash Flow Data'!E26,0)</f>
        <v>1</v>
      </c>
      <c r="D95" s="86">
        <f>IFERROR('[1]Cash Flow Data'!F26,0)</f>
        <v>0</v>
      </c>
      <c r="E95" s="86">
        <f>IFERROR('[1]Cash Flow Data'!G26,0)</f>
        <v>0</v>
      </c>
      <c r="F95" s="86">
        <f>IFERROR('[1]Cash Flow Data'!H26,0)</f>
        <v>7433</v>
      </c>
      <c r="G95" s="86">
        <f>IFERROR('[1]Cash Flow Data'!I26,0)</f>
        <v>5</v>
      </c>
      <c r="H95" s="86">
        <f>IFERROR('[1]Cash Flow Data'!J26,0)</f>
        <v>0</v>
      </c>
      <c r="I95" s="86">
        <f>IFERROR('[1]Cash Flow Data'!K26,0)</f>
        <v>0</v>
      </c>
      <c r="J95" s="86">
        <f>IFERROR('[1]Cash Flow Data'!L26,0)</f>
        <v>3889</v>
      </c>
      <c r="K95" s="86">
        <f>IFERROR('[1]Cash Flow Data'!M26,0)</f>
        <v>2603</v>
      </c>
      <c r="L95" s="86">
        <f>IFERROR('[1]Cash Flow Data'!N26,0)</f>
        <v>19</v>
      </c>
    </row>
    <row r="96" spans="2:12">
      <c r="B96" t="s">
        <v>144</v>
      </c>
      <c r="C96" s="86">
        <f>IFERROR('[1]Cash Flow Data'!E27,0)</f>
        <v>-97</v>
      </c>
      <c r="D96" s="86">
        <f>IFERROR('[1]Cash Flow Data'!F27,0)</f>
        <v>-658</v>
      </c>
      <c r="E96" s="86">
        <f>IFERROR('[1]Cash Flow Data'!G27,0)</f>
        <v>-744</v>
      </c>
      <c r="F96" s="86">
        <f>IFERROR('[1]Cash Flow Data'!H27,0)</f>
        <v>0</v>
      </c>
      <c r="G96" s="86">
        <f>IFERROR('[1]Cash Flow Data'!I27,0)</f>
        <v>0</v>
      </c>
      <c r="H96" s="86">
        <f>IFERROR('[1]Cash Flow Data'!J27,0)</f>
        <v>0</v>
      </c>
      <c r="I96" s="86">
        <f>IFERROR('[1]Cash Flow Data'!K27,0)</f>
        <v>0</v>
      </c>
      <c r="J96" s="86">
        <f>IFERROR('[1]Cash Flow Data'!L27,0)</f>
        <v>0</v>
      </c>
      <c r="K96" s="86">
        <f>IFERROR('[1]Cash Flow Data'!M27,0)</f>
        <v>0</v>
      </c>
      <c r="L96" s="86">
        <f>IFERROR('[1]Cash Flow Data'!N27,0)</f>
        <v>0</v>
      </c>
    </row>
    <row r="97" spans="2:12">
      <c r="B97" t="s">
        <v>145</v>
      </c>
      <c r="C97" s="86">
        <f>IFERROR('[1]Cash Flow Data'!E28,0)</f>
        <v>27863</v>
      </c>
      <c r="D97" s="86">
        <f>IFERROR('[1]Cash Flow Data'!F28,0)</f>
        <v>33258</v>
      </c>
      <c r="E97" s="86">
        <f>IFERROR('[1]Cash Flow Data'!G28,0)</f>
        <v>36363</v>
      </c>
      <c r="F97" s="86">
        <f>IFERROR('[1]Cash Flow Data'!H28,0)</f>
        <v>19519</v>
      </c>
      <c r="G97" s="86">
        <f>IFERROR('[1]Cash Flow Data'!I28,0)</f>
        <v>33390</v>
      </c>
      <c r="H97" s="86">
        <f>IFERROR('[1]Cash Flow Data'!J28,0)</f>
        <v>37482</v>
      </c>
      <c r="I97" s="86">
        <f>IFERROR('[1]Cash Flow Data'!K28,0)</f>
        <v>51128</v>
      </c>
      <c r="J97" s="86">
        <f>IFERROR('[1]Cash Flow Data'!L28,0)</f>
        <v>38297</v>
      </c>
      <c r="K97" s="86">
        <f>IFERROR('[1]Cash Flow Data'!M28,0)</f>
        <v>46641</v>
      </c>
      <c r="L97" s="86">
        <f>IFERROR('[1]Cash Flow Data'!N28,0)</f>
        <v>46578</v>
      </c>
    </row>
    <row r="98" spans="2:12">
      <c r="B98" t="s">
        <v>146</v>
      </c>
      <c r="C98" s="86">
        <f>IFERROR('[1]Cash Flow Data'!E29,0)</f>
        <v>-20395</v>
      </c>
      <c r="D98" s="86">
        <f>IFERROR('[1]Cash Flow Data'!F29,0)</f>
        <v>-29141</v>
      </c>
      <c r="E98" s="86">
        <f>IFERROR('[1]Cash Flow Data'!G29,0)</f>
        <v>-23332</v>
      </c>
      <c r="F98" s="86">
        <f>IFERROR('[1]Cash Flow Data'!H29,0)</f>
        <v>-24924</v>
      </c>
      <c r="G98" s="86">
        <f>IFERROR('[1]Cash Flow Data'!I29,0)</f>
        <v>-21732</v>
      </c>
      <c r="H98" s="86">
        <f>IFERROR('[1]Cash Flow Data'!J29,0)</f>
        <v>-29964</v>
      </c>
      <c r="I98" s="86">
        <f>IFERROR('[1]Cash Flow Data'!K29,0)</f>
        <v>-35198</v>
      </c>
      <c r="J98" s="86">
        <f>IFERROR('[1]Cash Flow Data'!L29,0)</f>
        <v>-29847</v>
      </c>
      <c r="K98" s="86">
        <f>IFERROR('[1]Cash Flow Data'!M29,0)</f>
        <v>-29709</v>
      </c>
      <c r="L98" s="86">
        <f>IFERROR('[1]Cash Flow Data'!N29,0)</f>
        <v>-42816</v>
      </c>
    </row>
    <row r="99" spans="2:12">
      <c r="B99" t="s">
        <v>147</v>
      </c>
      <c r="C99" s="86">
        <f>IFERROR('[1]Cash Flow Data'!E30,0)</f>
        <v>0</v>
      </c>
      <c r="D99" s="86">
        <f>IFERROR('[1]Cash Flow Data'!F30,0)</f>
        <v>0</v>
      </c>
      <c r="E99" s="86">
        <f>IFERROR('[1]Cash Flow Data'!G30,0)</f>
        <v>0</v>
      </c>
      <c r="F99" s="86">
        <f>IFERROR('[1]Cash Flow Data'!H30,0)</f>
        <v>0</v>
      </c>
      <c r="G99" s="86">
        <f>IFERROR('[1]Cash Flow Data'!I30,0)</f>
        <v>0</v>
      </c>
      <c r="H99" s="86">
        <f>IFERROR('[1]Cash Flow Data'!J30,0)</f>
        <v>0</v>
      </c>
      <c r="I99" s="86">
        <f>IFERROR('[1]Cash Flow Data'!K30,0)</f>
        <v>0</v>
      </c>
      <c r="J99" s="86">
        <f>IFERROR('[1]Cash Flow Data'!L30,0)</f>
        <v>0</v>
      </c>
      <c r="K99" s="86">
        <f>IFERROR('[1]Cash Flow Data'!M30,0)</f>
        <v>0</v>
      </c>
      <c r="L99" s="86">
        <f>IFERROR('[1]Cash Flow Data'!N30,0)</f>
        <v>0</v>
      </c>
    </row>
    <row r="100" spans="2:12">
      <c r="B100" t="s">
        <v>148</v>
      </c>
      <c r="C100" s="86">
        <f>IFERROR('[1]Cash Flow Data'!E31,0)</f>
        <v>-4666</v>
      </c>
      <c r="D100" s="86">
        <f>IFERROR('[1]Cash Flow Data'!F31,0)</f>
        <v>-6171</v>
      </c>
      <c r="E100" s="86">
        <f>IFERROR('[1]Cash Flow Data'!G31,0)</f>
        <v>-6307</v>
      </c>
      <c r="F100" s="86">
        <f>IFERROR('[1]Cash Flow Data'!H31,0)</f>
        <v>-5716</v>
      </c>
      <c r="G100" s="86">
        <f>IFERROR('[1]Cash Flow Data'!I31,0)</f>
        <v>-5336</v>
      </c>
      <c r="H100" s="86">
        <f>IFERROR('[1]Cash Flow Data'!J31,0)</f>
        <v>-5411</v>
      </c>
      <c r="I100" s="86">
        <f>IFERROR('[1]Cash Flow Data'!K31,0)</f>
        <v>-7005</v>
      </c>
      <c r="J100" s="86">
        <f>IFERROR('[1]Cash Flow Data'!L31,0)</f>
        <v>-7518</v>
      </c>
      <c r="K100" s="86">
        <f>IFERROR('[1]Cash Flow Data'!M31,0)</f>
        <v>-8123</v>
      </c>
      <c r="L100" s="86">
        <f>IFERROR('[1]Cash Flow Data'!N31,0)</f>
        <v>-9251</v>
      </c>
    </row>
    <row r="101" spans="2:12">
      <c r="B101" t="s">
        <v>149</v>
      </c>
      <c r="C101" s="86">
        <f>IFERROR('[1]Cash Flow Data'!E32,0)</f>
        <v>-1551</v>
      </c>
      <c r="D101" s="86">
        <f>IFERROR('[1]Cash Flow Data'!F32,0)</f>
        <v>-722</v>
      </c>
      <c r="E101" s="86">
        <f>IFERROR('[1]Cash Flow Data'!G32,0)</f>
        <v>-720</v>
      </c>
      <c r="F101" s="86">
        <f>IFERROR('[1]Cash Flow Data'!H32,0)</f>
        <v>-108</v>
      </c>
      <c r="G101" s="86">
        <f>IFERROR('[1]Cash Flow Data'!I32,0)</f>
        <v>-121</v>
      </c>
      <c r="H101" s="86">
        <f>IFERROR('[1]Cash Flow Data'!J32,0)</f>
        <v>-96</v>
      </c>
      <c r="I101" s="86">
        <f>IFERROR('[1]Cash Flow Data'!K32,0)</f>
        <v>-95</v>
      </c>
      <c r="J101" s="86">
        <f>IFERROR('[1]Cash Flow Data'!L32,0)</f>
        <v>-57</v>
      </c>
      <c r="K101" s="86">
        <f>IFERROR('[1]Cash Flow Data'!M32,0)</f>
        <v>-30</v>
      </c>
      <c r="L101" s="86">
        <f>IFERROR('[1]Cash Flow Data'!N32,0)</f>
        <v>-100</v>
      </c>
    </row>
    <row r="102" spans="2:12">
      <c r="B102" t="s">
        <v>150</v>
      </c>
      <c r="C102" s="86">
        <f>IFERROR('[1]Cash Flow Data'!E33,0)</f>
        <v>0</v>
      </c>
      <c r="D102" s="86">
        <f>IFERROR('[1]Cash Flow Data'!F33,0)</f>
        <v>0</v>
      </c>
      <c r="E102" s="86">
        <f>IFERROR('[1]Cash Flow Data'!G33,0)</f>
        <v>0</v>
      </c>
      <c r="F102" s="86">
        <f>IFERROR('[1]Cash Flow Data'!H33,0)</f>
        <v>0</v>
      </c>
      <c r="G102" s="86">
        <f>IFERROR('[1]Cash Flow Data'!I33,0)</f>
        <v>0</v>
      </c>
      <c r="H102" s="86">
        <f>IFERROR('[1]Cash Flow Data'!J33,0)</f>
        <v>0</v>
      </c>
      <c r="I102" s="86">
        <f>IFERROR('[1]Cash Flow Data'!K33,0)</f>
        <v>0</v>
      </c>
      <c r="J102" s="86">
        <f>IFERROR('[1]Cash Flow Data'!L33,0)</f>
        <v>-1346</v>
      </c>
      <c r="K102" s="86">
        <f>IFERROR('[1]Cash Flow Data'!M33,0)</f>
        <v>-1477</v>
      </c>
      <c r="L102" s="86">
        <f>IFERROR('[1]Cash Flow Data'!N33,0)</f>
        <v>-1559</v>
      </c>
    </row>
    <row r="103" spans="2:12">
      <c r="B103" t="s">
        <v>151</v>
      </c>
      <c r="C103" s="86">
        <f>IFERROR('[1]Cash Flow Data'!E34,0)</f>
        <v>-2849</v>
      </c>
      <c r="D103" s="86">
        <f>IFERROR('[1]Cash Flow Data'!F34,0)</f>
        <v>-450</v>
      </c>
      <c r="E103" s="86">
        <f>IFERROR('[1]Cash Flow Data'!G34,0)</f>
        <v>-57</v>
      </c>
      <c r="F103" s="86">
        <f>IFERROR('[1]Cash Flow Data'!H34,0)</f>
        <v>0</v>
      </c>
      <c r="G103" s="86">
        <f>IFERROR('[1]Cash Flow Data'!I34,0)</f>
        <v>0</v>
      </c>
      <c r="H103" s="86">
        <f>IFERROR('[1]Cash Flow Data'!J34,0)</f>
        <v>0</v>
      </c>
      <c r="I103" s="86">
        <f>IFERROR('[1]Cash Flow Data'!K34,0)</f>
        <v>0</v>
      </c>
      <c r="J103" s="86">
        <f>IFERROR('[1]Cash Flow Data'!L34,0)</f>
        <v>-29</v>
      </c>
      <c r="K103" s="86">
        <f>IFERROR('[1]Cash Flow Data'!M34,0)</f>
        <v>0</v>
      </c>
      <c r="L103" s="86">
        <f>IFERROR('[1]Cash Flow Data'!N34,0)</f>
        <v>3750</v>
      </c>
    </row>
    <row r="104" spans="2:12">
      <c r="B104" s="92" t="s">
        <v>152</v>
      </c>
      <c r="C104" s="91">
        <f>SUM(C95:C103)</f>
        <v>-1694</v>
      </c>
      <c r="D104" s="91">
        <f t="shared" ref="D104:L104" si="22">SUM(D95:D103)</f>
        <v>-3884</v>
      </c>
      <c r="E104" s="91">
        <f t="shared" si="22"/>
        <v>5203</v>
      </c>
      <c r="F104" s="91">
        <f t="shared" si="22"/>
        <v>-3796</v>
      </c>
      <c r="G104" s="91">
        <f t="shared" si="22"/>
        <v>6206</v>
      </c>
      <c r="H104" s="91">
        <f t="shared" si="22"/>
        <v>2011</v>
      </c>
      <c r="I104" s="91">
        <f t="shared" si="22"/>
        <v>8830</v>
      </c>
      <c r="J104" s="91">
        <f t="shared" si="22"/>
        <v>3389</v>
      </c>
      <c r="K104" s="91">
        <f t="shared" si="22"/>
        <v>9905</v>
      </c>
      <c r="L104" s="91">
        <f t="shared" si="22"/>
        <v>-3379</v>
      </c>
    </row>
    <row r="106" spans="2:12">
      <c r="B106" s="3" t="s">
        <v>153</v>
      </c>
      <c r="C106" s="91">
        <f>IFERROR(SUM(C77,C92,C104),0)</f>
        <v>-2504</v>
      </c>
      <c r="D106" s="91">
        <f t="shared" ref="D106:L106" si="23">IFERROR(SUM(D77,D92,D104),0)</f>
        <v>8433</v>
      </c>
      <c r="E106" s="91">
        <f t="shared" si="23"/>
        <v>830</v>
      </c>
      <c r="F106" s="91">
        <f t="shared" si="23"/>
        <v>-1278</v>
      </c>
      <c r="G106" s="91">
        <f t="shared" si="23"/>
        <v>88</v>
      </c>
      <c r="H106" s="91">
        <f t="shared" si="23"/>
        <v>-5706</v>
      </c>
      <c r="I106" s="91">
        <f t="shared" si="23"/>
        <v>-378</v>
      </c>
      <c r="J106" s="91">
        <f t="shared" si="23"/>
        <v>1971</v>
      </c>
      <c r="K106" s="91">
        <f t="shared" si="23"/>
        <v>13141</v>
      </c>
      <c r="L106" s="91">
        <f t="shared" si="23"/>
        <v>-4013</v>
      </c>
    </row>
  </sheetData>
  <mergeCells count="1">
    <mergeCell ref="B2:M2"/>
  </mergeCells>
  <pageMargins left="0.7" right="0.7" top="0.75" bottom="0.75" header="0.3" footer="0.3"/>
  <pageSetup paperSize="9" orientation="portrait" r:id="rId1"/>
  <ignoredErrors>
    <ignoredError sqref="C14" formulaRange="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7F1CB-210E-4D28-8879-6D5D65144F42}">
  <dimension ref="B2:N35"/>
  <sheetViews>
    <sheetView topLeftCell="A19" workbookViewId="0">
      <selection activeCell="K11" sqref="K11"/>
    </sheetView>
  </sheetViews>
  <sheetFormatPr defaultRowHeight="14.5"/>
  <sheetData>
    <row r="2" spans="2:14">
      <c r="C2" s="93">
        <v>40603</v>
      </c>
      <c r="D2" s="93">
        <v>40969</v>
      </c>
      <c r="E2" s="93">
        <v>41334</v>
      </c>
      <c r="F2" s="93">
        <v>41699</v>
      </c>
      <c r="G2" s="93">
        <v>42064</v>
      </c>
      <c r="H2" s="93">
        <v>42430</v>
      </c>
      <c r="I2" s="93">
        <v>42795</v>
      </c>
      <c r="J2" s="93">
        <v>43160</v>
      </c>
      <c r="K2" s="93">
        <v>43525</v>
      </c>
      <c r="L2" s="93">
        <v>43891</v>
      </c>
      <c r="M2" s="93">
        <v>44256</v>
      </c>
      <c r="N2" s="93">
        <v>44621</v>
      </c>
    </row>
    <row r="3" spans="2:14">
      <c r="B3" t="s">
        <v>154</v>
      </c>
      <c r="C3" s="94">
        <v>11240</v>
      </c>
      <c r="D3" s="94">
        <v>18384</v>
      </c>
      <c r="E3" s="94">
        <v>22163</v>
      </c>
      <c r="F3" s="94">
        <v>36151</v>
      </c>
      <c r="G3" s="94">
        <v>35531</v>
      </c>
      <c r="H3" s="94">
        <v>37900</v>
      </c>
      <c r="I3" s="94">
        <v>30199</v>
      </c>
      <c r="J3" s="94">
        <v>23857</v>
      </c>
      <c r="K3" s="94">
        <v>18891</v>
      </c>
      <c r="L3" s="94">
        <v>26633</v>
      </c>
      <c r="M3" s="94">
        <v>29001</v>
      </c>
      <c r="N3" s="94">
        <v>14283</v>
      </c>
    </row>
    <row r="4" spans="2:14">
      <c r="B4" t="s">
        <v>121</v>
      </c>
      <c r="C4" s="94">
        <v>16680</v>
      </c>
      <c r="D4" s="94">
        <v>22432</v>
      </c>
      <c r="E4" s="94">
        <v>24406</v>
      </c>
      <c r="F4" s="94">
        <v>36303</v>
      </c>
      <c r="G4" s="94">
        <v>43397</v>
      </c>
      <c r="H4" s="94">
        <v>38626</v>
      </c>
      <c r="I4" s="94">
        <v>28840</v>
      </c>
      <c r="J4" s="94">
        <v>33312</v>
      </c>
      <c r="K4" s="94">
        <v>28771</v>
      </c>
      <c r="L4" s="94">
        <v>23352</v>
      </c>
      <c r="M4" s="94">
        <v>31198</v>
      </c>
      <c r="N4" s="94">
        <v>26666</v>
      </c>
    </row>
    <row r="5" spans="2:14">
      <c r="B5" t="s">
        <v>112</v>
      </c>
      <c r="C5" s="94">
        <v>-1422</v>
      </c>
      <c r="D5" s="94">
        <v>-6659</v>
      </c>
      <c r="E5" s="94">
        <v>-5177</v>
      </c>
      <c r="F5">
        <v>445</v>
      </c>
      <c r="G5" s="94">
        <v>-3179</v>
      </c>
      <c r="H5" s="94">
        <v>-2223</v>
      </c>
      <c r="I5" s="94">
        <v>-4152</v>
      </c>
      <c r="J5" s="94">
        <v>-10688</v>
      </c>
      <c r="K5" s="94">
        <v>-9109</v>
      </c>
      <c r="L5" s="94">
        <v>9950</v>
      </c>
      <c r="M5" s="94">
        <v>-5505</v>
      </c>
      <c r="N5">
        <v>337</v>
      </c>
    </row>
    <row r="6" spans="2:14">
      <c r="B6" t="s">
        <v>113</v>
      </c>
      <c r="C6" s="94">
        <v>-2411</v>
      </c>
      <c r="D6" s="94">
        <v>-2719</v>
      </c>
      <c r="E6" s="94">
        <v>-2656</v>
      </c>
      <c r="F6" s="94">
        <v>-2853</v>
      </c>
      <c r="G6" s="94">
        <v>-3692</v>
      </c>
      <c r="H6" s="94">
        <v>-5743</v>
      </c>
      <c r="I6" s="94">
        <v>-6621</v>
      </c>
      <c r="J6" s="94">
        <v>-3560</v>
      </c>
      <c r="K6" s="94">
        <v>2069</v>
      </c>
      <c r="L6" s="94">
        <v>2326</v>
      </c>
      <c r="M6" s="94">
        <v>3814</v>
      </c>
      <c r="N6">
        <v>597</v>
      </c>
    </row>
    <row r="7" spans="2:14">
      <c r="B7" t="s">
        <v>122</v>
      </c>
      <c r="C7">
        <v>344</v>
      </c>
      <c r="D7" s="94">
        <v>5867</v>
      </c>
      <c r="E7" s="94">
        <v>8132</v>
      </c>
      <c r="F7" s="94">
        <v>4694</v>
      </c>
      <c r="G7" s="94">
        <v>3598</v>
      </c>
      <c r="H7" s="94">
        <v>3947</v>
      </c>
      <c r="I7" s="94">
        <v>9301</v>
      </c>
      <c r="J7" s="94">
        <v>7320</v>
      </c>
      <c r="K7" s="94">
        <v>-4692</v>
      </c>
      <c r="L7" s="94">
        <v>-8085</v>
      </c>
      <c r="M7" s="94">
        <v>5748</v>
      </c>
      <c r="N7" s="94">
        <v>-7012</v>
      </c>
    </row>
    <row r="8" spans="2:14">
      <c r="B8" t="s">
        <v>123</v>
      </c>
      <c r="C8">
        <v>0</v>
      </c>
      <c r="D8">
        <v>0</v>
      </c>
      <c r="E8">
        <v>0</v>
      </c>
      <c r="F8">
        <v>0</v>
      </c>
      <c r="G8">
        <v>0</v>
      </c>
      <c r="H8">
        <v>-520</v>
      </c>
      <c r="I8">
        <v>0</v>
      </c>
      <c r="J8">
        <v>0</v>
      </c>
      <c r="K8">
        <v>0</v>
      </c>
      <c r="L8">
        <v>0</v>
      </c>
      <c r="M8">
        <v>0</v>
      </c>
      <c r="N8">
        <v>0</v>
      </c>
    </row>
    <row r="9" spans="2:14">
      <c r="B9" t="s">
        <v>124</v>
      </c>
      <c r="C9">
        <v>-559</v>
      </c>
      <c r="D9" s="94">
        <v>1231</v>
      </c>
      <c r="E9">
        <v>-303</v>
      </c>
      <c r="F9" s="94">
        <v>1870</v>
      </c>
      <c r="G9">
        <v>-398</v>
      </c>
      <c r="H9" s="94">
        <v>5852</v>
      </c>
      <c r="I9" s="94">
        <v>4727</v>
      </c>
      <c r="J9">
        <v>494</v>
      </c>
      <c r="K9" s="94">
        <v>4512</v>
      </c>
      <c r="L9">
        <v>875</v>
      </c>
      <c r="M9" s="94">
        <v>-4150</v>
      </c>
      <c r="N9" s="94">
        <v>-4396</v>
      </c>
    </row>
    <row r="10" spans="2:14">
      <c r="B10" t="s">
        <v>125</v>
      </c>
      <c r="C10" s="94">
        <v>-4048</v>
      </c>
      <c r="D10" s="94">
        <v>-2280</v>
      </c>
      <c r="E10">
        <v>-3</v>
      </c>
      <c r="F10" s="94">
        <v>4157</v>
      </c>
      <c r="G10" s="94">
        <v>-3672</v>
      </c>
      <c r="H10" s="94">
        <v>1313</v>
      </c>
      <c r="I10" s="94">
        <v>3254</v>
      </c>
      <c r="J10" s="94">
        <v>-6434</v>
      </c>
      <c r="K10" s="94">
        <v>-7221</v>
      </c>
      <c r="L10" s="94">
        <v>5065</v>
      </c>
      <c r="M10">
        <v>-93</v>
      </c>
      <c r="N10" s="94">
        <v>-10474</v>
      </c>
    </row>
    <row r="11" spans="2:14">
      <c r="B11" t="s">
        <v>126</v>
      </c>
      <c r="C11" s="94">
        <v>-1391</v>
      </c>
      <c r="D11" s="94">
        <v>-1768</v>
      </c>
      <c r="E11" s="94">
        <v>-2240</v>
      </c>
      <c r="F11" s="94">
        <v>-4308</v>
      </c>
      <c r="G11" s="94">
        <v>-4194</v>
      </c>
      <c r="H11" s="94">
        <v>-2040</v>
      </c>
      <c r="I11" s="94">
        <v>-1895</v>
      </c>
      <c r="J11" s="94">
        <v>-3021</v>
      </c>
      <c r="K11" s="94">
        <v>-2659</v>
      </c>
      <c r="L11" s="94">
        <v>-1785</v>
      </c>
      <c r="M11" s="94">
        <v>-2105</v>
      </c>
      <c r="N11" s="94">
        <v>-1910</v>
      </c>
    </row>
    <row r="12" spans="2:14">
      <c r="B12" t="s">
        <v>155</v>
      </c>
      <c r="C12" s="94">
        <v>-7023</v>
      </c>
      <c r="D12" s="94">
        <v>-19464</v>
      </c>
      <c r="E12" s="94">
        <v>-22969</v>
      </c>
      <c r="F12" s="94">
        <v>-27991</v>
      </c>
      <c r="G12" s="94">
        <v>-36232</v>
      </c>
      <c r="H12" s="94">
        <v>-36694</v>
      </c>
      <c r="I12" s="94">
        <v>-39571</v>
      </c>
      <c r="J12" s="94">
        <v>-25139</v>
      </c>
      <c r="K12" s="94">
        <v>-20878</v>
      </c>
      <c r="L12" s="94">
        <v>-33115</v>
      </c>
      <c r="M12" s="94">
        <v>-25672</v>
      </c>
      <c r="N12" s="94">
        <v>-4444</v>
      </c>
    </row>
    <row r="13" spans="2:14">
      <c r="B13" t="s">
        <v>129</v>
      </c>
      <c r="C13" s="94">
        <v>-8124</v>
      </c>
      <c r="D13" s="94">
        <v>-13876</v>
      </c>
      <c r="E13" s="94">
        <v>-18863</v>
      </c>
      <c r="F13" s="94">
        <v>-26975</v>
      </c>
      <c r="G13" s="94">
        <v>-31962</v>
      </c>
      <c r="H13" s="94">
        <v>-31503</v>
      </c>
      <c r="I13" s="94">
        <v>-16072</v>
      </c>
      <c r="J13" s="94">
        <v>-35079</v>
      </c>
      <c r="K13" s="94">
        <v>-35304</v>
      </c>
      <c r="L13" s="94">
        <v>-29702</v>
      </c>
      <c r="M13" s="94">
        <v>-20205</v>
      </c>
      <c r="N13" s="94">
        <v>-15168</v>
      </c>
    </row>
    <row r="14" spans="2:14">
      <c r="B14" t="s">
        <v>130</v>
      </c>
      <c r="C14">
        <v>11</v>
      </c>
      <c r="D14">
        <v>93</v>
      </c>
      <c r="E14">
        <v>37</v>
      </c>
      <c r="F14">
        <v>50</v>
      </c>
      <c r="G14">
        <v>74</v>
      </c>
      <c r="H14">
        <v>59</v>
      </c>
      <c r="I14">
        <v>53</v>
      </c>
      <c r="J14">
        <v>30</v>
      </c>
      <c r="K14">
        <v>67</v>
      </c>
      <c r="L14">
        <v>171</v>
      </c>
      <c r="M14">
        <v>351</v>
      </c>
      <c r="N14">
        <v>230</v>
      </c>
    </row>
    <row r="15" spans="2:14">
      <c r="B15" t="s">
        <v>131</v>
      </c>
      <c r="C15">
        <v>-147</v>
      </c>
      <c r="D15" s="94">
        <v>-5857</v>
      </c>
      <c r="E15">
        <v>73</v>
      </c>
      <c r="F15">
        <v>-429</v>
      </c>
      <c r="G15" s="94">
        <v>-5461</v>
      </c>
      <c r="H15" s="94">
        <v>-4728</v>
      </c>
      <c r="I15">
        <v>-6</v>
      </c>
      <c r="J15">
        <v>-329</v>
      </c>
      <c r="K15">
        <v>-130</v>
      </c>
      <c r="L15" s="94">
        <v>-1439</v>
      </c>
      <c r="M15" s="94">
        <v>-7530</v>
      </c>
      <c r="N15" s="94">
        <v>-3008</v>
      </c>
    </row>
    <row r="16" spans="2:14">
      <c r="B16" t="s">
        <v>132</v>
      </c>
      <c r="C16">
        <v>7</v>
      </c>
      <c r="D16">
        <v>84</v>
      </c>
      <c r="E16">
        <v>34</v>
      </c>
      <c r="F16">
        <v>4</v>
      </c>
      <c r="G16">
        <v>42</v>
      </c>
      <c r="H16">
        <v>89</v>
      </c>
      <c r="I16" s="94">
        <v>1965</v>
      </c>
      <c r="J16" s="94">
        <v>2381</v>
      </c>
      <c r="K16" s="94">
        <v>5644</v>
      </c>
      <c r="L16">
        <v>21</v>
      </c>
      <c r="M16">
        <v>226</v>
      </c>
      <c r="N16">
        <v>104</v>
      </c>
    </row>
    <row r="17" spans="2:14">
      <c r="B17" t="s">
        <v>133</v>
      </c>
      <c r="C17">
        <v>314</v>
      </c>
      <c r="D17">
        <v>467</v>
      </c>
      <c r="E17">
        <v>713</v>
      </c>
      <c r="F17">
        <v>653</v>
      </c>
      <c r="G17">
        <v>698</v>
      </c>
      <c r="H17">
        <v>731</v>
      </c>
      <c r="I17">
        <v>638</v>
      </c>
      <c r="J17">
        <v>690</v>
      </c>
      <c r="K17">
        <v>761</v>
      </c>
      <c r="L17" s="94">
        <v>1104</v>
      </c>
      <c r="M17">
        <v>428</v>
      </c>
      <c r="N17">
        <v>653</v>
      </c>
    </row>
    <row r="18" spans="2:14">
      <c r="B18" t="s">
        <v>134</v>
      </c>
      <c r="C18">
        <v>98</v>
      </c>
      <c r="D18">
        <v>70</v>
      </c>
      <c r="E18">
        <v>95</v>
      </c>
      <c r="F18">
        <v>40</v>
      </c>
      <c r="G18">
        <v>80</v>
      </c>
      <c r="H18">
        <v>58</v>
      </c>
      <c r="I18">
        <v>620</v>
      </c>
      <c r="J18" s="94">
        <v>1797</v>
      </c>
      <c r="K18">
        <v>232</v>
      </c>
      <c r="L18">
        <v>21</v>
      </c>
      <c r="M18">
        <v>18</v>
      </c>
      <c r="N18">
        <v>32</v>
      </c>
    </row>
    <row r="19" spans="2:14">
      <c r="B19" t="s">
        <v>135</v>
      </c>
      <c r="C19">
        <v>-70</v>
      </c>
      <c r="D19">
        <v>-304</v>
      </c>
      <c r="E19">
        <v>0</v>
      </c>
      <c r="F19">
        <v>0</v>
      </c>
      <c r="G19">
        <v>0</v>
      </c>
      <c r="H19">
        <v>0</v>
      </c>
      <c r="I19">
        <v>0</v>
      </c>
      <c r="J19">
        <v>0</v>
      </c>
      <c r="K19">
        <v>0</v>
      </c>
      <c r="L19">
        <v>0</v>
      </c>
      <c r="M19">
        <v>0</v>
      </c>
      <c r="N19">
        <v>0</v>
      </c>
    </row>
    <row r="20" spans="2:14">
      <c r="B20" t="s">
        <v>136</v>
      </c>
      <c r="C20">
        <v>-4</v>
      </c>
      <c r="D20">
        <v>-9</v>
      </c>
      <c r="E20">
        <v>0</v>
      </c>
      <c r="F20">
        <v>0</v>
      </c>
      <c r="G20">
        <v>-160</v>
      </c>
      <c r="H20">
        <v>0</v>
      </c>
      <c r="I20">
        <v>-107</v>
      </c>
      <c r="J20">
        <v>-4</v>
      </c>
      <c r="K20">
        <v>-9</v>
      </c>
      <c r="L20">
        <v>-606</v>
      </c>
      <c r="M20">
        <v>-10</v>
      </c>
      <c r="N20">
        <v>0</v>
      </c>
    </row>
    <row r="21" spans="2:14">
      <c r="B21" t="s">
        <v>137</v>
      </c>
      <c r="C21">
        <v>0</v>
      </c>
      <c r="D21">
        <v>0</v>
      </c>
      <c r="E21">
        <v>0</v>
      </c>
      <c r="F21">
        <v>0</v>
      </c>
      <c r="G21">
        <v>0</v>
      </c>
      <c r="H21">
        <v>0</v>
      </c>
      <c r="I21">
        <v>0</v>
      </c>
      <c r="J21">
        <v>14</v>
      </c>
      <c r="K21">
        <v>533</v>
      </c>
      <c r="L21">
        <v>0</v>
      </c>
      <c r="M21">
        <v>0</v>
      </c>
      <c r="N21">
        <v>0</v>
      </c>
    </row>
    <row r="22" spans="2:14">
      <c r="B22" t="s">
        <v>138</v>
      </c>
      <c r="C22">
        <v>2</v>
      </c>
      <c r="D22">
        <v>0</v>
      </c>
      <c r="E22">
        <v>0</v>
      </c>
      <c r="F22">
        <v>-185</v>
      </c>
      <c r="G22">
        <v>0</v>
      </c>
      <c r="H22">
        <v>-111</v>
      </c>
      <c r="I22">
        <v>0</v>
      </c>
      <c r="J22">
        <v>0</v>
      </c>
      <c r="K22">
        <v>-8</v>
      </c>
      <c r="L22">
        <v>-27</v>
      </c>
      <c r="M22">
        <v>0</v>
      </c>
      <c r="N22">
        <v>-98</v>
      </c>
    </row>
    <row r="23" spans="2:14">
      <c r="B23" t="s">
        <v>139</v>
      </c>
      <c r="C23">
        <v>5</v>
      </c>
      <c r="D23">
        <v>-3</v>
      </c>
      <c r="E23">
        <v>45</v>
      </c>
      <c r="F23">
        <v>0</v>
      </c>
      <c r="G23">
        <v>0</v>
      </c>
      <c r="H23">
        <v>0</v>
      </c>
      <c r="I23">
        <v>0</v>
      </c>
      <c r="J23">
        <v>0</v>
      </c>
      <c r="K23">
        <v>0</v>
      </c>
      <c r="L23">
        <v>0</v>
      </c>
      <c r="M23">
        <v>0</v>
      </c>
      <c r="N23">
        <v>0</v>
      </c>
    </row>
    <row r="24" spans="2:14">
      <c r="B24" t="s">
        <v>140</v>
      </c>
      <c r="C24">
        <v>884</v>
      </c>
      <c r="D24">
        <v>-129</v>
      </c>
      <c r="E24" s="94">
        <v>-5103</v>
      </c>
      <c r="F24" s="94">
        <v>-1149</v>
      </c>
      <c r="G24">
        <v>456</v>
      </c>
      <c r="H24" s="94">
        <v>-1289</v>
      </c>
      <c r="I24" s="94">
        <v>-26663</v>
      </c>
      <c r="J24" s="94">
        <v>5360</v>
      </c>
      <c r="K24" s="94">
        <v>7335</v>
      </c>
      <c r="L24" s="94">
        <v>-2659</v>
      </c>
      <c r="M24" s="94">
        <v>1051</v>
      </c>
      <c r="N24" s="94">
        <v>12813</v>
      </c>
    </row>
    <row r="25" spans="2:14">
      <c r="B25" t="s">
        <v>156</v>
      </c>
      <c r="C25" s="94">
        <v>-1401</v>
      </c>
      <c r="D25" s="94">
        <v>6567</v>
      </c>
      <c r="E25" s="94">
        <v>-1692</v>
      </c>
      <c r="F25" s="94">
        <v>-3883</v>
      </c>
      <c r="G25" s="94">
        <v>5201</v>
      </c>
      <c r="H25" s="94">
        <v>-3795</v>
      </c>
      <c r="I25" s="94">
        <v>6205</v>
      </c>
      <c r="J25" s="94">
        <v>2012</v>
      </c>
      <c r="K25" s="94">
        <v>8830</v>
      </c>
      <c r="L25" s="94">
        <v>3390</v>
      </c>
      <c r="M25" s="94">
        <v>9904</v>
      </c>
      <c r="N25" s="94">
        <v>-3380</v>
      </c>
    </row>
    <row r="26" spans="2:14">
      <c r="B26" t="s">
        <v>143</v>
      </c>
      <c r="C26" s="94">
        <v>3258</v>
      </c>
      <c r="D26">
        <v>139</v>
      </c>
      <c r="E26">
        <v>1</v>
      </c>
      <c r="F26">
        <v>0</v>
      </c>
      <c r="G26">
        <v>0</v>
      </c>
      <c r="H26" s="94">
        <v>7433</v>
      </c>
      <c r="I26">
        <v>5</v>
      </c>
      <c r="J26">
        <v>0</v>
      </c>
      <c r="K26">
        <v>0</v>
      </c>
      <c r="L26" s="94">
        <v>3889</v>
      </c>
      <c r="M26" s="94">
        <v>2603</v>
      </c>
      <c r="N26">
        <v>19</v>
      </c>
    </row>
    <row r="27" spans="2:14">
      <c r="B27" t="s">
        <v>144</v>
      </c>
      <c r="C27">
        <v>0</v>
      </c>
      <c r="D27">
        <v>0</v>
      </c>
      <c r="E27">
        <v>-97</v>
      </c>
      <c r="F27">
        <v>-658</v>
      </c>
      <c r="G27">
        <v>-744</v>
      </c>
      <c r="H27">
        <v>0</v>
      </c>
      <c r="I27">
        <v>0</v>
      </c>
      <c r="J27">
        <v>0</v>
      </c>
      <c r="K27">
        <v>0</v>
      </c>
      <c r="L27">
        <v>0</v>
      </c>
      <c r="M27">
        <v>0</v>
      </c>
      <c r="N27">
        <v>0</v>
      </c>
    </row>
    <row r="28" spans="2:14">
      <c r="B28" t="s">
        <v>145</v>
      </c>
      <c r="C28" s="94">
        <v>15530</v>
      </c>
      <c r="D28" s="94">
        <v>27462</v>
      </c>
      <c r="E28" s="94">
        <v>27863</v>
      </c>
      <c r="F28" s="94">
        <v>33258</v>
      </c>
      <c r="G28" s="94">
        <v>36363</v>
      </c>
      <c r="H28" s="94">
        <v>19519</v>
      </c>
      <c r="I28" s="94">
        <v>33390</v>
      </c>
      <c r="J28" s="94">
        <v>37482</v>
      </c>
      <c r="K28" s="94">
        <v>51128</v>
      </c>
      <c r="L28" s="94">
        <v>38297</v>
      </c>
      <c r="M28" s="94">
        <v>46641</v>
      </c>
      <c r="N28" s="94">
        <v>46578</v>
      </c>
    </row>
    <row r="29" spans="2:14">
      <c r="B29" t="s">
        <v>146</v>
      </c>
      <c r="C29" s="94">
        <v>-16641</v>
      </c>
      <c r="D29" s="94">
        <v>-15010</v>
      </c>
      <c r="E29" s="94">
        <v>-20395</v>
      </c>
      <c r="F29" s="94">
        <v>-29141</v>
      </c>
      <c r="G29" s="94">
        <v>-23332</v>
      </c>
      <c r="H29" s="94">
        <v>-24924</v>
      </c>
      <c r="I29" s="94">
        <v>-21732</v>
      </c>
      <c r="J29" s="94">
        <v>-29964</v>
      </c>
      <c r="K29" s="94">
        <v>-35198</v>
      </c>
      <c r="L29" s="94">
        <v>-29847</v>
      </c>
      <c r="M29" s="94">
        <v>-29709</v>
      </c>
      <c r="N29" s="94">
        <v>-42816</v>
      </c>
    </row>
    <row r="30" spans="2:14">
      <c r="B30" t="s">
        <v>147</v>
      </c>
      <c r="C30">
        <v>339</v>
      </c>
      <c r="D30">
        <v>0</v>
      </c>
      <c r="E30">
        <v>0</v>
      </c>
      <c r="F30">
        <v>0</v>
      </c>
      <c r="G30">
        <v>0</v>
      </c>
      <c r="H30">
        <v>0</v>
      </c>
      <c r="I30">
        <v>0</v>
      </c>
      <c r="J30">
        <v>0</v>
      </c>
      <c r="K30">
        <v>0</v>
      </c>
      <c r="L30">
        <v>0</v>
      </c>
      <c r="M30">
        <v>0</v>
      </c>
      <c r="N30">
        <v>0</v>
      </c>
    </row>
    <row r="31" spans="2:14">
      <c r="B31" t="s">
        <v>148</v>
      </c>
      <c r="C31" s="94">
        <v>-2469</v>
      </c>
      <c r="D31" s="94">
        <v>-3374</v>
      </c>
      <c r="E31" s="94">
        <v>-4666</v>
      </c>
      <c r="F31" s="94">
        <v>-6171</v>
      </c>
      <c r="G31" s="94">
        <v>-6307</v>
      </c>
      <c r="H31" s="94">
        <v>-5716</v>
      </c>
      <c r="I31" s="94">
        <v>-5336</v>
      </c>
      <c r="J31" s="94">
        <v>-5411</v>
      </c>
      <c r="K31" s="94">
        <v>-7005</v>
      </c>
      <c r="L31" s="94">
        <v>-7518</v>
      </c>
      <c r="M31" s="94">
        <v>-8123</v>
      </c>
      <c r="N31" s="94">
        <v>-9251</v>
      </c>
    </row>
    <row r="32" spans="2:14">
      <c r="B32" t="s">
        <v>149</v>
      </c>
      <c r="C32" s="94">
        <v>-1020</v>
      </c>
      <c r="D32" s="94">
        <v>-1503</v>
      </c>
      <c r="E32" s="94">
        <v>-1551</v>
      </c>
      <c r="F32">
        <v>-722</v>
      </c>
      <c r="G32">
        <v>-720</v>
      </c>
      <c r="H32">
        <v>-108</v>
      </c>
      <c r="I32">
        <v>-121</v>
      </c>
      <c r="J32">
        <v>-96</v>
      </c>
      <c r="K32">
        <v>-95</v>
      </c>
      <c r="L32">
        <v>-57</v>
      </c>
      <c r="M32">
        <v>-30</v>
      </c>
      <c r="N32">
        <v>-100</v>
      </c>
    </row>
    <row r="33" spans="2:14">
      <c r="B33" t="s">
        <v>150</v>
      </c>
      <c r="C33">
        <v>0</v>
      </c>
      <c r="D33">
        <v>0</v>
      </c>
      <c r="E33">
        <v>0</v>
      </c>
      <c r="F33">
        <v>0</v>
      </c>
      <c r="G33">
        <v>0</v>
      </c>
      <c r="H33">
        <v>0</v>
      </c>
      <c r="I33">
        <v>0</v>
      </c>
      <c r="J33">
        <v>0</v>
      </c>
      <c r="K33">
        <v>0</v>
      </c>
      <c r="L33" s="94">
        <v>-1346</v>
      </c>
      <c r="M33" s="94">
        <v>-1477</v>
      </c>
      <c r="N33" s="94">
        <v>-1559</v>
      </c>
    </row>
    <row r="34" spans="2:14">
      <c r="B34" t="s">
        <v>151</v>
      </c>
      <c r="C34">
        <v>-399</v>
      </c>
      <c r="D34" s="94">
        <v>-1147</v>
      </c>
      <c r="E34" s="94">
        <v>-2849</v>
      </c>
      <c r="F34">
        <v>-450</v>
      </c>
      <c r="G34">
        <v>-57</v>
      </c>
      <c r="H34">
        <v>0</v>
      </c>
      <c r="I34">
        <v>0</v>
      </c>
      <c r="J34">
        <v>0</v>
      </c>
      <c r="K34">
        <v>0</v>
      </c>
      <c r="L34">
        <v>-29</v>
      </c>
      <c r="M34">
        <v>0</v>
      </c>
      <c r="N34" s="94">
        <v>3750</v>
      </c>
    </row>
    <row r="35" spans="2:14">
      <c r="B35" t="s">
        <v>153</v>
      </c>
      <c r="C35" s="94">
        <v>2815</v>
      </c>
      <c r="D35" s="94">
        <v>5488</v>
      </c>
      <c r="E35" s="94">
        <v>-2499</v>
      </c>
      <c r="F35" s="94">
        <v>4277</v>
      </c>
      <c r="G35" s="94">
        <v>4500</v>
      </c>
      <c r="H35" s="94">
        <v>-2589</v>
      </c>
      <c r="I35" s="94">
        <v>-3167</v>
      </c>
      <c r="J35">
        <v>730</v>
      </c>
      <c r="K35" s="94">
        <v>6843</v>
      </c>
      <c r="L35" s="94">
        <v>-3092</v>
      </c>
      <c r="M35" s="94">
        <v>13232</v>
      </c>
      <c r="N35" s="94">
        <v>6459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06DCF-949A-4E4A-A01D-4AF58459E6DA}">
  <dimension ref="B1:Q115"/>
  <sheetViews>
    <sheetView workbookViewId="0">
      <selection activeCell="M17" sqref="M17"/>
    </sheetView>
  </sheetViews>
  <sheetFormatPr defaultRowHeight="14.5"/>
  <cols>
    <col min="1" max="1" width="1.81640625" customWidth="1"/>
    <col min="2" max="2" width="11.08984375" customWidth="1"/>
    <col min="3" max="3" width="11.26953125" bestFit="1" customWidth="1"/>
    <col min="9" max="9" width="17.54296875" bestFit="1" customWidth="1"/>
    <col min="13" max="13" width="20" bestFit="1" customWidth="1"/>
  </cols>
  <sheetData>
    <row r="1" spans="2:13">
      <c r="B1" s="95"/>
      <c r="C1" s="95"/>
      <c r="D1" s="95"/>
      <c r="E1" s="95"/>
      <c r="F1" s="95"/>
      <c r="G1" s="95"/>
      <c r="H1" s="95"/>
      <c r="I1" s="95"/>
      <c r="J1" s="95"/>
      <c r="K1" s="95"/>
    </row>
    <row r="2" spans="2:13">
      <c r="B2" s="95"/>
      <c r="C2" s="95"/>
      <c r="D2" s="95"/>
      <c r="E2" s="95"/>
      <c r="F2" s="95"/>
      <c r="G2" s="95"/>
      <c r="H2" s="95"/>
      <c r="I2" s="95"/>
      <c r="J2" s="95"/>
      <c r="K2" s="95"/>
    </row>
    <row r="3" spans="2:13">
      <c r="B3" s="95"/>
      <c r="C3" s="95"/>
      <c r="D3" s="95"/>
      <c r="E3" s="95"/>
      <c r="F3" s="95"/>
      <c r="G3" s="95"/>
      <c r="H3" s="95"/>
      <c r="I3" s="95"/>
      <c r="J3" s="95"/>
      <c r="K3" s="95"/>
    </row>
    <row r="4" spans="2:13">
      <c r="B4" s="95"/>
      <c r="C4" s="95"/>
      <c r="D4" s="95"/>
      <c r="E4" s="95"/>
      <c r="F4" s="95"/>
      <c r="G4" s="95"/>
      <c r="H4" s="95"/>
      <c r="I4" s="95"/>
      <c r="J4" s="95"/>
      <c r="K4" s="95"/>
    </row>
    <row r="6" spans="2:13">
      <c r="B6" s="92" t="s">
        <v>157</v>
      </c>
    </row>
    <row r="8" spans="2:13">
      <c r="B8" s="308" t="s">
        <v>158</v>
      </c>
      <c r="C8" s="308"/>
      <c r="D8" s="308"/>
      <c r="F8" s="308" t="s">
        <v>159</v>
      </c>
      <c r="G8" s="308"/>
      <c r="I8" s="308" t="s">
        <v>160</v>
      </c>
      <c r="J8" s="308"/>
    </row>
    <row r="9" spans="2:13">
      <c r="B9" s="92"/>
      <c r="L9" t="s">
        <v>34</v>
      </c>
      <c r="M9">
        <f>J36</f>
        <v>1.2421196304007405</v>
      </c>
    </row>
    <row r="10" spans="2:13">
      <c r="B10" s="96" t="s">
        <v>161</v>
      </c>
      <c r="C10" s="97" t="s">
        <v>162</v>
      </c>
      <c r="D10" s="97" t="s">
        <v>163</v>
      </c>
      <c r="F10" s="97" t="s">
        <v>162</v>
      </c>
      <c r="G10" s="97" t="s">
        <v>163</v>
      </c>
      <c r="I10" s="7" t="s">
        <v>164</v>
      </c>
      <c r="J10" s="40">
        <f>M11</f>
        <v>1.24211963040074</v>
      </c>
      <c r="L10" t="s">
        <v>34</v>
      </c>
      <c r="M10" s="40">
        <f>_xlfn.COVARIANCE.S(D12:D115,G12:G115)/_xlfn.VAR.S(G12:G115)</f>
        <v>1.2421196304007396</v>
      </c>
    </row>
    <row r="11" spans="2:13">
      <c r="B11" s="98">
        <v>44249</v>
      </c>
      <c r="C11" s="99">
        <v>2994.1999510000001</v>
      </c>
      <c r="F11" s="43">
        <v>14529.150390999999</v>
      </c>
      <c r="I11" t="s">
        <v>165</v>
      </c>
      <c r="J11" s="41">
        <v>0.75</v>
      </c>
      <c r="L11" t="s">
        <v>34</v>
      </c>
      <c r="M11">
        <f>SLOPE(D12:D115,G12:G115)</f>
        <v>1.24211963040074</v>
      </c>
    </row>
    <row r="12" spans="2:13">
      <c r="B12" s="98">
        <v>44256</v>
      </c>
      <c r="C12" s="99">
        <v>3286.1000979999999</v>
      </c>
      <c r="D12" s="41">
        <f>C12/C11-1</f>
        <v>9.7488528413912867E-2</v>
      </c>
      <c r="F12" s="43">
        <v>14938.099609000001</v>
      </c>
      <c r="G12" s="41">
        <f>F12/F11-1</f>
        <v>2.8146808794361711E-2</v>
      </c>
      <c r="J12" s="40"/>
    </row>
    <row r="13" spans="2:13">
      <c r="B13" s="98">
        <v>44263</v>
      </c>
      <c r="C13" s="99">
        <v>3129.3500979999999</v>
      </c>
      <c r="D13" s="41">
        <f t="shared" ref="D13:D76" si="0">C13/C12-1</f>
        <v>-4.7700920643105715E-2</v>
      </c>
      <c r="F13" s="43">
        <v>15030.950194999999</v>
      </c>
      <c r="G13" s="41">
        <f t="shared" ref="G13:G76" si="1">F13/F12-1</f>
        <v>6.2156893065605789E-3</v>
      </c>
      <c r="I13" t="s">
        <v>166</v>
      </c>
      <c r="J13" s="40">
        <v>1</v>
      </c>
    </row>
    <row r="14" spans="2:13">
      <c r="B14" s="98">
        <v>44270</v>
      </c>
      <c r="C14" s="99">
        <v>2960.3000489999999</v>
      </c>
      <c r="D14" s="41">
        <f t="shared" si="0"/>
        <v>-5.402081700863115E-2</v>
      </c>
      <c r="F14" s="43">
        <v>14744</v>
      </c>
      <c r="G14" s="41">
        <f t="shared" si="1"/>
        <v>-1.9090622434199345E-2</v>
      </c>
      <c r="I14" t="s">
        <v>167</v>
      </c>
      <c r="J14" s="41">
        <v>0.25</v>
      </c>
    </row>
    <row r="15" spans="2:13">
      <c r="B15" s="98">
        <v>44277</v>
      </c>
      <c r="C15" s="99">
        <v>2855.1999510000001</v>
      </c>
      <c r="D15" s="41">
        <f t="shared" si="0"/>
        <v>-3.5503190980759936E-2</v>
      </c>
      <c r="F15" s="43">
        <v>14507.299805000001</v>
      </c>
      <c r="G15" s="41">
        <f t="shared" si="1"/>
        <v>-1.6054001288659747E-2</v>
      </c>
    </row>
    <row r="16" spans="2:13">
      <c r="B16" s="98">
        <v>44284</v>
      </c>
      <c r="C16" s="99">
        <v>2912.6999510000001</v>
      </c>
      <c r="D16" s="41">
        <f t="shared" si="0"/>
        <v>2.0138694657745981E-2</v>
      </c>
      <c r="F16" s="43">
        <v>14867.349609000001</v>
      </c>
      <c r="G16" s="41">
        <f t="shared" si="1"/>
        <v>2.4818526454930545E-2</v>
      </c>
      <c r="I16" s="100" t="s">
        <v>168</v>
      </c>
      <c r="J16" s="101">
        <f>(J10*J11)+(J13*J14)</f>
        <v>1.181589722800555</v>
      </c>
    </row>
    <row r="17" spans="2:14">
      <c r="B17" s="98">
        <v>44291</v>
      </c>
      <c r="C17" s="99">
        <v>2947.75</v>
      </c>
      <c r="D17" s="41">
        <f t="shared" si="0"/>
        <v>1.2033525453923444E-2</v>
      </c>
      <c r="F17" s="43">
        <v>14834.849609000001</v>
      </c>
      <c r="G17" s="41">
        <f t="shared" si="1"/>
        <v>-2.1859982347038898E-3</v>
      </c>
    </row>
    <row r="18" spans="2:14">
      <c r="B18" s="98">
        <v>44298</v>
      </c>
      <c r="C18" s="99">
        <v>2919.8999020000001</v>
      </c>
      <c r="D18" s="41">
        <f t="shared" si="0"/>
        <v>-9.4479172250020449E-3</v>
      </c>
      <c r="F18" s="43">
        <v>14617.849609000001</v>
      </c>
      <c r="G18" s="41">
        <f t="shared" si="1"/>
        <v>-1.4627718225626696E-2</v>
      </c>
    </row>
    <row r="19" spans="2:14">
      <c r="B19" s="98">
        <v>44305</v>
      </c>
      <c r="C19" s="99">
        <v>2713.6999510000001</v>
      </c>
      <c r="D19" s="41">
        <f t="shared" si="0"/>
        <v>-7.0618842398933679E-2</v>
      </c>
      <c r="F19" s="43">
        <v>14341.349609000001</v>
      </c>
      <c r="G19" s="41">
        <f t="shared" si="1"/>
        <v>-1.8915230857879606E-2</v>
      </c>
      <c r="I19" t="s">
        <v>169</v>
      </c>
    </row>
    <row r="20" spans="2:14" ht="15" thickBot="1">
      <c r="B20" s="98">
        <v>44312</v>
      </c>
      <c r="C20" s="99">
        <v>2852.8999020000001</v>
      </c>
      <c r="D20" s="41">
        <f t="shared" si="0"/>
        <v>5.1295262377369699E-2</v>
      </c>
      <c r="F20" s="43">
        <v>14631.099609000001</v>
      </c>
      <c r="G20" s="41">
        <f t="shared" si="1"/>
        <v>2.0203816788495699E-2</v>
      </c>
    </row>
    <row r="21" spans="2:14">
      <c r="B21" s="98">
        <v>44319</v>
      </c>
      <c r="C21" s="99">
        <v>2895.5</v>
      </c>
      <c r="D21" s="41">
        <f t="shared" si="0"/>
        <v>1.4932209142751729E-2</v>
      </c>
      <c r="F21" s="43">
        <v>14823.150390999999</v>
      </c>
      <c r="G21" s="41">
        <f t="shared" si="1"/>
        <v>1.3126202891945438E-2</v>
      </c>
      <c r="I21" s="104" t="s">
        <v>170</v>
      </c>
      <c r="J21" s="104"/>
    </row>
    <row r="22" spans="2:14">
      <c r="B22" s="98">
        <v>44326</v>
      </c>
      <c r="C22" s="99">
        <v>2844.6499020000001</v>
      </c>
      <c r="D22" s="41">
        <f t="shared" si="0"/>
        <v>-1.7561767570367759E-2</v>
      </c>
      <c r="F22" s="43">
        <v>14677.799805000001</v>
      </c>
      <c r="G22" s="41">
        <f t="shared" si="1"/>
        <v>-9.8056473938393784E-3</v>
      </c>
      <c r="I22" t="s">
        <v>171</v>
      </c>
      <c r="J22">
        <v>0.51108084476327509</v>
      </c>
    </row>
    <row r="23" spans="2:14">
      <c r="B23" s="98">
        <v>44333</v>
      </c>
      <c r="C23" s="99">
        <v>3034.1499020000001</v>
      </c>
      <c r="D23" s="41">
        <f t="shared" si="0"/>
        <v>6.6616281977886826E-2</v>
      </c>
      <c r="F23" s="43">
        <v>15175.299805000001</v>
      </c>
      <c r="G23" s="41">
        <f t="shared" si="1"/>
        <v>3.3894725817865901E-2</v>
      </c>
      <c r="I23" t="s">
        <v>172</v>
      </c>
      <c r="J23">
        <v>0.26120362988394291</v>
      </c>
    </row>
    <row r="24" spans="2:14">
      <c r="B24" s="98">
        <v>44340</v>
      </c>
      <c r="C24" s="99">
        <v>3022.1000979999999</v>
      </c>
      <c r="D24" s="41">
        <f t="shared" si="0"/>
        <v>-3.971393764051534E-3</v>
      </c>
      <c r="F24" s="43">
        <v>15435.650390999999</v>
      </c>
      <c r="G24" s="41">
        <f t="shared" si="1"/>
        <v>1.7156207082921426E-2</v>
      </c>
      <c r="I24" t="s">
        <v>173</v>
      </c>
      <c r="J24">
        <v>0.2539605282161384</v>
      </c>
    </row>
    <row r="25" spans="2:14">
      <c r="B25" s="98">
        <v>44347</v>
      </c>
      <c r="C25" s="99">
        <v>3197</v>
      </c>
      <c r="D25" s="41">
        <f t="shared" si="0"/>
        <v>5.7873629703975471E-2</v>
      </c>
      <c r="F25" s="43">
        <v>15670.25</v>
      </c>
      <c r="G25" s="41">
        <f t="shared" si="1"/>
        <v>1.5198556786229611E-2</v>
      </c>
      <c r="I25" t="s">
        <v>174</v>
      </c>
      <c r="J25">
        <v>4.2285168880719627E-2</v>
      </c>
    </row>
    <row r="26" spans="2:14" ht="15" thickBot="1">
      <c r="B26" s="98">
        <v>44354</v>
      </c>
      <c r="C26" s="99">
        <v>3175.5500489999999</v>
      </c>
      <c r="D26" s="41">
        <f t="shared" si="0"/>
        <v>-6.7093997497654767E-3</v>
      </c>
      <c r="F26" s="43">
        <v>15799.349609000001</v>
      </c>
      <c r="G26" s="41">
        <f t="shared" si="1"/>
        <v>8.2385162329892125E-3</v>
      </c>
      <c r="I26" s="102" t="s">
        <v>175</v>
      </c>
      <c r="J26" s="102">
        <v>104</v>
      </c>
    </row>
    <row r="27" spans="2:14">
      <c r="B27" s="98">
        <v>44361</v>
      </c>
      <c r="C27" s="99">
        <v>3317.6999510000001</v>
      </c>
      <c r="D27" s="41">
        <f t="shared" si="0"/>
        <v>4.476386761555351E-2</v>
      </c>
      <c r="F27" s="43">
        <v>15683.349609000001</v>
      </c>
      <c r="G27" s="41">
        <f t="shared" si="1"/>
        <v>-7.3420743809555766E-3</v>
      </c>
    </row>
    <row r="28" spans="2:14" ht="15" thickBot="1">
      <c r="B28" s="98">
        <v>44368</v>
      </c>
      <c r="C28" s="99">
        <v>3315.3500979999999</v>
      </c>
      <c r="D28" s="41">
        <f t="shared" si="0"/>
        <v>-7.082777329794343E-4</v>
      </c>
      <c r="F28" s="43">
        <v>15860.349609000001</v>
      </c>
      <c r="G28" s="41">
        <f t="shared" si="1"/>
        <v>1.1285854387791394E-2</v>
      </c>
      <c r="I28" t="s">
        <v>176</v>
      </c>
    </row>
    <row r="29" spans="2:14">
      <c r="B29" s="98">
        <v>44375</v>
      </c>
      <c r="C29" s="99">
        <v>3314.3000489999999</v>
      </c>
      <c r="D29" s="41">
        <f t="shared" si="0"/>
        <v>-3.1672341350419408E-4</v>
      </c>
      <c r="F29" s="43">
        <v>15722.200194999999</v>
      </c>
      <c r="G29" s="41">
        <f t="shared" si="1"/>
        <v>-8.7103637313018512E-3</v>
      </c>
      <c r="I29" s="103"/>
      <c r="J29" s="103" t="s">
        <v>181</v>
      </c>
      <c r="K29" s="103" t="s">
        <v>182</v>
      </c>
      <c r="L29" s="103" t="s">
        <v>183</v>
      </c>
      <c r="M29" s="103" t="s">
        <v>184</v>
      </c>
      <c r="N29" s="103" t="s">
        <v>185</v>
      </c>
    </row>
    <row r="30" spans="2:14">
      <c r="B30" s="98">
        <v>44382</v>
      </c>
      <c r="C30" s="99">
        <v>3377.6000979999999</v>
      </c>
      <c r="D30" s="41">
        <f t="shared" si="0"/>
        <v>1.9099070109569238E-2</v>
      </c>
      <c r="F30" s="43">
        <v>15689.799805000001</v>
      </c>
      <c r="G30" s="41">
        <f t="shared" si="1"/>
        <v>-2.0608050780515086E-3</v>
      </c>
      <c r="I30" t="s">
        <v>177</v>
      </c>
      <c r="J30">
        <v>1</v>
      </c>
      <c r="K30">
        <v>6.4480851751198193E-2</v>
      </c>
      <c r="L30">
        <v>6.4480851751198193E-2</v>
      </c>
      <c r="M30">
        <v>36.062400041268319</v>
      </c>
      <c r="N30">
        <v>2.9630301858897445E-8</v>
      </c>
    </row>
    <row r="31" spans="2:14">
      <c r="B31" s="98">
        <v>44389</v>
      </c>
      <c r="C31" s="99">
        <v>3349.1999510000001</v>
      </c>
      <c r="D31" s="41">
        <f t="shared" si="0"/>
        <v>-8.4083805589704186E-3</v>
      </c>
      <c r="F31" s="43">
        <v>15923.400390999999</v>
      </c>
      <c r="G31" s="41">
        <f t="shared" si="1"/>
        <v>1.488869130921322E-2</v>
      </c>
      <c r="I31" t="s">
        <v>178</v>
      </c>
      <c r="J31">
        <v>102</v>
      </c>
      <c r="K31">
        <v>0.18237962174163994</v>
      </c>
      <c r="L31">
        <v>1.7880355072709797E-3</v>
      </c>
    </row>
    <row r="32" spans="2:14" ht="15" thickBot="1">
      <c r="B32" s="98">
        <v>44396</v>
      </c>
      <c r="C32" s="99">
        <v>3413.1999510000001</v>
      </c>
      <c r="D32" s="41">
        <f t="shared" si="0"/>
        <v>1.9109041244578684E-2</v>
      </c>
      <c r="F32" s="43">
        <v>15856.049805000001</v>
      </c>
      <c r="G32" s="41">
        <f t="shared" si="1"/>
        <v>-4.2296610237889665E-3</v>
      </c>
      <c r="I32" s="102" t="s">
        <v>179</v>
      </c>
      <c r="J32" s="102">
        <v>103</v>
      </c>
      <c r="K32" s="102">
        <v>0.24686047349283813</v>
      </c>
      <c r="L32" s="102"/>
      <c r="M32" s="102"/>
      <c r="N32" s="102"/>
    </row>
    <row r="33" spans="2:17" ht="15" thickBot="1">
      <c r="B33" s="98">
        <v>44403</v>
      </c>
      <c r="C33" s="99">
        <v>3500.8000489999999</v>
      </c>
      <c r="D33" s="41">
        <f t="shared" si="0"/>
        <v>2.5665094122111043E-2</v>
      </c>
      <c r="F33" s="43">
        <v>15763.049805000001</v>
      </c>
      <c r="G33" s="41">
        <f t="shared" si="1"/>
        <v>-5.8652691650018518E-3</v>
      </c>
    </row>
    <row r="34" spans="2:17">
      <c r="B34" s="98">
        <v>44410</v>
      </c>
      <c r="C34" s="99">
        <v>3529.1999510000001</v>
      </c>
      <c r="D34" s="41">
        <f t="shared" si="0"/>
        <v>8.1124033370922888E-3</v>
      </c>
      <c r="F34" s="43">
        <v>16238.200194999999</v>
      </c>
      <c r="G34" s="41">
        <f t="shared" si="1"/>
        <v>3.0143303223547635E-2</v>
      </c>
      <c r="I34" s="103"/>
      <c r="J34" s="103" t="s">
        <v>186</v>
      </c>
      <c r="K34" s="103" t="s">
        <v>174</v>
      </c>
      <c r="L34" s="103" t="s">
        <v>187</v>
      </c>
      <c r="M34" s="103" t="s">
        <v>188</v>
      </c>
      <c r="N34" s="103" t="s">
        <v>189</v>
      </c>
      <c r="O34" s="103" t="s">
        <v>190</v>
      </c>
      <c r="P34" s="103" t="s">
        <v>191</v>
      </c>
      <c r="Q34" s="103" t="s">
        <v>192</v>
      </c>
    </row>
    <row r="35" spans="2:17">
      <c r="B35" s="98">
        <v>44417</v>
      </c>
      <c r="C35" s="99">
        <v>3594.5500489999999</v>
      </c>
      <c r="D35" s="41">
        <f t="shared" si="0"/>
        <v>1.8516972375419716E-2</v>
      </c>
      <c r="F35" s="43">
        <v>16529.099609000001</v>
      </c>
      <c r="G35" s="41">
        <f t="shared" si="1"/>
        <v>1.79145108760006E-2</v>
      </c>
      <c r="I35" t="s">
        <v>180</v>
      </c>
      <c r="J35">
        <v>1.0669115618811139E-4</v>
      </c>
      <c r="K35">
        <v>4.1708464646725736E-3</v>
      </c>
      <c r="L35">
        <v>2.5580216651894194E-2</v>
      </c>
      <c r="M35">
        <v>0.97964214464629351</v>
      </c>
      <c r="N35">
        <v>-8.166163030683694E-3</v>
      </c>
      <c r="O35">
        <v>8.3795453430599177E-3</v>
      </c>
      <c r="P35">
        <v>-8.166163030683694E-3</v>
      </c>
      <c r="Q35">
        <v>8.3795453430599177E-3</v>
      </c>
    </row>
    <row r="36" spans="2:17" ht="15" thickBot="1">
      <c r="B36" s="98">
        <v>44424</v>
      </c>
      <c r="C36" s="99">
        <v>3643.1000979999999</v>
      </c>
      <c r="D36" s="41">
        <f t="shared" si="0"/>
        <v>1.3506571987641713E-2</v>
      </c>
      <c r="F36" s="43">
        <v>16450.5</v>
      </c>
      <c r="G36" s="41">
        <f t="shared" si="1"/>
        <v>-4.7552262893499897E-3</v>
      </c>
      <c r="I36" s="102" t="s">
        <v>193</v>
      </c>
      <c r="J36" s="102">
        <v>1.2421196304007405</v>
      </c>
      <c r="K36" s="102">
        <v>0.20684075390789466</v>
      </c>
      <c r="L36" s="102">
        <v>6.0051977520535011</v>
      </c>
      <c r="M36" s="102">
        <v>2.9630301858896244E-8</v>
      </c>
      <c r="N36" s="102">
        <v>0.83185197574685965</v>
      </c>
      <c r="O36" s="102">
        <v>1.6523872850546213</v>
      </c>
      <c r="P36" s="102">
        <v>0.83185197574685965</v>
      </c>
      <c r="Q36" s="102">
        <v>1.6523872850546213</v>
      </c>
    </row>
    <row r="37" spans="2:17">
      <c r="B37" s="98">
        <v>44431</v>
      </c>
      <c r="C37" s="99">
        <v>3833.0500489999999</v>
      </c>
      <c r="D37" s="41">
        <f t="shared" si="0"/>
        <v>5.2139646424834485E-2</v>
      </c>
      <c r="F37" s="43">
        <v>16705.199218999998</v>
      </c>
      <c r="G37" s="41">
        <f t="shared" si="1"/>
        <v>1.5482764596820742E-2</v>
      </c>
    </row>
    <row r="38" spans="2:17">
      <c r="B38" s="98">
        <v>44438</v>
      </c>
      <c r="C38" s="99">
        <v>3938.8999020000001</v>
      </c>
      <c r="D38" s="41">
        <f t="shared" si="0"/>
        <v>2.7615045889529899E-2</v>
      </c>
      <c r="F38" s="43">
        <v>17323.599609000001</v>
      </c>
      <c r="G38" s="41">
        <f t="shared" si="1"/>
        <v>3.7018438504860862E-2</v>
      </c>
    </row>
    <row r="39" spans="2:17">
      <c r="B39" s="98">
        <v>44445</v>
      </c>
      <c r="C39" s="99">
        <v>3950.5</v>
      </c>
      <c r="D39" s="41">
        <f t="shared" si="0"/>
        <v>2.9450095936964793E-3</v>
      </c>
      <c r="F39" s="43">
        <v>17369.25</v>
      </c>
      <c r="G39" s="41">
        <f t="shared" si="1"/>
        <v>2.6351562048503308E-3</v>
      </c>
    </row>
    <row r="40" spans="2:17">
      <c r="B40" s="98">
        <v>44452</v>
      </c>
      <c r="C40" s="99">
        <v>4239.6499020000001</v>
      </c>
      <c r="D40" s="41">
        <f t="shared" si="0"/>
        <v>7.3193241868118042E-2</v>
      </c>
      <c r="F40" s="43">
        <v>17585.150390999999</v>
      </c>
      <c r="G40" s="41">
        <f t="shared" si="1"/>
        <v>1.2430035321041366E-2</v>
      </c>
    </row>
    <row r="41" spans="2:17">
      <c r="B41" s="98">
        <v>44459</v>
      </c>
      <c r="C41" s="99">
        <v>4422.3500979999999</v>
      </c>
      <c r="D41" s="41">
        <f t="shared" si="0"/>
        <v>4.3093227087881214E-2</v>
      </c>
      <c r="F41" s="43">
        <v>17853.199218999998</v>
      </c>
      <c r="G41" s="41">
        <f t="shared" si="1"/>
        <v>1.5242907910368864E-2</v>
      </c>
    </row>
    <row r="42" spans="2:17">
      <c r="B42" s="98">
        <v>44466</v>
      </c>
      <c r="C42" s="99">
        <v>4235.6000979999999</v>
      </c>
      <c r="D42" s="41">
        <f t="shared" si="0"/>
        <v>-4.2228678386285412E-2</v>
      </c>
      <c r="F42" s="43">
        <v>17532.050781000002</v>
      </c>
      <c r="G42" s="41">
        <f t="shared" si="1"/>
        <v>-1.7988285128091697E-2</v>
      </c>
    </row>
    <row r="43" spans="2:17">
      <c r="B43" s="98">
        <v>44473</v>
      </c>
      <c r="C43" s="99">
        <v>4407.9501950000003</v>
      </c>
      <c r="D43" s="41">
        <f t="shared" si="0"/>
        <v>4.0690833178840924E-2</v>
      </c>
      <c r="F43" s="43">
        <v>17895.199218999998</v>
      </c>
      <c r="G43" s="41">
        <f t="shared" si="1"/>
        <v>2.0713403271313213E-2</v>
      </c>
    </row>
    <row r="44" spans="2:17">
      <c r="B44" s="98">
        <v>44480</v>
      </c>
      <c r="C44" s="99">
        <v>5323.75</v>
      </c>
      <c r="D44" s="41">
        <f t="shared" si="0"/>
        <v>0.2077609238958289</v>
      </c>
      <c r="F44" s="43">
        <v>18338.550781000002</v>
      </c>
      <c r="G44" s="41">
        <f t="shared" si="1"/>
        <v>2.4774888313580767E-2</v>
      </c>
    </row>
    <row r="45" spans="2:17">
      <c r="B45" s="98">
        <v>44487</v>
      </c>
      <c r="C45" s="99">
        <v>4521.4501950000003</v>
      </c>
      <c r="D45" s="41">
        <f t="shared" si="0"/>
        <v>-0.1507020061047194</v>
      </c>
      <c r="F45" s="43">
        <v>18114.900390999999</v>
      </c>
      <c r="G45" s="41">
        <f t="shared" si="1"/>
        <v>-1.2195641447944716E-2</v>
      </c>
    </row>
    <row r="46" spans="2:17">
      <c r="B46" s="98">
        <v>44494</v>
      </c>
      <c r="C46" s="99">
        <v>4635.4501950000003</v>
      </c>
      <c r="D46" s="41">
        <f t="shared" si="0"/>
        <v>2.5213149561188475E-2</v>
      </c>
      <c r="F46" s="43">
        <v>17671.650390999999</v>
      </c>
      <c r="G46" s="41">
        <f t="shared" si="1"/>
        <v>-2.4468806917658736E-2</v>
      </c>
    </row>
    <row r="47" spans="2:17">
      <c r="B47" s="98">
        <v>44501</v>
      </c>
      <c r="C47" s="99">
        <v>4783.7001950000003</v>
      </c>
      <c r="D47" s="41">
        <f t="shared" si="0"/>
        <v>3.1981791145099248E-2</v>
      </c>
      <c r="F47" s="43">
        <v>17916.800781000002</v>
      </c>
      <c r="G47" s="41">
        <f t="shared" si="1"/>
        <v>1.3872523764099309E-2</v>
      </c>
    </row>
    <row r="48" spans="2:17">
      <c r="B48" s="98">
        <v>44508</v>
      </c>
      <c r="C48" s="99">
        <v>5078.5498049999997</v>
      </c>
      <c r="D48" s="41">
        <f t="shared" si="0"/>
        <v>6.1636306202504265E-2</v>
      </c>
      <c r="F48" s="43">
        <v>18102.75</v>
      </c>
      <c r="G48" s="41">
        <f t="shared" si="1"/>
        <v>1.0378483372834646E-2</v>
      </c>
    </row>
    <row r="49" spans="2:7">
      <c r="B49" s="98">
        <v>44515</v>
      </c>
      <c r="C49" s="99">
        <v>5080.8999020000001</v>
      </c>
      <c r="D49" s="41">
        <f t="shared" si="0"/>
        <v>4.6274962149372989E-4</v>
      </c>
      <c r="F49" s="43">
        <v>17764.800781000002</v>
      </c>
      <c r="G49" s="41">
        <f t="shared" si="1"/>
        <v>-1.8668391211279944E-2</v>
      </c>
    </row>
    <row r="50" spans="2:7">
      <c r="B50" s="98">
        <v>44522</v>
      </c>
      <c r="C50" s="99">
        <v>4718.75</v>
      </c>
      <c r="D50" s="41">
        <f t="shared" si="0"/>
        <v>-7.1276724396291846E-2</v>
      </c>
      <c r="F50" s="43">
        <v>17026.449218999998</v>
      </c>
      <c r="G50" s="41">
        <f t="shared" si="1"/>
        <v>-4.1562614245001406E-2</v>
      </c>
    </row>
    <row r="51" spans="2:7">
      <c r="B51" s="98">
        <v>44529</v>
      </c>
      <c r="C51" s="99">
        <v>4799.0498049999997</v>
      </c>
      <c r="D51" s="41">
        <f t="shared" si="0"/>
        <v>1.7017177218543011E-2</v>
      </c>
      <c r="F51" s="43">
        <v>17196.699218999998</v>
      </c>
      <c r="G51" s="41">
        <f t="shared" si="1"/>
        <v>9.9991488424970854E-3</v>
      </c>
    </row>
    <row r="52" spans="2:7">
      <c r="B52" s="98">
        <v>44536</v>
      </c>
      <c r="C52" s="99">
        <v>4796.6000979999999</v>
      </c>
      <c r="D52" s="41">
        <f t="shared" si="0"/>
        <v>-5.1045667362059621E-4</v>
      </c>
      <c r="F52" s="43">
        <v>17511.300781000002</v>
      </c>
      <c r="G52" s="41">
        <f t="shared" si="1"/>
        <v>1.8294299271828462E-2</v>
      </c>
    </row>
    <row r="53" spans="2:7">
      <c r="B53" s="98">
        <v>44543</v>
      </c>
      <c r="C53" s="99">
        <v>4697.7998049999997</v>
      </c>
      <c r="D53" s="41">
        <f t="shared" si="0"/>
        <v>-2.059798419326142E-2</v>
      </c>
      <c r="F53" s="43">
        <v>16985.199218999998</v>
      </c>
      <c r="G53" s="41">
        <f t="shared" si="1"/>
        <v>-3.0043545512668635E-2</v>
      </c>
    </row>
    <row r="54" spans="2:7">
      <c r="B54" s="98">
        <v>44550</v>
      </c>
      <c r="C54" s="99">
        <v>4628.8999020000001</v>
      </c>
      <c r="D54" s="41">
        <f t="shared" si="0"/>
        <v>-1.4666419570852574E-2</v>
      </c>
      <c r="F54" s="43">
        <v>17003.75</v>
      </c>
      <c r="G54" s="41">
        <f t="shared" si="1"/>
        <v>1.0921732951623131E-3</v>
      </c>
    </row>
    <row r="55" spans="2:7">
      <c r="B55" s="98">
        <v>44557</v>
      </c>
      <c r="C55" s="99">
        <v>4671.4501950000003</v>
      </c>
      <c r="D55" s="41">
        <f t="shared" si="0"/>
        <v>9.1923121909842642E-3</v>
      </c>
      <c r="F55" s="43">
        <v>17354.050781000002</v>
      </c>
      <c r="G55" s="41">
        <f t="shared" si="1"/>
        <v>2.0601383871204915E-2</v>
      </c>
    </row>
    <row r="56" spans="2:7">
      <c r="B56" s="98">
        <v>44564</v>
      </c>
      <c r="C56" s="99">
        <v>4731.3500979999999</v>
      </c>
      <c r="D56" s="41">
        <f t="shared" si="0"/>
        <v>1.2822549850603604E-2</v>
      </c>
      <c r="F56" s="43">
        <v>17812.699218999998</v>
      </c>
      <c r="G56" s="41">
        <f t="shared" si="1"/>
        <v>2.6428898001275014E-2</v>
      </c>
    </row>
    <row r="57" spans="2:7">
      <c r="B57" s="98">
        <v>44571</v>
      </c>
      <c r="C57" s="99">
        <v>4322.7001950000003</v>
      </c>
      <c r="D57" s="41">
        <f t="shared" si="0"/>
        <v>-8.6370675290492804E-2</v>
      </c>
      <c r="F57" s="43">
        <v>18255.75</v>
      </c>
      <c r="G57" s="41">
        <f t="shared" si="1"/>
        <v>2.4872748119354027E-2</v>
      </c>
    </row>
    <row r="58" spans="2:7">
      <c r="B58" s="98">
        <v>44578</v>
      </c>
      <c r="C58" s="99">
        <v>4299.7998049999997</v>
      </c>
      <c r="D58" s="41">
        <f t="shared" si="0"/>
        <v>-5.2977048990094922E-3</v>
      </c>
      <c r="F58" s="43">
        <v>17617.150390999999</v>
      </c>
      <c r="G58" s="41">
        <f t="shared" si="1"/>
        <v>-3.4980738068827621E-2</v>
      </c>
    </row>
    <row r="59" spans="2:7">
      <c r="B59" s="98">
        <v>44585</v>
      </c>
      <c r="C59" s="99">
        <v>4076</v>
      </c>
      <c r="D59" s="41">
        <f t="shared" si="0"/>
        <v>-5.2048889518008568E-2</v>
      </c>
      <c r="F59" s="43">
        <v>17101.949218999998</v>
      </c>
      <c r="G59" s="41">
        <f t="shared" si="1"/>
        <v>-2.9244296640800638E-2</v>
      </c>
    </row>
    <row r="60" spans="2:7">
      <c r="B60" s="98">
        <v>44592</v>
      </c>
      <c r="C60" s="99">
        <v>4081.8999020000001</v>
      </c>
      <c r="D60" s="41">
        <f t="shared" si="0"/>
        <v>1.4474735034346597E-3</v>
      </c>
      <c r="F60" s="43">
        <v>17516.300781000002</v>
      </c>
      <c r="G60" s="41">
        <f t="shared" si="1"/>
        <v>2.4228323724623468E-2</v>
      </c>
    </row>
    <row r="61" spans="2:7">
      <c r="B61" s="98">
        <v>44599</v>
      </c>
      <c r="C61" s="99">
        <v>4142.25</v>
      </c>
      <c r="D61" s="41">
        <f t="shared" si="0"/>
        <v>1.4784805960192715E-2</v>
      </c>
      <c r="F61" s="43">
        <v>17374.75</v>
      </c>
      <c r="G61" s="41">
        <f t="shared" si="1"/>
        <v>-8.0810887395552644E-3</v>
      </c>
    </row>
    <row r="62" spans="2:7">
      <c r="B62" s="98">
        <v>44606</v>
      </c>
      <c r="C62" s="99">
        <v>4073.1000979999999</v>
      </c>
      <c r="D62" s="41">
        <f t="shared" si="0"/>
        <v>-1.6693802160661519E-2</v>
      </c>
      <c r="F62" s="43">
        <v>17276.300781000002</v>
      </c>
      <c r="G62" s="41">
        <f t="shared" si="1"/>
        <v>-5.66622362911684E-3</v>
      </c>
    </row>
    <row r="63" spans="2:7">
      <c r="B63" s="98">
        <v>44613</v>
      </c>
      <c r="C63" s="99">
        <v>4190.75</v>
      </c>
      <c r="D63" s="41">
        <f t="shared" si="0"/>
        <v>2.8884608570697523E-2</v>
      </c>
      <c r="F63" s="43">
        <v>16658.400390999999</v>
      </c>
      <c r="G63" s="41">
        <f t="shared" si="1"/>
        <v>-3.5765780987070617E-2</v>
      </c>
    </row>
    <row r="64" spans="2:7">
      <c r="B64" s="98">
        <v>44620</v>
      </c>
      <c r="C64" s="99">
        <v>4110.2001950000003</v>
      </c>
      <c r="D64" s="41">
        <f t="shared" si="0"/>
        <v>-1.9220856648571205E-2</v>
      </c>
      <c r="F64" s="43">
        <v>16245.349609000001</v>
      </c>
      <c r="G64" s="41">
        <f t="shared" si="1"/>
        <v>-2.479534482933643E-2</v>
      </c>
    </row>
    <row r="65" spans="2:7">
      <c r="B65" s="98">
        <v>44627</v>
      </c>
      <c r="C65" s="99">
        <v>4198.9501950000003</v>
      </c>
      <c r="D65" s="41">
        <f t="shared" si="0"/>
        <v>2.1592622205595546E-2</v>
      </c>
      <c r="F65" s="43">
        <v>16630.449218999998</v>
      </c>
      <c r="G65" s="41">
        <f t="shared" si="1"/>
        <v>2.3705221449137115E-2</v>
      </c>
    </row>
    <row r="66" spans="2:7">
      <c r="B66" s="98">
        <v>44634</v>
      </c>
      <c r="C66" s="99">
        <v>4192.75</v>
      </c>
      <c r="D66" s="41">
        <f t="shared" si="0"/>
        <v>-1.476605987702162E-3</v>
      </c>
      <c r="F66" s="43">
        <v>17287.050781000002</v>
      </c>
      <c r="G66" s="41">
        <f t="shared" si="1"/>
        <v>3.9481889716475482E-2</v>
      </c>
    </row>
    <row r="67" spans="2:7">
      <c r="B67" s="98">
        <v>44641</v>
      </c>
      <c r="C67" s="99">
        <v>4001.3000489999999</v>
      </c>
      <c r="D67" s="41">
        <f t="shared" si="0"/>
        <v>-4.5662143223421436E-2</v>
      </c>
      <c r="F67" s="43">
        <v>17153</v>
      </c>
      <c r="G67" s="41">
        <f t="shared" si="1"/>
        <v>-7.7544043051771538E-3</v>
      </c>
    </row>
    <row r="68" spans="2:7">
      <c r="B68" s="98">
        <v>44648</v>
      </c>
      <c r="C68" s="99">
        <v>4082.1999510000001</v>
      </c>
      <c r="D68" s="41">
        <f t="shared" si="0"/>
        <v>2.0218404270936574E-2</v>
      </c>
      <c r="F68" s="43">
        <v>17670.449218999998</v>
      </c>
      <c r="G68" s="41">
        <f t="shared" si="1"/>
        <v>3.0166689150585846E-2</v>
      </c>
    </row>
    <row r="69" spans="2:7">
      <c r="B69" s="98">
        <v>44655</v>
      </c>
      <c r="C69" s="99">
        <v>4146.25</v>
      </c>
      <c r="D69" s="41">
        <f t="shared" si="0"/>
        <v>1.5690081272062617E-2</v>
      </c>
      <c r="F69" s="43">
        <v>17784.349609000001</v>
      </c>
      <c r="G69" s="41">
        <f t="shared" si="1"/>
        <v>6.4458117950692007E-3</v>
      </c>
    </row>
    <row r="70" spans="2:7">
      <c r="B70" s="98">
        <v>44662</v>
      </c>
      <c r="C70" s="99">
        <v>4090.8999020000001</v>
      </c>
      <c r="D70" s="41">
        <f t="shared" si="0"/>
        <v>-1.3349435755200423E-2</v>
      </c>
      <c r="F70" s="43">
        <v>17475.650390999999</v>
      </c>
      <c r="G70" s="41">
        <f t="shared" si="1"/>
        <v>-1.7357914390289553E-2</v>
      </c>
    </row>
    <row r="71" spans="2:7">
      <c r="B71" s="98">
        <v>44669</v>
      </c>
      <c r="C71" s="99">
        <v>4028.8500979999999</v>
      </c>
      <c r="D71" s="41">
        <f t="shared" si="0"/>
        <v>-1.5167763936161038E-2</v>
      </c>
      <c r="F71" s="43">
        <v>17171.949218999998</v>
      </c>
      <c r="G71" s="41">
        <f t="shared" si="1"/>
        <v>-1.7378533285170805E-2</v>
      </c>
    </row>
    <row r="72" spans="2:7">
      <c r="B72" s="98">
        <v>44676</v>
      </c>
      <c r="C72" s="99">
        <v>3944.25</v>
      </c>
      <c r="D72" s="41">
        <f t="shared" si="0"/>
        <v>-2.0998571786524645E-2</v>
      </c>
      <c r="F72" s="43">
        <v>17102.550781000002</v>
      </c>
      <c r="G72" s="41">
        <f t="shared" si="1"/>
        <v>-4.041383835634127E-3</v>
      </c>
    </row>
    <row r="73" spans="2:7">
      <c r="B73" s="98">
        <v>44683</v>
      </c>
      <c r="C73" s="99">
        <v>3666.1999510000001</v>
      </c>
      <c r="D73" s="41">
        <f t="shared" si="0"/>
        <v>-7.0495036825758972E-2</v>
      </c>
      <c r="F73" s="43">
        <v>16411.25</v>
      </c>
      <c r="G73" s="41">
        <f t="shared" si="1"/>
        <v>-4.0420916730619982E-2</v>
      </c>
    </row>
    <row r="74" spans="2:7">
      <c r="B74" s="98">
        <v>44690</v>
      </c>
      <c r="C74" s="99">
        <v>3230.6000979999999</v>
      </c>
      <c r="D74" s="41">
        <f t="shared" si="0"/>
        <v>-0.11881508341660008</v>
      </c>
      <c r="F74" s="43">
        <v>15782.150390999999</v>
      </c>
      <c r="G74" s="41">
        <f t="shared" si="1"/>
        <v>-3.8333436453652281E-2</v>
      </c>
    </row>
    <row r="75" spans="2:7">
      <c r="B75" s="98">
        <v>44697</v>
      </c>
      <c r="C75" s="99">
        <v>3630.3999020000001</v>
      </c>
      <c r="D75" s="41">
        <f t="shared" si="0"/>
        <v>0.12375403698139809</v>
      </c>
      <c r="F75" s="43">
        <v>16266.150390999999</v>
      </c>
      <c r="G75" s="41">
        <f t="shared" si="1"/>
        <v>3.0667557209187901E-2</v>
      </c>
    </row>
    <row r="76" spans="2:7">
      <c r="B76" s="98">
        <v>44704</v>
      </c>
      <c r="C76" s="99">
        <v>3613.8500979999999</v>
      </c>
      <c r="D76" s="41">
        <f t="shared" si="0"/>
        <v>-4.5586724456672112E-3</v>
      </c>
      <c r="F76" s="43">
        <v>16352.450194999999</v>
      </c>
      <c r="G76" s="41">
        <f t="shared" si="1"/>
        <v>5.3054842064996777E-3</v>
      </c>
    </row>
    <row r="77" spans="2:7">
      <c r="B77" s="98">
        <v>44711</v>
      </c>
      <c r="C77" s="99">
        <v>3820.1000979999999</v>
      </c>
      <c r="D77" s="41">
        <f t="shared" ref="D77:D115" si="2">C77/C76-1</f>
        <v>5.7072096076742129E-2</v>
      </c>
      <c r="F77" s="43">
        <v>16584.300781000002</v>
      </c>
      <c r="G77" s="41">
        <f t="shared" ref="G77:G115" si="3">F77/F76-1</f>
        <v>1.4178339223494207E-2</v>
      </c>
    </row>
    <row r="78" spans="2:7">
      <c r="B78" s="98">
        <v>44718</v>
      </c>
      <c r="C78" s="99">
        <v>3755.6499020000001</v>
      </c>
      <c r="D78" s="41">
        <f t="shared" si="2"/>
        <v>-1.6871336966730932E-2</v>
      </c>
      <c r="F78" s="43">
        <v>16201.799805000001</v>
      </c>
      <c r="G78" s="41">
        <f t="shared" si="3"/>
        <v>-2.3064039964724836E-2</v>
      </c>
    </row>
    <row r="79" spans="2:7">
      <c r="B79" s="98">
        <v>44725</v>
      </c>
      <c r="C79" s="99">
        <v>3460.5500489999999</v>
      </c>
      <c r="D79" s="41">
        <f t="shared" si="2"/>
        <v>-7.857490998904082E-2</v>
      </c>
      <c r="F79" s="43">
        <v>15293.5</v>
      </c>
      <c r="G79" s="41">
        <f t="shared" si="3"/>
        <v>-5.606166079892505E-2</v>
      </c>
    </row>
    <row r="80" spans="2:7">
      <c r="B80" s="98">
        <v>44732</v>
      </c>
      <c r="C80" s="99">
        <v>3412</v>
      </c>
      <c r="D80" s="41">
        <f t="shared" si="2"/>
        <v>-1.4029575735808097E-2</v>
      </c>
      <c r="F80" s="43">
        <v>15699.25</v>
      </c>
      <c r="G80" s="41">
        <f t="shared" si="3"/>
        <v>2.6530879131657192E-2</v>
      </c>
    </row>
    <row r="81" spans="2:7">
      <c r="B81" s="98">
        <v>44739</v>
      </c>
      <c r="C81" s="99">
        <v>3388.75</v>
      </c>
      <c r="D81" s="41">
        <f t="shared" si="2"/>
        <v>-6.8141852286048854E-3</v>
      </c>
      <c r="F81" s="43">
        <v>15752.049805000001</v>
      </c>
      <c r="G81" s="41">
        <f t="shared" si="3"/>
        <v>3.3632055671448668E-3</v>
      </c>
    </row>
    <row r="82" spans="2:7">
      <c r="B82" s="98">
        <v>44746</v>
      </c>
      <c r="C82" s="99">
        <v>3941.6999510000001</v>
      </c>
      <c r="D82" s="41">
        <f t="shared" si="2"/>
        <v>0.16317224669863517</v>
      </c>
      <c r="F82" s="43">
        <v>16220.599609000001</v>
      </c>
      <c r="G82" s="41">
        <f t="shared" si="3"/>
        <v>2.9745322659611828E-2</v>
      </c>
    </row>
    <row r="83" spans="2:7">
      <c r="B83" s="98">
        <v>44753</v>
      </c>
      <c r="C83" s="99">
        <v>3926.8000489999999</v>
      </c>
      <c r="D83" s="41">
        <f t="shared" si="2"/>
        <v>-3.7800700675403309E-3</v>
      </c>
      <c r="F83" s="43">
        <v>16049.200194999999</v>
      </c>
      <c r="G83" s="41">
        <f t="shared" si="3"/>
        <v>-1.0566774233481513E-2</v>
      </c>
    </row>
    <row r="84" spans="2:7">
      <c r="B84" s="98">
        <v>44760</v>
      </c>
      <c r="C84" s="99">
        <v>3963.3999020000001</v>
      </c>
      <c r="D84" s="41">
        <f t="shared" si="2"/>
        <v>9.3205288131033015E-3</v>
      </c>
      <c r="F84" s="43">
        <v>16719.449218999998</v>
      </c>
      <c r="G84" s="41">
        <f t="shared" si="3"/>
        <v>4.1762144895470144E-2</v>
      </c>
    </row>
    <row r="85" spans="2:7">
      <c r="B85" s="98">
        <v>44767</v>
      </c>
      <c r="C85" s="99">
        <v>4243.8500979999999</v>
      </c>
      <c r="D85" s="41">
        <f t="shared" si="2"/>
        <v>7.0760004777332686E-2</v>
      </c>
      <c r="F85" s="43">
        <v>17158.25</v>
      </c>
      <c r="G85" s="41">
        <f t="shared" si="3"/>
        <v>2.6244930395275645E-2</v>
      </c>
    </row>
    <row r="86" spans="2:7">
      <c r="B86" s="98">
        <v>44774</v>
      </c>
      <c r="C86" s="99">
        <v>4232.25</v>
      </c>
      <c r="D86" s="41">
        <f t="shared" si="2"/>
        <v>-2.7333901368162827E-3</v>
      </c>
      <c r="F86" s="43">
        <v>17397.5</v>
      </c>
      <c r="G86" s="41">
        <f t="shared" si="3"/>
        <v>1.3943729692713402E-2</v>
      </c>
    </row>
    <row r="87" spans="2:7">
      <c r="B87" s="98">
        <v>44781</v>
      </c>
      <c r="C87" s="99">
        <v>4336.7001950000003</v>
      </c>
      <c r="D87" s="41">
        <f t="shared" si="2"/>
        <v>2.4679590052572697E-2</v>
      </c>
      <c r="F87" s="43">
        <v>17698.150390999999</v>
      </c>
      <c r="G87" s="41">
        <f t="shared" si="3"/>
        <v>1.7281241040379314E-2</v>
      </c>
    </row>
    <row r="88" spans="2:7">
      <c r="B88" s="98">
        <v>44788</v>
      </c>
      <c r="C88" s="99">
        <v>4382</v>
      </c>
      <c r="D88" s="41">
        <f t="shared" si="2"/>
        <v>1.0445685189911957E-2</v>
      </c>
      <c r="F88" s="43">
        <v>17758.449218999998</v>
      </c>
      <c r="G88" s="41">
        <f t="shared" si="3"/>
        <v>3.4070694771959342E-3</v>
      </c>
    </row>
    <row r="89" spans="2:7">
      <c r="B89" s="98">
        <v>44795</v>
      </c>
      <c r="C89" s="99">
        <v>4409.6499020000001</v>
      </c>
      <c r="D89" s="41">
        <f t="shared" si="2"/>
        <v>6.3098817891373837E-3</v>
      </c>
      <c r="F89" s="43">
        <v>17558.900390999999</v>
      </c>
      <c r="G89" s="41">
        <f t="shared" si="3"/>
        <v>-1.1236838619134604E-2</v>
      </c>
    </row>
    <row r="90" spans="2:7">
      <c r="B90" s="98">
        <v>44802</v>
      </c>
      <c r="C90" s="99">
        <v>4576.7998049999997</v>
      </c>
      <c r="D90" s="41">
        <f t="shared" si="2"/>
        <v>3.7905481549496356E-2</v>
      </c>
      <c r="F90" s="43">
        <v>17539.449218999998</v>
      </c>
      <c r="G90" s="41">
        <f t="shared" si="3"/>
        <v>-1.1077670905844661E-3</v>
      </c>
    </row>
    <row r="91" spans="2:7">
      <c r="B91" s="98">
        <v>44809</v>
      </c>
      <c r="C91" s="99">
        <v>4386.1000979999999</v>
      </c>
      <c r="D91" s="41">
        <f t="shared" si="2"/>
        <v>-4.1666604423393538E-2</v>
      </c>
      <c r="F91" s="43">
        <v>17833.349609000001</v>
      </c>
      <c r="G91" s="41">
        <f t="shared" si="3"/>
        <v>1.6756534730955508E-2</v>
      </c>
    </row>
    <row r="92" spans="2:7">
      <c r="B92" s="98">
        <v>44816</v>
      </c>
      <c r="C92" s="99">
        <v>4327.5498049999997</v>
      </c>
      <c r="D92" s="41">
        <f t="shared" si="2"/>
        <v>-1.334905535482378E-2</v>
      </c>
      <c r="F92" s="43">
        <v>17530.849609000001</v>
      </c>
      <c r="G92" s="41">
        <f t="shared" si="3"/>
        <v>-1.6962601341440453E-2</v>
      </c>
    </row>
    <row r="93" spans="2:7">
      <c r="B93" s="98">
        <v>44823</v>
      </c>
      <c r="C93" s="99">
        <v>4367</v>
      </c>
      <c r="D93" s="41">
        <f t="shared" si="2"/>
        <v>9.1160579953164511E-3</v>
      </c>
      <c r="F93" s="43">
        <v>17327.349609000001</v>
      </c>
      <c r="G93" s="41">
        <f t="shared" si="3"/>
        <v>-1.1608108251383698E-2</v>
      </c>
    </row>
    <row r="94" spans="2:7">
      <c r="B94" s="98">
        <v>44830</v>
      </c>
      <c r="C94" s="99">
        <v>4386.5498049999997</v>
      </c>
      <c r="D94" s="41">
        <f t="shared" si="2"/>
        <v>4.4767128463474304E-3</v>
      </c>
      <c r="F94" s="43">
        <v>17094.349609000001</v>
      </c>
      <c r="G94" s="41">
        <f t="shared" si="3"/>
        <v>-1.3446949779265527E-2</v>
      </c>
    </row>
    <row r="95" spans="2:7">
      <c r="B95" s="98">
        <v>44837</v>
      </c>
      <c r="C95" s="99">
        <v>4471.4501950000003</v>
      </c>
      <c r="D95" s="41">
        <f t="shared" si="2"/>
        <v>1.9354707862481613E-2</v>
      </c>
      <c r="F95" s="43">
        <v>17314.650390999999</v>
      </c>
      <c r="G95" s="41">
        <f t="shared" si="3"/>
        <v>1.2887345060733635E-2</v>
      </c>
    </row>
    <row r="96" spans="2:7">
      <c r="B96" s="98">
        <v>44844</v>
      </c>
      <c r="C96" s="99">
        <v>4306.1499020000001</v>
      </c>
      <c r="D96" s="41">
        <f t="shared" si="2"/>
        <v>-3.6967937870545864E-2</v>
      </c>
      <c r="F96" s="43">
        <v>17185.699218999998</v>
      </c>
      <c r="G96" s="41">
        <f t="shared" si="3"/>
        <v>-7.4475180894804094E-3</v>
      </c>
    </row>
    <row r="97" spans="2:7">
      <c r="B97" s="98">
        <v>44851</v>
      </c>
      <c r="C97" s="99">
        <v>4215.5498049999997</v>
      </c>
      <c r="D97" s="41">
        <f t="shared" si="2"/>
        <v>-2.1039698817247654E-2</v>
      </c>
      <c r="F97" s="43">
        <v>17576.300781000002</v>
      </c>
      <c r="G97" s="41">
        <f t="shared" si="3"/>
        <v>2.2728290366455628E-2</v>
      </c>
    </row>
    <row r="98" spans="2:7">
      <c r="B98" s="98">
        <v>44858</v>
      </c>
      <c r="C98" s="99">
        <v>4307.3500979999999</v>
      </c>
      <c r="D98" s="41">
        <f t="shared" si="2"/>
        <v>2.1776588403988884E-2</v>
      </c>
      <c r="F98" s="43">
        <v>17786.800781000002</v>
      </c>
      <c r="G98" s="41">
        <f t="shared" si="3"/>
        <v>1.197635399068453E-2</v>
      </c>
    </row>
    <row r="99" spans="2:7">
      <c r="B99" s="98">
        <v>44865</v>
      </c>
      <c r="C99" s="99">
        <v>4167.3500979999999</v>
      </c>
      <c r="D99" s="41">
        <f t="shared" si="2"/>
        <v>-3.2502582055033091E-2</v>
      </c>
      <c r="F99" s="43">
        <v>18117.150390999999</v>
      </c>
      <c r="G99" s="41">
        <f t="shared" si="3"/>
        <v>1.8572739081492262E-2</v>
      </c>
    </row>
    <row r="100" spans="2:7">
      <c r="B100" s="98">
        <v>44872</v>
      </c>
      <c r="C100" s="99">
        <v>4128.3500979999999</v>
      </c>
      <c r="D100" s="41">
        <f t="shared" si="2"/>
        <v>-9.3584649916302887E-3</v>
      </c>
      <c r="F100" s="43">
        <v>18349.699218999998</v>
      </c>
      <c r="G100" s="41">
        <f t="shared" si="3"/>
        <v>1.2835839134808014E-2</v>
      </c>
    </row>
    <row r="101" spans="2:7">
      <c r="B101" s="98">
        <v>44879</v>
      </c>
      <c r="C101" s="99">
        <v>3910.6000979999999</v>
      </c>
      <c r="D101" s="41">
        <f t="shared" si="2"/>
        <v>-5.2745042167206213E-2</v>
      </c>
      <c r="F101" s="43">
        <v>18307.650390999999</v>
      </c>
      <c r="G101" s="41">
        <f t="shared" si="3"/>
        <v>-2.2915268254892762E-3</v>
      </c>
    </row>
    <row r="102" spans="2:7">
      <c r="B102" s="98">
        <v>44886</v>
      </c>
      <c r="C102" s="99">
        <v>3904.4499510000001</v>
      </c>
      <c r="D102" s="41">
        <f t="shared" si="2"/>
        <v>-1.5726862491373117E-3</v>
      </c>
      <c r="F102" s="43">
        <v>18512.75</v>
      </c>
      <c r="G102" s="41">
        <f t="shared" si="3"/>
        <v>1.1202945469224623E-2</v>
      </c>
    </row>
    <row r="103" spans="2:7">
      <c r="B103" s="98">
        <v>44893</v>
      </c>
      <c r="C103" s="99">
        <v>4005.75</v>
      </c>
      <c r="D103" s="41">
        <f t="shared" si="2"/>
        <v>2.5944768218646219E-2</v>
      </c>
      <c r="F103" s="43">
        <v>18696.099609000001</v>
      </c>
      <c r="G103" s="41">
        <f t="shared" si="3"/>
        <v>9.9039639707769744E-3</v>
      </c>
    </row>
    <row r="104" spans="2:7">
      <c r="B104" s="98">
        <v>44900</v>
      </c>
      <c r="C104" s="99">
        <v>4002.3999020000001</v>
      </c>
      <c r="D104" s="41">
        <f t="shared" si="2"/>
        <v>-8.3632228671282061E-4</v>
      </c>
      <c r="F104" s="43">
        <v>18496.599609000001</v>
      </c>
      <c r="G104" s="41">
        <f t="shared" si="3"/>
        <v>-1.0670674855838058E-2</v>
      </c>
    </row>
    <row r="105" spans="2:7">
      <c r="B105" s="98">
        <v>44907</v>
      </c>
      <c r="C105" s="99">
        <v>3990</v>
      </c>
      <c r="D105" s="41">
        <f t="shared" si="2"/>
        <v>-3.0981167058803383E-3</v>
      </c>
      <c r="F105" s="43">
        <v>18269</v>
      </c>
      <c r="G105" s="41">
        <f t="shared" si="3"/>
        <v>-1.2304943276668867E-2</v>
      </c>
    </row>
    <row r="106" spans="2:7">
      <c r="B106" s="98">
        <v>44914</v>
      </c>
      <c r="C106" s="99">
        <v>3875.6000979999999</v>
      </c>
      <c r="D106" s="41">
        <f t="shared" si="2"/>
        <v>-2.8671654636591493E-2</v>
      </c>
      <c r="F106" s="43">
        <v>17806.800781000002</v>
      </c>
      <c r="G106" s="41">
        <f t="shared" si="3"/>
        <v>-2.529964524604511E-2</v>
      </c>
    </row>
    <row r="107" spans="2:7">
      <c r="B107" s="98">
        <v>44921</v>
      </c>
      <c r="C107" s="99">
        <v>4068.75</v>
      </c>
      <c r="D107" s="41">
        <f t="shared" si="2"/>
        <v>4.9837417978102261E-2</v>
      </c>
      <c r="F107" s="43">
        <v>18105.300781000002</v>
      </c>
      <c r="G107" s="41">
        <f t="shared" si="3"/>
        <v>1.6763258244484991E-2</v>
      </c>
    </row>
    <row r="108" spans="2:7">
      <c r="B108" s="98">
        <v>44928</v>
      </c>
      <c r="C108" s="99">
        <v>3842.5</v>
      </c>
      <c r="D108" s="41">
        <f t="shared" si="2"/>
        <v>-5.5606758832565273E-2</v>
      </c>
      <c r="F108" s="43">
        <v>17859.449218999998</v>
      </c>
      <c r="G108" s="41">
        <f t="shared" si="3"/>
        <v>-1.3578982474458767E-2</v>
      </c>
    </row>
    <row r="109" spans="2:7">
      <c r="B109" s="98">
        <v>44935</v>
      </c>
      <c r="C109" s="99">
        <v>3863.6999510000001</v>
      </c>
      <c r="D109" s="41">
        <f t="shared" si="2"/>
        <v>5.517228627195836E-3</v>
      </c>
      <c r="F109" s="43">
        <v>17956.599609000001</v>
      </c>
      <c r="G109" s="41">
        <f t="shared" si="3"/>
        <v>5.4397192661825855E-3</v>
      </c>
    </row>
    <row r="110" spans="2:7">
      <c r="B110" s="98">
        <v>44942</v>
      </c>
      <c r="C110" s="99">
        <v>3513.75</v>
      </c>
      <c r="D110" s="41">
        <f t="shared" si="2"/>
        <v>-9.0573790780370089E-2</v>
      </c>
      <c r="F110" s="43">
        <v>18027.650390999999</v>
      </c>
      <c r="G110" s="41">
        <f t="shared" si="3"/>
        <v>3.9568060516528281E-3</v>
      </c>
    </row>
    <row r="111" spans="2:7">
      <c r="B111" s="98">
        <v>44949</v>
      </c>
      <c r="C111" s="99">
        <v>3562.3500979999999</v>
      </c>
      <c r="D111" s="41">
        <f t="shared" si="2"/>
        <v>1.3831404624688792E-2</v>
      </c>
      <c r="F111" s="43">
        <v>17604.349609000001</v>
      </c>
      <c r="G111" s="41">
        <f t="shared" si="3"/>
        <v>-2.3480640727941093E-2</v>
      </c>
    </row>
    <row r="112" spans="2:7">
      <c r="B112" s="98">
        <v>44956</v>
      </c>
      <c r="C112" s="99">
        <v>3470.3500979999999</v>
      </c>
      <c r="D112" s="41">
        <f t="shared" si="2"/>
        <v>-2.5825648088785957E-2</v>
      </c>
      <c r="F112" s="43">
        <v>17854.050781000002</v>
      </c>
      <c r="G112" s="41">
        <f t="shared" si="3"/>
        <v>1.4184061186352848E-2</v>
      </c>
    </row>
    <row r="113" spans="2:7">
      <c r="B113" s="98">
        <v>44963</v>
      </c>
      <c r="C113" s="99">
        <v>3498.8500979999999</v>
      </c>
      <c r="D113" s="41">
        <f t="shared" si="2"/>
        <v>8.2124279093411801E-3</v>
      </c>
      <c r="F113" s="43">
        <v>17856.5</v>
      </c>
      <c r="G113" s="41">
        <f t="shared" si="3"/>
        <v>1.371800175793414E-4</v>
      </c>
    </row>
    <row r="114" spans="2:7">
      <c r="B114" s="98">
        <v>44970</v>
      </c>
      <c r="C114" s="99">
        <v>3545</v>
      </c>
      <c r="D114" s="41">
        <f t="shared" si="2"/>
        <v>1.3190019780035867E-2</v>
      </c>
      <c r="F114" s="43">
        <v>17944.199218999998</v>
      </c>
      <c r="G114" s="41">
        <f t="shared" si="3"/>
        <v>4.9113330719905424E-3</v>
      </c>
    </row>
    <row r="115" spans="2:7">
      <c r="B115" s="98">
        <v>44977</v>
      </c>
      <c r="C115" s="99">
        <v>3552.8500979999999</v>
      </c>
      <c r="D115" s="41">
        <f t="shared" si="2"/>
        <v>2.2144141043722865E-3</v>
      </c>
      <c r="F115" s="43">
        <v>17844.599609000001</v>
      </c>
      <c r="G115" s="41">
        <f t="shared" si="3"/>
        <v>-5.550518514893521E-3</v>
      </c>
    </row>
  </sheetData>
  <mergeCells count="3">
    <mergeCell ref="B8:D8"/>
    <mergeCell ref="F8:G8"/>
    <mergeCell ref="I8:J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675AA-6422-4B01-A6C9-A2D4C46E2AD9}">
  <dimension ref="A1:G6"/>
  <sheetViews>
    <sheetView workbookViewId="0">
      <selection activeCell="G1" sqref="G1"/>
    </sheetView>
  </sheetViews>
  <sheetFormatPr defaultRowHeight="14.5"/>
  <cols>
    <col min="2" max="2" width="14.54296875" bestFit="1" customWidth="1"/>
    <col min="3" max="3" width="13.6328125" customWidth="1"/>
    <col min="4" max="4" width="19.54296875" customWidth="1"/>
    <col min="5" max="5" width="15" customWidth="1"/>
    <col min="6" max="6" width="12.7265625" customWidth="1"/>
  </cols>
  <sheetData>
    <row r="1" spans="1:7">
      <c r="A1" s="105" t="s">
        <v>194</v>
      </c>
      <c r="B1" s="105" t="s">
        <v>195</v>
      </c>
      <c r="C1" s="105" t="s">
        <v>196</v>
      </c>
      <c r="D1" s="105" t="s">
        <v>197</v>
      </c>
      <c r="E1" s="105" t="s">
        <v>198</v>
      </c>
      <c r="F1" s="105" t="s">
        <v>199</v>
      </c>
      <c r="G1" s="105" t="s">
        <v>208</v>
      </c>
    </row>
    <row r="2" spans="1:7">
      <c r="A2" s="105">
        <v>1</v>
      </c>
      <c r="B2" s="105" t="s">
        <v>200</v>
      </c>
      <c r="C2" s="105">
        <v>3525.6</v>
      </c>
      <c r="D2" s="105">
        <v>228379.45</v>
      </c>
      <c r="E2" s="105">
        <v>710.83</v>
      </c>
      <c r="F2" s="105">
        <v>0.05</v>
      </c>
    </row>
    <row r="3" spans="1:7">
      <c r="A3" s="105">
        <v>2</v>
      </c>
      <c r="B3" s="105" t="s">
        <v>201</v>
      </c>
      <c r="C3" s="105">
        <v>1338.1</v>
      </c>
      <c r="D3" s="105">
        <v>47567.78</v>
      </c>
      <c r="E3" s="105">
        <v>4525.96</v>
      </c>
      <c r="F3" s="105">
        <v>1.9</v>
      </c>
    </row>
    <row r="4" spans="1:7">
      <c r="A4" s="105">
        <v>3</v>
      </c>
      <c r="B4" s="105" t="s">
        <v>202</v>
      </c>
      <c r="C4" s="105">
        <v>1168.9000000000001</v>
      </c>
      <c r="D4" s="105">
        <v>28378.34</v>
      </c>
      <c r="E4" s="105">
        <v>248.92</v>
      </c>
      <c r="F4" s="105">
        <v>0.22</v>
      </c>
    </row>
    <row r="5" spans="1:7">
      <c r="A5" s="105">
        <v>4</v>
      </c>
      <c r="B5" s="105" t="s">
        <v>203</v>
      </c>
      <c r="C5" s="105">
        <v>246.6</v>
      </c>
      <c r="D5" s="105">
        <v>23395.42</v>
      </c>
      <c r="E5" s="105">
        <v>4617.57</v>
      </c>
      <c r="F5" s="105">
        <v>1.28</v>
      </c>
    </row>
    <row r="6" spans="1:7">
      <c r="A6" s="105">
        <v>5</v>
      </c>
      <c r="B6" s="105" t="s">
        <v>204</v>
      </c>
      <c r="C6" s="105">
        <v>849.25</v>
      </c>
      <c r="D6" s="105">
        <v>23076.59</v>
      </c>
      <c r="E6" s="105">
        <v>805.48</v>
      </c>
      <c r="F6" s="105">
        <v>0.56000000000000005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51C6B-3A60-496E-BB26-3CBEE5A69B61}">
  <dimension ref="B1:K32"/>
  <sheetViews>
    <sheetView workbookViewId="0">
      <selection activeCell="K17" sqref="K17"/>
    </sheetView>
  </sheetViews>
  <sheetFormatPr defaultRowHeight="14.5"/>
  <sheetData>
    <row r="1" spans="2:11">
      <c r="B1" s="106"/>
      <c r="C1" s="106"/>
      <c r="D1" s="106"/>
      <c r="E1" s="106"/>
      <c r="F1" s="106"/>
      <c r="G1" s="106"/>
      <c r="H1" s="106"/>
      <c r="I1" s="106"/>
      <c r="J1" s="106"/>
      <c r="K1" s="106"/>
    </row>
    <row r="2" spans="2:11">
      <c r="B2" s="106"/>
      <c r="C2" s="106"/>
      <c r="D2" s="106"/>
      <c r="E2" s="106"/>
      <c r="F2" s="106"/>
      <c r="G2" s="106"/>
      <c r="H2" s="106"/>
      <c r="I2" s="106"/>
      <c r="J2" s="106"/>
      <c r="K2" s="106"/>
    </row>
    <row r="3" spans="2:11">
      <c r="B3" s="106"/>
      <c r="C3" s="106"/>
      <c r="D3" s="106"/>
      <c r="E3" s="106"/>
      <c r="F3" s="106"/>
      <c r="G3" s="106"/>
      <c r="H3" s="106"/>
      <c r="I3" s="106"/>
      <c r="J3" s="106"/>
      <c r="K3" s="106"/>
    </row>
    <row r="4" spans="2:11">
      <c r="B4" s="106"/>
      <c r="C4" s="106"/>
      <c r="D4" s="106"/>
      <c r="E4" s="106"/>
      <c r="F4" s="106"/>
      <c r="G4" s="106"/>
      <c r="H4" s="106"/>
      <c r="I4" s="106"/>
      <c r="J4" s="106"/>
      <c r="K4" s="106"/>
    </row>
    <row r="6" spans="2:11">
      <c r="B6" s="112" t="s">
        <v>205</v>
      </c>
      <c r="C6" s="113"/>
      <c r="D6" s="113"/>
      <c r="E6" s="113"/>
      <c r="F6" s="113"/>
      <c r="G6" s="113"/>
      <c r="H6" s="105"/>
      <c r="I6" s="105"/>
      <c r="J6" s="105"/>
      <c r="K6" s="105"/>
    </row>
    <row r="8" spans="2:11">
      <c r="B8" s="109" t="s">
        <v>206</v>
      </c>
      <c r="C8" s="110" t="s">
        <v>207</v>
      </c>
      <c r="D8" s="105"/>
      <c r="E8" s="105"/>
      <c r="F8" s="105"/>
      <c r="G8" s="105"/>
      <c r="H8" s="105"/>
      <c r="I8" s="105"/>
      <c r="J8" s="105"/>
      <c r="K8" s="105"/>
    </row>
    <row r="9" spans="2:11">
      <c r="B9" s="108">
        <v>2000</v>
      </c>
      <c r="C9" s="111">
        <v>-0.14649999999999999</v>
      </c>
      <c r="D9" s="105"/>
      <c r="H9" s="105"/>
      <c r="I9" s="105"/>
      <c r="J9" s="105"/>
      <c r="K9" s="105"/>
    </row>
    <row r="10" spans="2:11">
      <c r="B10" s="108">
        <v>2001</v>
      </c>
      <c r="C10" s="111">
        <v>-0.1618</v>
      </c>
      <c r="D10" s="105"/>
      <c r="E10" s="105"/>
      <c r="F10" s="105"/>
      <c r="G10" s="114"/>
      <c r="H10" s="105"/>
      <c r="I10" s="105"/>
      <c r="J10" s="105"/>
      <c r="K10" s="105"/>
    </row>
    <row r="11" spans="2:11">
      <c r="B11" s="108">
        <v>2002</v>
      </c>
      <c r="C11" s="111">
        <v>3.2500000000000001E-2</v>
      </c>
      <c r="D11" s="105"/>
      <c r="E11" s="105" t="s">
        <v>228</v>
      </c>
      <c r="F11" s="105"/>
      <c r="G11" s="107">
        <f>AVERAGE(C9:C31)</f>
        <v>0.15411739130434784</v>
      </c>
      <c r="H11" s="105"/>
      <c r="I11" s="105"/>
      <c r="J11" s="105"/>
      <c r="K11" s="105"/>
    </row>
    <row r="12" spans="2:11">
      <c r="B12" s="108">
        <v>2003</v>
      </c>
      <c r="C12" s="111">
        <v>0.71900000000000008</v>
      </c>
      <c r="D12" s="105"/>
      <c r="E12" s="105" t="s">
        <v>229</v>
      </c>
      <c r="F12" s="105"/>
      <c r="G12" s="150">
        <f>1.39/100</f>
        <v>1.3899999999999999E-2</v>
      </c>
      <c r="H12" s="105"/>
      <c r="I12" s="105"/>
      <c r="J12" s="105"/>
      <c r="K12" s="105"/>
    </row>
    <row r="13" spans="2:11">
      <c r="B13" s="108">
        <v>2004</v>
      </c>
      <c r="C13" s="111">
        <v>0.10679999999999999</v>
      </c>
      <c r="D13" s="105"/>
      <c r="E13" s="105" t="s">
        <v>179</v>
      </c>
      <c r="F13" s="105"/>
      <c r="G13" s="107">
        <f>SUM(G11:G12)</f>
        <v>0.16801739130434784</v>
      </c>
      <c r="H13" s="105"/>
      <c r="I13" s="105"/>
      <c r="J13" s="105"/>
      <c r="K13" s="105"/>
    </row>
    <row r="14" spans="2:11">
      <c r="B14" s="108">
        <v>2005</v>
      </c>
      <c r="C14" s="111">
        <v>0.36340000000000006</v>
      </c>
      <c r="D14" s="105"/>
      <c r="E14" s="105"/>
      <c r="F14" s="105"/>
      <c r="G14" s="105"/>
      <c r="H14" s="105"/>
      <c r="I14" s="105"/>
      <c r="J14" s="105"/>
      <c r="K14" s="105"/>
    </row>
    <row r="15" spans="2:11">
      <c r="B15" s="108">
        <v>2006</v>
      </c>
      <c r="C15" s="111">
        <v>0.39829999999999999</v>
      </c>
      <c r="D15" s="105"/>
      <c r="E15" s="105"/>
      <c r="F15" s="105"/>
      <c r="G15" s="105"/>
      <c r="H15" s="105"/>
      <c r="I15" s="105"/>
      <c r="J15" s="105"/>
      <c r="K15" s="105"/>
    </row>
    <row r="16" spans="2:11">
      <c r="B16" s="108">
        <v>2007</v>
      </c>
      <c r="C16" s="111">
        <v>0.54770000000000008</v>
      </c>
      <c r="D16" s="105"/>
      <c r="E16" s="105"/>
      <c r="F16" s="105"/>
      <c r="G16" s="105"/>
      <c r="H16" s="105"/>
      <c r="I16" s="105"/>
      <c r="J16" s="105"/>
      <c r="K16" s="105"/>
    </row>
    <row r="17" spans="2:3">
      <c r="B17" s="108">
        <v>2008</v>
      </c>
      <c r="C17" s="111">
        <v>-0.51790000000000003</v>
      </c>
    </row>
    <row r="18" spans="2:3">
      <c r="B18" s="108">
        <v>2009</v>
      </c>
      <c r="C18" s="111">
        <v>0.75760000000000005</v>
      </c>
    </row>
    <row r="19" spans="2:3">
      <c r="B19" s="108">
        <v>2010</v>
      </c>
      <c r="C19" s="111">
        <v>0.17949999999999999</v>
      </c>
    </row>
    <row r="20" spans="2:3">
      <c r="B20" s="108">
        <v>2011</v>
      </c>
      <c r="C20" s="111">
        <v>-0.2462</v>
      </c>
    </row>
    <row r="21" spans="2:3">
      <c r="B21" s="108">
        <v>2012</v>
      </c>
      <c r="C21" s="111">
        <v>0.27699999999999997</v>
      </c>
    </row>
    <row r="22" spans="2:3">
      <c r="B22" s="108">
        <v>2013</v>
      </c>
      <c r="C22" s="111">
        <v>6.7599999999999993E-2</v>
      </c>
    </row>
    <row r="23" spans="2:3">
      <c r="B23" s="108">
        <v>2014</v>
      </c>
      <c r="C23" s="111">
        <v>0.31390000000000001</v>
      </c>
    </row>
    <row r="24" spans="2:3">
      <c r="B24" s="108">
        <v>2015</v>
      </c>
      <c r="C24" s="111">
        <v>-4.0599999999999997E-2</v>
      </c>
    </row>
    <row r="25" spans="2:3">
      <c r="B25" s="108">
        <v>2016</v>
      </c>
      <c r="C25" s="111">
        <v>3.0099999999999998E-2</v>
      </c>
    </row>
    <row r="26" spans="2:3">
      <c r="B26" s="108">
        <v>2017</v>
      </c>
      <c r="C26" s="111">
        <v>0.28649999999999998</v>
      </c>
    </row>
    <row r="27" spans="2:3">
      <c r="B27" s="108">
        <v>2018</v>
      </c>
      <c r="C27" s="111">
        <v>3.15E-2</v>
      </c>
    </row>
    <row r="28" spans="2:3">
      <c r="B28" s="108">
        <v>2019</v>
      </c>
      <c r="C28" s="111">
        <v>0.1202</v>
      </c>
    </row>
    <row r="29" spans="2:3">
      <c r="B29" s="108">
        <v>2020</v>
      </c>
      <c r="C29" s="111">
        <v>0.14169999999999999</v>
      </c>
    </row>
    <row r="30" spans="2:3">
      <c r="B30" s="108">
        <v>2021</v>
      </c>
      <c r="C30" s="111">
        <v>0.2412</v>
      </c>
    </row>
    <row r="31" spans="2:3">
      <c r="B31" s="108">
        <v>2022</v>
      </c>
      <c r="C31" s="111">
        <v>4.3200000000000002E-2</v>
      </c>
    </row>
    <row r="32" spans="2:3">
      <c r="B32" s="108"/>
      <c r="C32" s="1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89665-4B41-4883-90FA-F2F1AB0505AB}">
  <dimension ref="A1:J47"/>
  <sheetViews>
    <sheetView showGridLines="0" workbookViewId="0">
      <selection activeCell="L46" sqref="L46"/>
    </sheetView>
  </sheetViews>
  <sheetFormatPr defaultRowHeight="14.5"/>
  <cols>
    <col min="1" max="1" width="1.81640625" customWidth="1"/>
    <col min="2" max="2" width="19.81640625" customWidth="1"/>
    <col min="3" max="3" width="10.26953125" bestFit="1" customWidth="1"/>
    <col min="4" max="4" width="10.1796875" bestFit="1" customWidth="1"/>
    <col min="5" max="5" width="11.453125" bestFit="1" customWidth="1"/>
    <col min="6" max="6" width="10.81640625" customWidth="1"/>
    <col min="7" max="9" width="9.26953125" customWidth="1"/>
    <col min="10" max="10" width="10.26953125" bestFit="1" customWidth="1"/>
    <col min="14" max="14" width="16.54296875" bestFit="1" customWidth="1"/>
    <col min="15" max="15" width="9.81640625" bestFit="1" customWidth="1"/>
    <col min="16" max="16" width="6.54296875" bestFit="1" customWidth="1"/>
  </cols>
  <sheetData>
    <row r="1" spans="2:10">
      <c r="B1" s="95"/>
      <c r="C1" s="95"/>
      <c r="D1" s="95"/>
      <c r="E1" s="95"/>
      <c r="F1" s="95"/>
      <c r="G1" s="95"/>
      <c r="H1" s="95"/>
      <c r="I1" s="95"/>
      <c r="J1" s="95"/>
    </row>
    <row r="2" spans="2:10">
      <c r="B2" s="95"/>
      <c r="C2" s="95"/>
      <c r="D2" s="95"/>
      <c r="E2" s="95"/>
      <c r="F2" s="95"/>
      <c r="G2" s="95"/>
      <c r="H2" s="95"/>
      <c r="I2" s="95"/>
      <c r="J2" s="95"/>
    </row>
    <row r="3" spans="2:10">
      <c r="B3" s="95"/>
      <c r="C3" s="95"/>
      <c r="D3" s="95"/>
      <c r="E3" s="95"/>
      <c r="F3" s="95"/>
      <c r="G3" s="95"/>
      <c r="H3" s="95"/>
      <c r="I3" s="95"/>
      <c r="J3" s="95"/>
    </row>
    <row r="4" spans="2:10">
      <c r="B4" s="95"/>
      <c r="C4" s="95"/>
      <c r="D4" s="95"/>
      <c r="E4" s="95"/>
      <c r="F4" s="95"/>
      <c r="G4" s="95"/>
      <c r="H4" s="95"/>
      <c r="I4" s="95"/>
      <c r="J4" s="95"/>
    </row>
    <row r="6" spans="2:10" ht="18.5">
      <c r="B6" s="115" t="s">
        <v>45</v>
      </c>
      <c r="C6" s="116"/>
      <c r="D6" s="116"/>
      <c r="E6" s="116"/>
      <c r="F6" s="85"/>
      <c r="G6" s="85"/>
      <c r="H6" s="85"/>
      <c r="I6" s="85"/>
      <c r="J6" s="85"/>
    </row>
    <row r="8" spans="2:10">
      <c r="B8" s="117" t="s">
        <v>209</v>
      </c>
    </row>
    <row r="10" spans="2:10">
      <c r="B10" s="92" t="s">
        <v>46</v>
      </c>
    </row>
    <row r="11" spans="2:10" ht="13.5" customHeight="1">
      <c r="B11" s="118"/>
      <c r="C11" s="118"/>
      <c r="D11" s="118"/>
      <c r="E11" s="118"/>
      <c r="F11" s="119"/>
      <c r="G11" s="119" t="s">
        <v>52</v>
      </c>
      <c r="H11" s="119" t="s">
        <v>52</v>
      </c>
      <c r="I11" s="119" t="s">
        <v>55</v>
      </c>
      <c r="J11" s="119" t="s">
        <v>56</v>
      </c>
    </row>
    <row r="12" spans="2:10" ht="18.75" customHeight="1">
      <c r="B12" s="120" t="s">
        <v>195</v>
      </c>
      <c r="C12" s="120" t="s">
        <v>48</v>
      </c>
      <c r="D12" s="121" t="s">
        <v>49</v>
      </c>
      <c r="E12" s="121" t="s">
        <v>50</v>
      </c>
      <c r="F12" s="121" t="s">
        <v>210</v>
      </c>
      <c r="G12" s="121" t="s">
        <v>53</v>
      </c>
      <c r="H12" s="121" t="s">
        <v>54</v>
      </c>
      <c r="I12" s="121" t="s">
        <v>211</v>
      </c>
      <c r="J12" s="121" t="s">
        <v>212</v>
      </c>
    </row>
    <row r="13" spans="2:10">
      <c r="B13" s="122"/>
      <c r="C13" s="122"/>
      <c r="D13" s="122"/>
      <c r="E13" s="122"/>
      <c r="F13" s="122"/>
      <c r="G13" s="122"/>
      <c r="H13" s="122"/>
      <c r="I13" s="122"/>
      <c r="J13" s="122"/>
    </row>
    <row r="14" spans="2:10">
      <c r="B14" s="123" t="s">
        <v>200</v>
      </c>
      <c r="C14" s="123" t="s">
        <v>58</v>
      </c>
      <c r="D14" s="124">
        <f>'[2]Beta - Comps'!F7</f>
        <v>710.83</v>
      </c>
      <c r="E14" s="124">
        <f>'[2]Beta - Comps'!E7</f>
        <v>228379.45</v>
      </c>
      <c r="F14" s="125">
        <v>0.3</v>
      </c>
      <c r="G14" s="126">
        <f>D14/E14</f>
        <v>3.1124954543852346E-3</v>
      </c>
      <c r="H14" s="126">
        <f>D14/(D14+E14)</f>
        <v>3.1028378855707021E-3</v>
      </c>
      <c r="I14" s="127">
        <f>'[2]Beta - Regression'!M11</f>
        <v>1.2421196304007405</v>
      </c>
      <c r="J14" s="128">
        <f>I14/(1+(1-F14)*G14)</f>
        <v>1.2394192496543019</v>
      </c>
    </row>
    <row r="15" spans="2:10">
      <c r="B15" s="123" t="s">
        <v>201</v>
      </c>
      <c r="C15" s="123" t="s">
        <v>58</v>
      </c>
      <c r="D15" s="124">
        <f>'[2]Beta - Comps'!F8</f>
        <v>4525.96</v>
      </c>
      <c r="E15" s="124">
        <f>'[2]Beta - Comps'!E8</f>
        <v>47567.78</v>
      </c>
      <c r="F15" s="125">
        <v>0.3</v>
      </c>
      <c r="G15" s="126">
        <f t="shared" ref="G15:G18" si="0">D15/E15</f>
        <v>9.5147597806750708E-2</v>
      </c>
      <c r="H15" s="126">
        <f t="shared" ref="H15:H18" si="1">D15/(D15+E15)</f>
        <v>8.6881072466672579E-2</v>
      </c>
      <c r="I15" s="127">
        <v>1.4</v>
      </c>
      <c r="J15" s="128">
        <f t="shared" ref="J15:J17" si="2">I15/(1+(1-F15)*G15)</f>
        <v>1.3125779526123802</v>
      </c>
    </row>
    <row r="16" spans="2:10">
      <c r="B16" s="123" t="s">
        <v>202</v>
      </c>
      <c r="C16" s="123" t="s">
        <v>58</v>
      </c>
      <c r="D16" s="124">
        <f>'[2]Beta - Comps'!F9</f>
        <v>248.92</v>
      </c>
      <c r="E16" s="124">
        <f>'[2]Beta - Comps'!E9</f>
        <v>28378.34</v>
      </c>
      <c r="F16" s="125">
        <v>0.3</v>
      </c>
      <c r="G16" s="126">
        <f t="shared" si="0"/>
        <v>8.7714785290471525E-3</v>
      </c>
      <c r="H16" s="126">
        <f t="shared" si="1"/>
        <v>8.6952086926936067E-3</v>
      </c>
      <c r="I16" s="127">
        <v>1.373</v>
      </c>
      <c r="J16" s="128">
        <f t="shared" si="2"/>
        <v>1.3646211782443227</v>
      </c>
    </row>
    <row r="17" spans="2:10">
      <c r="B17" s="123" t="s">
        <v>203</v>
      </c>
      <c r="C17" s="123" t="s">
        <v>58</v>
      </c>
      <c r="D17" s="124">
        <f>'[2]Beta - Comps'!F10</f>
        <v>4617.57</v>
      </c>
      <c r="E17" s="124">
        <f>'[2]Beta - Comps'!E10</f>
        <v>23395.42</v>
      </c>
      <c r="F17" s="125">
        <v>0.3</v>
      </c>
      <c r="G17" s="126">
        <f t="shared" si="0"/>
        <v>0.1973706819539893</v>
      </c>
      <c r="H17" s="126">
        <f t="shared" si="1"/>
        <v>0.16483674181156671</v>
      </c>
      <c r="I17" s="127">
        <v>1.23</v>
      </c>
      <c r="J17" s="128">
        <f t="shared" si="2"/>
        <v>1.080692138894811</v>
      </c>
    </row>
    <row r="18" spans="2:10">
      <c r="B18" s="123" t="s">
        <v>204</v>
      </c>
      <c r="C18" s="123" t="s">
        <v>58</v>
      </c>
      <c r="D18" s="124">
        <f>'[2]Beta - Comps'!F11</f>
        <v>805.48</v>
      </c>
      <c r="E18" s="124">
        <f>'[2]Beta - Comps'!E11</f>
        <v>23076.59</v>
      </c>
      <c r="F18" s="125">
        <v>0.3</v>
      </c>
      <c r="G18" s="126">
        <f t="shared" si="0"/>
        <v>3.4904637123595816E-2</v>
      </c>
      <c r="H18" s="126">
        <f t="shared" si="1"/>
        <v>3.3727394652138615E-2</v>
      </c>
      <c r="I18" s="127">
        <v>1.41</v>
      </c>
      <c r="J18" s="128">
        <f>I18/(1+(1-F18)*G18)</f>
        <v>1.3763707938257965</v>
      </c>
    </row>
    <row r="19" spans="2:10">
      <c r="F19" s="71"/>
    </row>
    <row r="20" spans="2:10">
      <c r="E20" s="129" t="s">
        <v>25</v>
      </c>
      <c r="F20" s="130">
        <f>AVERAGE(F14:F18)</f>
        <v>0.3</v>
      </c>
      <c r="G20" s="130">
        <f t="shared" ref="G20:J20" si="3">AVERAGE(G14:G18)</f>
        <v>6.7861378173553644E-2</v>
      </c>
      <c r="H20" s="130">
        <f t="shared" si="3"/>
        <v>5.9448651101728436E-2</v>
      </c>
      <c r="I20" s="69">
        <f t="shared" si="3"/>
        <v>1.3310239260801482</v>
      </c>
      <c r="J20" s="69">
        <f t="shared" si="3"/>
        <v>1.2747362626463226</v>
      </c>
    </row>
    <row r="21" spans="2:10">
      <c r="E21" s="131" t="s">
        <v>27</v>
      </c>
      <c r="F21" s="132">
        <f>MEDIAN(F14:F18)</f>
        <v>0.3</v>
      </c>
      <c r="G21" s="132">
        <f t="shared" ref="G21:J21" si="4">MEDIAN(G14:G18)</f>
        <v>3.4904637123595816E-2</v>
      </c>
      <c r="H21" s="132">
        <f t="shared" si="4"/>
        <v>3.3727394652138615E-2</v>
      </c>
      <c r="I21" s="70">
        <f t="shared" si="4"/>
        <v>1.373</v>
      </c>
      <c r="J21" s="70">
        <f t="shared" si="4"/>
        <v>1.3125779526123802</v>
      </c>
    </row>
    <row r="22" spans="2:10">
      <c r="G22" s="40"/>
    </row>
    <row r="23" spans="2:10">
      <c r="G23" s="40"/>
    </row>
    <row r="24" spans="2:10">
      <c r="B24" s="131" t="s">
        <v>63</v>
      </c>
      <c r="C24" s="61"/>
      <c r="D24" s="61"/>
      <c r="E24" s="61"/>
      <c r="G24" s="131" t="s">
        <v>66</v>
      </c>
      <c r="H24" s="61"/>
      <c r="I24" s="61"/>
      <c r="J24" s="61"/>
    </row>
    <row r="25" spans="2:10">
      <c r="B25" s="40"/>
      <c r="G25" s="40"/>
    </row>
    <row r="26" spans="2:10">
      <c r="B26" t="s">
        <v>213</v>
      </c>
      <c r="E26" s="133">
        <f>69/710</f>
        <v>9.7183098591549291E-2</v>
      </c>
      <c r="G26" t="s">
        <v>67</v>
      </c>
      <c r="J26" s="134">
        <v>7.3910000000000003E-2</v>
      </c>
    </row>
    <row r="27" spans="2:10">
      <c r="B27" t="s">
        <v>51</v>
      </c>
      <c r="E27" s="71">
        <f>F21</f>
        <v>0.3</v>
      </c>
      <c r="G27" t="s">
        <v>68</v>
      </c>
      <c r="J27" s="135">
        <f>'Market Returns'!G13-WACC!J26</f>
        <v>9.4107391304347837E-2</v>
      </c>
    </row>
    <row r="28" spans="2:10" ht="15.75" customHeight="1">
      <c r="B28" s="73" t="s">
        <v>214</v>
      </c>
      <c r="C28" s="73"/>
      <c r="D28" s="73"/>
      <c r="E28" s="136">
        <f>E26*(1-E27)</f>
        <v>6.8028169014084497E-2</v>
      </c>
      <c r="G28" t="s">
        <v>215</v>
      </c>
      <c r="J28" s="137">
        <f>J37</f>
        <v>1.6814624297235128</v>
      </c>
    </row>
    <row r="29" spans="2:10">
      <c r="G29" s="73" t="s">
        <v>66</v>
      </c>
      <c r="H29" s="73"/>
      <c r="I29" s="73"/>
      <c r="J29" s="138">
        <f>J26+(J27*J28)</f>
        <v>0.23214804283755008</v>
      </c>
    </row>
    <row r="32" spans="2:10">
      <c r="B32" s="131" t="s">
        <v>70</v>
      </c>
      <c r="C32" s="61"/>
      <c r="D32" s="61"/>
      <c r="E32" s="61"/>
      <c r="G32" s="131" t="s">
        <v>216</v>
      </c>
      <c r="H32" s="61"/>
      <c r="I32" s="61"/>
      <c r="J32" s="61"/>
    </row>
    <row r="33" spans="1:10">
      <c r="G33" s="92"/>
    </row>
    <row r="34" spans="1:10">
      <c r="D34" s="139" t="s">
        <v>71</v>
      </c>
      <c r="E34" s="139" t="s">
        <v>72</v>
      </c>
      <c r="G34" s="40" t="s">
        <v>75</v>
      </c>
      <c r="J34" s="40">
        <f>J21</f>
        <v>1.3125779526123802</v>
      </c>
    </row>
    <row r="35" spans="1:10">
      <c r="B35" t="s">
        <v>49</v>
      </c>
      <c r="C35" s="124">
        <f>D14</f>
        <v>710.83</v>
      </c>
      <c r="D35" s="140">
        <f>C35/$C$37</f>
        <v>3.1028378855707021E-3</v>
      </c>
      <c r="E35" s="141">
        <f>H20</f>
        <v>5.9448651101728436E-2</v>
      </c>
      <c r="G35" t="s">
        <v>217</v>
      </c>
      <c r="J35" s="142">
        <f>E39</f>
        <v>6.3206172817001943E-2</v>
      </c>
    </row>
    <row r="36" spans="1:10">
      <c r="B36" t="s">
        <v>218</v>
      </c>
      <c r="C36" s="124">
        <f>E14</f>
        <v>228379.45</v>
      </c>
      <c r="D36" s="140">
        <f>C36/$C$37</f>
        <v>0.99689716211442936</v>
      </c>
      <c r="E36" s="71">
        <f>E37-E35</f>
        <v>0.94055134889827152</v>
      </c>
      <c r="G36" t="s">
        <v>51</v>
      </c>
      <c r="J36" s="71">
        <f>E27</f>
        <v>0.3</v>
      </c>
    </row>
    <row r="37" spans="1:10">
      <c r="B37" t="s">
        <v>219</v>
      </c>
      <c r="C37" s="73">
        <f>SUM(C35:C36)</f>
        <v>229090.28</v>
      </c>
      <c r="D37" s="143">
        <f>C37/$C$37</f>
        <v>1</v>
      </c>
      <c r="E37" s="74">
        <f>D37</f>
        <v>1</v>
      </c>
      <c r="G37" s="73" t="s">
        <v>69</v>
      </c>
      <c r="H37" s="73"/>
      <c r="I37" s="73"/>
      <c r="J37" s="144">
        <f>J34*(1+(1-J35)*J36)</f>
        <v>1.6814624297235128</v>
      </c>
    </row>
    <row r="39" spans="1:10">
      <c r="B39" t="s">
        <v>220</v>
      </c>
      <c r="D39" s="145">
        <f>D35/D36</f>
        <v>3.112495454385235E-3</v>
      </c>
      <c r="E39" s="145">
        <f>E35/E36</f>
        <v>6.3206172817001943E-2</v>
      </c>
      <c r="G39" s="131" t="s">
        <v>45</v>
      </c>
      <c r="H39" s="61"/>
      <c r="I39" s="61"/>
      <c r="J39" s="61"/>
    </row>
    <row r="40" spans="1:10">
      <c r="G40" s="40"/>
    </row>
    <row r="41" spans="1:10">
      <c r="B41" s="146" t="s">
        <v>221</v>
      </c>
      <c r="G41" t="s">
        <v>66</v>
      </c>
      <c r="J41" s="147">
        <f>J29</f>
        <v>0.23214804283755008</v>
      </c>
    </row>
    <row r="42" spans="1:10">
      <c r="B42" s="146" t="s">
        <v>222</v>
      </c>
      <c r="G42" t="s">
        <v>223</v>
      </c>
      <c r="J42" s="71">
        <f>E36</f>
        <v>0.94055134889827152</v>
      </c>
    </row>
    <row r="43" spans="1:10">
      <c r="A43" t="s">
        <v>224</v>
      </c>
      <c r="B43" s="146" t="s">
        <v>225</v>
      </c>
      <c r="J43" s="147"/>
    </row>
    <row r="44" spans="1:10">
      <c r="B44" s="146" t="s">
        <v>226</v>
      </c>
      <c r="G44" t="s">
        <v>63</v>
      </c>
      <c r="J44" s="71">
        <f>E28</f>
        <v>6.8028169014084497E-2</v>
      </c>
    </row>
    <row r="45" spans="1:10">
      <c r="G45" t="s">
        <v>227</v>
      </c>
      <c r="J45" s="71">
        <f>E35</f>
        <v>5.9448651101728436E-2</v>
      </c>
    </row>
    <row r="47" spans="1:10">
      <c r="G47" s="148" t="s">
        <v>78</v>
      </c>
      <c r="H47" s="148"/>
      <c r="I47" s="148"/>
      <c r="J47" s="149">
        <f>(J41*J42)+(J44*J45)</f>
        <v>0.22239133771975919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1ED2-0733-4E6B-B740-DA627668A060}">
  <dimension ref="B1:L51"/>
  <sheetViews>
    <sheetView showGridLines="0" workbookViewId="0">
      <selection activeCell="N37" sqref="N37"/>
    </sheetView>
  </sheetViews>
  <sheetFormatPr defaultRowHeight="14.5"/>
  <cols>
    <col min="1" max="1" width="1.81640625" customWidth="1"/>
    <col min="2" max="2" width="24.26953125" customWidth="1"/>
    <col min="3" max="8" width="10" bestFit="1" customWidth="1"/>
    <col min="9" max="9" width="9.81640625" bestFit="1" customWidth="1"/>
    <col min="10" max="12" width="10" bestFit="1" customWidth="1"/>
  </cols>
  <sheetData>
    <row r="1" spans="2:12">
      <c r="B1" s="106"/>
      <c r="C1" s="106"/>
      <c r="D1" s="106"/>
      <c r="E1" s="106"/>
      <c r="F1" s="106"/>
      <c r="G1" s="106"/>
      <c r="H1" s="106"/>
      <c r="I1" s="106"/>
      <c r="J1" s="106"/>
      <c r="K1" s="106"/>
      <c r="L1" s="106"/>
    </row>
    <row r="2" spans="2:12">
      <c r="B2" s="106"/>
      <c r="C2" s="106"/>
      <c r="D2" s="106"/>
      <c r="E2" s="106"/>
      <c r="F2" s="106"/>
      <c r="G2" s="106"/>
      <c r="H2" s="106"/>
      <c r="I2" s="106"/>
      <c r="J2" s="106"/>
      <c r="K2" s="106"/>
      <c r="L2" s="106"/>
    </row>
    <row r="3" spans="2:12">
      <c r="B3" s="106"/>
      <c r="C3" s="106"/>
      <c r="D3" s="106"/>
      <c r="E3" s="106"/>
      <c r="F3" s="106"/>
      <c r="G3" s="106"/>
      <c r="H3" s="106"/>
      <c r="I3" s="106"/>
      <c r="J3" s="106"/>
      <c r="K3" s="106"/>
      <c r="L3" s="106"/>
    </row>
    <row r="4" spans="2:12">
      <c r="B4" s="106"/>
      <c r="C4" s="106"/>
      <c r="D4" s="106"/>
      <c r="E4" s="106"/>
      <c r="F4" s="106"/>
      <c r="G4" s="106"/>
      <c r="H4" s="106"/>
      <c r="I4" s="106"/>
      <c r="J4" s="106"/>
      <c r="K4" s="106"/>
      <c r="L4" s="106"/>
    </row>
    <row r="5" spans="2:12">
      <c r="B5" s="106"/>
      <c r="C5" s="106"/>
      <c r="D5" s="106"/>
      <c r="E5" s="106"/>
      <c r="F5" s="106"/>
      <c r="G5" s="106"/>
      <c r="H5" s="106"/>
      <c r="I5" s="106"/>
      <c r="J5" s="106"/>
      <c r="K5" s="106"/>
      <c r="L5" s="106"/>
    </row>
    <row r="7" spans="2:12">
      <c r="B7" s="309" t="s">
        <v>230</v>
      </c>
      <c r="C7" s="309"/>
      <c r="D7" s="309"/>
      <c r="E7" s="309"/>
      <c r="F7" s="309"/>
      <c r="G7" s="309"/>
      <c r="H7" s="309"/>
      <c r="I7" s="309"/>
      <c r="J7" s="309"/>
      <c r="K7" s="309"/>
      <c r="L7" s="309"/>
    </row>
    <row r="8" spans="2:12" s="152" customFormat="1">
      <c r="B8" s="153"/>
      <c r="C8" s="153"/>
      <c r="D8" s="153"/>
      <c r="E8" s="153"/>
      <c r="F8" s="153"/>
      <c r="G8" s="153"/>
      <c r="H8" s="153"/>
      <c r="I8" s="153"/>
      <c r="J8" s="153"/>
      <c r="K8" s="153"/>
      <c r="L8" s="153"/>
    </row>
    <row r="9" spans="2:12" ht="15" thickBot="1">
      <c r="B9" s="154" t="s">
        <v>242</v>
      </c>
      <c r="C9" s="151">
        <f>'[3]Data Sheet'!B16</f>
        <v>41364</v>
      </c>
      <c r="D9" s="151">
        <f>'[3]Data Sheet'!C16</f>
        <v>41729</v>
      </c>
      <c r="E9" s="151">
        <f>'[3]Data Sheet'!D16</f>
        <v>42094</v>
      </c>
      <c r="F9" s="151">
        <f>'[3]Data Sheet'!E16</f>
        <v>42460</v>
      </c>
      <c r="G9" s="151">
        <f>'[3]Data Sheet'!F16</f>
        <v>42825</v>
      </c>
      <c r="H9" s="151">
        <f>'[3]Data Sheet'!G16</f>
        <v>43190</v>
      </c>
      <c r="I9" s="151">
        <f>'[3]Data Sheet'!H16</f>
        <v>43555</v>
      </c>
      <c r="J9" s="151">
        <f>'[3]Data Sheet'!I16</f>
        <v>43921</v>
      </c>
      <c r="K9" s="151">
        <f>'[3]Data Sheet'!J16</f>
        <v>44286</v>
      </c>
      <c r="L9" s="151">
        <f>'[3]Data Sheet'!K16</f>
        <v>44651</v>
      </c>
    </row>
    <row r="10" spans="2:12" ht="15" thickTop="1"/>
    <row r="11" spans="2:12">
      <c r="B11" s="155" t="s">
        <v>85</v>
      </c>
      <c r="C11" s="163">
        <f>'[3]Data Sheet'!B17/'[3]Data Sheet'!B$17</f>
        <v>1</v>
      </c>
      <c r="D11" s="163">
        <f>'[3]Data Sheet'!C17/'[3]Data Sheet'!C$17</f>
        <v>1</v>
      </c>
      <c r="E11" s="163">
        <f>'[3]Data Sheet'!D17/'[3]Data Sheet'!D$17</f>
        <v>1</v>
      </c>
      <c r="F11" s="163">
        <f>'[3]Data Sheet'!E17/'[3]Data Sheet'!E$17</f>
        <v>1</v>
      </c>
      <c r="G11" s="163">
        <f>'[3]Data Sheet'!F17/'[3]Data Sheet'!F$17</f>
        <v>1</v>
      </c>
      <c r="H11" s="163">
        <f>'[3]Data Sheet'!G17/'[3]Data Sheet'!G$17</f>
        <v>1</v>
      </c>
      <c r="I11" s="163">
        <f>'[3]Data Sheet'!H17/'[3]Data Sheet'!H$17</f>
        <v>1</v>
      </c>
      <c r="J11" s="163">
        <f>'[3]Data Sheet'!I17/'[3]Data Sheet'!I$17</f>
        <v>1</v>
      </c>
      <c r="K11" s="163">
        <f>'[3]Data Sheet'!J17/'[3]Data Sheet'!J$17</f>
        <v>1</v>
      </c>
      <c r="L11" s="163">
        <f>'[3]Data Sheet'!K17/'[3]Data Sheet'!K$17</f>
        <v>1</v>
      </c>
    </row>
    <row r="12" spans="2:12">
      <c r="B12" s="156" t="s">
        <v>231</v>
      </c>
      <c r="C12" s="157">
        <f>'[3]Data Sheet'!B18/'[3]Data Sheet'!B$17</f>
        <v>0.65212980439020174</v>
      </c>
      <c r="D12" s="157">
        <f>'[3]Data Sheet'!C18/'[3]Data Sheet'!C$17</f>
        <v>0.62889098595108628</v>
      </c>
      <c r="E12" s="157">
        <f>'[3]Data Sheet'!D18/'[3]Data Sheet'!D$17</f>
        <v>0.62034880968150885</v>
      </c>
      <c r="F12" s="157">
        <f>'[3]Data Sheet'!E18/'[3]Data Sheet'!E$17</f>
        <v>0.60844785632875986</v>
      </c>
      <c r="G12" s="157">
        <f>'[3]Data Sheet'!F18/'[3]Data Sheet'!F$17</f>
        <v>0.64256170851760019</v>
      </c>
      <c r="H12" s="157">
        <f>'[3]Data Sheet'!G18/'[3]Data Sheet'!G$17</f>
        <v>0.6444735745247272</v>
      </c>
      <c r="I12" s="157">
        <f>'[3]Data Sheet'!H18/'[3]Data Sheet'!H$17</f>
        <v>0.64340246222408271</v>
      </c>
      <c r="J12" s="157">
        <f>'[3]Data Sheet'!I18/'[3]Data Sheet'!I$17</f>
        <v>0.63163558516963991</v>
      </c>
      <c r="K12" s="157">
        <f>'[3]Data Sheet'!J18/'[3]Data Sheet'!J$17</f>
        <v>0.6149343010611712</v>
      </c>
      <c r="L12" s="157">
        <f>'[3]Data Sheet'!K18/'[3]Data Sheet'!K$17</f>
        <v>0.64389656704768283</v>
      </c>
    </row>
    <row r="13" spans="2:12">
      <c r="B13" s="156" t="s">
        <v>232</v>
      </c>
      <c r="C13" s="157">
        <f>'[3]Data Sheet'!B19/'[3]Data Sheet'!B$17</f>
        <v>1.6045589477007821E-2</v>
      </c>
      <c r="D13" s="157">
        <f>'[3]Data Sheet'!C19/'[3]Data Sheet'!C$17</f>
        <v>1.220004014883415E-2</v>
      </c>
      <c r="E13" s="157">
        <f>'[3]Data Sheet'!D19/'[3]Data Sheet'!D$17</f>
        <v>1.2655277809634314E-2</v>
      </c>
      <c r="F13" s="157">
        <f>'[3]Data Sheet'!E19/'[3]Data Sheet'!E$17</f>
        <v>1.0075203555743071E-2</v>
      </c>
      <c r="G13" s="157">
        <f>'[3]Data Sheet'!F19/'[3]Data Sheet'!F$17</f>
        <v>2.7438359337454348E-2</v>
      </c>
      <c r="H13" s="157">
        <f>'[3]Data Sheet'!G19/'[3]Data Sheet'!G$17</f>
        <v>7.0196420187680708E-3</v>
      </c>
      <c r="I13" s="157">
        <f>'[3]Data Sheet'!H19/'[3]Data Sheet'!H$17</f>
        <v>-6.8003274840166073E-3</v>
      </c>
      <c r="J13" s="157">
        <f>'[3]Data Sheet'!I19/'[3]Data Sheet'!I$17</f>
        <v>-8.5463950250197294E-3</v>
      </c>
      <c r="K13" s="157">
        <f>'[3]Data Sheet'!J19/'[3]Data Sheet'!J$17</f>
        <v>-1.8752035421080705E-2</v>
      </c>
      <c r="L13" s="157">
        <f>'[3]Data Sheet'!K19/'[3]Data Sheet'!K$17</f>
        <v>-5.7118668451859233E-3</v>
      </c>
    </row>
    <row r="14" spans="2:12">
      <c r="B14" s="156" t="s">
        <v>233</v>
      </c>
      <c r="C14" s="157">
        <f>'[3]Data Sheet'!B20/'[3]Data Sheet'!B$17</f>
        <v>5.708748574958066E-3</v>
      </c>
      <c r="D14" s="157">
        <f>'[3]Data Sheet'!C20/'[3]Data Sheet'!C$17</f>
        <v>4.847623835831984E-3</v>
      </c>
      <c r="E14" s="157">
        <f>'[3]Data Sheet'!D20/'[3]Data Sheet'!D$17</f>
        <v>4.2626324209038965E-3</v>
      </c>
      <c r="F14" s="157">
        <f>'[3]Data Sheet'!E20/'[3]Data Sheet'!E$17</f>
        <v>4.1884212746881849E-3</v>
      </c>
      <c r="G14" s="157">
        <f>'[3]Data Sheet'!F20/'[3]Data Sheet'!F$17</f>
        <v>4.3005272931013168E-3</v>
      </c>
      <c r="H14" s="157">
        <f>'[3]Data Sheet'!G20/'[3]Data Sheet'!G$17</f>
        <v>4.4866329837632236E-3</v>
      </c>
      <c r="I14" s="157">
        <f>'[3]Data Sheet'!H20/'[3]Data Sheet'!H$17</f>
        <v>5.252495210943689E-3</v>
      </c>
      <c r="J14" s="157">
        <f>'[3]Data Sheet'!I20/'[3]Data Sheet'!I$17</f>
        <v>4.8452899066859867E-3</v>
      </c>
      <c r="K14" s="157">
        <f>'[3]Data Sheet'!J20/'[3]Data Sheet'!J$17</f>
        <v>4.4551376680254488E-3</v>
      </c>
      <c r="L14" s="157">
        <f>'[3]Data Sheet'!K20/'[3]Data Sheet'!K$17</f>
        <v>7.8228108508698862E-3</v>
      </c>
    </row>
    <row r="15" spans="2:12">
      <c r="B15" s="156" t="s">
        <v>234</v>
      </c>
      <c r="C15" s="157">
        <f>'[3]Data Sheet'!B21/'[3]Data Sheet'!B$17</f>
        <v>2.3521726397351506E-2</v>
      </c>
      <c r="D15" s="157">
        <f>'[3]Data Sheet'!C21/'[3]Data Sheet'!C$17</f>
        <v>5.9295722104785023E-2</v>
      </c>
      <c r="E15" s="157">
        <f>'[3]Data Sheet'!D21/'[3]Data Sheet'!D$17</f>
        <v>6.1457792548063536E-2</v>
      </c>
      <c r="F15" s="157">
        <f>'[3]Data Sheet'!E21/'[3]Data Sheet'!E$17</f>
        <v>4.4320545725695638E-2</v>
      </c>
      <c r="G15" s="157">
        <f>'[3]Data Sheet'!F21/'[3]Data Sheet'!F$17</f>
        <v>3.7329067833585743E-2</v>
      </c>
      <c r="H15" s="157">
        <f>'[3]Data Sheet'!G21/'[3]Data Sheet'!G$17</f>
        <v>3.7632110912662539E-2</v>
      </c>
      <c r="I15" s="157">
        <f>'[3]Data Sheet'!H21/'[3]Data Sheet'!H$17</f>
        <v>3.8731542592793759E-2</v>
      </c>
      <c r="J15" s="157">
        <f>'[3]Data Sheet'!I21/'[3]Data Sheet'!I$17</f>
        <v>4.4208831899217663E-2</v>
      </c>
      <c r="K15" s="157">
        <f>'[3]Data Sheet'!J21/'[3]Data Sheet'!J$17</f>
        <v>3.3119871414431248E-2</v>
      </c>
      <c r="L15" s="157">
        <f>'[3]Data Sheet'!K21/'[3]Data Sheet'!K$17</f>
        <v>3.3856194794666339E-2</v>
      </c>
    </row>
    <row r="16" spans="2:12">
      <c r="B16" s="156" t="s">
        <v>235</v>
      </c>
      <c r="C16" s="157">
        <f>'[3]Data Sheet'!B22/'[3]Data Sheet'!B$17</f>
        <v>8.809763767866223E-2</v>
      </c>
      <c r="D16" s="157">
        <f>'[3]Data Sheet'!C22/'[3]Data Sheet'!C$17</f>
        <v>9.2812697270660938E-2</v>
      </c>
      <c r="E16" s="157">
        <f>'[3]Data Sheet'!D22/'[3]Data Sheet'!D$17</f>
        <v>9.7439008161530352E-2</v>
      </c>
      <c r="F16" s="157">
        <f>'[3]Data Sheet'!E22/'[3]Data Sheet'!E$17</f>
        <v>0.10577313825968997</v>
      </c>
      <c r="G16" s="157">
        <f>'[3]Data Sheet'!F22/'[3]Data Sheet'!F$17</f>
        <v>0.10505627316086753</v>
      </c>
      <c r="H16" s="157">
        <f>'[3]Data Sheet'!G22/'[3]Data Sheet'!G$17</f>
        <v>0.10392742279141506</v>
      </c>
      <c r="I16" s="157">
        <f>'[3]Data Sheet'!H22/'[3]Data Sheet'!H$17</f>
        <v>0.11010149752399827</v>
      </c>
      <c r="J16" s="157">
        <f>'[3]Data Sheet'!I22/'[3]Data Sheet'!I$17</f>
        <v>0.11659262528451882</v>
      </c>
      <c r="K16" s="157">
        <f>'[3]Data Sheet'!J22/'[3]Data Sheet'!J$17</f>
        <v>0.11068479221440802</v>
      </c>
      <c r="L16" s="157">
        <f>'[3]Data Sheet'!K22/'[3]Data Sheet'!K$17</f>
        <v>0.11064147774412127</v>
      </c>
    </row>
    <row r="17" spans="2:12">
      <c r="B17" s="156" t="s">
        <v>236</v>
      </c>
      <c r="C17" s="157">
        <f>'[3]Data Sheet'!B23/'[3]Data Sheet'!B$17</f>
        <v>8.8101451385644222E-2</v>
      </c>
      <c r="D17" s="157">
        <f>'[3]Data Sheet'!C23/'[3]Data Sheet'!C$17</f>
        <v>9.6024732850052696E-2</v>
      </c>
      <c r="E17" s="157">
        <f>'[3]Data Sheet'!D23/'[3]Data Sheet'!D$17</f>
        <v>8.96910681140351E-2</v>
      </c>
      <c r="F17" s="157">
        <f>'[3]Data Sheet'!E23/'[3]Data Sheet'!E$17</f>
        <v>8.0542956927341092E-2</v>
      </c>
      <c r="G17" s="157">
        <f>'[3]Data Sheet'!F23/'[3]Data Sheet'!F$17</f>
        <v>0.1113838126242364</v>
      </c>
      <c r="H17" s="157">
        <f>'[3]Data Sheet'!G23/'[3]Data Sheet'!G$17</f>
        <v>0.10634377964323709</v>
      </c>
      <c r="I17" s="157">
        <f>'[3]Data Sheet'!H23/'[3]Data Sheet'!H$17</f>
        <v>0.1083658123643763</v>
      </c>
      <c r="J17" s="157">
        <f>'[3]Data Sheet'!I23/'[3]Data Sheet'!I$17</f>
        <v>0.11203335284677013</v>
      </c>
      <c r="K17" s="157">
        <f>'[3]Data Sheet'!J23/'[3]Data Sheet'!J$17</f>
        <v>9.2138805959692913E-2</v>
      </c>
      <c r="L17" s="157">
        <f>'[3]Data Sheet'!K23/'[3]Data Sheet'!K$17</f>
        <v>0.10488425325553319</v>
      </c>
    </row>
    <row r="18" spans="2:12">
      <c r="B18" s="156" t="s">
        <v>237</v>
      </c>
      <c r="C18" s="157">
        <f>'[3]Data Sheet'!B24/'[3]Data Sheet'!B$17</f>
        <v>2.8205859029817312E-2</v>
      </c>
      <c r="D18" s="157">
        <f>'[3]Data Sheet'!C24/'[3]Data Sheet'!C$17</f>
        <v>-1.9363823941950662E-2</v>
      </c>
      <c r="E18" s="157">
        <f>'[3]Data Sheet'!D24/'[3]Data Sheet'!D$17</f>
        <v>-9.6502882022114541E-3</v>
      </c>
      <c r="F18" s="157">
        <f>'[3]Data Sheet'!E24/'[3]Data Sheet'!E$17</f>
        <v>2.6183831565130516E-2</v>
      </c>
      <c r="G18" s="157">
        <f>'[3]Data Sheet'!F24/'[3]Data Sheet'!F$17</f>
        <v>1.7094282670289951E-2</v>
      </c>
      <c r="H18" s="157">
        <f>'[3]Data Sheet'!G24/'[3]Data Sheet'!G$17</f>
        <v>2.2582367211331639E-3</v>
      </c>
      <c r="I18" s="157">
        <f>'[3]Data Sheet'!H24/'[3]Data Sheet'!H$17</f>
        <v>5.6592338039812094E-3</v>
      </c>
      <c r="J18" s="157">
        <f>'[3]Data Sheet'!I24/'[3]Data Sheet'!I$17</f>
        <v>1.3239885383105405E-2</v>
      </c>
      <c r="K18" s="157">
        <f>'[3]Data Sheet'!J24/'[3]Data Sheet'!J$17</f>
        <v>-3.3407827826645677E-3</v>
      </c>
      <c r="L18" s="157">
        <f>'[3]Data Sheet'!K24/'[3]Data Sheet'!K$17</f>
        <v>4.4105011096641517E-3</v>
      </c>
    </row>
    <row r="19" spans="2:12">
      <c r="B19" s="156" t="s">
        <v>238</v>
      </c>
      <c r="C19" s="157">
        <f>'[3]Data Sheet'!B25/'[3]Data Sheet'!B$17</f>
        <v>1.1275860310057556E-3</v>
      </c>
      <c r="D19" s="157">
        <f>'[3]Data Sheet'!C25/'[3]Data Sheet'!C$17</f>
        <v>-6.7339919838050905E-4</v>
      </c>
      <c r="E19" s="157">
        <f>'[3]Data Sheet'!D25/'[3]Data Sheet'!D$17</f>
        <v>2.7133028103392101E-3</v>
      </c>
      <c r="F19" s="157">
        <f>'[3]Data Sheet'!E25/'[3]Data Sheet'!E$17</f>
        <v>-9.7771947249836663E-3</v>
      </c>
      <c r="G19" s="157">
        <f>'[3]Data Sheet'!F25/'[3]Data Sheet'!F$17</f>
        <v>6.9304853887117582E-3</v>
      </c>
      <c r="H19" s="157">
        <f>'[3]Data Sheet'!G25/'[3]Data Sheet'!G$17</f>
        <v>2.034889464081829E-2</v>
      </c>
      <c r="I19" s="157">
        <f>'[3]Data Sheet'!H25/'[3]Data Sheet'!H$17</f>
        <v>-8.8383094035074702E-2</v>
      </c>
      <c r="J19" s="157">
        <f>'[3]Data Sheet'!I25/'[3]Data Sheet'!I$17</f>
        <v>3.8959202846676288E-4</v>
      </c>
      <c r="K19" s="157">
        <f>'[3]Data Sheet'!J25/'[3]Data Sheet'!J$17</f>
        <v>-4.4507860953843105E-2</v>
      </c>
      <c r="L19" s="157">
        <f>'[3]Data Sheet'!K25/'[3]Data Sheet'!K$17</f>
        <v>8.7053994844814731E-3</v>
      </c>
    </row>
    <row r="20" spans="2:12">
      <c r="B20" s="156" t="s">
        <v>92</v>
      </c>
      <c r="C20" s="157">
        <f>'[3]Data Sheet'!B26/'[3]Data Sheet'!B$17</f>
        <v>4.0262575844435503E-2</v>
      </c>
      <c r="D20" s="157">
        <f>'[3]Data Sheet'!C26/'[3]Data Sheet'!C$17</f>
        <v>4.757971849946438E-2</v>
      </c>
      <c r="E20" s="157">
        <f>'[3]Data Sheet'!D26/'[3]Data Sheet'!D$17</f>
        <v>5.0876584184966822E-2</v>
      </c>
      <c r="F20" s="157">
        <f>'[3]Data Sheet'!E26/'[3]Data Sheet'!E$17</f>
        <v>6.1201425695927715E-2</v>
      </c>
      <c r="G20" s="157">
        <f>'[3]Data Sheet'!F26/'[3]Data Sheet'!F$17</f>
        <v>6.63903865924938E-2</v>
      </c>
      <c r="H20" s="157">
        <f>'[3]Data Sheet'!G26/'[3]Data Sheet'!G$17</f>
        <v>7.3927472182518786E-2</v>
      </c>
      <c r="I20" s="157">
        <f>'[3]Data Sheet'!H26/'[3]Data Sheet'!H$17</f>
        <v>7.8130605447998658E-2</v>
      </c>
      <c r="J20" s="157">
        <f>'[3]Data Sheet'!I26/'[3]Data Sheet'!I$17</f>
        <v>8.206839774331566E-2</v>
      </c>
      <c r="K20" s="157">
        <f>'[3]Data Sheet'!J26/'[3]Data Sheet'!J$17</f>
        <v>9.4264230933596482E-2</v>
      </c>
      <c r="L20" s="157">
        <f>'[3]Data Sheet'!K26/'[3]Data Sheet'!K$17</f>
        <v>8.9191478279219347E-2</v>
      </c>
    </row>
    <row r="21" spans="2:12">
      <c r="B21" s="156" t="s">
        <v>7</v>
      </c>
      <c r="C21" s="157">
        <f>'[3]Data Sheet'!B27/'[3]Data Sheet'!B$17</f>
        <v>1.8857986503608801E-2</v>
      </c>
      <c r="D21" s="157">
        <f>'[3]Data Sheet'!C27/'[3]Data Sheet'!C$17</f>
        <v>2.0398425210512945E-2</v>
      </c>
      <c r="E21" s="157">
        <f>'[3]Data Sheet'!D27/'[3]Data Sheet'!D$17</f>
        <v>1.8473585814932098E-2</v>
      </c>
      <c r="F21" s="157">
        <f>'[3]Data Sheet'!E27/'[3]Data Sheet'!E$17</f>
        <v>1.7905727101993223E-2</v>
      </c>
      <c r="G21" s="157">
        <f>'[3]Data Sheet'!F27/'[3]Data Sheet'!F$17</f>
        <v>1.5714229512714312E-2</v>
      </c>
      <c r="H21" s="157">
        <f>'[3]Data Sheet'!G27/'[3]Data Sheet'!G$17</f>
        <v>1.605824830060304E-2</v>
      </c>
      <c r="I21" s="157">
        <f>'[3]Data Sheet'!H27/'[3]Data Sheet'!H$17</f>
        <v>1.9072102124141878E-2</v>
      </c>
      <c r="J21" s="157">
        <f>'[3]Data Sheet'!I27/'[3]Data Sheet'!I$17</f>
        <v>2.7744996829752802E-2</v>
      </c>
      <c r="K21" s="157">
        <f>'[3]Data Sheet'!J27/'[3]Data Sheet'!J$17</f>
        <v>3.2415292955516477E-2</v>
      </c>
      <c r="L21" s="157">
        <f>'[3]Data Sheet'!K27/'[3]Data Sheet'!K$17</f>
        <v>3.3441332168710897E-2</v>
      </c>
    </row>
    <row r="22" spans="2:12">
      <c r="B22" s="156" t="s">
        <v>239</v>
      </c>
      <c r="C22" s="157">
        <f>'[3]Data Sheet'!B28/'[3]Data Sheet'!B$17</f>
        <v>7.2287385703334164E-2</v>
      </c>
      <c r="D22" s="157">
        <f>'[3]Data Sheet'!C28/'[3]Data Sheet'!C$17</f>
        <v>8.1040559170010046E-2</v>
      </c>
      <c r="E22" s="157">
        <f>'[3]Data Sheet'!D28/'[3]Data Sheet'!D$17</f>
        <v>8.246938789624432E-2</v>
      </c>
      <c r="F22" s="157">
        <f>'[3]Data Sheet'!E28/'[3]Data Sheet'!E$17</f>
        <v>5.1734105951533375E-2</v>
      </c>
      <c r="G22" s="157">
        <f>'[3]Data Sheet'!F28/'[3]Data Sheet'!F$17</f>
        <v>3.453855652127677E-2</v>
      </c>
      <c r="H22" s="157">
        <f>'[3]Data Sheet'!G28/'[3]Data Sheet'!G$17</f>
        <v>3.8261058599526235E-2</v>
      </c>
      <c r="I22" s="157">
        <f>'[3]Data Sheet'!H28/'[3]Data Sheet'!H$17</f>
        <v>-0.10389917281140788</v>
      </c>
      <c r="J22" s="157">
        <f>'[3]Data Sheet'!I28/'[3]Data Sheet'!I$17</f>
        <v>-4.0525768059559354E-2</v>
      </c>
      <c r="K22" s="157">
        <f>'[3]Data Sheet'!J28/'[3]Data Sheet'!J$17</f>
        <v>-4.1931545799101064E-2</v>
      </c>
      <c r="L22" s="157">
        <f>'[3]Data Sheet'!K28/'[3]Data Sheet'!K$17</f>
        <v>-2.5151082611172375E-2</v>
      </c>
    </row>
    <row r="23" spans="2:12">
      <c r="B23" s="156" t="s">
        <v>94</v>
      </c>
      <c r="C23" s="157">
        <f>'[3]Data Sheet'!B29/'[3]Data Sheet'!B$17</f>
        <v>2.0004270292456768E-2</v>
      </c>
      <c r="D23" s="157">
        <f>'[3]Data Sheet'!C29/'[3]Data Sheet'!C$17</f>
        <v>2.0464352104416519E-2</v>
      </c>
      <c r="E23" s="157">
        <f>'[3]Data Sheet'!D29/'[3]Data Sheet'!D$17</f>
        <v>2.9042938226922752E-2</v>
      </c>
      <c r="F23" s="157">
        <f>'[3]Data Sheet'!E29/'[3]Data Sheet'!E$17</f>
        <v>1.1078918686109574E-2</v>
      </c>
      <c r="G23" s="157">
        <f>'[3]Data Sheet'!F29/'[3]Data Sheet'!F$17</f>
        <v>1.2055321818169885E-2</v>
      </c>
      <c r="H23" s="157">
        <f>'[3]Data Sheet'!G29/'[3]Data Sheet'!G$17</f>
        <v>1.4892549653836963E-2</v>
      </c>
      <c r="I23" s="157">
        <f>'[3]Data Sheet'!H29/'[3]Data Sheet'!H$17</f>
        <v>-8.0726731015332912E-3</v>
      </c>
      <c r="J23" s="157">
        <f>'[3]Data Sheet'!I29/'[3]Data Sheet'!I$17</f>
        <v>1.5139735448971392E-3</v>
      </c>
      <c r="K23" s="157">
        <f>'[3]Data Sheet'!J29/'[3]Data Sheet'!J$17</f>
        <v>1.0175794327142584E-2</v>
      </c>
      <c r="L23" s="157">
        <f>'[3]Data Sheet'!K29/'[3]Data Sheet'!K$17</f>
        <v>1.5195672442685429E-2</v>
      </c>
    </row>
    <row r="24" spans="2:12">
      <c r="B24" s="156" t="s">
        <v>240</v>
      </c>
      <c r="C24" s="157">
        <f>'[3]Data Sheet'!B30/'[3]Data Sheet'!B$17</f>
        <v>5.2399327537522772E-2</v>
      </c>
      <c r="D24" s="157">
        <f>'[3]Data Sheet'!C30/'[3]Data Sheet'!C$17</f>
        <v>6.0090194862718736E-2</v>
      </c>
      <c r="E24" s="157">
        <f>'[3]Data Sheet'!D30/'[3]Data Sheet'!D$17</f>
        <v>5.3147682818956064E-2</v>
      </c>
      <c r="F24" s="157">
        <f>'[3]Data Sheet'!E30/'[3]Data Sheet'!E$17</f>
        <v>4.2407971415763523E-2</v>
      </c>
      <c r="G24" s="157">
        <f>'[3]Data Sheet'!F30/'[3]Data Sheet'!F$17</f>
        <v>2.764021885516954E-2</v>
      </c>
      <c r="H24" s="157">
        <f>'[3]Data Sheet'!G30/'[3]Data Sheet'!G$17</f>
        <v>3.0831401821049997E-2</v>
      </c>
      <c r="I24" s="157">
        <f>'[3]Data Sheet'!H30/'[3]Data Sheet'!H$17</f>
        <v>-9.5470566181711222E-2</v>
      </c>
      <c r="J24" s="157">
        <f>'[3]Data Sheet'!I30/'[3]Data Sheet'!I$17</f>
        <v>-4.6236426475450051E-2</v>
      </c>
      <c r="K24" s="157">
        <f>'[3]Data Sheet'!J30/'[3]Data Sheet'!J$17</f>
        <v>-5.3849770661713266E-2</v>
      </c>
      <c r="L24" s="157">
        <f>'[3]Data Sheet'!K30/'[3]Data Sheet'!K$17</f>
        <v>-4.1089320368684734E-2</v>
      </c>
    </row>
    <row r="25" spans="2:12">
      <c r="B25" s="156" t="s">
        <v>241</v>
      </c>
      <c r="C25" s="157">
        <f>'[3]Data Sheet'!B31/'[3]Data Sheet'!B$17</f>
        <v>3.3797389083231985E-3</v>
      </c>
      <c r="D25" s="157">
        <f>'[3]Data Sheet'!C31/'[3]Data Sheet'!C$17</f>
        <v>2.7649782252274005E-3</v>
      </c>
      <c r="E25" s="157">
        <f>'[3]Data Sheet'!D31/'[3]Data Sheet'!D$17</f>
        <v>0</v>
      </c>
      <c r="F25" s="157">
        <f>'[3]Data Sheet'!E31/'[3]Data Sheet'!E$17</f>
        <v>2.487496593975512E-4</v>
      </c>
      <c r="G25" s="157">
        <f>'[3]Data Sheet'!F31/'[3]Data Sheet'!F$17</f>
        <v>0</v>
      </c>
      <c r="H25" s="157">
        <f>'[3]Data Sheet'!G31/'[3]Data Sheet'!G$17</f>
        <v>0</v>
      </c>
      <c r="I25" s="157">
        <f>'[3]Data Sheet'!H31/'[3]Data Sheet'!H$17</f>
        <v>0</v>
      </c>
      <c r="J25" s="157">
        <f>'[3]Data Sheet'!I31/'[3]Data Sheet'!I$17</f>
        <v>0</v>
      </c>
      <c r="K25" s="157">
        <f>'[3]Data Sheet'!J31/'[3]Data Sheet'!J$17</f>
        <v>0</v>
      </c>
      <c r="L25" s="157">
        <f>'[3]Data Sheet'!K31/'[3]Data Sheet'!K$17</f>
        <v>0</v>
      </c>
    </row>
    <row r="26" spans="2:12">
      <c r="B26" s="156" t="s">
        <v>5</v>
      </c>
      <c r="C26" s="157">
        <f>'[3]Data Sheet'!B34/'[3]Data Sheet'!B$17</f>
        <v>0.13152416017802385</v>
      </c>
      <c r="D26" s="157">
        <f>'[3]Data Sheet'!C34/'[3]Data Sheet'!C$17</f>
        <v>0.14853269067711258</v>
      </c>
      <c r="E26" s="157">
        <f>'[3]Data Sheet'!D34/'[3]Data Sheet'!D$17</f>
        <v>0.15154079104577772</v>
      </c>
      <c r="F26" s="157">
        <f>'[3]Data Sheet'!E34/'[3]Data Sheet'!E$17</f>
        <v>0.13259404289979404</v>
      </c>
      <c r="G26" s="157">
        <f>'[3]Data Sheet'!F34/'[3]Data Sheet'!F$17</f>
        <v>0.12180015677854755</v>
      </c>
      <c r="H26" s="157">
        <f>'[3]Data Sheet'!G34/'[3]Data Sheet'!G$17</f>
        <v>0.13570967195800879</v>
      </c>
      <c r="I26" s="157">
        <f>'[3]Data Sheet'!H34/'[3]Data Sheet'!H$17</f>
        <v>-6.340531711103989E-3</v>
      </c>
      <c r="J26" s="157">
        <f>'[3]Data Sheet'!I34/'[3]Data Sheet'!I$17</f>
        <v>6.5090941642515554E-2</v>
      </c>
      <c r="K26" s="157">
        <f>'[3]Data Sheet'!J34/'[3]Data Sheet'!J$17</f>
        <v>8.3005547554542272E-2</v>
      </c>
      <c r="L26" s="157">
        <f>'[3]Data Sheet'!K34/'[3]Data Sheet'!K$17</f>
        <v>9.6739162521930933E-2</v>
      </c>
    </row>
    <row r="28" spans="2:12">
      <c r="B28" s="309" t="s">
        <v>243</v>
      </c>
      <c r="C28" s="309"/>
      <c r="D28" s="309"/>
      <c r="E28" s="309"/>
      <c r="F28" s="309"/>
      <c r="G28" s="309"/>
      <c r="H28" s="309"/>
      <c r="I28" s="309"/>
      <c r="J28" s="309"/>
      <c r="K28" s="309"/>
      <c r="L28" s="309"/>
    </row>
    <row r="30" spans="2:12" ht="15" thickBot="1">
      <c r="B30" s="154" t="s">
        <v>242</v>
      </c>
      <c r="C30" s="151">
        <f>'[3]Data Sheet'!B16</f>
        <v>41364</v>
      </c>
      <c r="D30" s="151">
        <f>'[3]Data Sheet'!C16</f>
        <v>41729</v>
      </c>
      <c r="E30" s="151">
        <f>'[3]Data Sheet'!D16</f>
        <v>42094</v>
      </c>
      <c r="F30" s="151">
        <f>'[3]Data Sheet'!E16</f>
        <v>42460</v>
      </c>
      <c r="G30" s="151">
        <f>'[3]Data Sheet'!F16</f>
        <v>42825</v>
      </c>
      <c r="H30" s="151">
        <f>'[3]Data Sheet'!G16</f>
        <v>43190</v>
      </c>
      <c r="I30" s="151">
        <f>'[3]Data Sheet'!H16</f>
        <v>43555</v>
      </c>
      <c r="J30" s="151">
        <f>'[3]Data Sheet'!I16</f>
        <v>43921</v>
      </c>
      <c r="K30" s="151">
        <f>'[3]Data Sheet'!J16</f>
        <v>44286</v>
      </c>
      <c r="L30" s="151">
        <f>'[3]Data Sheet'!K16</f>
        <v>44651</v>
      </c>
    </row>
    <row r="31" spans="2:12" ht="15" thickTop="1">
      <c r="B31" s="3"/>
      <c r="C31" s="159"/>
      <c r="D31" s="159"/>
      <c r="E31" s="159"/>
      <c r="F31" s="159"/>
      <c r="G31" s="159"/>
      <c r="H31" s="159"/>
      <c r="I31" s="159"/>
      <c r="J31" s="159"/>
      <c r="K31" s="159"/>
      <c r="L31" s="159"/>
    </row>
    <row r="32" spans="2:12">
      <c r="B32" s="3" t="s">
        <v>115</v>
      </c>
      <c r="C32" s="161">
        <f>'[3]Data Sheet'!B61/'[3]Data Sheet'!B$61</f>
        <v>1</v>
      </c>
      <c r="D32" s="161">
        <f>'[3]Data Sheet'!C61/'[3]Data Sheet'!C$61</f>
        <v>1</v>
      </c>
      <c r="E32" s="161">
        <f>'[3]Data Sheet'!D61/'[3]Data Sheet'!D$61</f>
        <v>1</v>
      </c>
      <c r="F32" s="161">
        <f>'[3]Data Sheet'!E61/'[3]Data Sheet'!E$61</f>
        <v>1</v>
      </c>
      <c r="G32" s="161">
        <f>'[3]Data Sheet'!F61/'[3]Data Sheet'!F$61</f>
        <v>1</v>
      </c>
      <c r="H32" s="161">
        <f>'[3]Data Sheet'!G61/'[3]Data Sheet'!G$61</f>
        <v>1</v>
      </c>
      <c r="I32" s="161">
        <f>'[3]Data Sheet'!H61/'[3]Data Sheet'!H$61</f>
        <v>1</v>
      </c>
      <c r="J32" s="161">
        <f>'[3]Data Sheet'!I61/'[3]Data Sheet'!I$61</f>
        <v>1</v>
      </c>
      <c r="K32" s="161">
        <f>'[3]Data Sheet'!J61/'[3]Data Sheet'!J$61</f>
        <v>1</v>
      </c>
      <c r="L32" s="161">
        <f>'[3]Data Sheet'!K61/'[3]Data Sheet'!K$61</f>
        <v>1</v>
      </c>
    </row>
    <row r="33" spans="2:12">
      <c r="B33" s="158" t="str">
        <f>'[3]Data Sheet'!A57</f>
        <v>Equity Share Capital</v>
      </c>
      <c r="C33" s="41">
        <f>'[3]Data Sheet'!B57/'[3]Data Sheet'!B$61</f>
        <v>3.790589237107604E-3</v>
      </c>
      <c r="D33" s="41">
        <f>'[3]Data Sheet'!C57/'[3]Data Sheet'!C$61</f>
        <v>2.9473598814866307E-3</v>
      </c>
      <c r="E33" s="41">
        <f>'[3]Data Sheet'!D57/'[3]Data Sheet'!D$61</f>
        <v>2.7127681338360746E-3</v>
      </c>
      <c r="F33" s="41">
        <f>'[3]Data Sheet'!E57/'[3]Data Sheet'!E$61</f>
        <v>2.5806268250531225E-3</v>
      </c>
      <c r="G33" s="41">
        <f>'[3]Data Sheet'!F57/'[3]Data Sheet'!F$61</f>
        <v>2.491815624573979E-3</v>
      </c>
      <c r="H33" s="41">
        <f>'[3]Data Sheet'!G57/'[3]Data Sheet'!G$61</f>
        <v>2.0759077068585549E-3</v>
      </c>
      <c r="I33" s="41">
        <f>'[3]Data Sheet'!H57/'[3]Data Sheet'!H$61</f>
        <v>2.2218261230841693E-3</v>
      </c>
      <c r="J33" s="41">
        <f>'[3]Data Sheet'!I57/'[3]Data Sheet'!I$61</f>
        <v>2.2473026761653833E-3</v>
      </c>
      <c r="K33" s="41">
        <f>'[3]Data Sheet'!J57/'[3]Data Sheet'!J$61</f>
        <v>2.2420300429859294E-3</v>
      </c>
      <c r="L33" s="41">
        <f>'[3]Data Sheet'!K57/'[3]Data Sheet'!K$61</f>
        <v>2.3274677325505334E-3</v>
      </c>
    </row>
    <row r="34" spans="2:12">
      <c r="B34" s="158" t="str">
        <f>'[3]Data Sheet'!A58</f>
        <v>Reserves</v>
      </c>
      <c r="C34" s="41">
        <f>'[3]Data Sheet'!B58/'[3]Data Sheet'!B$61</f>
        <v>0.21980171927730308</v>
      </c>
      <c r="D34" s="41">
        <f>'[3]Data Sheet'!C58/'[3]Data Sheet'!C$61</f>
        <v>0.29739899542174447</v>
      </c>
      <c r="E34" s="41">
        <f>'[3]Data Sheet'!D58/'[3]Data Sheet'!D$61</f>
        <v>0.23436440687072221</v>
      </c>
      <c r="F34" s="41">
        <f>'[3]Data Sheet'!E58/'[3]Data Sheet'!E$61</f>
        <v>0.2974086354450261</v>
      </c>
      <c r="G34" s="41">
        <f>'[3]Data Sheet'!F58/'[3]Data Sheet'!F$61</f>
        <v>0.21051652437468349</v>
      </c>
      <c r="H34" s="41">
        <f>'[3]Data Sheet'!G58/'[3]Data Sheet'!G$61</f>
        <v>0.28958148432871839</v>
      </c>
      <c r="I34" s="41">
        <f>'[3]Data Sheet'!H58/'[3]Data Sheet'!H$61</f>
        <v>0.19463415350606564</v>
      </c>
      <c r="J34" s="41">
        <f>'[3]Data Sheet'!I58/'[3]Data Sheet'!I$61</f>
        <v>0.19205324240264182</v>
      </c>
      <c r="K34" s="41">
        <f>'[3]Data Sheet'!J58/'[3]Data Sheet'!J$61</f>
        <v>0.15950149121742019</v>
      </c>
      <c r="L34" s="41">
        <f>'[3]Data Sheet'!K58/'[3]Data Sheet'!K$61</f>
        <v>0.13309172094249011</v>
      </c>
    </row>
    <row r="35" spans="2:12">
      <c r="B35" s="158" t="str">
        <f>'[3]Data Sheet'!A59</f>
        <v>Borrowings</v>
      </c>
      <c r="C35" s="41">
        <f>'[3]Data Sheet'!B59/'[3]Data Sheet'!B$61</f>
        <v>0.31910948985157311</v>
      </c>
      <c r="D35" s="41">
        <f>'[3]Data Sheet'!C59/'[3]Data Sheet'!C$61</f>
        <v>0.27763307837130552</v>
      </c>
      <c r="E35" s="41">
        <f>'[3]Data Sheet'!D59/'[3]Data Sheet'!D$61</f>
        <v>0.31018037266029647</v>
      </c>
      <c r="F35" s="41">
        <f>'[3]Data Sheet'!E59/'[3]Data Sheet'!E$61</f>
        <v>0.2635415844998551</v>
      </c>
      <c r="G35" s="41">
        <f>'[3]Data Sheet'!F59/'[3]Data Sheet'!F$61</f>
        <v>0.2883699324485447</v>
      </c>
      <c r="H35" s="41">
        <f>'[3]Data Sheet'!G59/'[3]Data Sheet'!G$61</f>
        <v>0.27186031948660327</v>
      </c>
      <c r="I35" s="41">
        <f>'[3]Data Sheet'!H59/'[3]Data Sheet'!H$61</f>
        <v>0.34731477877468786</v>
      </c>
      <c r="J35" s="41">
        <f>'[3]Data Sheet'!I59/'[3]Data Sheet'!I$61</f>
        <v>0.38974288757311953</v>
      </c>
      <c r="K35" s="41">
        <f>'[3]Data Sheet'!J59/'[3]Data Sheet'!J$61</f>
        <v>0.41610975041683274</v>
      </c>
      <c r="L35" s="41">
        <f>'[3]Data Sheet'!K59/'[3]Data Sheet'!K$61</f>
        <v>0.445050649956031</v>
      </c>
    </row>
    <row r="36" spans="2:12">
      <c r="B36" s="158" t="str">
        <f>'[3]Data Sheet'!A60</f>
        <v>Other Liabilities</v>
      </c>
      <c r="C36" s="41">
        <f>'[3]Data Sheet'!B60/'[3]Data Sheet'!B$61</f>
        <v>0.45729820163401624</v>
      </c>
      <c r="D36" s="41">
        <f>'[3]Data Sheet'!C60/'[3]Data Sheet'!C$61</f>
        <v>0.42202056632546336</v>
      </c>
      <c r="E36" s="41">
        <f>'[3]Data Sheet'!D60/'[3]Data Sheet'!D$61</f>
        <v>0.45274245233514521</v>
      </c>
      <c r="F36" s="41">
        <f>'[3]Data Sheet'!E60/'[3]Data Sheet'!E$61</f>
        <v>0.43646915323006569</v>
      </c>
      <c r="G36" s="41">
        <f>'[3]Data Sheet'!F60/'[3]Data Sheet'!F$61</f>
        <v>0.4986217275521978</v>
      </c>
      <c r="H36" s="41">
        <f>'[3]Data Sheet'!G60/'[3]Data Sheet'!G$61</f>
        <v>0.43648228847781978</v>
      </c>
      <c r="I36" s="41">
        <f>'[3]Data Sheet'!H60/'[3]Data Sheet'!H$61</f>
        <v>0.45582924159616234</v>
      </c>
      <c r="J36" s="41">
        <f>'[3]Data Sheet'!I60/'[3]Data Sheet'!I$61</f>
        <v>0.41595656734807318</v>
      </c>
      <c r="K36" s="41">
        <f>'[3]Data Sheet'!J60/'[3]Data Sheet'!J$61</f>
        <v>0.42214672832276123</v>
      </c>
      <c r="L36" s="41">
        <f>'[3]Data Sheet'!K60/'[3]Data Sheet'!K$61</f>
        <v>0.41953016136892834</v>
      </c>
    </row>
    <row r="37" spans="2:12">
      <c r="B37" s="158"/>
    </row>
    <row r="38" spans="2:12">
      <c r="B38" s="160" t="s">
        <v>118</v>
      </c>
      <c r="C38" s="162">
        <f>'[3]Data Sheet'!B76/'[3]Data Sheet'!B$76</f>
        <v>1</v>
      </c>
      <c r="D38" s="162">
        <f>'[3]Data Sheet'!C76/'[3]Data Sheet'!C$76</f>
        <v>1</v>
      </c>
      <c r="E38" s="162">
        <f>'[3]Data Sheet'!D76/'[3]Data Sheet'!D$76</f>
        <v>1</v>
      </c>
      <c r="F38" s="162">
        <f>'[3]Data Sheet'!E76/'[3]Data Sheet'!E$76</f>
        <v>1</v>
      </c>
      <c r="G38" s="162">
        <f>'[3]Data Sheet'!F76/'[3]Data Sheet'!F$76</f>
        <v>1</v>
      </c>
      <c r="H38" s="162">
        <f>'[3]Data Sheet'!G76/'[3]Data Sheet'!G$76</f>
        <v>1</v>
      </c>
      <c r="I38" s="162">
        <f>'[3]Data Sheet'!H76/'[3]Data Sheet'!H$76</f>
        <v>1</v>
      </c>
      <c r="J38" s="162">
        <f>'[3]Data Sheet'!I76/'[3]Data Sheet'!I$76</f>
        <v>1</v>
      </c>
      <c r="K38" s="162">
        <f>'[3]Data Sheet'!J76/'[3]Data Sheet'!J$76</f>
        <v>1</v>
      </c>
      <c r="L38" s="162">
        <f>'[3]Data Sheet'!K76/'[3]Data Sheet'!K$76</f>
        <v>1</v>
      </c>
    </row>
    <row r="39" spans="2:12">
      <c r="B39" s="158" t="str">
        <f>'[3]Data Sheet'!A62</f>
        <v>Net Block</v>
      </c>
      <c r="C39" s="41">
        <f>'[3]Data Sheet'!B62/'[3]Data Sheet'!B$76</f>
        <v>0.32977912497253165</v>
      </c>
      <c r="D39" s="41">
        <f>'[3]Data Sheet'!C62/'[3]Data Sheet'!C$76</f>
        <v>0.31631615816414521</v>
      </c>
      <c r="E39" s="41">
        <f>'[3]Data Sheet'!D62/'[3]Data Sheet'!D$76</f>
        <v>0.37283597031605153</v>
      </c>
      <c r="F39" s="41">
        <f>'[3]Data Sheet'!E62/'[3]Data Sheet'!E$76</f>
        <v>0.40744008415097382</v>
      </c>
      <c r="G39" s="41">
        <f>'[3]Data Sheet'!F62/'[3]Data Sheet'!F$76</f>
        <v>0.35198456704657666</v>
      </c>
      <c r="H39" s="41">
        <f>'[3]Data Sheet'!G62/'[3]Data Sheet'!G$76</f>
        <v>0.37107854258332446</v>
      </c>
      <c r="I39" s="41">
        <f>'[3]Data Sheet'!H62/'[3]Data Sheet'!H$76</f>
        <v>0.36386391925064382</v>
      </c>
      <c r="J39" s="41">
        <f>'[3]Data Sheet'!I62/'[3]Data Sheet'!I$76</f>
        <v>0.39698726392101624</v>
      </c>
      <c r="K39" s="41">
        <f>'[3]Data Sheet'!J62/'[3]Data Sheet'!J$76</f>
        <v>0.40608849298230043</v>
      </c>
      <c r="L39" s="41">
        <f>'[3]Data Sheet'!K62/'[3]Data Sheet'!K$76</f>
        <v>0.42197417266906562</v>
      </c>
    </row>
    <row r="40" spans="2:12">
      <c r="B40" s="158" t="str">
        <f>'[3]Data Sheet'!A63</f>
        <v>Capital Work in Progress</v>
      </c>
      <c r="C40" s="41">
        <f>'[3]Data Sheet'!B63/'[3]Data Sheet'!B$76</f>
        <v>0.10962720080308902</v>
      </c>
      <c r="D40" s="41">
        <f>'[3]Data Sheet'!C63/'[3]Data Sheet'!C$76</f>
        <v>0.15228297694793555</v>
      </c>
      <c r="E40" s="41">
        <f>'[3]Data Sheet'!D63/'[3]Data Sheet'!D$76</f>
        <v>0.12068396579918175</v>
      </c>
      <c r="F40" s="41">
        <f>'[3]Data Sheet'!E63/'[3]Data Sheet'!E$76</f>
        <v>9.8482157662096018E-2</v>
      </c>
      <c r="G40" s="41">
        <f>'[3]Data Sheet'!F63/'[3]Data Sheet'!F$76</f>
        <v>0.12362900980833688</v>
      </c>
      <c r="H40" s="41">
        <f>'[3]Data Sheet'!G63/'[3]Data Sheet'!G$76</f>
        <v>0.12235483522646853</v>
      </c>
      <c r="I40" s="41">
        <f>'[3]Data Sheet'!H63/'[3]Data Sheet'!H$76</f>
        <v>0.1042966176146697</v>
      </c>
      <c r="J40" s="41">
        <f>'[3]Data Sheet'!I63/'[3]Data Sheet'!I$76</f>
        <v>0.11125728611076434</v>
      </c>
      <c r="K40" s="41">
        <f>'[3]Data Sheet'!J63/'[3]Data Sheet'!J$76</f>
        <v>6.137522476731045E-2</v>
      </c>
      <c r="L40" s="41">
        <f>'[3]Data Sheet'!K63/'[3]Data Sheet'!K$76</f>
        <v>3.1152505873598278E-2</v>
      </c>
    </row>
    <row r="41" spans="2:12">
      <c r="B41" s="158" t="str">
        <f>'[3]Data Sheet'!A64</f>
        <v>Investments</v>
      </c>
      <c r="C41" s="41">
        <f>'[3]Data Sheet'!B64/'[3]Data Sheet'!B$76</f>
        <v>5.2068724754578848E-2</v>
      </c>
      <c r="D41" s="41">
        <f>'[3]Data Sheet'!C64/'[3]Data Sheet'!C$76</f>
        <v>4.8925816932316527E-2</v>
      </c>
      <c r="E41" s="41">
        <f>'[3]Data Sheet'!D64/'[3]Data Sheet'!D$76</f>
        <v>6.4626144877021785E-2</v>
      </c>
      <c r="F41" s="41">
        <f>'[3]Data Sheet'!E64/'[3]Data Sheet'!E$76</f>
        <v>9.0305676497502971E-2</v>
      </c>
      <c r="G41" s="41">
        <f>'[3]Data Sheet'!F64/'[3]Data Sheet'!F$76</f>
        <v>7.4612565630187005E-2</v>
      </c>
      <c r="H41" s="41">
        <f>'[3]Data Sheet'!G64/'[3]Data Sheet'!G$76</f>
        <v>6.3610241344366172E-2</v>
      </c>
      <c r="I41" s="41">
        <f>'[3]Data Sheet'!H64/'[3]Data Sheet'!H$76</f>
        <v>5.1588289031309388E-2</v>
      </c>
      <c r="J41" s="41">
        <f>'[3]Data Sheet'!I64/'[3]Data Sheet'!I$76</f>
        <v>5.0935445907370862E-2</v>
      </c>
      <c r="K41" s="41">
        <f>'[3]Data Sheet'!J64/'[3]Data Sheet'!J$76</f>
        <v>7.207976838475029E-2</v>
      </c>
      <c r="L41" s="41">
        <f>'[3]Data Sheet'!K64/'[3]Data Sheet'!K$76</f>
        <v>8.928279635517361E-2</v>
      </c>
    </row>
    <row r="42" spans="2:12">
      <c r="B42" s="158" t="str">
        <f>'[3]Data Sheet'!A65</f>
        <v>Other Assets</v>
      </c>
      <c r="C42" s="41">
        <f>'[3]Data Sheet'!B74/'[3]Data Sheet'!B$76</f>
        <v>0.19300644097788142</v>
      </c>
      <c r="D42" s="41">
        <f>'[3]Data Sheet'!C74/'[3]Data Sheet'!C$76</f>
        <v>0.17318534300794514</v>
      </c>
      <c r="E42" s="41">
        <f>'[3]Data Sheet'!D74/'[3]Data Sheet'!D$76</f>
        <v>0.13016959457099153</v>
      </c>
      <c r="F42" s="41">
        <f>'[3]Data Sheet'!E74/'[3]Data Sheet'!E$76</f>
        <v>0.11239036762552386</v>
      </c>
      <c r="G42" s="41">
        <f>'[3]Data Sheet'!F74/'[3]Data Sheet'!F$76</f>
        <v>0.13706335995740859</v>
      </c>
      <c r="H42" s="41">
        <f>'[3]Data Sheet'!G74/'[3]Data Sheet'!G$76</f>
        <v>0.14757967199729119</v>
      </c>
      <c r="I42" s="41">
        <f>'[3]Data Sheet'!H74/'[3]Data Sheet'!H$76</f>
        <v>0.1836934867835496</v>
      </c>
      <c r="J42" s="41">
        <f>'[3]Data Sheet'!I74/'[3]Data Sheet'!I$76</f>
        <v>0.1836000124805035</v>
      </c>
      <c r="K42" s="41">
        <f>'[3]Data Sheet'!J74/'[3]Data Sheet'!J$76</f>
        <v>0.18068910109792749</v>
      </c>
      <c r="L42" s="41">
        <f>'[3]Data Sheet'!K74/'[3]Data Sheet'!K$76</f>
        <v>0.18909465826584576</v>
      </c>
    </row>
    <row r="43" spans="2:12">
      <c r="B43" s="158" t="str">
        <f>'[3]Data Sheet'!A67</f>
        <v>Receivables</v>
      </c>
      <c r="C43" s="41">
        <f>'[3]Data Sheet'!B67/'[3]Data Sheet'!B$76</f>
        <v>6.5107812313703037E-2</v>
      </c>
      <c r="D43" s="41">
        <f>'[3]Data Sheet'!C67/'[3]Data Sheet'!C$76</f>
        <v>4.8411043026518961E-2</v>
      </c>
      <c r="E43" s="41">
        <f>'[3]Data Sheet'!D67/'[3]Data Sheet'!D$76</f>
        <v>5.3006388687363314E-2</v>
      </c>
      <c r="F43" s="41">
        <f>'[3]Data Sheet'!E67/'[3]Data Sheet'!E$76</f>
        <v>5.1564319306195219E-2</v>
      </c>
      <c r="G43" s="41">
        <f>'[3]Data Sheet'!F67/'[3]Data Sheet'!F$76</f>
        <v>5.1638166447501938E-2</v>
      </c>
      <c r="H43" s="41">
        <f>'[3]Data Sheet'!G67/'[3]Data Sheet'!G$76</f>
        <v>6.0800115993123419E-2</v>
      </c>
      <c r="I43" s="41">
        <f>'[3]Data Sheet'!H67/'[3]Data Sheet'!H$76</f>
        <v>6.2139198999658127E-2</v>
      </c>
      <c r="J43" s="41">
        <f>'[3]Data Sheet'!I67/'[3]Data Sheet'!I$76</f>
        <v>3.4895094278241959E-2</v>
      </c>
      <c r="K43" s="41">
        <f>'[3]Data Sheet'!J67/'[3]Data Sheet'!J$76</f>
        <v>3.7120014464974392E-2</v>
      </c>
      <c r="L43" s="41">
        <f>'[3]Data Sheet'!K67/'[3]Data Sheet'!K$76</f>
        <v>3.7810927070195913E-2</v>
      </c>
    </row>
    <row r="44" spans="2:12">
      <c r="B44" s="158" t="str">
        <f>'[3]Data Sheet'!A68</f>
        <v>Inventory</v>
      </c>
      <c r="C44" s="41">
        <f>'[3]Data Sheet'!B68/'[3]Data Sheet'!B$76</f>
        <v>0.12497366037420655</v>
      </c>
      <c r="D44" s="41">
        <f>'[3]Data Sheet'!C68/'[3]Data Sheet'!C$76</f>
        <v>0.12485185485481834</v>
      </c>
      <c r="E44" s="41">
        <f>'[3]Data Sheet'!D68/'[3]Data Sheet'!D$76</f>
        <v>0.1233481486762793</v>
      </c>
      <c r="F44" s="41">
        <f>'[3]Data Sheet'!E68/'[3]Data Sheet'!E$76</f>
        <v>0.12407940874244236</v>
      </c>
      <c r="G44" s="41">
        <f>'[3]Data Sheet'!F68/'[3]Data Sheet'!F$76</f>
        <v>0.12871547311772571</v>
      </c>
      <c r="H44" s="41">
        <f>'[3]Data Sheet'!G68/'[3]Data Sheet'!G$76</f>
        <v>0.12878571135383859</v>
      </c>
      <c r="I44" s="41">
        <f>'[3]Data Sheet'!H68/'[3]Data Sheet'!H$76</f>
        <v>0.12761951131143451</v>
      </c>
      <c r="J44" s="41">
        <f>'[3]Data Sheet'!I68/'[3]Data Sheet'!I$76</f>
        <v>0.11698716772494318</v>
      </c>
      <c r="K44" s="41">
        <f>'[3]Data Sheet'!J68/'[3]Data Sheet'!J$76</f>
        <v>0.1056550619461767</v>
      </c>
      <c r="L44" s="41">
        <f>'[3]Data Sheet'!K68/'[3]Data Sheet'!K$76</f>
        <v>0.1070934797019244</v>
      </c>
    </row>
    <row r="45" spans="2:12">
      <c r="B45" s="158" t="str">
        <f>'[3]Data Sheet'!A69</f>
        <v>Cash &amp; Bank</v>
      </c>
      <c r="C45" s="41">
        <f>'[3]Data Sheet'!B69/'[3]Data Sheet'!B$76</f>
        <v>0.12543703580400953</v>
      </c>
      <c r="D45" s="41">
        <f>'[3]Data Sheet'!C69/'[3]Data Sheet'!C$76</f>
        <v>0.13602680706632028</v>
      </c>
      <c r="E45" s="41">
        <f>'[3]Data Sheet'!D69/'[3]Data Sheet'!D$76</f>
        <v>0.13532978707311077</v>
      </c>
      <c r="F45" s="41">
        <f>'[3]Data Sheet'!E69/'[3]Data Sheet'!E$76</f>
        <v>0.11573798601526566</v>
      </c>
      <c r="G45" s="41">
        <f>'[3]Data Sheet'!F69/'[3]Data Sheet'!F$76</f>
        <v>0.13235685799226327</v>
      </c>
      <c r="H45" s="41">
        <f>'[3]Data Sheet'!G69/'[3]Data Sheet'!G$76</f>
        <v>0.10579088150158772</v>
      </c>
      <c r="I45" s="41">
        <f>'[3]Data Sheet'!H69/'[3]Data Sheet'!H$76</f>
        <v>0.10679897700873484</v>
      </c>
      <c r="J45" s="41">
        <f>'[3]Data Sheet'!I69/'[3]Data Sheet'!I$76</f>
        <v>0.10533772957715985</v>
      </c>
      <c r="K45" s="41">
        <f>'[3]Data Sheet'!J69/'[3]Data Sheet'!J$76</f>
        <v>0.13699233635656022</v>
      </c>
      <c r="L45" s="41">
        <f>'[3]Data Sheet'!K69/'[3]Data Sheet'!K$76</f>
        <v>0.12359146006419652</v>
      </c>
    </row>
    <row r="46" spans="2:12">
      <c r="B46" s="158"/>
    </row>
    <row r="47" spans="2:12">
      <c r="B47" s="158"/>
    </row>
    <row r="48" spans="2:12">
      <c r="B48" s="158"/>
    </row>
    <row r="49" spans="2:2">
      <c r="B49" s="158"/>
    </row>
    <row r="50" spans="2:2">
      <c r="B50" s="158"/>
    </row>
    <row r="51" spans="2:2">
      <c r="B51" s="158">
        <f>'[3]Data Sheet'!A75</f>
        <v>0</v>
      </c>
    </row>
  </sheetData>
  <mergeCells count="2">
    <mergeCell ref="B7:L7"/>
    <mergeCell ref="B28:L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5FA8-D679-4FBA-A318-AA3EB9F14BCC}">
  <dimension ref="A1:K67"/>
  <sheetViews>
    <sheetView showGridLines="0" workbookViewId="0">
      <selection activeCell="L15" sqref="L15"/>
    </sheetView>
  </sheetViews>
  <sheetFormatPr defaultRowHeight="14.5"/>
  <cols>
    <col min="1" max="1" width="1.81640625" customWidth="1"/>
    <col min="2" max="2" width="30" customWidth="1"/>
    <col min="8" max="8" width="7.81640625" bestFit="1" customWidth="1"/>
    <col min="10" max="10" width="13.26953125" bestFit="1" customWidth="1"/>
    <col min="11" max="11" width="9.453125" bestFit="1" customWidth="1"/>
  </cols>
  <sheetData>
    <row r="1" spans="1:11">
      <c r="B1" s="95"/>
      <c r="C1" s="95"/>
      <c r="D1" s="95"/>
      <c r="E1" s="95"/>
      <c r="F1" s="95"/>
      <c r="G1" s="95"/>
      <c r="H1" s="95"/>
      <c r="I1" s="95"/>
      <c r="J1" s="95"/>
      <c r="K1" s="95"/>
    </row>
    <row r="2" spans="1:11">
      <c r="B2" s="95"/>
      <c r="C2" s="95"/>
      <c r="D2" s="95"/>
      <c r="E2" s="95"/>
      <c r="F2" s="95"/>
      <c r="G2" s="95"/>
      <c r="H2" s="95"/>
      <c r="I2" s="95"/>
      <c r="J2" s="95"/>
      <c r="K2" s="95"/>
    </row>
    <row r="3" spans="1:11">
      <c r="B3" s="95"/>
      <c r="C3" s="95"/>
      <c r="D3" s="95"/>
      <c r="E3" s="95"/>
      <c r="F3" s="95"/>
      <c r="G3" s="95"/>
      <c r="H3" s="95"/>
      <c r="I3" s="95"/>
      <c r="J3" s="95"/>
      <c r="K3" s="95"/>
    </row>
    <row r="4" spans="1:11">
      <c r="B4" s="95"/>
      <c r="C4" s="95"/>
      <c r="D4" s="95"/>
      <c r="E4" s="95"/>
      <c r="F4" s="95"/>
      <c r="G4" s="95"/>
      <c r="H4" s="95"/>
      <c r="I4" s="95"/>
      <c r="J4" s="95"/>
      <c r="K4" s="95"/>
    </row>
    <row r="6" spans="1:11">
      <c r="B6" s="164" t="s">
        <v>277</v>
      </c>
      <c r="C6" s="183"/>
      <c r="D6" s="183"/>
      <c r="E6" s="183"/>
      <c r="F6" s="183"/>
      <c r="G6" s="165">
        <f>'[4]Raw FS'!J$2</f>
        <v>43160</v>
      </c>
      <c r="H6" s="165">
        <f>'[4]Raw FS'!K$2</f>
        <v>43525</v>
      </c>
      <c r="I6" s="165">
        <f>'[4]Raw FS'!L$2</f>
        <v>43891</v>
      </c>
      <c r="J6" s="165">
        <f>'[4]Raw FS'!M$2</f>
        <v>44256</v>
      </c>
      <c r="K6" s="165">
        <f>'[4]Raw FS'!N$2</f>
        <v>44621</v>
      </c>
    </row>
    <row r="8" spans="1:11">
      <c r="A8" t="s">
        <v>22</v>
      </c>
      <c r="B8" s="92" t="s">
        <v>278</v>
      </c>
    </row>
    <row r="9" spans="1:11">
      <c r="B9" s="186" t="str">
        <f>'[4]Raw FS'!B35</f>
        <v>Inventories</v>
      </c>
      <c r="C9" s="186"/>
      <c r="D9" s="186"/>
      <c r="E9" s="186"/>
      <c r="F9" s="186"/>
      <c r="G9" s="189">
        <f>'[4]Intrisic Growth'!G9</f>
        <v>2658</v>
      </c>
      <c r="H9" s="189">
        <f>'[4]Intrisic Growth'!H9</f>
        <v>3150</v>
      </c>
      <c r="I9" s="189">
        <f>'[4]Intrisic Growth'!I9</f>
        <v>3390</v>
      </c>
      <c r="J9" s="189">
        <f>'[4]Intrisic Growth'!J9</f>
        <v>3799</v>
      </c>
      <c r="K9" s="189">
        <f>'[4]Intrisic Growth'!K9</f>
        <v>6153</v>
      </c>
    </row>
    <row r="10" spans="1:11">
      <c r="B10" s="186" t="str">
        <f>'[4]Raw FS'!B36</f>
        <v>Trade receivables</v>
      </c>
      <c r="C10" s="186"/>
      <c r="D10" s="186"/>
      <c r="E10" s="186"/>
      <c r="F10" s="186"/>
      <c r="G10" s="189">
        <f>'[4]Intrisic Growth'!G10</f>
        <v>1731</v>
      </c>
      <c r="H10" s="189">
        <f>'[4]Intrisic Growth'!H10</f>
        <v>1907</v>
      </c>
      <c r="I10" s="189">
        <f>'[4]Intrisic Growth'!I10</f>
        <v>1795</v>
      </c>
      <c r="J10" s="189">
        <f>'[4]Intrisic Growth'!J10</f>
        <v>2602</v>
      </c>
      <c r="K10" s="189">
        <f>'[4]Intrisic Growth'!K10</f>
        <v>3871</v>
      </c>
    </row>
    <row r="11" spans="1:11">
      <c r="B11" s="186" t="str">
        <f>'[4]Raw FS'!B38</f>
        <v>Loans n Advances</v>
      </c>
      <c r="C11" s="186"/>
      <c r="D11" s="186"/>
      <c r="E11" s="186"/>
      <c r="F11" s="186"/>
      <c r="G11" s="189">
        <f>'[4]Intrisic Growth'!G11</f>
        <v>1141</v>
      </c>
      <c r="H11" s="189">
        <f>'[4]Intrisic Growth'!H11</f>
        <v>1058</v>
      </c>
      <c r="I11" s="189">
        <f>'[4]Intrisic Growth'!I11</f>
        <v>1177</v>
      </c>
      <c r="J11" s="189">
        <f>'[4]Intrisic Growth'!J11</f>
        <v>1846</v>
      </c>
      <c r="K11" s="189">
        <f>'[4]Intrisic Growth'!K11</f>
        <v>2216</v>
      </c>
    </row>
    <row r="12" spans="1:11">
      <c r="B12" s="187" t="str">
        <f>'[4]Raw FS'!B39</f>
        <v>Other asset items</v>
      </c>
      <c r="C12" s="187"/>
      <c r="D12" s="187"/>
      <c r="E12" s="187"/>
      <c r="F12" s="187"/>
      <c r="G12" s="203">
        <f>'[4]Intrisic Growth'!G12</f>
        <v>551</v>
      </c>
      <c r="H12" s="203">
        <f>'[4]Intrisic Growth'!H12</f>
        <v>414</v>
      </c>
      <c r="I12" s="203">
        <f>'[4]Intrisic Growth'!I12</f>
        <v>561</v>
      </c>
      <c r="J12" s="203">
        <f>'[4]Intrisic Growth'!J12</f>
        <v>720</v>
      </c>
      <c r="K12" s="203">
        <f>'[4]Intrisic Growth'!K12</f>
        <v>661</v>
      </c>
    </row>
    <row r="13" spans="1:11">
      <c r="B13" s="184" t="s">
        <v>117</v>
      </c>
      <c r="C13" s="184"/>
      <c r="D13" s="184"/>
      <c r="E13" s="184"/>
      <c r="F13" s="184"/>
      <c r="G13" s="188">
        <f>SUM(G9:G12)</f>
        <v>6081</v>
      </c>
      <c r="H13" s="188">
        <f t="shared" ref="H13:K13" si="0">SUM(H9:H12)</f>
        <v>6529</v>
      </c>
      <c r="I13" s="188">
        <f t="shared" si="0"/>
        <v>6923</v>
      </c>
      <c r="J13" s="188">
        <f t="shared" si="0"/>
        <v>8967</v>
      </c>
      <c r="K13" s="188">
        <f t="shared" si="0"/>
        <v>12901</v>
      </c>
    </row>
    <row r="14" spans="1:11">
      <c r="G14" s="40"/>
      <c r="H14" s="40"/>
      <c r="I14" s="40"/>
      <c r="J14" s="40"/>
      <c r="K14" s="40"/>
    </row>
    <row r="15" spans="1:11">
      <c r="A15" t="s">
        <v>22</v>
      </c>
      <c r="B15" s="92" t="s">
        <v>279</v>
      </c>
      <c r="G15" s="40"/>
      <c r="H15" s="40"/>
      <c r="I15" s="40"/>
      <c r="J15" s="40"/>
      <c r="K15" s="40"/>
    </row>
    <row r="16" spans="1:11">
      <c r="B16" s="186" t="str">
        <f>'[4]Raw FS'!B13</f>
        <v>Trade Payables</v>
      </c>
      <c r="C16" s="186"/>
      <c r="D16" s="186"/>
      <c r="E16" s="186"/>
      <c r="F16" s="186"/>
      <c r="G16" s="189">
        <f>'[4]Intrisic Growth'!G16</f>
        <v>2160</v>
      </c>
      <c r="H16" s="189">
        <f>'[4]Intrisic Growth'!H16</f>
        <v>2394</v>
      </c>
      <c r="I16" s="189">
        <f>'[4]Intrisic Growth'!I16</f>
        <v>2137</v>
      </c>
      <c r="J16" s="189">
        <f>'[4]Intrisic Growth'!J16</f>
        <v>3379</v>
      </c>
      <c r="K16" s="189">
        <f>'[4]Intrisic Growth'!K16</f>
        <v>4164</v>
      </c>
    </row>
    <row r="17" spans="1:11">
      <c r="B17" s="186" t="str">
        <f>'[4]Raw FS'!B14</f>
        <v>Advance from Customers</v>
      </c>
      <c r="C17" s="186"/>
      <c r="D17" s="186"/>
      <c r="E17" s="186"/>
      <c r="F17" s="186"/>
      <c r="G17" s="189">
        <f>'[4]Intrisic Growth'!G17</f>
        <v>16</v>
      </c>
      <c r="H17" s="189">
        <f>'[4]Intrisic Growth'!H17</f>
        <v>13</v>
      </c>
      <c r="I17" s="189">
        <f>'[4]Intrisic Growth'!I17</f>
        <v>29</v>
      </c>
      <c r="J17" s="189">
        <f>'[4]Intrisic Growth'!J17</f>
        <v>41</v>
      </c>
      <c r="K17" s="189">
        <f>'[4]Intrisic Growth'!K17</f>
        <v>76</v>
      </c>
    </row>
    <row r="18" spans="1:11">
      <c r="B18" s="187" t="str">
        <f>'[4]Raw FS'!B15</f>
        <v>Other liability items</v>
      </c>
      <c r="C18" s="187"/>
      <c r="D18" s="187"/>
      <c r="E18" s="187"/>
      <c r="F18" s="187"/>
      <c r="G18" s="189">
        <f>'[4]Intrisic Growth'!G18</f>
        <v>2316</v>
      </c>
      <c r="H18" s="189">
        <f>'[4]Intrisic Growth'!H18</f>
        <v>2690</v>
      </c>
      <c r="I18" s="189">
        <f>'[4]Intrisic Growth'!I18</f>
        <v>2320</v>
      </c>
      <c r="J18" s="189">
        <f>'[4]Intrisic Growth'!J18</f>
        <v>2613</v>
      </c>
      <c r="K18" s="189">
        <f>'[4]Intrisic Growth'!K18</f>
        <v>2932</v>
      </c>
    </row>
    <row r="19" spans="1:11">
      <c r="B19" s="184" t="s">
        <v>280</v>
      </c>
      <c r="C19" s="184"/>
      <c r="D19" s="184"/>
      <c r="E19" s="184"/>
      <c r="F19" s="184"/>
      <c r="G19" s="188">
        <f>SUM(G16:G18)</f>
        <v>4492</v>
      </c>
      <c r="H19" s="188">
        <f t="shared" ref="H19:K19" si="1">SUM(H16:H18)</f>
        <v>5097</v>
      </c>
      <c r="I19" s="188">
        <f t="shared" si="1"/>
        <v>4486</v>
      </c>
      <c r="J19" s="188">
        <f t="shared" si="1"/>
        <v>6033</v>
      </c>
      <c r="K19" s="188">
        <f t="shared" si="1"/>
        <v>7172</v>
      </c>
    </row>
    <row r="21" spans="1:11" ht="15" thickBot="1">
      <c r="A21" t="s">
        <v>22</v>
      </c>
      <c r="B21" s="190" t="s">
        <v>281</v>
      </c>
      <c r="C21" s="190"/>
      <c r="D21" s="191"/>
      <c r="E21" s="191"/>
      <c r="F21" s="191"/>
      <c r="G21" s="192">
        <f>G13-G19</f>
        <v>1589</v>
      </c>
      <c r="H21" s="192">
        <f t="shared" ref="H21:K21" si="2">H13-H19</f>
        <v>1432</v>
      </c>
      <c r="I21" s="192">
        <f t="shared" si="2"/>
        <v>2437</v>
      </c>
      <c r="J21" s="192">
        <f t="shared" si="2"/>
        <v>2934</v>
      </c>
      <c r="K21" s="192">
        <f t="shared" si="2"/>
        <v>5729</v>
      </c>
    </row>
    <row r="22" spans="1:11" ht="15" thickTop="1"/>
    <row r="23" spans="1:11">
      <c r="B23" s="92" t="s">
        <v>282</v>
      </c>
    </row>
    <row r="24" spans="1:11">
      <c r="B24" s="186" t="str">
        <f>'[4]Raw FS'!B19</f>
        <v>Land</v>
      </c>
      <c r="C24" s="186"/>
      <c r="D24" s="186"/>
      <c r="E24" s="186"/>
      <c r="F24" s="186"/>
      <c r="G24" s="189">
        <f>'[4]Intrisic Growth'!G24</f>
        <v>586</v>
      </c>
      <c r="H24" s="189">
        <f>'[4]Intrisic Growth'!H24</f>
        <v>605</v>
      </c>
      <c r="I24" s="189">
        <f>'[4]Intrisic Growth'!I24</f>
        <v>640</v>
      </c>
      <c r="J24" s="189">
        <f>'[4]Intrisic Growth'!J24</f>
        <v>644</v>
      </c>
      <c r="K24" s="189">
        <f>'[4]Intrisic Growth'!K24</f>
        <v>644</v>
      </c>
    </row>
    <row r="25" spans="1:11">
      <c r="B25" s="186" t="str">
        <f>'[4]Raw FS'!B20</f>
        <v>Building</v>
      </c>
      <c r="C25" s="186"/>
      <c r="D25" s="186"/>
      <c r="E25" s="186"/>
      <c r="F25" s="186"/>
      <c r="G25" s="189">
        <f>'[4]Intrisic Growth'!G25</f>
        <v>957</v>
      </c>
      <c r="H25" s="189">
        <f>'[4]Intrisic Growth'!H25</f>
        <v>2402</v>
      </c>
      <c r="I25" s="189">
        <f>'[4]Intrisic Growth'!I25</f>
        <v>2257</v>
      </c>
      <c r="J25" s="189">
        <f>'[4]Intrisic Growth'!J25</f>
        <v>2249</v>
      </c>
      <c r="K25" s="189">
        <f>'[4]Intrisic Growth'!K25</f>
        <v>2325</v>
      </c>
    </row>
    <row r="26" spans="1:11">
      <c r="B26" s="186" t="str">
        <f>'[4]Raw FS'!B21</f>
        <v>Plant Machinery</v>
      </c>
      <c r="C26" s="186"/>
      <c r="D26" s="186"/>
      <c r="E26" s="186"/>
      <c r="F26" s="186"/>
      <c r="G26" s="189">
        <f>'[4]Intrisic Growth'!G26</f>
        <v>2157</v>
      </c>
      <c r="H26" s="189">
        <f>'[4]Intrisic Growth'!H26</f>
        <v>4006</v>
      </c>
      <c r="I26" s="189">
        <f>'[4]Intrisic Growth'!I26</f>
        <v>4208</v>
      </c>
      <c r="J26" s="189">
        <f>'[4]Intrisic Growth'!J26</f>
        <v>4340</v>
      </c>
      <c r="K26" s="189">
        <f>'[4]Intrisic Growth'!K26</f>
        <v>4531</v>
      </c>
    </row>
    <row r="27" spans="1:11">
      <c r="B27" s="186" t="str">
        <f>'[4]Raw FS'!B22</f>
        <v>Equipments</v>
      </c>
      <c r="C27" s="186"/>
      <c r="D27" s="186"/>
      <c r="E27" s="186"/>
      <c r="F27" s="186"/>
      <c r="G27" s="189">
        <f>'[4]Intrisic Growth'!G27</f>
        <v>200</v>
      </c>
      <c r="H27" s="189">
        <f>'[4]Intrisic Growth'!H27</f>
        <v>221</v>
      </c>
      <c r="I27" s="189">
        <f>'[4]Intrisic Growth'!I27</f>
        <v>241</v>
      </c>
      <c r="J27" s="189">
        <f>'[4]Intrisic Growth'!J27</f>
        <v>243</v>
      </c>
      <c r="K27" s="189">
        <f>'[4]Intrisic Growth'!K27</f>
        <v>253</v>
      </c>
    </row>
    <row r="28" spans="1:11">
      <c r="B28" s="186" t="str">
        <f>'[4]Raw FS'!B23</f>
        <v>Furniture n fittings</v>
      </c>
      <c r="C28" s="186"/>
      <c r="D28" s="186"/>
      <c r="E28" s="186"/>
      <c r="F28" s="186"/>
      <c r="G28" s="189">
        <f>'[4]Intrisic Growth'!G28</f>
        <v>72</v>
      </c>
      <c r="H28" s="189">
        <f>'[4]Intrisic Growth'!H28</f>
        <v>88</v>
      </c>
      <c r="I28" s="189">
        <f>'[4]Intrisic Growth'!I28</f>
        <v>94</v>
      </c>
      <c r="J28" s="189">
        <f>'[4]Intrisic Growth'!J28</f>
        <v>99</v>
      </c>
      <c r="K28" s="189">
        <f>'[4]Intrisic Growth'!K28</f>
        <v>113</v>
      </c>
    </row>
    <row r="29" spans="1:11">
      <c r="B29" s="186" t="str">
        <f>'[4]Raw FS'!B24</f>
        <v>Vehicles</v>
      </c>
      <c r="C29" s="186"/>
      <c r="D29" s="186"/>
      <c r="E29" s="186"/>
      <c r="F29" s="186"/>
      <c r="G29" s="189">
        <f>'[4]Intrisic Growth'!G29</f>
        <v>27</v>
      </c>
      <c r="H29" s="189">
        <f>'[4]Intrisic Growth'!H29</f>
        <v>47</v>
      </c>
      <c r="I29" s="189">
        <f>'[4]Intrisic Growth'!I29</f>
        <v>43</v>
      </c>
      <c r="J29" s="189">
        <f>'[4]Intrisic Growth'!J29</f>
        <v>38</v>
      </c>
      <c r="K29" s="189">
        <f>'[4]Intrisic Growth'!K29</f>
        <v>32</v>
      </c>
    </row>
    <row r="30" spans="1:11">
      <c r="B30" s="186" t="str">
        <f>'[4]Raw FS'!B25</f>
        <v>Intangible Assets</v>
      </c>
      <c r="C30" s="186"/>
      <c r="D30" s="186"/>
      <c r="E30" s="186"/>
      <c r="F30" s="186"/>
      <c r="G30" s="189">
        <f>'[4]Intrisic Growth'!G30</f>
        <v>468</v>
      </c>
      <c r="H30" s="189">
        <f>'[4]Intrisic Growth'!H30</f>
        <v>512</v>
      </c>
      <c r="I30" s="189">
        <f>'[4]Intrisic Growth'!I30</f>
        <v>505</v>
      </c>
      <c r="J30" s="189">
        <f>'[4]Intrisic Growth'!J30</f>
        <v>476</v>
      </c>
      <c r="K30" s="189">
        <f>'[4]Intrisic Growth'!K30</f>
        <v>411</v>
      </c>
    </row>
    <row r="31" spans="1:11">
      <c r="B31" s="186" t="str">
        <f>'[4]Raw FS'!B26</f>
        <v>Other fixed assets</v>
      </c>
      <c r="C31" s="186"/>
      <c r="D31" s="186"/>
      <c r="E31" s="186"/>
      <c r="F31" s="186"/>
      <c r="G31" s="189">
        <f>'[4]Intrisic Growth'!G31</f>
        <v>238</v>
      </c>
      <c r="H31" s="189">
        <f>'[4]Intrisic Growth'!H31</f>
        <v>261</v>
      </c>
      <c r="I31" s="189">
        <f>'[4]Intrisic Growth'!I31</f>
        <v>293</v>
      </c>
      <c r="J31" s="189">
        <f>'[4]Intrisic Growth'!J31</f>
        <v>302</v>
      </c>
      <c r="K31" s="189">
        <f>'[4]Intrisic Growth'!K31</f>
        <v>294</v>
      </c>
    </row>
    <row r="32" spans="1:11" ht="6" customHeight="1">
      <c r="B32" s="186"/>
      <c r="C32" s="186"/>
      <c r="D32" s="186"/>
      <c r="E32" s="186"/>
      <c r="F32" s="186"/>
      <c r="G32" s="186"/>
      <c r="H32" s="186"/>
      <c r="I32" s="186"/>
      <c r="J32" s="186"/>
      <c r="K32" s="186"/>
    </row>
    <row r="33" spans="1:11" ht="15" thickBot="1">
      <c r="B33" s="193" t="s">
        <v>264</v>
      </c>
      <c r="C33" s="194"/>
      <c r="D33" s="194"/>
      <c r="E33" s="194"/>
      <c r="F33" s="194"/>
      <c r="G33" s="195">
        <f>SUM(G24:G31)</f>
        <v>4705</v>
      </c>
      <c r="H33" s="195">
        <f t="shared" ref="H33:K33" si="3">SUM(H24:H31)</f>
        <v>8142</v>
      </c>
      <c r="I33" s="195">
        <f t="shared" si="3"/>
        <v>8281</v>
      </c>
      <c r="J33" s="195">
        <f t="shared" si="3"/>
        <v>8391</v>
      </c>
      <c r="K33" s="195">
        <f t="shared" si="3"/>
        <v>8603</v>
      </c>
    </row>
    <row r="34" spans="1:11" ht="15" thickTop="1">
      <c r="B34" t="s">
        <v>265</v>
      </c>
      <c r="G34">
        <f>'[4]Intrisic Growth'!G34</f>
        <v>-973</v>
      </c>
      <c r="H34">
        <f>'[4]Intrisic Growth'!H34</f>
        <v>-1592</v>
      </c>
      <c r="I34">
        <f>'[4]Intrisic Growth'!I34</f>
        <v>-2010</v>
      </c>
      <c r="J34">
        <f>'[4]Intrisic Growth'!J34</f>
        <v>-2533</v>
      </c>
      <c r="K34">
        <f>'[4]Intrisic Growth'!K34</f>
        <v>-3085</v>
      </c>
    </row>
    <row r="35" spans="1:11" ht="15" thickBot="1">
      <c r="B35" s="190" t="s">
        <v>283</v>
      </c>
      <c r="C35" s="190"/>
      <c r="D35" s="190"/>
      <c r="E35" s="190"/>
      <c r="F35" s="190"/>
      <c r="G35" s="196">
        <f>SUM(G33:G34)</f>
        <v>3732</v>
      </c>
      <c r="H35" s="196">
        <f t="shared" ref="H35:K35" si="4">SUM(H33:H34)</f>
        <v>6550</v>
      </c>
      <c r="I35" s="196">
        <f t="shared" si="4"/>
        <v>6271</v>
      </c>
      <c r="J35" s="196">
        <f t="shared" si="4"/>
        <v>5858</v>
      </c>
      <c r="K35" s="196">
        <f t="shared" si="4"/>
        <v>5518</v>
      </c>
    </row>
    <row r="36" spans="1:11" ht="15" thickTop="1"/>
    <row r="37" spans="1:11">
      <c r="B37" s="184" t="s">
        <v>284</v>
      </c>
      <c r="C37" s="184"/>
      <c r="D37" s="184"/>
      <c r="E37" s="184"/>
      <c r="F37" s="184"/>
      <c r="G37" s="188">
        <f>G35+G21</f>
        <v>5321</v>
      </c>
      <c r="H37" s="188">
        <f t="shared" ref="H37:K37" si="5">H35+H21</f>
        <v>7982</v>
      </c>
      <c r="I37" s="188">
        <f t="shared" si="5"/>
        <v>8708</v>
      </c>
      <c r="J37" s="188">
        <f t="shared" si="5"/>
        <v>8792</v>
      </c>
      <c r="K37" s="188">
        <f t="shared" si="5"/>
        <v>11247</v>
      </c>
    </row>
    <row r="38" spans="1:11">
      <c r="B38" s="184" t="s">
        <v>285</v>
      </c>
      <c r="C38" s="185"/>
      <c r="D38" s="185"/>
      <c r="E38" s="185"/>
      <c r="F38" s="185"/>
      <c r="G38" s="185">
        <f>'[4]Intrisic Growth'!G38</f>
        <v>9904.0899999999929</v>
      </c>
      <c r="H38" s="185">
        <f>'[4]Intrisic Growth'!H38</f>
        <v>1073.7000000000207</v>
      </c>
      <c r="I38" s="185">
        <f>'[4]Intrisic Growth'!I38</f>
        <v>-3438.3600000000388</v>
      </c>
      <c r="J38" s="185">
        <f>'[4]Intrisic Growth'!J38</f>
        <v>8740.7199999999921</v>
      </c>
      <c r="K38" s="185">
        <f>'[4]Intrisic Growth'!K38</f>
        <v>-115.59999999998763</v>
      </c>
    </row>
    <row r="40" spans="1:11">
      <c r="B40" s="184" t="s">
        <v>286</v>
      </c>
      <c r="C40" s="185"/>
      <c r="D40" s="185"/>
      <c r="E40" s="185"/>
      <c r="F40" s="185"/>
      <c r="G40" s="197">
        <f>G38/G37</f>
        <v>1.8613211802292788</v>
      </c>
      <c r="H40" s="197">
        <f t="shared" ref="H40:K40" si="6">H38/H37</f>
        <v>0.13451515910799558</v>
      </c>
      <c r="I40" s="197">
        <f t="shared" si="6"/>
        <v>-0.39485071198898009</v>
      </c>
      <c r="J40" s="197">
        <f t="shared" si="6"/>
        <v>0.99416742493175525</v>
      </c>
      <c r="K40" s="197">
        <f t="shared" si="6"/>
        <v>-1.0278296434603684E-2</v>
      </c>
    </row>
    <row r="42" spans="1:11">
      <c r="A42" t="s">
        <v>22</v>
      </c>
      <c r="B42" s="164" t="s">
        <v>287</v>
      </c>
      <c r="C42" s="183"/>
      <c r="D42" s="183"/>
      <c r="E42" s="183"/>
      <c r="F42" s="183"/>
      <c r="G42" s="165">
        <f>'[4]Raw FS'!J$2</f>
        <v>43160</v>
      </c>
      <c r="H42" s="165">
        <f>'[4]Raw FS'!K$2</f>
        <v>43525</v>
      </c>
      <c r="I42" s="165">
        <f>'[4]Raw FS'!L$2</f>
        <v>43891</v>
      </c>
      <c r="J42" s="165">
        <f>'[4]Raw FS'!M$2</f>
        <v>44256</v>
      </c>
      <c r="K42" s="165">
        <f>'[4]Raw FS'!N$2</f>
        <v>44621</v>
      </c>
    </row>
    <row r="45" spans="1:11">
      <c r="B45" s="186" t="s">
        <v>288</v>
      </c>
      <c r="C45" s="186"/>
      <c r="D45" s="186"/>
      <c r="E45" s="186"/>
      <c r="F45" s="186"/>
      <c r="G45" s="186">
        <f>'[4]Intrisic Growth'!G45</f>
        <v>1409</v>
      </c>
      <c r="H45" s="186">
        <f>'[4]Intrisic Growth'!H45</f>
        <v>1134</v>
      </c>
      <c r="I45" s="186">
        <f>'[4]Intrisic Growth'!I45</f>
        <v>367</v>
      </c>
      <c r="J45" s="186">
        <f>'[4]Intrisic Growth'!J45</f>
        <v>254</v>
      </c>
      <c r="K45" s="186">
        <f>'[4]Intrisic Growth'!K45</f>
        <v>498</v>
      </c>
    </row>
    <row r="46" spans="1:11">
      <c r="B46" s="186" t="s">
        <v>289</v>
      </c>
      <c r="C46" s="186"/>
      <c r="D46" s="186"/>
      <c r="E46" s="186"/>
      <c r="F46" s="186"/>
      <c r="G46" s="186"/>
      <c r="H46" s="189">
        <f>H21-G21</f>
        <v>-157</v>
      </c>
      <c r="I46" s="189">
        <f t="shared" ref="I46:K46" si="7">I21-H21</f>
        <v>1005</v>
      </c>
      <c r="J46" s="189">
        <f t="shared" si="7"/>
        <v>497</v>
      </c>
      <c r="K46" s="189">
        <f t="shared" si="7"/>
        <v>2795</v>
      </c>
    </row>
    <row r="47" spans="1:11">
      <c r="B47" s="186"/>
      <c r="C47" s="186"/>
      <c r="D47" s="186"/>
      <c r="E47" s="186"/>
      <c r="F47" s="186"/>
      <c r="G47" s="186"/>
      <c r="H47" s="186"/>
      <c r="I47" s="186"/>
      <c r="J47" s="186"/>
      <c r="K47" s="186"/>
    </row>
    <row r="48" spans="1:11">
      <c r="B48" s="186" t="s">
        <v>285</v>
      </c>
      <c r="C48" s="186"/>
      <c r="D48" s="186"/>
      <c r="E48" s="186"/>
      <c r="F48" s="186"/>
      <c r="G48" s="186">
        <f>G38</f>
        <v>9904.0899999999929</v>
      </c>
      <c r="H48" s="186">
        <f t="shared" ref="H48:K48" si="8">H38</f>
        <v>1073.7000000000207</v>
      </c>
      <c r="I48" s="186">
        <f t="shared" si="8"/>
        <v>-3438.3600000000388</v>
      </c>
      <c r="J48" s="186">
        <f t="shared" si="8"/>
        <v>8740.7199999999921</v>
      </c>
      <c r="K48" s="186">
        <f t="shared" si="8"/>
        <v>-115.59999999998763</v>
      </c>
    </row>
    <row r="49" spans="2:11">
      <c r="B49" s="186" t="s">
        <v>290</v>
      </c>
      <c r="C49" s="186"/>
      <c r="D49" s="186"/>
      <c r="E49" s="186"/>
      <c r="F49" s="186"/>
      <c r="G49" s="199">
        <v>0.25</v>
      </c>
      <c r="H49" s="199">
        <v>0.25</v>
      </c>
      <c r="I49" s="199">
        <v>0.25</v>
      </c>
      <c r="J49" s="199">
        <v>0.25</v>
      </c>
      <c r="K49" s="199">
        <v>0.25</v>
      </c>
    </row>
    <row r="50" spans="2:11">
      <c r="B50" s="186" t="s">
        <v>291</v>
      </c>
      <c r="C50" s="186"/>
      <c r="D50" s="186"/>
      <c r="E50" s="186"/>
      <c r="F50" s="186"/>
      <c r="G50" s="186">
        <f>G48*(1-G49)</f>
        <v>7428.0674999999947</v>
      </c>
      <c r="H50" s="186">
        <f t="shared" ref="H50:K50" si="9">H48*(1-H49)</f>
        <v>805.27500000001555</v>
      </c>
      <c r="I50" s="186">
        <f t="shared" si="9"/>
        <v>-2578.7700000000291</v>
      </c>
      <c r="J50" s="186">
        <f t="shared" si="9"/>
        <v>6555.5399999999936</v>
      </c>
      <c r="K50" s="186">
        <f t="shared" si="9"/>
        <v>-86.699999999990723</v>
      </c>
    </row>
    <row r="51" spans="2:11">
      <c r="B51" s="186"/>
      <c r="C51" s="186"/>
      <c r="D51" s="186"/>
      <c r="E51" s="186"/>
      <c r="F51" s="186"/>
      <c r="G51" s="186"/>
      <c r="H51" s="186"/>
      <c r="I51" s="186"/>
      <c r="J51" s="186"/>
      <c r="K51" s="186"/>
    </row>
    <row r="52" spans="2:11">
      <c r="B52" s="186" t="s">
        <v>292</v>
      </c>
      <c r="C52" s="186"/>
      <c r="D52" s="186"/>
      <c r="E52" s="186"/>
      <c r="F52" s="186"/>
      <c r="G52" s="186"/>
      <c r="H52" s="186">
        <f>SUM(H45:H46)</f>
        <v>977</v>
      </c>
      <c r="I52" s="186">
        <f t="shared" ref="I52:K52" si="10">SUM(I45:I46)</f>
        <v>1372</v>
      </c>
      <c r="J52" s="186">
        <f t="shared" si="10"/>
        <v>751</v>
      </c>
      <c r="K52" s="186">
        <f t="shared" si="10"/>
        <v>3293</v>
      </c>
    </row>
    <row r="53" spans="2:11">
      <c r="B53" s="186"/>
      <c r="C53" s="186"/>
      <c r="D53" s="186"/>
      <c r="E53" s="186"/>
      <c r="F53" s="186"/>
      <c r="G53" s="186"/>
      <c r="H53" s="186"/>
      <c r="I53" s="186"/>
      <c r="J53" s="186"/>
      <c r="K53" s="186"/>
    </row>
    <row r="54" spans="2:11">
      <c r="B54" s="198" t="s">
        <v>293</v>
      </c>
      <c r="C54" s="198"/>
      <c r="D54" s="186"/>
      <c r="E54" s="186"/>
      <c r="F54" s="186"/>
      <c r="G54" s="186"/>
      <c r="H54" s="200">
        <f>H52/H50</f>
        <v>1.2132501319424807</v>
      </c>
      <c r="I54" s="200">
        <f t="shared" ref="I54:K54" si="11">I52/I50</f>
        <v>-0.53203659108799328</v>
      </c>
      <c r="J54" s="200">
        <f t="shared" si="11"/>
        <v>0.11455959387022285</v>
      </c>
      <c r="K54" s="200">
        <f t="shared" si="11"/>
        <v>-37.981545559404296</v>
      </c>
    </row>
    <row r="56" spans="2:11">
      <c r="J56" s="148" t="s">
        <v>294</v>
      </c>
      <c r="K56" s="71">
        <f>AVERAGE(H54:K54)</f>
        <v>-9.296443106169896</v>
      </c>
    </row>
    <row r="57" spans="2:11">
      <c r="J57" s="148" t="s">
        <v>295</v>
      </c>
      <c r="K57" s="71">
        <f>MEDIAN(H54:K54)</f>
        <v>-0.20873849860888521</v>
      </c>
    </row>
    <row r="59" spans="2:11">
      <c r="B59" s="164" t="s">
        <v>296</v>
      </c>
      <c r="C59" s="183"/>
      <c r="D59" s="183"/>
      <c r="E59" s="183"/>
      <c r="F59" s="183"/>
      <c r="G59" s="165">
        <f>'[4]Raw FS'!J$2</f>
        <v>43160</v>
      </c>
      <c r="H59" s="165">
        <f>'[4]Raw FS'!K$2</f>
        <v>43525</v>
      </c>
      <c r="I59" s="165">
        <f>'[4]Raw FS'!L$2</f>
        <v>43891</v>
      </c>
      <c r="J59" s="165">
        <f>'[4]Raw FS'!M$2</f>
        <v>44256</v>
      </c>
      <c r="K59" s="165">
        <f>'[4]Raw FS'!N$2</f>
        <v>44621</v>
      </c>
    </row>
    <row r="61" spans="2:11">
      <c r="B61" s="186" t="s">
        <v>293</v>
      </c>
      <c r="C61" s="186"/>
      <c r="D61" s="186"/>
      <c r="E61" s="186"/>
      <c r="F61" s="186"/>
      <c r="G61" s="186"/>
      <c r="H61" s="201">
        <f>H54</f>
        <v>1.2132501319424807</v>
      </c>
      <c r="I61" s="201">
        <f t="shared" ref="I61:K61" si="12">I54</f>
        <v>-0.53203659108799328</v>
      </c>
      <c r="J61" s="201">
        <f t="shared" si="12"/>
        <v>0.11455959387022285</v>
      </c>
      <c r="K61" s="201">
        <f t="shared" si="12"/>
        <v>-37.981545559404296</v>
      </c>
    </row>
    <row r="62" spans="2:11">
      <c r="B62" s="186" t="s">
        <v>286</v>
      </c>
      <c r="C62" s="186"/>
      <c r="D62" s="186"/>
      <c r="E62" s="186"/>
      <c r="F62" s="186"/>
      <c r="G62" s="201">
        <f>G40</f>
        <v>1.8613211802292788</v>
      </c>
      <c r="H62" s="201">
        <f t="shared" ref="H62:K62" si="13">H40</f>
        <v>0.13451515910799558</v>
      </c>
      <c r="I62" s="201">
        <f t="shared" si="13"/>
        <v>-0.39485071198898009</v>
      </c>
      <c r="J62" s="201">
        <f t="shared" si="13"/>
        <v>0.99416742493175525</v>
      </c>
      <c r="K62" s="201">
        <f t="shared" si="13"/>
        <v>-1.0278296434603684E-2</v>
      </c>
    </row>
    <row r="63" spans="2:11">
      <c r="B63" s="186"/>
      <c r="C63" s="186"/>
      <c r="D63" s="186"/>
      <c r="E63" s="186"/>
      <c r="F63" s="186"/>
      <c r="G63" s="186"/>
      <c r="H63" s="186"/>
      <c r="I63" s="186"/>
      <c r="J63" s="186"/>
      <c r="K63" s="186"/>
    </row>
    <row r="64" spans="2:11" ht="15" thickBot="1">
      <c r="B64" s="193" t="s">
        <v>297</v>
      </c>
      <c r="C64" s="194"/>
      <c r="D64" s="194"/>
      <c r="E64" s="194"/>
      <c r="F64" s="194"/>
      <c r="G64" s="194"/>
      <c r="H64" s="202">
        <f>H61*H62</f>
        <v>0.16320053453603942</v>
      </c>
      <c r="I64" s="202">
        <f t="shared" ref="I64:K64" si="14">I61*I62</f>
        <v>0.210075026795284</v>
      </c>
      <c r="J64" s="202">
        <f t="shared" si="14"/>
        <v>0.11389141643918715</v>
      </c>
      <c r="K64" s="202">
        <f t="shared" si="14"/>
        <v>0.39038558430396253</v>
      </c>
    </row>
    <row r="65" spans="10:11" ht="15" thickTop="1"/>
    <row r="66" spans="10:11">
      <c r="J66" s="148" t="s">
        <v>294</v>
      </c>
      <c r="K66" s="71">
        <f>AVERAGE(H64:K64)</f>
        <v>0.21938814051861827</v>
      </c>
    </row>
    <row r="67" spans="10:11">
      <c r="J67" s="148" t="s">
        <v>295</v>
      </c>
      <c r="K67" s="71">
        <f>MEDIAN(H64:K64)</f>
        <v>0.18663778066566172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EB8D-E83E-4DE7-9143-1E838AAAB886}">
  <sheetPr>
    <pageSetUpPr fitToPage="1"/>
  </sheetPr>
  <dimension ref="B1:K46"/>
  <sheetViews>
    <sheetView showGridLines="0" zoomScale="85" zoomScaleNormal="85" workbookViewId="0">
      <selection activeCell="K46" sqref="K46"/>
    </sheetView>
  </sheetViews>
  <sheetFormatPr defaultRowHeight="14.5" outlineLevelRow="1"/>
  <cols>
    <col min="1" max="1" width="1.81640625" customWidth="1"/>
    <col min="3" max="3" width="14.26953125" customWidth="1"/>
    <col min="6" max="6" width="10.36328125" bestFit="1" customWidth="1"/>
    <col min="7" max="10" width="9.26953125" bestFit="1" customWidth="1"/>
    <col min="11" max="11" width="10.36328125" bestFit="1" customWidth="1"/>
  </cols>
  <sheetData>
    <row r="1" spans="2:11">
      <c r="B1" s="95"/>
      <c r="C1" s="95"/>
      <c r="D1" s="95"/>
      <c r="E1" s="95"/>
      <c r="F1" s="95"/>
      <c r="G1" s="95"/>
      <c r="H1" s="95"/>
      <c r="I1" s="95"/>
      <c r="J1" s="95"/>
      <c r="K1" s="95"/>
    </row>
    <row r="2" spans="2:11">
      <c r="B2" s="95"/>
      <c r="C2" s="95"/>
      <c r="D2" s="95"/>
      <c r="E2" s="95"/>
      <c r="F2" s="95"/>
      <c r="G2" s="95"/>
      <c r="H2" s="95"/>
      <c r="I2" s="95"/>
      <c r="J2" s="95"/>
      <c r="K2" s="95"/>
    </row>
    <row r="3" spans="2:11">
      <c r="B3" s="95"/>
      <c r="C3" s="95"/>
      <c r="D3" s="95"/>
      <c r="E3" s="95"/>
      <c r="F3" s="95"/>
      <c r="G3" s="95"/>
      <c r="H3" s="95"/>
      <c r="I3" s="95"/>
      <c r="J3" s="95"/>
      <c r="K3" s="95"/>
    </row>
    <row r="4" spans="2:11">
      <c r="B4" s="95"/>
      <c r="C4" s="95"/>
      <c r="D4" s="95"/>
      <c r="E4" s="95"/>
      <c r="F4" s="95"/>
      <c r="G4" s="95"/>
      <c r="H4" s="95"/>
      <c r="I4" s="95"/>
      <c r="J4" s="95"/>
      <c r="K4" s="95"/>
    </row>
    <row r="5" spans="2:11" ht="15" thickBot="1">
      <c r="F5">
        <v>0</v>
      </c>
      <c r="G5">
        <v>0.5</v>
      </c>
      <c r="H5">
        <v>1.5</v>
      </c>
      <c r="I5">
        <v>2.5</v>
      </c>
      <c r="J5">
        <v>3.5</v>
      </c>
      <c r="K5">
        <v>4.5</v>
      </c>
    </row>
    <row r="6" spans="2:11" ht="15" thickBot="1">
      <c r="B6" s="222" t="s">
        <v>299</v>
      </c>
      <c r="C6" s="223"/>
      <c r="D6" s="223"/>
      <c r="E6" s="223"/>
      <c r="F6" s="224">
        <f>'[5]Raw FS'!N2</f>
        <v>44621</v>
      </c>
      <c r="G6" s="225">
        <f>F6+365</f>
        <v>44986</v>
      </c>
      <c r="H6" s="225">
        <f t="shared" ref="H6:K6" si="0">G6+365</f>
        <v>45351</v>
      </c>
      <c r="I6" s="225">
        <f t="shared" si="0"/>
        <v>45716</v>
      </c>
      <c r="J6" s="225">
        <f t="shared" si="0"/>
        <v>46081</v>
      </c>
      <c r="K6" s="225">
        <f t="shared" si="0"/>
        <v>46446</v>
      </c>
    </row>
    <row r="7" spans="2:11">
      <c r="F7" s="216"/>
    </row>
    <row r="8" spans="2:11">
      <c r="B8" t="s">
        <v>285</v>
      </c>
      <c r="F8" s="217">
        <f>'[5]Data Sheet'!K34-'[5]Data Sheet'!K26</f>
        <v>4228.8900000000003</v>
      </c>
      <c r="G8" s="158">
        <f>F8*(1+$D$21)</f>
        <v>5106.3846750000002</v>
      </c>
      <c r="H8" s="158">
        <f t="shared" ref="H8:K8" si="1">G8*(1+$D$21)</f>
        <v>6165.9594950625005</v>
      </c>
      <c r="I8" s="158">
        <f t="shared" si="1"/>
        <v>7445.3960902879699</v>
      </c>
      <c r="J8" s="158">
        <f t="shared" si="1"/>
        <v>8990.3157790227233</v>
      </c>
      <c r="K8" s="158">
        <f t="shared" si="1"/>
        <v>10855.806303169938</v>
      </c>
    </row>
    <row r="9" spans="2:11">
      <c r="F9" s="216"/>
    </row>
    <row r="10" spans="2:11">
      <c r="B10" t="s">
        <v>51</v>
      </c>
      <c r="F10" s="145">
        <v>0.25</v>
      </c>
      <c r="G10" s="71">
        <f>F10</f>
        <v>0.25</v>
      </c>
      <c r="H10" s="71">
        <f t="shared" ref="H10:K10" si="2">G10</f>
        <v>0.25</v>
      </c>
      <c r="I10" s="71">
        <f t="shared" si="2"/>
        <v>0.25</v>
      </c>
      <c r="J10" s="71">
        <f t="shared" si="2"/>
        <v>0.25</v>
      </c>
      <c r="K10" s="71">
        <f t="shared" si="2"/>
        <v>0.25</v>
      </c>
    </row>
    <row r="11" spans="2:11">
      <c r="F11" s="216"/>
    </row>
    <row r="12" spans="2:11">
      <c r="B12" t="s">
        <v>300</v>
      </c>
      <c r="F12" s="217">
        <f>F8*(1-F10)</f>
        <v>3171.6675000000005</v>
      </c>
      <c r="G12" s="158">
        <f t="shared" ref="G12:K12" si="3">G8*(1-G10)</f>
        <v>3829.78850625</v>
      </c>
      <c r="H12" s="158">
        <f t="shared" si="3"/>
        <v>4624.4696212968756</v>
      </c>
      <c r="I12" s="158">
        <f t="shared" si="3"/>
        <v>5584.0470677159774</v>
      </c>
      <c r="J12" s="158">
        <f t="shared" si="3"/>
        <v>6742.7368342670425</v>
      </c>
      <c r="K12" s="158">
        <f t="shared" si="3"/>
        <v>8141.8547273774539</v>
      </c>
    </row>
    <row r="13" spans="2:11">
      <c r="F13" s="216"/>
    </row>
    <row r="14" spans="2:11">
      <c r="B14" t="s">
        <v>301</v>
      </c>
      <c r="F14" s="145">
        <v>0.4914</v>
      </c>
      <c r="G14" s="71">
        <v>0.4914</v>
      </c>
      <c r="H14" s="71">
        <v>0.4914</v>
      </c>
      <c r="I14" s="71">
        <v>0.4914</v>
      </c>
      <c r="J14" s="71">
        <v>0.4914</v>
      </c>
      <c r="K14" s="71">
        <v>0.4914</v>
      </c>
    </row>
    <row r="15" spans="2:11" ht="3" customHeight="1">
      <c r="F15" s="216"/>
    </row>
    <row r="16" spans="2:11" ht="15" thickBot="1">
      <c r="B16" s="190" t="s">
        <v>302</v>
      </c>
      <c r="C16" s="190"/>
      <c r="D16" s="191"/>
      <c r="E16" s="191"/>
      <c r="F16" s="218">
        <f>F12*(1-F14)</f>
        <v>1613.1100905000001</v>
      </c>
      <c r="G16" s="213">
        <f t="shared" ref="G16:K16" si="4">G12*(1-G14)</f>
        <v>1947.8304342787499</v>
      </c>
      <c r="H16" s="213">
        <f t="shared" si="4"/>
        <v>2352.0052493915905</v>
      </c>
      <c r="I16" s="213">
        <f t="shared" si="4"/>
        <v>2840.0463386403458</v>
      </c>
      <c r="J16" s="213">
        <f t="shared" si="4"/>
        <v>3429.3559539082175</v>
      </c>
      <c r="K16" s="213">
        <f t="shared" si="4"/>
        <v>4140.9473143441728</v>
      </c>
    </row>
    <row r="17" spans="2:11" ht="15" thickTop="1">
      <c r="B17" t="s">
        <v>328</v>
      </c>
      <c r="F17" s="216"/>
      <c r="G17">
        <v>0.5</v>
      </c>
      <c r="H17">
        <f>G17+1</f>
        <v>1.5</v>
      </c>
      <c r="I17">
        <f t="shared" ref="I17:K17" si="5">H17+1</f>
        <v>2.5</v>
      </c>
      <c r="J17">
        <f t="shared" si="5"/>
        <v>3.5</v>
      </c>
      <c r="K17">
        <f t="shared" si="5"/>
        <v>4.5</v>
      </c>
    </row>
    <row r="18" spans="2:11">
      <c r="B18" t="s">
        <v>329</v>
      </c>
      <c r="F18" s="216"/>
      <c r="G18" s="215">
        <f>1/(1+$D$23)^G17</f>
        <v>0.90447146129449763</v>
      </c>
      <c r="H18" s="215">
        <f t="shared" ref="H18:K18" si="6">1/(1+$D$23)^H17</f>
        <v>0.73991972405636708</v>
      </c>
      <c r="I18" s="215">
        <f t="shared" si="6"/>
        <v>0.60530511074841908</v>
      </c>
      <c r="J18" s="215">
        <f t="shared" si="6"/>
        <v>0.49518111922942065</v>
      </c>
      <c r="K18" s="215">
        <f t="shared" si="6"/>
        <v>0.40509213698546681</v>
      </c>
    </row>
    <row r="19" spans="2:11" ht="15" thickBot="1">
      <c r="B19" s="219" t="s">
        <v>330</v>
      </c>
      <c r="C19" s="219"/>
      <c r="D19" s="219"/>
      <c r="E19" s="219"/>
      <c r="F19" s="220"/>
      <c r="G19" s="221">
        <f>G16*G18</f>
        <v>1761.7570392459968</v>
      </c>
      <c r="H19" s="221">
        <f t="shared" ref="H19:K19" si="7">H16*H18</f>
        <v>1740.2950751089525</v>
      </c>
      <c r="I19" s="221">
        <f t="shared" si="7"/>
        <v>1719.0945635413366</v>
      </c>
      <c r="J19" s="221">
        <f t="shared" si="7"/>
        <v>1698.1523194923486</v>
      </c>
      <c r="K19" s="221">
        <f t="shared" si="7"/>
        <v>1677.4651967119105</v>
      </c>
    </row>
    <row r="20" spans="2:11" ht="15" thickTop="1"/>
    <row r="21" spans="2:11" outlineLevel="1">
      <c r="B21" s="100" t="s">
        <v>331</v>
      </c>
      <c r="C21" s="100"/>
      <c r="D21" s="214">
        <v>0.20749999999999999</v>
      </c>
      <c r="E21" s="214"/>
      <c r="F21" s="100"/>
    </row>
    <row r="22" spans="2:11" outlineLevel="1">
      <c r="B22" s="100" t="s">
        <v>332</v>
      </c>
      <c r="C22" s="100"/>
      <c r="D22" s="214">
        <v>5.3800000000000001E-2</v>
      </c>
      <c r="E22" s="214"/>
      <c r="F22" s="100"/>
    </row>
    <row r="23" spans="2:11" outlineLevel="1">
      <c r="B23" s="100" t="s">
        <v>78</v>
      </c>
      <c r="C23" s="100"/>
      <c r="D23" s="214">
        <f>WACC!J47</f>
        <v>0.22239133771975919</v>
      </c>
      <c r="E23" s="214"/>
      <c r="F23" s="100"/>
    </row>
    <row r="25" spans="2:11">
      <c r="B25" s="164" t="s">
        <v>333</v>
      </c>
      <c r="C25" s="183"/>
      <c r="D25" s="183"/>
      <c r="E25" s="183"/>
      <c r="F25" s="95"/>
    </row>
    <row r="27" spans="2:11">
      <c r="B27" t="s">
        <v>334</v>
      </c>
      <c r="F27" s="158">
        <f>K16*(1+D21)</f>
        <v>5000.1938820705891</v>
      </c>
    </row>
    <row r="28" spans="2:11">
      <c r="B28" t="s">
        <v>78</v>
      </c>
      <c r="F28" s="71">
        <f>D23</f>
        <v>0.22239133771975919</v>
      </c>
    </row>
    <row r="29" spans="2:11">
      <c r="B29" t="s">
        <v>335</v>
      </c>
      <c r="F29" s="71">
        <f>D22</f>
        <v>5.3800000000000001E-2</v>
      </c>
    </row>
    <row r="30" spans="2:11" ht="2.5" customHeight="1"/>
    <row r="31" spans="2:11" ht="15" thickBot="1">
      <c r="B31" s="190" t="s">
        <v>336</v>
      </c>
      <c r="C31" s="191"/>
      <c r="D31" s="191"/>
      <c r="E31" s="191"/>
      <c r="F31" s="221">
        <f>F27/(F28-F29)</f>
        <v>29658.664257010387</v>
      </c>
    </row>
    <row r="32" spans="2:11" ht="15" thickTop="1"/>
    <row r="33" spans="2:6">
      <c r="B33" s="164" t="s">
        <v>337</v>
      </c>
      <c r="C33" s="183"/>
      <c r="D33" s="183"/>
      <c r="E33" s="183"/>
      <c r="F33" s="95"/>
    </row>
    <row r="35" spans="2:6">
      <c r="B35" t="s">
        <v>330</v>
      </c>
      <c r="F35">
        <f>SUM(F19:K19)</f>
        <v>8596.764194100544</v>
      </c>
    </row>
    <row r="36" spans="2:6">
      <c r="B36" t="s">
        <v>338</v>
      </c>
      <c r="F36" s="158">
        <f>F31*K18</f>
        <v>12014.49168400682</v>
      </c>
    </row>
    <row r="37" spans="2:6">
      <c r="B37" s="227" t="s">
        <v>339</v>
      </c>
      <c r="C37" s="227"/>
      <c r="D37" s="227"/>
      <c r="E37" s="227"/>
      <c r="F37" s="227">
        <f>SUM(F35:F36)</f>
        <v>20611.255878107364</v>
      </c>
    </row>
    <row r="38" spans="2:6">
      <c r="B38" t="s">
        <v>340</v>
      </c>
      <c r="F38">
        <f>'Data Sheet 1'!K69</f>
        <v>864.33</v>
      </c>
    </row>
    <row r="39" spans="2:6">
      <c r="B39" t="s">
        <v>341</v>
      </c>
      <c r="F39">
        <f>SUM('Raw FS'!N7:N8)</f>
        <v>776</v>
      </c>
    </row>
    <row r="40" spans="2:6">
      <c r="B40" s="227" t="s">
        <v>342</v>
      </c>
      <c r="C40" s="227"/>
      <c r="D40" s="227"/>
      <c r="E40" s="227"/>
      <c r="F40" s="227">
        <f>F37+F38-F39</f>
        <v>20699.585878107366</v>
      </c>
    </row>
    <row r="41" spans="2:6">
      <c r="B41" s="3" t="s">
        <v>343</v>
      </c>
      <c r="F41" s="158">
        <f>'Data Sheet 1'!B6</f>
        <v>95.919780046582488</v>
      </c>
    </row>
    <row r="42" spans="2:6" ht="2.5" customHeight="1"/>
    <row r="43" spans="2:6" ht="15" thickBot="1">
      <c r="B43" s="190" t="s">
        <v>344</v>
      </c>
      <c r="C43" s="191"/>
      <c r="D43" s="191"/>
      <c r="E43" s="191"/>
      <c r="F43" s="221">
        <f>F40/F41</f>
        <v>215.80101484860387</v>
      </c>
    </row>
    <row r="44" spans="2:6" ht="15" thickTop="1"/>
    <row r="45" spans="2:6">
      <c r="B45" s="148" t="s">
        <v>345</v>
      </c>
      <c r="C45" s="100"/>
      <c r="D45" s="100"/>
      <c r="E45" s="100"/>
      <c r="F45" s="100">
        <v>2839</v>
      </c>
    </row>
    <row r="46" spans="2:6">
      <c r="B46" s="100" t="s">
        <v>346</v>
      </c>
      <c r="C46" s="100"/>
      <c r="D46" s="100"/>
      <c r="E46" s="100"/>
      <c r="F46" s="226">
        <f>F45/F43-1</f>
        <v>12.155637854584292</v>
      </c>
    </row>
  </sheetData>
  <pageMargins left="0.7" right="0.7" top="0.75" bottom="0.75" header="0.3" footer="0.3"/>
  <pageSetup paperSize="9" scale="87" orientation="portrait" r:id="rId1"/>
  <ignoredErrors>
    <ignoredError sqref="F39"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B6FB6-B377-468E-B349-D05FCAFF489F}">
  <sheetPr>
    <pageSetUpPr fitToPage="1"/>
  </sheetPr>
  <dimension ref="B1:Q39"/>
  <sheetViews>
    <sheetView showGridLines="0" zoomScale="70" zoomScaleNormal="70" workbookViewId="0">
      <selection activeCell="F12" sqref="F12"/>
    </sheetView>
  </sheetViews>
  <sheetFormatPr defaultRowHeight="14.5"/>
  <cols>
    <col min="1" max="1" width="1.81640625" customWidth="1"/>
    <col min="2" max="2" width="17.08984375" customWidth="1"/>
    <col min="5" max="5" width="11.26953125" customWidth="1"/>
    <col min="6" max="6" width="9.36328125" customWidth="1"/>
    <col min="7" max="7" width="10.54296875" customWidth="1"/>
    <col min="8" max="8" width="10.1796875" customWidth="1"/>
    <col min="12" max="12" width="10.08984375" customWidth="1"/>
    <col min="13" max="13" width="10.54296875" customWidth="1"/>
    <col min="15" max="15" width="13.08984375" customWidth="1"/>
    <col min="16" max="16" width="11.54296875" bestFit="1" customWidth="1"/>
    <col min="17" max="17" width="10" bestFit="1" customWidth="1"/>
  </cols>
  <sheetData>
    <row r="1" spans="2:17">
      <c r="B1" s="95"/>
      <c r="C1" s="95"/>
      <c r="D1" s="95"/>
      <c r="E1" s="95"/>
      <c r="F1" s="95"/>
      <c r="G1" s="95"/>
      <c r="H1" s="95"/>
      <c r="I1" s="95"/>
      <c r="J1" s="95"/>
      <c r="K1" s="95"/>
      <c r="L1" s="95"/>
      <c r="M1" s="95"/>
      <c r="N1" s="95"/>
      <c r="O1" s="95"/>
      <c r="P1" s="95"/>
      <c r="Q1" s="95"/>
    </row>
    <row r="2" spans="2:17">
      <c r="B2" s="95"/>
      <c r="C2" s="95"/>
      <c r="D2" s="95"/>
      <c r="E2" s="95"/>
      <c r="F2" s="95"/>
      <c r="G2" s="95"/>
      <c r="H2" s="95"/>
      <c r="I2" s="95"/>
      <c r="J2" s="95"/>
      <c r="K2" s="95"/>
      <c r="L2" s="95"/>
      <c r="M2" s="95"/>
      <c r="N2" s="95"/>
      <c r="O2" s="95"/>
      <c r="P2" s="95"/>
      <c r="Q2" s="95"/>
    </row>
    <row r="3" spans="2:17">
      <c r="B3" s="95"/>
      <c r="C3" s="95"/>
      <c r="D3" s="95"/>
      <c r="E3" s="95"/>
      <c r="F3" s="95"/>
      <c r="G3" s="95"/>
      <c r="H3" s="95"/>
      <c r="I3" s="95"/>
      <c r="J3" s="95"/>
      <c r="K3" s="95"/>
      <c r="L3" s="95"/>
      <c r="M3" s="95"/>
      <c r="N3" s="95"/>
      <c r="O3" s="95"/>
      <c r="P3" s="95"/>
      <c r="Q3" s="95"/>
    </row>
    <row r="4" spans="2:17">
      <c r="B4" s="95"/>
      <c r="C4" s="95"/>
      <c r="D4" s="95"/>
      <c r="E4" s="95"/>
      <c r="F4" s="95"/>
      <c r="G4" s="95"/>
      <c r="H4" s="95"/>
      <c r="I4" s="95"/>
      <c r="J4" s="95"/>
      <c r="K4" s="95"/>
      <c r="L4" s="95"/>
      <c r="M4" s="95"/>
      <c r="N4" s="95"/>
      <c r="O4" s="95"/>
      <c r="P4" s="95"/>
      <c r="Q4" s="95"/>
    </row>
    <row r="6" spans="2:17">
      <c r="B6" s="228" t="s">
        <v>347</v>
      </c>
    </row>
    <row r="7" spans="2:17" ht="15.5">
      <c r="B7" s="229" t="s">
        <v>348</v>
      </c>
      <c r="C7" s="230"/>
      <c r="D7" s="231"/>
      <c r="E7" s="230"/>
      <c r="F7" s="230"/>
      <c r="G7" s="230"/>
      <c r="H7" s="230"/>
      <c r="I7" s="230"/>
      <c r="J7" s="230"/>
      <c r="K7" s="230"/>
    </row>
    <row r="8" spans="2:17" ht="8.5" customHeight="1"/>
    <row r="9" spans="2:17" ht="28" customHeight="1">
      <c r="B9" s="164"/>
      <c r="C9" s="164"/>
      <c r="D9" s="310" t="s">
        <v>349</v>
      </c>
      <c r="E9" s="310"/>
      <c r="F9" s="310"/>
      <c r="G9" s="310"/>
      <c r="H9" s="310"/>
      <c r="I9" s="310"/>
      <c r="J9" s="164"/>
      <c r="K9" s="310" t="s">
        <v>350</v>
      </c>
      <c r="L9" s="310"/>
      <c r="M9" s="310"/>
      <c r="N9" s="164"/>
      <c r="O9" s="310" t="s">
        <v>351</v>
      </c>
      <c r="P9" s="310"/>
      <c r="Q9" s="310"/>
    </row>
    <row r="10" spans="2:17" ht="43" customHeight="1">
      <c r="B10" s="232" t="s">
        <v>352</v>
      </c>
      <c r="C10" s="232" t="s">
        <v>353</v>
      </c>
      <c r="D10" s="233" t="s">
        <v>345</v>
      </c>
      <c r="E10" s="233" t="s">
        <v>354</v>
      </c>
      <c r="F10" s="233" t="s">
        <v>355</v>
      </c>
      <c r="G10" s="233" t="s">
        <v>356</v>
      </c>
      <c r="H10" s="233" t="s">
        <v>357</v>
      </c>
      <c r="I10" s="233"/>
      <c r="J10" s="234"/>
      <c r="K10" s="234" t="s">
        <v>1</v>
      </c>
      <c r="L10" s="234" t="s">
        <v>5</v>
      </c>
      <c r="M10" s="234" t="s">
        <v>10</v>
      </c>
      <c r="N10" s="234"/>
      <c r="O10" s="234" t="s">
        <v>358</v>
      </c>
      <c r="P10" s="234" t="s">
        <v>359</v>
      </c>
      <c r="Q10" s="234" t="s">
        <v>360</v>
      </c>
    </row>
    <row r="11" spans="2:17" ht="15" customHeight="1"/>
    <row r="12" spans="2:17">
      <c r="B12" s="186" t="s">
        <v>366</v>
      </c>
      <c r="C12" s="236"/>
      <c r="D12" s="189">
        <f>'Rel. Data'!D3</f>
        <v>1012.1</v>
      </c>
      <c r="E12" s="189">
        <f>'Rel. Data'!E3</f>
        <v>239.93</v>
      </c>
      <c r="F12" s="186">
        <f>E12*D12</f>
        <v>242833.15300000002</v>
      </c>
      <c r="G12" s="189">
        <f>'Rel. Data'!I3</f>
        <v>-667.82000000000062</v>
      </c>
      <c r="H12" s="189">
        <f>F12+G12</f>
        <v>242165.33300000001</v>
      </c>
      <c r="I12" s="186"/>
      <c r="J12" s="186"/>
      <c r="K12" s="189">
        <f>'Rel. Data'!K3</f>
        <v>42401.77</v>
      </c>
      <c r="L12" s="189">
        <f>'Rel. Data'!L3</f>
        <v>9328.3894</v>
      </c>
      <c r="M12" s="189">
        <f>'Rel. Data'!M3</f>
        <v>4302.66</v>
      </c>
      <c r="N12" s="186"/>
      <c r="O12" s="238">
        <f>$H12/K12</f>
        <v>5.7112081170196438</v>
      </c>
      <c r="P12" s="238">
        <f>$H12/L12</f>
        <v>25.960036895543833</v>
      </c>
      <c r="Q12" s="238">
        <f>F12/M12</f>
        <v>56.43791352326236</v>
      </c>
    </row>
    <row r="13" spans="2:17">
      <c r="B13" s="186" t="s">
        <v>367</v>
      </c>
      <c r="C13" s="236"/>
      <c r="D13" s="189">
        <f>'Rel. Data'!D4</f>
        <v>4699.3999999999996</v>
      </c>
      <c r="E13" s="189">
        <f>'Rel. Data'!E4</f>
        <v>16.649999999999999</v>
      </c>
      <c r="F13" s="186">
        <f t="shared" ref="F13:F21" si="0">E13*D13</f>
        <v>78245.00999999998</v>
      </c>
      <c r="G13" s="189">
        <f>'Rel. Data'!I4</f>
        <v>-690.29999999999973</v>
      </c>
      <c r="H13" s="189">
        <f t="shared" ref="H13:H21" si="1">F13+G13</f>
        <v>77554.709999999977</v>
      </c>
      <c r="I13" s="186"/>
      <c r="J13" s="186"/>
      <c r="K13" s="189">
        <f>'Rel. Data'!K4</f>
        <v>23829.5</v>
      </c>
      <c r="L13" s="189">
        <f>'Rel. Data'!L4</f>
        <v>5004.1949999999997</v>
      </c>
      <c r="M13" s="189">
        <f>'Rel. Data'!M4</f>
        <v>3644.1</v>
      </c>
      <c r="N13" s="186"/>
      <c r="O13" s="238">
        <f t="shared" ref="O13:O21" si="2">$H13/K13</f>
        <v>3.2545672380872439</v>
      </c>
      <c r="P13" s="238">
        <f t="shared" ref="P13:P21" si="3">$H13/L13</f>
        <v>15.497939228986876</v>
      </c>
      <c r="Q13" s="238">
        <f t="shared" ref="Q13:Q21" si="4">F13/M13</f>
        <v>21.471696715238327</v>
      </c>
    </row>
    <row r="14" spans="2:17">
      <c r="B14" s="236" t="s">
        <v>368</v>
      </c>
      <c r="C14" s="236"/>
      <c r="D14" s="237">
        <f>'Rel. Data'!D5</f>
        <v>893.35</v>
      </c>
      <c r="E14" s="237">
        <f>'Rel. Data'!E5</f>
        <v>80.72</v>
      </c>
      <c r="F14" s="236">
        <f t="shared" si="0"/>
        <v>72111.212</v>
      </c>
      <c r="G14" s="237">
        <f>'Rel. Data'!I5</f>
        <v>-860.81999999999994</v>
      </c>
      <c r="H14" s="237">
        <f t="shared" si="1"/>
        <v>71250.391999999993</v>
      </c>
      <c r="I14" s="236"/>
      <c r="J14" s="236"/>
      <c r="K14" s="237">
        <f>'Rel. Data'!K5</f>
        <v>22274.15</v>
      </c>
      <c r="L14" s="237">
        <f>'Rel. Data'!L5</f>
        <v>3786.6055000000006</v>
      </c>
      <c r="M14" s="237">
        <f>'Rel. Data'!M5</f>
        <v>2682.08</v>
      </c>
      <c r="N14" s="236"/>
      <c r="O14" s="246">
        <f t="shared" si="2"/>
        <v>3.1987928607825658</v>
      </c>
      <c r="P14" s="246">
        <f t="shared" si="3"/>
        <v>18.816428592838619</v>
      </c>
      <c r="Q14" s="246">
        <f t="shared" si="4"/>
        <v>26.886301676310925</v>
      </c>
    </row>
    <row r="15" spans="2:17">
      <c r="B15" s="186" t="s">
        <v>369</v>
      </c>
      <c r="C15" s="236"/>
      <c r="D15" s="189">
        <f>'Rel. Data'!D6</f>
        <v>1574.75</v>
      </c>
      <c r="E15" s="189">
        <f>'Rel. Data'!E6</f>
        <v>33.840000000000003</v>
      </c>
      <c r="F15" s="186">
        <f t="shared" si="0"/>
        <v>53289.540000000008</v>
      </c>
      <c r="G15" s="189">
        <f>'Rel. Data'!I6</f>
        <v>3679.59</v>
      </c>
      <c r="H15" s="189">
        <f t="shared" si="1"/>
        <v>56969.130000000005</v>
      </c>
      <c r="I15" s="186"/>
      <c r="J15" s="186"/>
      <c r="K15" s="189">
        <f>'Rel. Data'!K6</f>
        <v>9260</v>
      </c>
      <c r="L15" s="189">
        <f>'Rel. Data'!L6</f>
        <v>2129.8000000000002</v>
      </c>
      <c r="M15" s="189">
        <f>'Rel. Data'!M6</f>
        <v>831</v>
      </c>
      <c r="N15" s="186"/>
      <c r="O15" s="238">
        <f t="shared" si="2"/>
        <v>6.1521738660907133</v>
      </c>
      <c r="P15" s="238">
        <f t="shared" si="3"/>
        <v>26.748582026481358</v>
      </c>
      <c r="Q15" s="238">
        <f t="shared" si="4"/>
        <v>64.127003610108318</v>
      </c>
    </row>
    <row r="16" spans="2:17">
      <c r="B16" s="186" t="s">
        <v>370</v>
      </c>
      <c r="C16" s="236"/>
      <c r="D16" s="189">
        <f>'Rel. Data'!D7</f>
        <v>494.15</v>
      </c>
      <c r="E16" s="189">
        <f>'Rel. Data'!E7</f>
        <v>101.22</v>
      </c>
      <c r="F16" s="186">
        <f t="shared" si="0"/>
        <v>50017.862999999998</v>
      </c>
      <c r="G16" s="189">
        <f>'Rel. Data'!I7</f>
        <v>1339.1</v>
      </c>
      <c r="H16" s="189">
        <f t="shared" si="1"/>
        <v>51356.962999999996</v>
      </c>
      <c r="I16" s="186"/>
      <c r="J16" s="186"/>
      <c r="K16" s="189">
        <f>'Rel. Data'!K7</f>
        <v>16433.5</v>
      </c>
      <c r="L16" s="189">
        <f>'Rel. Data'!L7</f>
        <v>2793.6950000000002</v>
      </c>
      <c r="M16" s="189">
        <f>'Rel. Data'!M7</f>
        <v>2187</v>
      </c>
      <c r="N16" s="186"/>
      <c r="O16" s="238">
        <f t="shared" si="2"/>
        <v>3.1251384671555051</v>
      </c>
      <c r="P16" s="238">
        <f t="shared" si="3"/>
        <v>18.383167453855911</v>
      </c>
      <c r="Q16" s="238">
        <f t="shared" si="4"/>
        <v>22.870536351165981</v>
      </c>
    </row>
    <row r="17" spans="2:17">
      <c r="B17" s="186" t="s">
        <v>371</v>
      </c>
      <c r="C17" s="236"/>
      <c r="D17" s="189">
        <f>'Rel. Data'!D8</f>
        <v>3405.65</v>
      </c>
      <c r="E17" s="189">
        <f>'Rel. Data'!E8</f>
        <v>11.96</v>
      </c>
      <c r="F17" s="186">
        <f t="shared" si="0"/>
        <v>40731.574000000001</v>
      </c>
      <c r="G17" s="189">
        <f>'Rel. Data'!I8</f>
        <v>-723.99</v>
      </c>
      <c r="H17" s="189">
        <f t="shared" si="1"/>
        <v>40007.584000000003</v>
      </c>
      <c r="I17" s="186"/>
      <c r="J17" s="186"/>
      <c r="K17" s="189">
        <f>'Rel. Data'!K8</f>
        <v>11180.52</v>
      </c>
      <c r="L17" s="189">
        <f>'Rel. Data'!L8</f>
        <v>1453.4676000000002</v>
      </c>
      <c r="M17" s="189">
        <f>'Rel. Data'!M8</f>
        <v>1047.3399999999999</v>
      </c>
      <c r="N17" s="186"/>
      <c r="O17" s="238">
        <f t="shared" si="2"/>
        <v>3.5783294515818587</v>
      </c>
      <c r="P17" s="238">
        <f t="shared" si="3"/>
        <v>27.525611166014293</v>
      </c>
      <c r="Q17" s="238">
        <f t="shared" si="4"/>
        <v>38.89049783260451</v>
      </c>
    </row>
    <row r="18" spans="2:17">
      <c r="B18" s="186" t="s">
        <v>372</v>
      </c>
      <c r="C18" s="236"/>
      <c r="D18" s="189">
        <f>'Rel. Data'!D9</f>
        <v>535.1</v>
      </c>
      <c r="E18" s="189">
        <f>'Rel. Data'!E9</f>
        <v>58.59</v>
      </c>
      <c r="F18" s="186">
        <f t="shared" si="0"/>
        <v>31351.509000000002</v>
      </c>
      <c r="G18" s="189">
        <f>'Rel. Data'!I9</f>
        <v>311.19999999999982</v>
      </c>
      <c r="H18" s="189">
        <f t="shared" si="1"/>
        <v>31662.709000000003</v>
      </c>
      <c r="I18" s="186"/>
      <c r="J18" s="186"/>
      <c r="K18" s="189">
        <f>'Rel. Data'!K9</f>
        <v>24191.79</v>
      </c>
      <c r="L18" s="189">
        <f>'Rel. Data'!L9</f>
        <v>2661.0969</v>
      </c>
      <c r="M18" s="189">
        <f>'Rel. Data'!M9</f>
        <v>1997.9</v>
      </c>
      <c r="N18" s="186"/>
      <c r="O18" s="238">
        <f t="shared" si="2"/>
        <v>1.3088204304022151</v>
      </c>
      <c r="P18" s="238">
        <f t="shared" si="3"/>
        <v>11.898367549111047</v>
      </c>
      <c r="Q18" s="238">
        <f t="shared" si="4"/>
        <v>15.692231342910056</v>
      </c>
    </row>
    <row r="19" spans="2:17">
      <c r="B19" s="186" t="s">
        <v>373</v>
      </c>
      <c r="C19" s="236"/>
      <c r="D19" s="189">
        <f>'Rel. Data'!D10</f>
        <v>215.8</v>
      </c>
      <c r="E19" s="189">
        <f>'Rel. Data'!E10</f>
        <v>120.06</v>
      </c>
      <c r="F19" s="186">
        <f t="shared" si="0"/>
        <v>25908.948</v>
      </c>
      <c r="G19" s="189">
        <f>'Rel. Data'!I10</f>
        <v>4111.8999999999996</v>
      </c>
      <c r="H19" s="189">
        <f t="shared" si="1"/>
        <v>30020.847999999998</v>
      </c>
      <c r="I19" s="186"/>
      <c r="J19" s="186"/>
      <c r="K19" s="189">
        <f>'Rel. Data'!K10</f>
        <v>9809.1</v>
      </c>
      <c r="L19" s="189">
        <f>'Rel. Data'!L10</f>
        <v>1275.183</v>
      </c>
      <c r="M19" s="189">
        <f>'Rel. Data'!M10</f>
        <v>512.4</v>
      </c>
      <c r="N19" s="186"/>
      <c r="O19" s="238">
        <f t="shared" si="2"/>
        <v>3.0605099346525164</v>
      </c>
      <c r="P19" s="238">
        <f t="shared" si="3"/>
        <v>23.542384112711666</v>
      </c>
      <c r="Q19" s="238">
        <f t="shared" si="4"/>
        <v>50.563911007025766</v>
      </c>
    </row>
    <row r="20" spans="2:17">
      <c r="B20" s="186" t="s">
        <v>374</v>
      </c>
      <c r="C20" s="236"/>
      <c r="D20" s="189">
        <f>'Rel. Data'!D11</f>
        <v>604.65</v>
      </c>
      <c r="E20" s="189">
        <f>'Rel. Data'!E11</f>
        <v>40.14</v>
      </c>
      <c r="F20" s="186">
        <f t="shared" si="0"/>
        <v>24270.650999999998</v>
      </c>
      <c r="G20" s="189">
        <f>'Rel. Data'!I11</f>
        <v>493.9</v>
      </c>
      <c r="H20" s="189">
        <f t="shared" si="1"/>
        <v>24764.550999999999</v>
      </c>
      <c r="I20" s="186"/>
      <c r="J20" s="186"/>
      <c r="K20" s="189">
        <f>'Rel. Data'!K11</f>
        <v>2957.9</v>
      </c>
      <c r="L20" s="189">
        <f>'Rel. Data'!L11</f>
        <v>591.58000000000004</v>
      </c>
      <c r="M20" s="189">
        <f>'Rel. Data'!M11</f>
        <v>431.2</v>
      </c>
      <c r="N20" s="186"/>
      <c r="O20" s="238">
        <f t="shared" si="2"/>
        <v>8.3723422022380731</v>
      </c>
      <c r="P20" s="238">
        <f t="shared" si="3"/>
        <v>41.861711011190366</v>
      </c>
      <c r="Q20" s="238">
        <f t="shared" si="4"/>
        <v>56.286296382189235</v>
      </c>
    </row>
    <row r="21" spans="2:17">
      <c r="B21" s="186" t="s">
        <v>375</v>
      </c>
      <c r="C21" s="236"/>
      <c r="D21" s="189">
        <f>'Rel. Data'!D12</f>
        <v>830.4</v>
      </c>
      <c r="E21" s="189">
        <f>'Rel. Data'!E12</f>
        <v>25.37</v>
      </c>
      <c r="F21" s="186">
        <f t="shared" si="0"/>
        <v>21067.248</v>
      </c>
      <c r="G21" s="189">
        <f>'Rel. Data'!I12</f>
        <v>93.040000000000077</v>
      </c>
      <c r="H21" s="189">
        <f t="shared" si="1"/>
        <v>21160.288</v>
      </c>
      <c r="I21" s="186"/>
      <c r="J21" s="186"/>
      <c r="K21" s="189">
        <f>'Rel. Data'!K12</f>
        <v>6021.79</v>
      </c>
      <c r="L21" s="189">
        <f>'Rel. Data'!L12</f>
        <v>782.83270000000005</v>
      </c>
      <c r="M21" s="189">
        <f>'Rel. Data'!M12</f>
        <v>532.83000000000004</v>
      </c>
      <c r="N21" s="186"/>
      <c r="O21" s="238">
        <f t="shared" si="2"/>
        <v>3.5139531601068787</v>
      </c>
      <c r="P21" s="238">
        <f t="shared" si="3"/>
        <v>27.030408923899063</v>
      </c>
      <c r="Q21" s="238">
        <f t="shared" si="4"/>
        <v>39.538404369123356</v>
      </c>
    </row>
    <row r="22" spans="2:17" ht="6" customHeight="1"/>
    <row r="23" spans="2:17">
      <c r="B23" s="236" t="s">
        <v>396</v>
      </c>
      <c r="C23" s="236"/>
      <c r="D23" s="236"/>
      <c r="E23" s="236"/>
      <c r="F23" s="236"/>
      <c r="G23" s="236"/>
      <c r="H23" s="236"/>
      <c r="I23" s="236"/>
      <c r="J23" s="236"/>
      <c r="K23" s="236"/>
      <c r="L23" s="236"/>
      <c r="M23" s="236"/>
      <c r="N23" s="236"/>
      <c r="O23" s="244">
        <f>MAX(O12:O21)</f>
        <v>8.3723422022380731</v>
      </c>
      <c r="P23" s="244">
        <f t="shared" ref="P23:Q23" si="5">MAX(P12:P21)</f>
        <v>41.861711011190366</v>
      </c>
      <c r="Q23" s="244">
        <f t="shared" si="5"/>
        <v>64.127003610108318</v>
      </c>
    </row>
    <row r="24" spans="2:17">
      <c r="B24" s="236" t="s">
        <v>397</v>
      </c>
      <c r="C24" s="236"/>
      <c r="D24" s="236"/>
      <c r="E24" s="236"/>
      <c r="F24" s="236"/>
      <c r="G24" s="236"/>
      <c r="H24" s="236"/>
      <c r="I24" s="236"/>
      <c r="J24" s="236"/>
      <c r="K24" s="236"/>
      <c r="L24" s="236"/>
      <c r="M24" s="236"/>
      <c r="N24" s="236"/>
      <c r="O24" s="244">
        <f>QUARTILE(O12:O21,3)</f>
        <v>5.1779884506601981</v>
      </c>
      <c r="P24" s="244">
        <f t="shared" ref="P24:Q24" si="6">QUARTILE(P12:P21,3)</f>
        <v>26.959952199544638</v>
      </c>
      <c r="Q24" s="244">
        <f t="shared" si="6"/>
        <v>54.855700038398368</v>
      </c>
    </row>
    <row r="25" spans="2:17">
      <c r="B25" s="239" t="s">
        <v>25</v>
      </c>
      <c r="C25" s="239"/>
      <c r="D25" s="239"/>
      <c r="E25" s="239"/>
      <c r="F25" s="239"/>
      <c r="G25" s="239"/>
      <c r="H25" s="239"/>
      <c r="I25" s="239"/>
      <c r="J25" s="239"/>
      <c r="K25" s="239"/>
      <c r="L25" s="239"/>
      <c r="M25" s="239"/>
      <c r="N25" s="239"/>
      <c r="O25" s="245">
        <f>AVERAGE(O12:O21)</f>
        <v>4.1275835728117212</v>
      </c>
      <c r="P25" s="245">
        <f t="shared" ref="P25:Q25" si="7">AVERAGE(P12:P21)</f>
        <v>23.726463696063302</v>
      </c>
      <c r="Q25" s="245">
        <f t="shared" si="7"/>
        <v>39.276479280993883</v>
      </c>
    </row>
    <row r="26" spans="2:17">
      <c r="B26" s="239" t="s">
        <v>27</v>
      </c>
      <c r="C26" s="239"/>
      <c r="D26" s="239"/>
      <c r="E26" s="239"/>
      <c r="F26" s="239"/>
      <c r="G26" s="239"/>
      <c r="H26" s="239"/>
      <c r="I26" s="239"/>
      <c r="J26" s="239"/>
      <c r="K26" s="239"/>
      <c r="L26" s="239"/>
      <c r="M26" s="239"/>
      <c r="N26" s="239"/>
      <c r="O26" s="245">
        <f>MEDIAN(O12:O21)</f>
        <v>3.3842601990970613</v>
      </c>
      <c r="P26" s="245">
        <f t="shared" ref="P26:Q26" si="8">MEDIAN(P12:P21)</f>
        <v>24.751210504127748</v>
      </c>
      <c r="Q26" s="245">
        <f t="shared" si="8"/>
        <v>39.214451100863933</v>
      </c>
    </row>
    <row r="27" spans="2:17">
      <c r="B27" s="236" t="s">
        <v>398</v>
      </c>
      <c r="C27" s="236"/>
      <c r="D27" s="236"/>
      <c r="E27" s="236"/>
      <c r="F27" s="236"/>
      <c r="G27" s="236"/>
      <c r="H27" s="236"/>
      <c r="I27" s="236"/>
      <c r="J27" s="236"/>
      <c r="K27" s="236"/>
      <c r="L27" s="236"/>
      <c r="M27" s="236"/>
      <c r="N27" s="236"/>
      <c r="O27" s="244">
        <f>QUARTILE(O12:O21,1)</f>
        <v>3.1435520655622704</v>
      </c>
      <c r="P27" s="244">
        <f t="shared" ref="P27:Q27" si="9">QUARTILE(P12:P21,1)</f>
        <v>18.49148273860159</v>
      </c>
      <c r="Q27" s="244">
        <f t="shared" si="9"/>
        <v>23.874477682452216</v>
      </c>
    </row>
    <row r="28" spans="2:17">
      <c r="B28" s="236" t="s">
        <v>399</v>
      </c>
      <c r="C28" s="236"/>
      <c r="D28" s="236"/>
      <c r="E28" s="236"/>
      <c r="F28" s="236"/>
      <c r="G28" s="236"/>
      <c r="H28" s="236"/>
      <c r="I28" s="236"/>
      <c r="J28" s="236"/>
      <c r="K28" s="236"/>
      <c r="L28" s="236"/>
      <c r="M28" s="236"/>
      <c r="N28" s="236"/>
      <c r="O28" s="244">
        <f>MIN(O12:O21)</f>
        <v>1.3088204304022151</v>
      </c>
      <c r="P28" s="244">
        <f t="shared" ref="P28:Q28" si="10">MIN(P12:P21)</f>
        <v>11.898367549111047</v>
      </c>
      <c r="Q28" s="244">
        <f t="shared" si="10"/>
        <v>15.692231342910056</v>
      </c>
    </row>
    <row r="30" spans="2:17">
      <c r="B30" s="240" t="s">
        <v>400</v>
      </c>
      <c r="C30" s="183"/>
      <c r="D30" s="183"/>
      <c r="E30" s="183"/>
      <c r="F30" s="183"/>
      <c r="G30" s="183"/>
      <c r="H30" s="183"/>
      <c r="I30" s="183"/>
      <c r="J30" s="183"/>
      <c r="K30" s="183"/>
      <c r="L30" s="183"/>
      <c r="M30" s="183"/>
      <c r="N30" s="183"/>
      <c r="O30" s="234" t="s">
        <v>358</v>
      </c>
      <c r="P30" s="241" t="s">
        <v>359</v>
      </c>
      <c r="Q30" s="234" t="s">
        <v>360</v>
      </c>
    </row>
    <row r="31" spans="2:17" ht="5.5" customHeight="1"/>
    <row r="32" spans="2:17">
      <c r="B32" s="186" t="s">
        <v>401</v>
      </c>
      <c r="C32" s="186"/>
      <c r="D32" s="186"/>
      <c r="E32" s="186"/>
      <c r="F32" s="186"/>
      <c r="G32" s="186"/>
      <c r="H32" s="186"/>
      <c r="I32" s="186"/>
      <c r="J32" s="186"/>
      <c r="K32" s="186"/>
      <c r="L32" s="186"/>
      <c r="M32" s="186"/>
      <c r="N32" s="186"/>
      <c r="O32" s="189">
        <f>O$26*K14</f>
        <v>75381.519313717814</v>
      </c>
      <c r="P32" s="189">
        <f>P$26*L14</f>
        <v>93723.069826587918</v>
      </c>
      <c r="Q32" s="189">
        <f>Q34+Q33</f>
        <v>104315.47500860512</v>
      </c>
    </row>
    <row r="33" spans="2:17">
      <c r="B33" s="186" t="s">
        <v>356</v>
      </c>
      <c r="C33" s="186"/>
      <c r="D33" s="186"/>
      <c r="E33" s="186"/>
      <c r="F33" s="186"/>
      <c r="G33" s="186"/>
      <c r="H33" s="186"/>
      <c r="I33" s="186"/>
      <c r="J33" s="186"/>
      <c r="K33" s="186"/>
      <c r="L33" s="186"/>
      <c r="M33" s="186"/>
      <c r="N33" s="186"/>
      <c r="O33" s="189">
        <f>$G$14</f>
        <v>-860.81999999999994</v>
      </c>
      <c r="P33" s="189">
        <f t="shared" ref="P33:Q33" si="11">$G$14</f>
        <v>-860.81999999999994</v>
      </c>
      <c r="Q33" s="189">
        <f t="shared" si="11"/>
        <v>-860.81999999999994</v>
      </c>
    </row>
    <row r="34" spans="2:17">
      <c r="B34" s="186" t="s">
        <v>402</v>
      </c>
      <c r="C34" s="186"/>
      <c r="D34" s="186"/>
      <c r="E34" s="186"/>
      <c r="F34" s="186"/>
      <c r="G34" s="186"/>
      <c r="H34" s="186"/>
      <c r="I34" s="186"/>
      <c r="J34" s="186"/>
      <c r="K34" s="186"/>
      <c r="L34" s="186"/>
      <c r="M34" s="186"/>
      <c r="N34" s="186"/>
      <c r="O34" s="189">
        <f>O32-O33</f>
        <v>76242.339313717821</v>
      </c>
      <c r="P34" s="189">
        <f t="shared" ref="P34" si="12">P32-P33</f>
        <v>94583.889826587925</v>
      </c>
      <c r="Q34" s="189">
        <f>Q26*M14</f>
        <v>105176.29500860513</v>
      </c>
    </row>
    <row r="35" spans="2:17">
      <c r="B35" s="186" t="s">
        <v>354</v>
      </c>
      <c r="C35" s="186"/>
      <c r="D35" s="186"/>
      <c r="E35" s="186"/>
      <c r="F35" s="186"/>
      <c r="G35" s="186"/>
      <c r="H35" s="186"/>
      <c r="I35" s="186"/>
      <c r="J35" s="186"/>
      <c r="K35" s="186"/>
      <c r="L35" s="186"/>
      <c r="M35" s="186"/>
      <c r="N35" s="186"/>
      <c r="O35" s="189">
        <f>$E$14</f>
        <v>80.72</v>
      </c>
      <c r="P35" s="189">
        <f t="shared" ref="P35:Q35" si="13">$E$14</f>
        <v>80.72</v>
      </c>
      <c r="Q35" s="189">
        <f t="shared" si="13"/>
        <v>80.72</v>
      </c>
    </row>
    <row r="37" spans="2:17">
      <c r="B37" s="242" t="s">
        <v>403</v>
      </c>
      <c r="C37" s="242"/>
      <c r="D37" s="242"/>
      <c r="E37" s="242"/>
      <c r="F37" s="242"/>
      <c r="G37" s="242"/>
      <c r="H37" s="242"/>
      <c r="I37" s="242"/>
      <c r="J37" s="242"/>
      <c r="K37" s="242"/>
      <c r="L37" s="242"/>
      <c r="M37" s="242"/>
      <c r="N37" s="242"/>
      <c r="O37" s="243">
        <f>O34/O35</f>
        <v>944.5284850559691</v>
      </c>
      <c r="P37" s="243">
        <f t="shared" ref="P37:Q37" si="14">P34/P35</f>
        <v>1171.7528472074816</v>
      </c>
      <c r="Q37" s="243">
        <f t="shared" si="14"/>
        <v>1302.9768955476354</v>
      </c>
    </row>
    <row r="39" spans="2:17">
      <c r="O39" t="str">
        <f>IF(O37&gt;$D$14,"Undervalued","Overvalued")</f>
        <v>Undervalued</v>
      </c>
      <c r="P39" t="str">
        <f t="shared" ref="P39:Q39" si="15">IF(P37&gt;$D$14,"Undervalued","Overvalued")</f>
        <v>Undervalued</v>
      </c>
      <c r="Q39" t="str">
        <f t="shared" si="15"/>
        <v>Undervalued</v>
      </c>
    </row>
  </sheetData>
  <mergeCells count="3">
    <mergeCell ref="D9:I9"/>
    <mergeCell ref="K9:M9"/>
    <mergeCell ref="O9:Q9"/>
  </mergeCells>
  <pageMargins left="0.7" right="0.7" top="0.75" bottom="0.75" header="0.3" footer="0.3"/>
  <pageSetup paperSize="9" scale="4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44FA4-4086-4E88-BE04-DE27FCD9C515}">
  <dimension ref="A1:L5431"/>
  <sheetViews>
    <sheetView showGridLines="0" workbookViewId="0">
      <selection activeCell="K14" sqref="K14"/>
    </sheetView>
  </sheetViews>
  <sheetFormatPr defaultRowHeight="14.5"/>
  <cols>
    <col min="1" max="1" width="1.81640625" customWidth="1"/>
    <col min="2" max="2" width="10.08984375" bestFit="1" customWidth="1"/>
    <col min="3" max="3" width="8.54296875" bestFit="1" customWidth="1"/>
    <col min="4" max="4" width="12.453125" bestFit="1" customWidth="1"/>
    <col min="5" max="5" width="13.453125" bestFit="1" customWidth="1"/>
    <col min="7" max="7" width="11.54296875" customWidth="1"/>
    <col min="8" max="8" width="10.1796875" bestFit="1" customWidth="1"/>
    <col min="9" max="9" width="10.6328125" customWidth="1"/>
    <col min="10" max="10" width="12.6328125" customWidth="1"/>
    <col min="11" max="11" width="14.26953125" customWidth="1"/>
  </cols>
  <sheetData>
    <row r="1" spans="1:12">
      <c r="A1" s="105"/>
      <c r="B1" s="106"/>
      <c r="C1" s="106"/>
      <c r="D1" s="106"/>
      <c r="E1" s="106"/>
      <c r="F1" s="106"/>
      <c r="G1" s="106"/>
      <c r="H1" s="106"/>
      <c r="I1" s="106"/>
      <c r="J1" s="106"/>
      <c r="K1" s="106"/>
    </row>
    <row r="2" spans="1:12">
      <c r="A2" s="105"/>
      <c r="B2" s="106"/>
      <c r="C2" s="106"/>
      <c r="D2" s="106"/>
      <c r="E2" s="106"/>
      <c r="F2" s="106"/>
      <c r="G2" s="106"/>
      <c r="H2" s="106"/>
      <c r="I2" s="106"/>
      <c r="J2" s="106"/>
      <c r="K2" s="106"/>
    </row>
    <row r="3" spans="1:12">
      <c r="A3" s="105"/>
      <c r="B3" s="106"/>
      <c r="C3" s="106"/>
      <c r="D3" s="106"/>
      <c r="E3" s="106"/>
      <c r="F3" s="106"/>
      <c r="G3" s="106"/>
      <c r="H3" s="106"/>
      <c r="I3" s="106"/>
      <c r="J3" s="106"/>
      <c r="K3" s="106"/>
    </row>
    <row r="4" spans="1:12">
      <c r="A4" s="105"/>
      <c r="B4" s="106"/>
      <c r="C4" s="106"/>
      <c r="D4" s="106"/>
      <c r="E4" s="106"/>
      <c r="F4" s="106"/>
      <c r="G4" s="106"/>
      <c r="H4" s="106"/>
      <c r="I4" s="106"/>
      <c r="J4" s="106"/>
      <c r="K4" s="106"/>
    </row>
    <row r="6" spans="1:12">
      <c r="A6" s="249" t="s">
        <v>22</v>
      </c>
      <c r="B6" s="112" t="s">
        <v>161</v>
      </c>
      <c r="C6" s="250" t="s">
        <v>404</v>
      </c>
      <c r="D6" s="204" t="s">
        <v>163</v>
      </c>
      <c r="E6" s="250" t="s">
        <v>405</v>
      </c>
      <c r="F6" s="113"/>
      <c r="G6" s="112" t="s">
        <v>406</v>
      </c>
      <c r="H6" s="112"/>
      <c r="I6" s="112"/>
      <c r="J6" s="112"/>
      <c r="K6" s="112"/>
    </row>
    <row r="8" spans="1:12">
      <c r="B8" s="13">
        <v>38561</v>
      </c>
      <c r="C8">
        <v>138.36845400000001</v>
      </c>
      <c r="D8" s="262">
        <f t="shared" ref="D8:D71" si="0">(C8-C9)/C9</f>
        <v>-0.85470347160033</v>
      </c>
      <c r="E8" s="105">
        <v>0.997525362229294</v>
      </c>
    </row>
    <row r="9" spans="1:12">
      <c r="B9" s="13">
        <v>42237</v>
      </c>
      <c r="C9">
        <v>952.31768799999998</v>
      </c>
      <c r="D9" s="262">
        <f t="shared" si="0"/>
        <v>31.533604611343549</v>
      </c>
      <c r="E9" s="105">
        <v>0.2171353275311807</v>
      </c>
      <c r="G9" s="247" t="s">
        <v>407</v>
      </c>
      <c r="H9" s="247"/>
      <c r="I9" s="247"/>
      <c r="J9" s="247"/>
      <c r="K9" s="248">
        <f>AVERAGE(E8:E54210)</f>
        <v>-5.0293104944476531E-4</v>
      </c>
    </row>
    <row r="10" spans="1:12">
      <c r="B10" s="13">
        <v>38121</v>
      </c>
      <c r="C10">
        <v>29.271816000000001</v>
      </c>
      <c r="D10" s="262">
        <f t="shared" si="0"/>
        <v>-0.95516029909346922</v>
      </c>
      <c r="E10" s="105">
        <v>0.18979083782945713</v>
      </c>
      <c r="G10" s="247" t="s">
        <v>408</v>
      </c>
      <c r="H10" s="247"/>
      <c r="I10" s="247"/>
      <c r="J10" s="247"/>
      <c r="K10" s="248">
        <f>_xlfn.STDEV.S(E8:E5421)</f>
        <v>3.0625094040283997E-2</v>
      </c>
      <c r="L10" s="215"/>
    </row>
    <row r="11" spans="1:12">
      <c r="B11" s="13">
        <v>43908</v>
      </c>
      <c r="C11">
        <v>652.81024200000002</v>
      </c>
      <c r="D11" s="262">
        <f t="shared" si="0"/>
        <v>9.3909909039189365</v>
      </c>
      <c r="E11" s="105">
        <v>0.17660836532712842</v>
      </c>
      <c r="G11" s="247" t="s">
        <v>28</v>
      </c>
      <c r="H11" s="247"/>
      <c r="I11" s="247"/>
      <c r="J11" s="247"/>
      <c r="K11" s="248">
        <f>MIN(E8:E5421)</f>
        <v>-0.5</v>
      </c>
    </row>
    <row r="12" spans="1:12">
      <c r="B12" s="13">
        <v>38875</v>
      </c>
      <c r="C12">
        <v>62.824638</v>
      </c>
      <c r="D12" s="262">
        <f t="shared" si="0"/>
        <v>-0.23038148724155644</v>
      </c>
      <c r="E12" s="105">
        <v>0.17017893419544436</v>
      </c>
      <c r="G12" s="247" t="s">
        <v>29</v>
      </c>
      <c r="H12" s="247"/>
      <c r="I12" s="247"/>
      <c r="J12" s="247"/>
      <c r="K12" s="263">
        <f>MAX(E8:E5421)</f>
        <v>0.997525362229294</v>
      </c>
    </row>
    <row r="13" spans="1:12">
      <c r="B13" s="13">
        <v>39468</v>
      </c>
      <c r="C13">
        <v>81.630882</v>
      </c>
      <c r="D13" s="262">
        <f t="shared" si="0"/>
        <v>1.2868258180881795</v>
      </c>
      <c r="E13" s="105">
        <v>0.16317028031872891</v>
      </c>
      <c r="G13" s="247" t="s">
        <v>409</v>
      </c>
      <c r="H13" s="247"/>
      <c r="I13" s="247"/>
      <c r="J13" s="247"/>
      <c r="K13" s="251">
        <v>7115.6</v>
      </c>
    </row>
    <row r="14" spans="1:12">
      <c r="B14" s="13">
        <v>38006</v>
      </c>
      <c r="C14">
        <v>35.696151999999998</v>
      </c>
      <c r="D14" s="262">
        <f t="shared" si="0"/>
        <v>-0.20475801129485666</v>
      </c>
      <c r="E14" s="105">
        <v>0.15408625005653845</v>
      </c>
    </row>
    <row r="15" spans="1:12">
      <c r="B15" s="13">
        <v>39728</v>
      </c>
      <c r="C15">
        <v>44.887157000000002</v>
      </c>
      <c r="D15" s="262">
        <f t="shared" si="0"/>
        <v>0.22595872138472353</v>
      </c>
      <c r="E15" s="105">
        <v>0.14656413705928731</v>
      </c>
      <c r="G15" s="252" t="s">
        <v>410</v>
      </c>
      <c r="H15" s="170" t="s">
        <v>411</v>
      </c>
      <c r="I15" s="253" t="s">
        <v>412</v>
      </c>
      <c r="J15" s="253" t="s">
        <v>413</v>
      </c>
      <c r="K15" s="253" t="s">
        <v>414</v>
      </c>
    </row>
    <row r="16" spans="1:12">
      <c r="B16" s="13">
        <v>37462</v>
      </c>
      <c r="C16">
        <v>36.613922000000002</v>
      </c>
      <c r="D16" s="262">
        <f t="shared" si="0"/>
        <v>-0.50625375040411791</v>
      </c>
      <c r="E16" s="105">
        <v>0.13586453531690321</v>
      </c>
      <c r="G16" s="254">
        <v>0.05</v>
      </c>
      <c r="H16" s="255">
        <f>100%-G16</f>
        <v>0.95</v>
      </c>
      <c r="I16" s="256">
        <f>_xlfn.PERCENTILE.INC(E8:E5421,G16)</f>
        <v>-4.2571461607232484E-2</v>
      </c>
      <c r="J16" s="257">
        <f>$K$13*(1-I16)</f>
        <v>7418.5214922124242</v>
      </c>
      <c r="K16" s="257">
        <f>$K$13-J16</f>
        <v>-302.9214922124238</v>
      </c>
    </row>
    <row r="17" spans="2:11">
      <c r="B17" s="13">
        <v>38616</v>
      </c>
      <c r="C17">
        <v>74.155342000000005</v>
      </c>
      <c r="D17" s="262">
        <f t="shared" si="0"/>
        <v>-0.93133482898976128</v>
      </c>
      <c r="E17" s="105">
        <v>0.13216438770937611</v>
      </c>
      <c r="G17" s="258">
        <v>0.01</v>
      </c>
      <c r="H17" s="255">
        <f t="shared" ref="H17:H18" si="1">100%-G17</f>
        <v>0.99</v>
      </c>
      <c r="I17" s="256">
        <f t="shared" ref="I17:I18" si="2">_xlfn.PERCENTILE.INC(E9:E5422,G17)</f>
        <v>-8.0950395732374669E-2</v>
      </c>
      <c r="J17" s="257">
        <f t="shared" ref="J17:J18" si="3">$K$13*(1-I17)</f>
        <v>7691.6106358732859</v>
      </c>
      <c r="K17" s="257">
        <f t="shared" ref="K17:K18" si="4">$K$13-J17</f>
        <v>-576.01063587328554</v>
      </c>
    </row>
    <row r="18" spans="2:11">
      <c r="B18" s="13">
        <v>43378</v>
      </c>
      <c r="C18">
        <v>1079.955688</v>
      </c>
      <c r="D18" s="262">
        <f t="shared" si="0"/>
        <v>10.788646739907003</v>
      </c>
      <c r="E18" s="105">
        <v>0.1302944239503307</v>
      </c>
      <c r="G18" s="264">
        <v>5.0000000000000001E-3</v>
      </c>
      <c r="H18" s="255">
        <f t="shared" si="1"/>
        <v>0.995</v>
      </c>
      <c r="I18" s="256">
        <f t="shared" si="2"/>
        <v>-9.2348207274416033E-2</v>
      </c>
      <c r="J18" s="257">
        <f t="shared" si="3"/>
        <v>7772.7129036818342</v>
      </c>
      <c r="K18" s="257">
        <f t="shared" si="4"/>
        <v>-657.11290368183381</v>
      </c>
    </row>
    <row r="19" spans="2:11">
      <c r="B19" s="13">
        <v>39465</v>
      </c>
      <c r="C19">
        <v>91.609809999999996</v>
      </c>
      <c r="D19" s="262">
        <f t="shared" si="0"/>
        <v>1.9058522227864834</v>
      </c>
      <c r="E19" s="105">
        <v>0.122244520155987</v>
      </c>
      <c r="G19" s="261"/>
      <c r="H19" s="259"/>
      <c r="I19" s="248"/>
      <c r="J19" s="260"/>
      <c r="K19" s="260"/>
    </row>
    <row r="20" spans="2:11">
      <c r="B20" s="13">
        <v>38019</v>
      </c>
      <c r="C20">
        <v>31.525970000000001</v>
      </c>
      <c r="D20" s="262">
        <f t="shared" si="0"/>
        <v>-0.96635574813507885</v>
      </c>
      <c r="E20" s="105">
        <v>0.11313283317750539</v>
      </c>
    </row>
    <row r="21" spans="2:11">
      <c r="B21" s="13">
        <v>43901</v>
      </c>
      <c r="C21">
        <v>937.03881799999999</v>
      </c>
      <c r="D21" s="262">
        <f t="shared" si="0"/>
        <v>0.62470779683402855</v>
      </c>
      <c r="E21" s="105">
        <v>0.10737265771239685</v>
      </c>
    </row>
    <row r="22" spans="2:11">
      <c r="B22" s="13">
        <v>43910</v>
      </c>
      <c r="C22">
        <v>576.74298099999999</v>
      </c>
      <c r="D22" s="262">
        <f t="shared" si="0"/>
        <v>-0.29318693584976635</v>
      </c>
      <c r="E22" s="105">
        <v>9.9558982353259967E-2</v>
      </c>
    </row>
    <row r="23" spans="2:11">
      <c r="B23" s="13">
        <v>43903</v>
      </c>
      <c r="C23">
        <v>815.97668499999997</v>
      </c>
      <c r="D23" s="262">
        <f t="shared" si="0"/>
        <v>0.41835893629537962</v>
      </c>
      <c r="E23" s="105">
        <v>9.8871059259362723E-2</v>
      </c>
    </row>
    <row r="24" spans="2:11">
      <c r="B24" s="13">
        <v>42111</v>
      </c>
      <c r="C24">
        <v>575.29632600000002</v>
      </c>
      <c r="D24" s="262">
        <f t="shared" si="0"/>
        <v>-0.26709410441216297</v>
      </c>
      <c r="E24" s="105">
        <v>9.8286745734399272E-2</v>
      </c>
    </row>
    <row r="25" spans="2:11">
      <c r="B25" s="13">
        <v>43662</v>
      </c>
      <c r="C25">
        <v>784.95251499999995</v>
      </c>
      <c r="D25" s="262">
        <f t="shared" si="0"/>
        <v>0.44193553791941509</v>
      </c>
      <c r="E25" s="105">
        <v>9.7313002135642715E-2</v>
      </c>
    </row>
    <row r="26" spans="2:11">
      <c r="B26" s="13">
        <v>42082</v>
      </c>
      <c r="C26">
        <v>544.37420699999996</v>
      </c>
      <c r="D26" s="262">
        <f t="shared" si="0"/>
        <v>6.7893187497327823</v>
      </c>
      <c r="E26" s="105">
        <v>9.7069442169438983E-2</v>
      </c>
    </row>
    <row r="27" spans="2:11">
      <c r="B27" s="13">
        <v>40112</v>
      </c>
      <c r="C27">
        <v>69.887268000000006</v>
      </c>
      <c r="D27" s="262">
        <f t="shared" si="0"/>
        <v>-0.89703633257678927</v>
      </c>
      <c r="E27" s="105">
        <v>9.6218922707992288E-2</v>
      </c>
    </row>
    <row r="28" spans="2:11">
      <c r="B28" s="13">
        <v>42878</v>
      </c>
      <c r="C28">
        <v>678.75659199999996</v>
      </c>
      <c r="D28" s="262">
        <f t="shared" si="0"/>
        <v>15.362654322438525</v>
      </c>
      <c r="E28" s="105">
        <v>9.4903106726380596E-2</v>
      </c>
    </row>
    <row r="29" spans="2:11">
      <c r="B29" s="13">
        <v>39762</v>
      </c>
      <c r="C29">
        <v>41.482059</v>
      </c>
      <c r="D29" s="262">
        <f t="shared" si="0"/>
        <v>-0.2609537808862738</v>
      </c>
      <c r="E29" s="105">
        <v>9.4836161202980551E-2</v>
      </c>
    </row>
    <row r="30" spans="2:11">
      <c r="B30" s="13">
        <v>39526</v>
      </c>
      <c r="C30">
        <v>56.129181000000003</v>
      </c>
      <c r="D30" s="262">
        <f t="shared" si="0"/>
        <v>1.1980104210631759</v>
      </c>
      <c r="E30" s="105">
        <v>9.3871910738749648E-2</v>
      </c>
    </row>
    <row r="31" spans="2:11">
      <c r="B31" s="13">
        <v>37645</v>
      </c>
      <c r="C31">
        <v>25.536358</v>
      </c>
      <c r="D31" s="262">
        <f t="shared" si="0"/>
        <v>-0.34614727754404317</v>
      </c>
      <c r="E31" s="105">
        <v>9.3793302605950771E-2</v>
      </c>
    </row>
    <row r="32" spans="2:11">
      <c r="B32" s="13">
        <v>39819</v>
      </c>
      <c r="C32">
        <v>39.055213999999999</v>
      </c>
      <c r="D32" s="262">
        <f t="shared" si="0"/>
        <v>-0.86725199554115984</v>
      </c>
      <c r="E32" s="105">
        <v>9.1482561680863411E-2</v>
      </c>
    </row>
    <row r="33" spans="2:5">
      <c r="B33" s="13">
        <v>41703</v>
      </c>
      <c r="C33">
        <v>294.20565800000003</v>
      </c>
      <c r="D33" s="262">
        <f t="shared" si="0"/>
        <v>3.8086765882477911</v>
      </c>
      <c r="E33" s="105">
        <v>9.1399812086231255E-2</v>
      </c>
    </row>
    <row r="34" spans="2:5">
      <c r="B34" s="13">
        <v>39525</v>
      </c>
      <c r="C34">
        <v>61.182251000000001</v>
      </c>
      <c r="D34" s="262">
        <f t="shared" si="0"/>
        <v>0.92010000848604023</v>
      </c>
      <c r="E34" s="105">
        <v>9.0025721201953721E-2</v>
      </c>
    </row>
    <row r="35" spans="2:5">
      <c r="B35" s="13">
        <v>38120</v>
      </c>
      <c r="C35">
        <v>31.864096</v>
      </c>
      <c r="D35" s="262">
        <f t="shared" si="0"/>
        <v>-0.72155055535745982</v>
      </c>
      <c r="E35" s="105">
        <v>8.8558905945568894E-2</v>
      </c>
    </row>
    <row r="36" spans="2:5">
      <c r="B36" s="13">
        <v>40203</v>
      </c>
      <c r="C36">
        <v>114.434044</v>
      </c>
      <c r="D36" s="262">
        <f t="shared" si="0"/>
        <v>-0.9863764148680122</v>
      </c>
      <c r="E36" s="105">
        <v>8.7742189934423939E-2</v>
      </c>
    </row>
    <row r="37" spans="2:5">
      <c r="B37" s="13">
        <v>44848</v>
      </c>
      <c r="C37">
        <v>8399.7011719999991</v>
      </c>
      <c r="D37" s="262">
        <f t="shared" si="0"/>
        <v>0.28846012252977171</v>
      </c>
      <c r="E37" s="105">
        <v>8.7725523642019812E-2</v>
      </c>
    </row>
    <row r="38" spans="2:5">
      <c r="B38" s="13">
        <v>44615</v>
      </c>
      <c r="C38">
        <v>6519.1782229999999</v>
      </c>
      <c r="D38" s="262">
        <f t="shared" si="0"/>
        <v>79.556917949146381</v>
      </c>
      <c r="E38" s="105">
        <v>8.7197966008710673E-2</v>
      </c>
    </row>
    <row r="39" spans="2:5">
      <c r="B39" s="13">
        <v>38854</v>
      </c>
      <c r="C39">
        <v>80.926361</v>
      </c>
      <c r="D39" s="262">
        <f t="shared" si="0"/>
        <v>-0.87177336650964665</v>
      </c>
      <c r="E39" s="105">
        <v>8.5536955295301656E-2</v>
      </c>
    </row>
    <row r="40" spans="2:5">
      <c r="B40" s="13">
        <v>42072</v>
      </c>
      <c r="C40">
        <v>631.11975099999995</v>
      </c>
      <c r="D40" s="262">
        <f t="shared" si="0"/>
        <v>16.418219135424859</v>
      </c>
      <c r="E40" s="105">
        <v>8.3935090982957775E-2</v>
      </c>
    </row>
    <row r="41" spans="2:5">
      <c r="B41" s="13">
        <v>39918</v>
      </c>
      <c r="C41">
        <v>36.233311</v>
      </c>
      <c r="D41" s="262">
        <f t="shared" si="0"/>
        <v>-0.30766042996988896</v>
      </c>
      <c r="E41" s="105">
        <v>8.3849598037128201E-2</v>
      </c>
    </row>
    <row r="42" spans="2:5">
      <c r="B42" s="13">
        <v>38363</v>
      </c>
      <c r="C42">
        <v>52.334595</v>
      </c>
      <c r="D42" s="262">
        <f t="shared" si="0"/>
        <v>-0.98086002785322535</v>
      </c>
      <c r="E42" s="105">
        <v>8.1695903960947447E-2</v>
      </c>
    </row>
    <row r="43" spans="2:5">
      <c r="B43" s="13">
        <v>44216</v>
      </c>
      <c r="C43">
        <v>2734.3088379999999</v>
      </c>
      <c r="D43" s="262">
        <f t="shared" si="0"/>
        <v>2.9224907572548711</v>
      </c>
      <c r="E43" s="105">
        <v>8.1432380088767034E-2</v>
      </c>
    </row>
    <row r="44" spans="2:5">
      <c r="B44" s="13">
        <v>42641</v>
      </c>
      <c r="C44">
        <v>697.08483899999999</v>
      </c>
      <c r="D44" s="262">
        <f t="shared" si="0"/>
        <v>16.840106963121386</v>
      </c>
      <c r="E44" s="105">
        <v>8.1274436785036E-2</v>
      </c>
    </row>
    <row r="45" spans="2:5">
      <c r="B45" s="13">
        <v>39744</v>
      </c>
      <c r="C45">
        <v>39.074027999999998</v>
      </c>
      <c r="D45" s="262">
        <f t="shared" si="0"/>
        <v>-0.57251178575759831</v>
      </c>
      <c r="E45" s="105">
        <v>8.064530358674471E-2</v>
      </c>
    </row>
    <row r="46" spans="2:5">
      <c r="B46" s="13">
        <v>40861</v>
      </c>
      <c r="C46">
        <v>91.403755000000004</v>
      </c>
      <c r="D46" s="262">
        <f t="shared" si="0"/>
        <v>-0.98816360305749429</v>
      </c>
      <c r="E46" s="105">
        <v>8.064115281561729E-2</v>
      </c>
    </row>
    <row r="47" spans="2:5">
      <c r="B47" s="13">
        <v>44851</v>
      </c>
      <c r="C47">
        <v>7722.2617190000001</v>
      </c>
      <c r="D47" s="262">
        <f t="shared" si="0"/>
        <v>329.53799716257174</v>
      </c>
      <c r="E47" s="105">
        <v>8.0246778228867416E-2</v>
      </c>
    </row>
    <row r="48" spans="2:5">
      <c r="B48" s="13">
        <v>37720</v>
      </c>
      <c r="C48">
        <v>23.362704999999998</v>
      </c>
      <c r="D48" s="262">
        <f t="shared" si="0"/>
        <v>-0.6745658743374644</v>
      </c>
      <c r="E48" s="105">
        <v>7.9613077462003218E-2</v>
      </c>
    </row>
    <row r="49" spans="2:5">
      <c r="B49" s="13">
        <v>39650</v>
      </c>
      <c r="C49">
        <v>71.789351999999994</v>
      </c>
      <c r="D49" s="262">
        <f t="shared" si="0"/>
        <v>0.24120943820095719</v>
      </c>
      <c r="E49" s="105">
        <v>7.9185641779710464E-2</v>
      </c>
    </row>
    <row r="50" spans="2:5">
      <c r="B50" s="13">
        <v>38356</v>
      </c>
      <c r="C50">
        <v>57.838225999999999</v>
      </c>
      <c r="D50" s="262">
        <f t="shared" si="0"/>
        <v>6.6026517522574171E-2</v>
      </c>
      <c r="E50" s="105">
        <v>7.8693475632734489E-2</v>
      </c>
    </row>
    <row r="51" spans="2:5">
      <c r="B51" s="13">
        <v>39981</v>
      </c>
      <c r="C51">
        <v>54.255898000000002</v>
      </c>
      <c r="D51" s="262">
        <f t="shared" si="0"/>
        <v>-7.7119942705669395E-2</v>
      </c>
      <c r="E51" s="105">
        <v>7.8534048898499145E-2</v>
      </c>
    </row>
    <row r="52" spans="2:5">
      <c r="B52" s="13">
        <v>40022</v>
      </c>
      <c r="C52">
        <v>58.789760999999999</v>
      </c>
      <c r="D52" s="262">
        <f t="shared" si="0"/>
        <v>-0.52900782045676287</v>
      </c>
      <c r="E52" s="105">
        <v>7.7957906333566585E-2</v>
      </c>
    </row>
    <row r="53" spans="2:5">
      <c r="B53" s="13">
        <v>40298</v>
      </c>
      <c r="C53">
        <v>124.82109800000001</v>
      </c>
      <c r="D53" s="262">
        <f t="shared" si="0"/>
        <v>-0.98389836944528986</v>
      </c>
      <c r="E53" s="105">
        <v>7.7665016586847241E-2</v>
      </c>
    </row>
    <row r="54" spans="2:5">
      <c r="B54" s="13">
        <v>44729</v>
      </c>
      <c r="C54">
        <v>7752.078125</v>
      </c>
      <c r="D54" s="262">
        <f t="shared" si="0"/>
        <v>128.78447564620197</v>
      </c>
      <c r="E54" s="105">
        <v>7.6914070959795591E-2</v>
      </c>
    </row>
    <row r="55" spans="2:5">
      <c r="B55" s="13">
        <v>39958</v>
      </c>
      <c r="C55">
        <v>59.730395999999999</v>
      </c>
      <c r="D55" s="262">
        <f t="shared" si="0"/>
        <v>-0.14196227029273434</v>
      </c>
      <c r="E55" s="105">
        <v>7.6270998159323894E-2</v>
      </c>
    </row>
    <row r="56" spans="2:5">
      <c r="B56" s="13">
        <v>38856</v>
      </c>
      <c r="C56">
        <v>69.612785000000002</v>
      </c>
      <c r="D56" s="262">
        <f t="shared" si="0"/>
        <v>-0.33679354594558314</v>
      </c>
      <c r="E56" s="105">
        <v>7.6046767595022033E-2</v>
      </c>
    </row>
    <row r="57" spans="2:5">
      <c r="B57" s="13">
        <v>39140</v>
      </c>
      <c r="C57">
        <v>104.96397399999999</v>
      </c>
      <c r="D57" s="262">
        <f t="shared" si="0"/>
        <v>0.87256333135671427</v>
      </c>
      <c r="E57" s="105">
        <v>7.4945141827732209E-2</v>
      </c>
    </row>
    <row r="58" spans="2:5">
      <c r="B58" s="13">
        <v>38880</v>
      </c>
      <c r="C58">
        <v>56.053631000000003</v>
      </c>
      <c r="D58" s="262">
        <f t="shared" si="0"/>
        <v>-0.70052170334635677</v>
      </c>
      <c r="E58" s="105">
        <v>7.4597626640795292E-2</v>
      </c>
    </row>
    <row r="59" spans="2:5">
      <c r="B59" s="13">
        <v>41640</v>
      </c>
      <c r="C59">
        <v>187.170929</v>
      </c>
      <c r="D59" s="262">
        <f t="shared" si="0"/>
        <v>-0.27301171964388643</v>
      </c>
      <c r="E59" s="105">
        <v>7.4511864060210209E-2</v>
      </c>
    </row>
    <row r="60" spans="2:5">
      <c r="B60" s="13">
        <v>41723</v>
      </c>
      <c r="C60">
        <v>257.46072400000003</v>
      </c>
      <c r="D60" s="262">
        <f t="shared" si="0"/>
        <v>1.3202806095102095</v>
      </c>
      <c r="E60" s="105">
        <v>7.2827229490266793E-2</v>
      </c>
    </row>
    <row r="61" spans="2:5">
      <c r="B61" s="13">
        <v>40507</v>
      </c>
      <c r="C61">
        <v>110.961029</v>
      </c>
      <c r="D61" s="262">
        <f t="shared" si="0"/>
        <v>-0.87982690052982593</v>
      </c>
      <c r="E61" s="105">
        <v>7.2752747644188293E-2</v>
      </c>
    </row>
    <row r="62" spans="2:5">
      <c r="B62" s="13">
        <v>42410</v>
      </c>
      <c r="C62">
        <v>923.34332300000005</v>
      </c>
      <c r="D62" s="262">
        <f t="shared" si="0"/>
        <v>-0.8884370397575122</v>
      </c>
      <c r="E62" s="105">
        <v>7.2752604800066858E-2</v>
      </c>
    </row>
    <row r="63" spans="2:5">
      <c r="B63" s="13">
        <v>44664</v>
      </c>
      <c r="C63">
        <v>8276.4326170000004</v>
      </c>
      <c r="D63" s="262">
        <f t="shared" si="0"/>
        <v>9.0374247905730645</v>
      </c>
      <c r="E63" s="105">
        <v>7.2652692210137981E-2</v>
      </c>
    </row>
    <row r="64" spans="2:5">
      <c r="B64" s="13">
        <v>42384</v>
      </c>
      <c r="C64">
        <v>824.55737299999998</v>
      </c>
      <c r="D64" s="262">
        <f t="shared" si="0"/>
        <v>10.060518341516831</v>
      </c>
      <c r="E64" s="105">
        <v>7.1035835079907253E-2</v>
      </c>
    </row>
    <row r="65" spans="2:5">
      <c r="B65" s="13">
        <v>38855</v>
      </c>
      <c r="C65">
        <v>74.549614000000005</v>
      </c>
      <c r="D65" s="262">
        <f t="shared" si="0"/>
        <v>-0.86193662336316224</v>
      </c>
      <c r="E65" s="105">
        <v>7.0918423964793295E-2</v>
      </c>
    </row>
    <row r="66" spans="2:5">
      <c r="B66" s="13">
        <v>42129</v>
      </c>
      <c r="C66">
        <v>539.96661400000005</v>
      </c>
      <c r="D66" s="262">
        <f t="shared" si="0"/>
        <v>-0.4920633433163481</v>
      </c>
      <c r="E66" s="105">
        <v>7.0781782925969025E-2</v>
      </c>
    </row>
    <row r="67" spans="2:5">
      <c r="B67" s="13">
        <v>42402</v>
      </c>
      <c r="C67">
        <v>1063.0589600000001</v>
      </c>
      <c r="D67" s="262">
        <f t="shared" si="0"/>
        <v>14.218630923144165</v>
      </c>
      <c r="E67" s="105">
        <v>7.0635022879858275E-2</v>
      </c>
    </row>
    <row r="68" spans="2:5">
      <c r="B68" s="13">
        <v>39512</v>
      </c>
      <c r="C68">
        <v>69.852469999999997</v>
      </c>
      <c r="D68" s="262">
        <f t="shared" si="0"/>
        <v>-0.74087183383890232</v>
      </c>
      <c r="E68" s="105">
        <v>7.0473613344718758E-2</v>
      </c>
    </row>
    <row r="69" spans="2:5">
      <c r="B69" s="13">
        <v>41704</v>
      </c>
      <c r="C69">
        <v>269.56726099999997</v>
      </c>
      <c r="D69" s="262">
        <f t="shared" si="0"/>
        <v>-0.96308745122916561</v>
      </c>
      <c r="E69" s="105">
        <v>7.0374832660162007E-2</v>
      </c>
    </row>
    <row r="70" spans="2:5">
      <c r="B70" s="13">
        <v>44603</v>
      </c>
      <c r="C70">
        <v>7302.8623049999997</v>
      </c>
      <c r="D70" s="262">
        <f t="shared" si="0"/>
        <v>72.063077405412059</v>
      </c>
      <c r="E70" s="105">
        <v>7.0355305910613744E-2</v>
      </c>
    </row>
    <row r="71" spans="2:5">
      <c r="B71" s="13">
        <v>39385</v>
      </c>
      <c r="C71">
        <v>99.952843000000001</v>
      </c>
      <c r="D71" s="262">
        <f t="shared" si="0"/>
        <v>-7.4224656953955623E-2</v>
      </c>
      <c r="E71" s="105">
        <v>6.963631997655792E-2</v>
      </c>
    </row>
    <row r="72" spans="2:5">
      <c r="B72" s="13">
        <v>40316</v>
      </c>
      <c r="C72">
        <v>107.966629</v>
      </c>
      <c r="D72" s="262">
        <f t="shared" ref="D72:D135" si="5">(C72-C73)/C73</f>
        <v>2.311378721177193</v>
      </c>
      <c r="E72" s="105">
        <v>6.9085952579977961E-2</v>
      </c>
    </row>
    <row r="73" spans="2:5">
      <c r="B73" s="13">
        <v>38117</v>
      </c>
      <c r="C73">
        <v>32.604736000000003</v>
      </c>
      <c r="D73" s="262">
        <f t="shared" si="5"/>
        <v>-0.96546252730721482</v>
      </c>
      <c r="E73" s="105">
        <v>6.8601423911046164E-2</v>
      </c>
    </row>
    <row r="74" spans="2:5">
      <c r="B74" s="13">
        <v>42487</v>
      </c>
      <c r="C74">
        <v>944.03942900000004</v>
      </c>
      <c r="D74" s="262">
        <f t="shared" si="5"/>
        <v>28.286698850287593</v>
      </c>
      <c r="E74" s="105">
        <v>6.8102124726864985E-2</v>
      </c>
    </row>
    <row r="75" spans="2:5">
      <c r="B75" s="13">
        <v>37463</v>
      </c>
      <c r="C75">
        <v>32.234408999999999</v>
      </c>
      <c r="D75" s="262">
        <f t="shared" si="5"/>
        <v>-0.95372933511132685</v>
      </c>
      <c r="E75" s="105">
        <v>6.7163860146961088E-2</v>
      </c>
    </row>
    <row r="76" spans="2:5">
      <c r="B76" s="13">
        <v>43907</v>
      </c>
      <c r="C76">
        <v>696.64892599999996</v>
      </c>
      <c r="D76" s="262">
        <f t="shared" si="5"/>
        <v>19.983097383438508</v>
      </c>
      <c r="E76" s="105">
        <v>6.7153793215149873E-2</v>
      </c>
    </row>
    <row r="77" spans="2:5">
      <c r="B77" s="13">
        <v>38035</v>
      </c>
      <c r="C77">
        <v>33.200481000000003</v>
      </c>
      <c r="D77" s="262">
        <f t="shared" si="5"/>
        <v>-0.94934408111450175</v>
      </c>
      <c r="E77" s="105">
        <v>6.6735517234886896E-2</v>
      </c>
    </row>
    <row r="78" spans="2:5">
      <c r="B78" s="13">
        <v>43745</v>
      </c>
      <c r="C78">
        <v>655.41168200000004</v>
      </c>
      <c r="D78" s="262">
        <f t="shared" si="5"/>
        <v>3.4503887060735656</v>
      </c>
      <c r="E78" s="105">
        <v>6.6640542413600734E-2</v>
      </c>
    </row>
    <row r="79" spans="2:5">
      <c r="B79" s="13">
        <v>41612</v>
      </c>
      <c r="C79">
        <v>147.27065999999999</v>
      </c>
      <c r="D79" s="262">
        <f t="shared" si="5"/>
        <v>-0.80167145811031904</v>
      </c>
      <c r="E79" s="105">
        <v>6.6266991015421245E-2</v>
      </c>
    </row>
    <row r="80" spans="2:5">
      <c r="B80" s="13">
        <v>43906</v>
      </c>
      <c r="C80">
        <v>742.55908199999999</v>
      </c>
      <c r="D80" s="262">
        <f t="shared" si="5"/>
        <v>9.4306931165937051</v>
      </c>
      <c r="E80" s="105">
        <v>6.5901423639028234E-2</v>
      </c>
    </row>
    <row r="81" spans="2:5">
      <c r="B81" s="13">
        <v>38867</v>
      </c>
      <c r="C81">
        <v>71.189812000000003</v>
      </c>
      <c r="D81" s="262">
        <f t="shared" si="5"/>
        <v>-3.1483402793756686E-2</v>
      </c>
      <c r="E81" s="105">
        <v>6.5691594953970742E-2</v>
      </c>
    </row>
    <row r="82" spans="2:5">
      <c r="B82" s="13">
        <v>38812</v>
      </c>
      <c r="C82">
        <v>73.503967000000003</v>
      </c>
      <c r="D82" s="262">
        <f t="shared" si="5"/>
        <v>0.83634316218564431</v>
      </c>
      <c r="E82" s="105">
        <v>6.4548152519184554E-2</v>
      </c>
    </row>
    <row r="83" spans="2:5">
      <c r="B83" s="13">
        <v>37449</v>
      </c>
      <c r="C83">
        <v>40.027358999999997</v>
      </c>
      <c r="D83" s="262">
        <f t="shared" si="5"/>
        <v>-0.37464475392709712</v>
      </c>
      <c r="E83" s="105">
        <v>6.4212598348784899E-2</v>
      </c>
    </row>
    <row r="84" spans="2:5">
      <c r="B84" s="13">
        <v>38891</v>
      </c>
      <c r="C84">
        <v>64.007392999999993</v>
      </c>
      <c r="D84" s="262">
        <f t="shared" si="5"/>
        <v>-0.18182444525124861</v>
      </c>
      <c r="E84" s="105">
        <v>6.4120820021860356E-2</v>
      </c>
    </row>
    <row r="85" spans="2:5">
      <c r="B85" s="13">
        <v>39618</v>
      </c>
      <c r="C85">
        <v>78.231857000000005</v>
      </c>
      <c r="D85" s="262">
        <f t="shared" si="5"/>
        <v>-0.84652862182089517</v>
      </c>
      <c r="E85" s="105">
        <v>6.3766610114642602E-2</v>
      </c>
    </row>
    <row r="86" spans="2:5">
      <c r="B86" s="13">
        <v>42117</v>
      </c>
      <c r="C86">
        <v>509.74883999999997</v>
      </c>
      <c r="D86" s="262">
        <f t="shared" si="5"/>
        <v>-0.83245257711913756</v>
      </c>
      <c r="E86" s="105">
        <v>6.3468845532604207E-2</v>
      </c>
    </row>
    <row r="87" spans="2:5">
      <c r="B87" s="13">
        <v>44295</v>
      </c>
      <c r="C87">
        <v>3042.4152829999998</v>
      </c>
      <c r="D87" s="262">
        <f t="shared" si="5"/>
        <v>36.796504228524789</v>
      </c>
      <c r="E87" s="105">
        <v>6.3375354750716553E-2</v>
      </c>
    </row>
    <row r="88" spans="2:5">
      <c r="B88" s="13">
        <v>40773</v>
      </c>
      <c r="C88">
        <v>80.494620999999995</v>
      </c>
      <c r="D88" s="262">
        <f t="shared" si="5"/>
        <v>-0.90499996210366396</v>
      </c>
      <c r="E88" s="105">
        <v>6.2937050655424959E-2</v>
      </c>
    </row>
    <row r="89" spans="2:5">
      <c r="B89" s="13">
        <v>42226</v>
      </c>
      <c r="C89">
        <v>847.31146200000001</v>
      </c>
      <c r="D89" s="262">
        <f t="shared" si="5"/>
        <v>0.56268303274515297</v>
      </c>
      <c r="E89" s="105">
        <v>6.2425687710800412E-2</v>
      </c>
    </row>
    <row r="90" spans="2:5">
      <c r="B90" s="13">
        <v>42157</v>
      </c>
      <c r="C90">
        <v>542.21582000000001</v>
      </c>
      <c r="D90" s="262">
        <f t="shared" si="5"/>
        <v>-3.9309765871560529E-2</v>
      </c>
      <c r="E90" s="105">
        <v>6.1940906115123838E-2</v>
      </c>
    </row>
    <row r="91" spans="2:5">
      <c r="B91" s="13">
        <v>42684</v>
      </c>
      <c r="C91">
        <v>564.40234399999997</v>
      </c>
      <c r="D91" s="262">
        <f t="shared" si="5"/>
        <v>3.7909526409846976</v>
      </c>
      <c r="E91" s="105">
        <v>6.176508475456613E-2</v>
      </c>
    </row>
    <row r="92" spans="2:5">
      <c r="B92" s="13">
        <v>40506</v>
      </c>
      <c r="C92">
        <v>117.80587</v>
      </c>
      <c r="D92" s="262">
        <f t="shared" si="5"/>
        <v>-3.2509358999499006E-2</v>
      </c>
      <c r="E92" s="105">
        <v>6.1686891890665528E-2</v>
      </c>
    </row>
    <row r="93" spans="2:5">
      <c r="B93" s="13">
        <v>40500</v>
      </c>
      <c r="C93">
        <v>121.764351</v>
      </c>
      <c r="D93" s="262">
        <f t="shared" si="5"/>
        <v>0.18196427541621873</v>
      </c>
      <c r="E93" s="105">
        <v>6.1466420821370424E-2</v>
      </c>
    </row>
    <row r="94" spans="2:5">
      <c r="B94" s="13">
        <v>41113</v>
      </c>
      <c r="C94">
        <v>103.01863899999999</v>
      </c>
      <c r="D94" s="262">
        <f t="shared" si="5"/>
        <v>3.0753084786603631</v>
      </c>
      <c r="E94" s="105">
        <v>6.1362042618339073E-2</v>
      </c>
    </row>
    <row r="95" spans="2:5">
      <c r="B95" s="13">
        <v>37781</v>
      </c>
      <c r="C95">
        <v>25.278734</v>
      </c>
      <c r="D95" s="262">
        <f t="shared" si="5"/>
        <v>-0.9560387996013584</v>
      </c>
      <c r="E95" s="105">
        <v>6.0810837463974539E-2</v>
      </c>
    </row>
    <row r="96" spans="2:5">
      <c r="B96" s="13">
        <v>42156</v>
      </c>
      <c r="C96">
        <v>575.02374299999997</v>
      </c>
      <c r="D96" s="262">
        <f t="shared" si="5"/>
        <v>14.547804347262392</v>
      </c>
      <c r="E96" s="105">
        <v>6.0507129799348087E-2</v>
      </c>
    </row>
    <row r="97" spans="2:5">
      <c r="B97" s="13">
        <v>37456</v>
      </c>
      <c r="C97">
        <v>36.984240999999997</v>
      </c>
      <c r="D97" s="262">
        <f t="shared" si="5"/>
        <v>0.13825546620819948</v>
      </c>
      <c r="E97" s="105">
        <v>6.0480150305966887E-2</v>
      </c>
    </row>
    <row r="98" spans="2:5">
      <c r="B98" s="13">
        <v>38134</v>
      </c>
      <c r="C98">
        <v>32.492038999999998</v>
      </c>
      <c r="D98" s="262">
        <f t="shared" si="5"/>
        <v>-0.99544594101350048</v>
      </c>
      <c r="E98" s="105">
        <v>6.0430912627118416E-2</v>
      </c>
    </row>
    <row r="99" spans="2:5">
      <c r="B99" s="13">
        <v>44690</v>
      </c>
      <c r="C99">
        <v>7134.7426759999998</v>
      </c>
      <c r="D99" s="262">
        <f t="shared" si="5"/>
        <v>24.144016007381239</v>
      </c>
      <c r="E99" s="105">
        <v>6.0389876681960705E-2</v>
      </c>
    </row>
    <row r="100" spans="2:5">
      <c r="B100" s="13">
        <v>41827</v>
      </c>
      <c r="C100">
        <v>283.75509599999998</v>
      </c>
      <c r="D100" s="262">
        <f t="shared" si="5"/>
        <v>-0.67543064444151113</v>
      </c>
      <c r="E100" s="105">
        <v>6.0289516353447391E-2</v>
      </c>
    </row>
    <row r="101" spans="2:5">
      <c r="B101" s="13">
        <v>42383</v>
      </c>
      <c r="C101">
        <v>874.25103799999999</v>
      </c>
      <c r="D101" s="262">
        <f t="shared" si="5"/>
        <v>-0.86142589486093568</v>
      </c>
      <c r="E101" s="105">
        <v>6.0267079802098882E-2</v>
      </c>
    </row>
    <row r="102" spans="2:5">
      <c r="B102" s="13">
        <v>44518</v>
      </c>
      <c r="C102">
        <v>6308.90625</v>
      </c>
      <c r="D102" s="262">
        <f t="shared" si="5"/>
        <v>4.6464899879501003</v>
      </c>
      <c r="E102" s="105">
        <v>5.9861055210897449E-2</v>
      </c>
    </row>
    <row r="103" spans="2:5">
      <c r="B103" s="13">
        <v>44071</v>
      </c>
      <c r="C103">
        <v>1117.314697</v>
      </c>
      <c r="D103" s="262">
        <f t="shared" si="5"/>
        <v>12.194018591075897</v>
      </c>
      <c r="E103" s="105">
        <v>5.9778504880794482E-2</v>
      </c>
    </row>
    <row r="104" spans="2:5">
      <c r="B104" s="13">
        <v>39062</v>
      </c>
      <c r="C104">
        <v>84.683425999999997</v>
      </c>
      <c r="D104" s="262">
        <f t="shared" si="5"/>
        <v>-0.86247425312963966</v>
      </c>
      <c r="E104" s="105">
        <v>5.9714949212450165E-2</v>
      </c>
    </row>
    <row r="105" spans="2:5">
      <c r="B105" s="13">
        <v>43917</v>
      </c>
      <c r="C105">
        <v>615.76415999999995</v>
      </c>
      <c r="D105" s="262">
        <f t="shared" si="5"/>
        <v>5.6114759182782592</v>
      </c>
      <c r="E105" s="105">
        <v>5.9603511455095064E-2</v>
      </c>
    </row>
    <row r="106" spans="2:5">
      <c r="B106" s="13">
        <v>41330</v>
      </c>
      <c r="C106">
        <v>93.135658000000006</v>
      </c>
      <c r="D106" s="262">
        <f t="shared" si="5"/>
        <v>0.528054219348152</v>
      </c>
      <c r="E106" s="105">
        <v>5.9567922323429334E-2</v>
      </c>
    </row>
    <row r="107" spans="2:5">
      <c r="B107" s="13">
        <v>40116</v>
      </c>
      <c r="C107">
        <v>60.950493000000002</v>
      </c>
      <c r="D107" s="262">
        <f t="shared" si="5"/>
        <v>-0.266529072885686</v>
      </c>
      <c r="E107" s="105">
        <v>5.8903888545073647E-2</v>
      </c>
    </row>
    <row r="108" spans="2:5">
      <c r="B108" s="13">
        <v>38968</v>
      </c>
      <c r="C108">
        <v>83.098716999999994</v>
      </c>
      <c r="D108" s="262">
        <f t="shared" si="5"/>
        <v>-0.65508219862617822</v>
      </c>
      <c r="E108" s="105">
        <v>5.8756800547065925E-2</v>
      </c>
    </row>
    <row r="109" spans="2:5">
      <c r="B109" s="13">
        <v>41782</v>
      </c>
      <c r="C109">
        <v>240.923248</v>
      </c>
      <c r="D109" s="262">
        <f t="shared" si="5"/>
        <v>-0.73368615543685256</v>
      </c>
      <c r="E109" s="105">
        <v>5.8499646801021404E-2</v>
      </c>
    </row>
    <row r="110" spans="2:5">
      <c r="B110" s="13">
        <v>42346</v>
      </c>
      <c r="C110">
        <v>904.65911900000003</v>
      </c>
      <c r="D110" s="262">
        <f t="shared" si="5"/>
        <v>18.575485515942084</v>
      </c>
      <c r="E110" s="105">
        <v>5.8495675914119791E-2</v>
      </c>
    </row>
    <row r="111" spans="2:5">
      <c r="B111" s="13">
        <v>38223</v>
      </c>
      <c r="C111">
        <v>46.213878999999999</v>
      </c>
      <c r="D111" s="262">
        <f t="shared" si="5"/>
        <v>-0.19590118018262004</v>
      </c>
      <c r="E111" s="105">
        <v>5.8441641576880185E-2</v>
      </c>
    </row>
    <row r="112" spans="2:5">
      <c r="B112" s="13">
        <v>39969</v>
      </c>
      <c r="C112">
        <v>57.472884999999998</v>
      </c>
      <c r="D112" s="262">
        <f t="shared" si="5"/>
        <v>-0.3075597403658889</v>
      </c>
      <c r="E112" s="105">
        <v>5.8191946199191748E-2</v>
      </c>
    </row>
    <row r="113" spans="2:5">
      <c r="B113" s="13">
        <v>38849</v>
      </c>
      <c r="C113">
        <v>83.000495999999998</v>
      </c>
      <c r="D113" s="262">
        <f t="shared" si="5"/>
        <v>-0.84385779115383863</v>
      </c>
      <c r="E113" s="105">
        <v>5.7435986838848208E-2</v>
      </c>
    </row>
    <row r="114" spans="2:5">
      <c r="B114" s="13">
        <v>42685</v>
      </c>
      <c r="C114">
        <v>531.569885</v>
      </c>
      <c r="D114" s="262">
        <f t="shared" si="5"/>
        <v>-0.44030949307112965</v>
      </c>
      <c r="E114" s="105">
        <v>5.7328529572873883E-2</v>
      </c>
    </row>
    <row r="115" spans="2:5">
      <c r="B115" s="13">
        <v>43896</v>
      </c>
      <c r="C115">
        <v>949.75683600000002</v>
      </c>
      <c r="D115" s="262">
        <f t="shared" si="5"/>
        <v>8.4688091247976178</v>
      </c>
      <c r="E115" s="105">
        <v>5.7217899521839047E-2</v>
      </c>
    </row>
    <row r="116" spans="2:5">
      <c r="B116" s="13">
        <v>40322</v>
      </c>
      <c r="C116">
        <v>100.303726</v>
      </c>
      <c r="D116" s="262">
        <f t="shared" si="5"/>
        <v>-0.21944423692652687</v>
      </c>
      <c r="E116" s="105">
        <v>5.700115379561603E-2</v>
      </c>
    </row>
    <row r="117" spans="2:5">
      <c r="B117" s="13">
        <v>39231</v>
      </c>
      <c r="C117">
        <v>128.50296</v>
      </c>
      <c r="D117" s="262">
        <f t="shared" si="5"/>
        <v>0.30742718744521147</v>
      </c>
      <c r="E117" s="105">
        <v>5.6661436600836827E-2</v>
      </c>
    </row>
    <row r="118" spans="2:5">
      <c r="B118" s="13">
        <v>39143</v>
      </c>
      <c r="C118">
        <v>98.286895999999999</v>
      </c>
      <c r="D118" s="262">
        <f t="shared" si="5"/>
        <v>-0.98898102549383182</v>
      </c>
      <c r="E118" s="105">
        <v>5.6459112741516458E-2</v>
      </c>
    </row>
    <row r="119" spans="2:5">
      <c r="B119" s="13">
        <v>44648</v>
      </c>
      <c r="C119">
        <v>8919.7861329999996</v>
      </c>
      <c r="D119" s="262">
        <f t="shared" si="5"/>
        <v>2.6517097803352891</v>
      </c>
      <c r="E119" s="105">
        <v>5.6431584947048793E-2</v>
      </c>
    </row>
    <row r="120" spans="2:5">
      <c r="B120" s="13">
        <v>44210</v>
      </c>
      <c r="C120">
        <v>2442.6328130000002</v>
      </c>
      <c r="D120" s="262">
        <f t="shared" si="5"/>
        <v>22.277977766904197</v>
      </c>
      <c r="E120" s="105">
        <v>5.6132712121874831E-2</v>
      </c>
    </row>
    <row r="121" spans="2:5">
      <c r="B121" s="13">
        <v>39454</v>
      </c>
      <c r="C121">
        <v>104.933205</v>
      </c>
      <c r="D121" s="262">
        <f t="shared" si="5"/>
        <v>0.88184131678886712</v>
      </c>
      <c r="E121" s="105">
        <v>5.5972320744537819E-2</v>
      </c>
    </row>
    <row r="122" spans="2:5">
      <c r="B122" s="13">
        <v>39708</v>
      </c>
      <c r="C122">
        <v>55.760921000000003</v>
      </c>
      <c r="D122" s="262">
        <f t="shared" si="5"/>
        <v>-0.39776680369189632</v>
      </c>
      <c r="E122" s="105">
        <v>5.5931598729214257E-2</v>
      </c>
    </row>
    <row r="123" spans="2:5">
      <c r="B123" s="13">
        <v>41352</v>
      </c>
      <c r="C123">
        <v>92.590248000000003</v>
      </c>
      <c r="D123" s="262">
        <f t="shared" si="5"/>
        <v>-0.10390079388621766</v>
      </c>
      <c r="E123" s="105">
        <v>5.5721453925338928E-2</v>
      </c>
    </row>
    <row r="124" spans="2:5">
      <c r="B124" s="13">
        <v>39171</v>
      </c>
      <c r="C124">
        <v>103.32589</v>
      </c>
      <c r="D124" s="262">
        <f t="shared" si="5"/>
        <v>-0.88141689201404261</v>
      </c>
      <c r="E124" s="105">
        <v>5.5666767844290171E-2</v>
      </c>
    </row>
    <row r="125" spans="2:5">
      <c r="B125" s="13">
        <v>42423</v>
      </c>
      <c r="C125">
        <v>871.33734100000004</v>
      </c>
      <c r="D125" s="262">
        <f t="shared" si="5"/>
        <v>19.059064564790248</v>
      </c>
      <c r="E125" s="105">
        <v>5.5637983178179307E-2</v>
      </c>
    </row>
    <row r="126" spans="2:5">
      <c r="B126" s="13">
        <v>39742</v>
      </c>
      <c r="C126">
        <v>43.438583000000001</v>
      </c>
      <c r="D126" s="262">
        <f t="shared" si="5"/>
        <v>-0.94968656732007828</v>
      </c>
      <c r="E126" s="105">
        <v>5.530165107863546E-2</v>
      </c>
    </row>
    <row r="127" spans="2:5">
      <c r="B127" s="13">
        <v>42250</v>
      </c>
      <c r="C127">
        <v>863.35955799999999</v>
      </c>
      <c r="D127" s="262">
        <f t="shared" si="5"/>
        <v>2.5278398235353481</v>
      </c>
      <c r="E127" s="105">
        <v>5.5225810561782517E-2</v>
      </c>
    </row>
    <row r="128" spans="2:5">
      <c r="B128" s="13">
        <v>41802</v>
      </c>
      <c r="C128">
        <v>244.72753900000001</v>
      </c>
      <c r="D128" s="262">
        <f t="shared" si="5"/>
        <v>-0.78774692267041857</v>
      </c>
      <c r="E128" s="105">
        <v>5.5191052576314341E-2</v>
      </c>
    </row>
    <row r="129" spans="2:5">
      <c r="B129" s="13">
        <v>43223</v>
      </c>
      <c r="C129">
        <v>1152.998779</v>
      </c>
      <c r="D129" s="262">
        <f t="shared" si="5"/>
        <v>-0.79626240890579836</v>
      </c>
      <c r="E129" s="105">
        <v>5.5146322818354805E-2</v>
      </c>
    </row>
    <row r="130" spans="2:5">
      <c r="B130" s="13">
        <v>44547</v>
      </c>
      <c r="C130">
        <v>5659.234375</v>
      </c>
      <c r="D130" s="262">
        <f t="shared" si="5"/>
        <v>-0.3094873848054418</v>
      </c>
      <c r="E130" s="105">
        <v>5.4998381974663085E-2</v>
      </c>
    </row>
    <row r="131" spans="2:5">
      <c r="B131" s="13">
        <v>45314</v>
      </c>
      <c r="C131">
        <v>8195.7001949999994</v>
      </c>
      <c r="D131" s="262">
        <f t="shared" si="5"/>
        <v>7.196072878629864</v>
      </c>
      <c r="E131">
        <v>5.4998099913801286E-2</v>
      </c>
    </row>
    <row r="132" spans="2:5">
      <c r="B132" s="13">
        <v>43893</v>
      </c>
      <c r="C132">
        <v>999.95452899999998</v>
      </c>
      <c r="D132" s="262">
        <f t="shared" si="5"/>
        <v>-0.37692874115239944</v>
      </c>
      <c r="E132" s="105">
        <v>5.4779296688480993E-2</v>
      </c>
    </row>
    <row r="133" spans="2:5">
      <c r="B133" s="13">
        <v>44183</v>
      </c>
      <c r="C133">
        <v>1604.8798830000001</v>
      </c>
      <c r="D133" s="262">
        <f t="shared" si="5"/>
        <v>4.8996840462518829</v>
      </c>
      <c r="E133" s="105">
        <v>5.4493830870613866E-2</v>
      </c>
    </row>
    <row r="134" spans="2:5">
      <c r="B134" s="13">
        <v>41988</v>
      </c>
      <c r="C134">
        <v>272.02810699999998</v>
      </c>
      <c r="D134" s="262">
        <f t="shared" si="5"/>
        <v>1.6160404139560067</v>
      </c>
      <c r="E134" s="105">
        <v>5.4332598402495984E-2</v>
      </c>
    </row>
    <row r="135" spans="2:5">
      <c r="B135" s="13">
        <v>39135</v>
      </c>
      <c r="C135">
        <v>103.984673</v>
      </c>
      <c r="D135" s="262">
        <f t="shared" si="5"/>
        <v>-1.297162587059947E-2</v>
      </c>
      <c r="E135" s="105">
        <v>5.415142783604962E-2</v>
      </c>
    </row>
    <row r="136" spans="2:5">
      <c r="B136" s="13">
        <v>39384</v>
      </c>
      <c r="C136">
        <v>105.35124999999999</v>
      </c>
      <c r="D136" s="262">
        <f t="shared" ref="D136:D199" si="6">(C136-C137)/C137</f>
        <v>-0.88247659143590029</v>
      </c>
      <c r="E136" s="105">
        <v>5.4009539278437449E-2</v>
      </c>
    </row>
    <row r="137" spans="2:5">
      <c r="B137" s="13">
        <v>43888</v>
      </c>
      <c r="C137">
        <v>896.42779499999995</v>
      </c>
      <c r="D137" s="262">
        <f t="shared" si="6"/>
        <v>-0.90336343200771141</v>
      </c>
      <c r="E137" s="105">
        <v>5.3979000084301544E-2</v>
      </c>
    </row>
    <row r="138" spans="2:5">
      <c r="B138" s="13">
        <v>44799</v>
      </c>
      <c r="C138">
        <v>9276.2792969999991</v>
      </c>
      <c r="D138" s="262">
        <f t="shared" si="6"/>
        <v>114.16545860587519</v>
      </c>
      <c r="E138" s="105">
        <v>5.3901369296773846E-2</v>
      </c>
    </row>
    <row r="139" spans="2:5">
      <c r="B139" s="13">
        <v>41449</v>
      </c>
      <c r="C139">
        <v>80.547409000000002</v>
      </c>
      <c r="D139" s="262">
        <f t="shared" si="6"/>
        <v>0.95682749844317294</v>
      </c>
      <c r="E139" s="105">
        <v>5.3652962929504229E-2</v>
      </c>
    </row>
    <row r="140" spans="2:5">
      <c r="B140" s="13">
        <v>39743</v>
      </c>
      <c r="C140">
        <v>41.162242999999997</v>
      </c>
      <c r="D140" s="262">
        <f t="shared" si="6"/>
        <v>-0.59177843123168339</v>
      </c>
      <c r="E140" s="105">
        <v>5.3442532210909971E-2</v>
      </c>
    </row>
    <row r="141" spans="2:5">
      <c r="B141" s="13">
        <v>39122</v>
      </c>
      <c r="C141">
        <v>100.83309199999999</v>
      </c>
      <c r="D141" s="262">
        <f t="shared" si="6"/>
        <v>2.1281197679163282</v>
      </c>
      <c r="E141" s="105">
        <v>5.3189416831086356E-2</v>
      </c>
    </row>
    <row r="142" spans="2:5">
      <c r="B142" s="13">
        <v>37592</v>
      </c>
      <c r="C142">
        <v>32.234408999999999</v>
      </c>
      <c r="D142" s="262">
        <f t="shared" si="6"/>
        <v>-0.46820729516164689</v>
      </c>
      <c r="E142" s="105">
        <v>5.3129709930056619E-2</v>
      </c>
    </row>
    <row r="143" spans="2:5">
      <c r="B143" s="13">
        <v>39703</v>
      </c>
      <c r="C143">
        <v>60.614612999999999</v>
      </c>
      <c r="D143" s="262">
        <f t="shared" si="6"/>
        <v>-0.41247868919189518</v>
      </c>
      <c r="E143" s="105">
        <v>5.2941375727109968E-2</v>
      </c>
    </row>
    <row r="144" spans="2:5">
      <c r="B144" s="13">
        <v>39421</v>
      </c>
      <c r="C144">
        <v>103.170067</v>
      </c>
      <c r="D144" s="262">
        <f t="shared" si="6"/>
        <v>-0.87399836612980186</v>
      </c>
      <c r="E144" s="105">
        <v>5.2475322519922353E-2</v>
      </c>
    </row>
    <row r="145" spans="2:5">
      <c r="B145" s="13">
        <v>42425</v>
      </c>
      <c r="C145">
        <v>818.79943800000001</v>
      </c>
      <c r="D145" s="262">
        <f t="shared" si="6"/>
        <v>-0.21969542884822477</v>
      </c>
      <c r="E145" s="105">
        <v>5.2367132864598306E-2</v>
      </c>
    </row>
    <row r="146" spans="2:5">
      <c r="B146" s="13">
        <v>43874</v>
      </c>
      <c r="C146">
        <v>1049.33313</v>
      </c>
      <c r="D146" s="262">
        <f t="shared" si="6"/>
        <v>32.645575557326829</v>
      </c>
      <c r="E146" s="105">
        <v>5.2270483074083711E-2</v>
      </c>
    </row>
    <row r="147" spans="2:5">
      <c r="B147" s="13">
        <v>37907</v>
      </c>
      <c r="C147">
        <v>31.187849</v>
      </c>
      <c r="D147" s="262">
        <f t="shared" si="6"/>
        <v>-0.20336079258883882</v>
      </c>
      <c r="E147" s="105">
        <v>5.214562605312488E-2</v>
      </c>
    </row>
    <row r="148" spans="2:5">
      <c r="B148" s="13">
        <v>39729</v>
      </c>
      <c r="C148">
        <v>39.149276999999998</v>
      </c>
      <c r="D148" s="262">
        <f t="shared" si="6"/>
        <v>-0.99470612343578346</v>
      </c>
      <c r="E148" s="105">
        <v>5.2072560755624941E-2</v>
      </c>
    </row>
    <row r="149" spans="2:5">
      <c r="B149" s="13">
        <v>45405</v>
      </c>
      <c r="C149">
        <v>7395.2001950000003</v>
      </c>
      <c r="D149" s="262">
        <f t="shared" si="6"/>
        <v>70.534624514957358</v>
      </c>
      <c r="E149">
        <v>5.1926388212027663E-2</v>
      </c>
    </row>
    <row r="150" spans="2:5">
      <c r="B150" s="13">
        <v>39142</v>
      </c>
      <c r="C150">
        <v>103.379311</v>
      </c>
      <c r="D150" s="262">
        <f t="shared" si="6"/>
        <v>3.0508728047242157</v>
      </c>
      <c r="E150" s="105">
        <v>5.181173897281284E-2</v>
      </c>
    </row>
    <row r="151" spans="2:5">
      <c r="B151" s="13">
        <v>38065</v>
      </c>
      <c r="C151">
        <v>25.520256</v>
      </c>
      <c r="D151" s="262">
        <f t="shared" si="6"/>
        <v>-0.95655601731460949</v>
      </c>
      <c r="E151" s="105">
        <v>5.175870259776845E-2</v>
      </c>
    </row>
    <row r="152" spans="2:5">
      <c r="B152" s="13">
        <v>42075</v>
      </c>
      <c r="C152">
        <v>587.42901600000005</v>
      </c>
      <c r="D152" s="262">
        <f t="shared" si="6"/>
        <v>24.967095736182742</v>
      </c>
      <c r="E152" s="105">
        <v>5.1743334234450697E-2</v>
      </c>
    </row>
    <row r="153" spans="2:5">
      <c r="B153" s="13">
        <v>37740</v>
      </c>
      <c r="C153">
        <v>22.622053000000001</v>
      </c>
      <c r="D153" s="262">
        <f t="shared" si="6"/>
        <v>-0.80800535180220989</v>
      </c>
      <c r="E153" s="105">
        <v>5.1646742357286168E-2</v>
      </c>
    </row>
    <row r="154" spans="2:5">
      <c r="B154" s="13">
        <v>40560</v>
      </c>
      <c r="C154">
        <v>117.826477</v>
      </c>
      <c r="D154" s="262">
        <f t="shared" si="6"/>
        <v>0.34779910967788946</v>
      </c>
      <c r="E154" s="105">
        <v>5.1517772471255469E-2</v>
      </c>
    </row>
    <row r="155" spans="2:5">
      <c r="B155" s="13">
        <v>40767</v>
      </c>
      <c r="C155">
        <v>87.421394000000006</v>
      </c>
      <c r="D155" s="262">
        <f t="shared" si="6"/>
        <v>1.4545778100831732</v>
      </c>
      <c r="E155" s="105">
        <v>5.1464847469847662E-2</v>
      </c>
    </row>
    <row r="156" spans="2:5">
      <c r="B156" s="13">
        <v>38175</v>
      </c>
      <c r="C156">
        <v>35.615653999999999</v>
      </c>
      <c r="D156" s="262">
        <f t="shared" si="6"/>
        <v>-0.40514572651609732</v>
      </c>
      <c r="E156" s="105">
        <v>5.1330990407338017E-2</v>
      </c>
    </row>
    <row r="157" spans="2:5">
      <c r="B157" s="13">
        <v>38460</v>
      </c>
      <c r="C157">
        <v>59.872906</v>
      </c>
      <c r="D157" s="262">
        <f t="shared" si="6"/>
        <v>-0.46615172082325951</v>
      </c>
      <c r="E157" s="105">
        <v>5.1244422832580801E-2</v>
      </c>
    </row>
    <row r="158" spans="2:5">
      <c r="B158" s="13">
        <v>40382</v>
      </c>
      <c r="C158">
        <v>112.153412</v>
      </c>
      <c r="D158" s="262">
        <f t="shared" si="6"/>
        <v>-0.76601877194623424</v>
      </c>
      <c r="E158" s="105">
        <v>5.117586072023967E-2</v>
      </c>
    </row>
    <row r="159" spans="2:5">
      <c r="B159" s="13">
        <v>42118</v>
      </c>
      <c r="C159">
        <v>479.32653800000003</v>
      </c>
      <c r="D159" s="262">
        <f t="shared" si="6"/>
        <v>6.9398085841822486</v>
      </c>
      <c r="E159" s="105">
        <v>5.0909020176024743E-2</v>
      </c>
    </row>
    <row r="160" spans="2:5">
      <c r="B160" s="13">
        <v>39968</v>
      </c>
      <c r="C160">
        <v>60.370037000000004</v>
      </c>
      <c r="D160" s="262">
        <f t="shared" si="6"/>
        <v>-6.4418432114098798E-2</v>
      </c>
      <c r="E160" s="105">
        <v>5.0409023315951609E-2</v>
      </c>
    </row>
    <row r="161" spans="2:5">
      <c r="B161" s="13">
        <v>39521</v>
      </c>
      <c r="C161">
        <v>64.526748999999995</v>
      </c>
      <c r="D161" s="262">
        <f t="shared" si="6"/>
        <v>-0.93465568124549725</v>
      </c>
      <c r="E161" s="105">
        <v>5.029602326139572E-2</v>
      </c>
    </row>
    <row r="162" spans="2:5">
      <c r="B162" s="13">
        <v>43389</v>
      </c>
      <c r="C162">
        <v>987.48828100000003</v>
      </c>
      <c r="D162" s="262">
        <f t="shared" si="6"/>
        <v>-0.36465885506005541</v>
      </c>
      <c r="E162" s="105">
        <v>5.020420115040241E-2</v>
      </c>
    </row>
    <row r="163" spans="2:5">
      <c r="B163" s="13">
        <v>44132</v>
      </c>
      <c r="C163">
        <v>1554.2646480000001</v>
      </c>
      <c r="D163" s="262">
        <f t="shared" si="6"/>
        <v>54.477896679195972</v>
      </c>
      <c r="E163" s="105">
        <v>5.0172320048925724E-2</v>
      </c>
    </row>
    <row r="164" spans="2:5">
      <c r="B164" s="13">
        <v>37881</v>
      </c>
      <c r="C164">
        <v>28.015926</v>
      </c>
      <c r="D164" s="262">
        <f t="shared" si="6"/>
        <v>-0.9606870400202443</v>
      </c>
      <c r="E164" s="105">
        <v>5.009056942638393E-2</v>
      </c>
    </row>
    <row r="165" spans="2:5">
      <c r="B165" s="13">
        <v>42877</v>
      </c>
      <c r="C165">
        <v>712.63842799999998</v>
      </c>
      <c r="D165" s="262">
        <f t="shared" si="6"/>
        <v>17.620199224343036</v>
      </c>
      <c r="E165" s="105">
        <v>4.9917505626229E-2</v>
      </c>
    </row>
    <row r="166" spans="2:5">
      <c r="B166" s="13">
        <v>38001</v>
      </c>
      <c r="C166">
        <v>38.272331000000001</v>
      </c>
      <c r="D166" s="262">
        <f t="shared" si="6"/>
        <v>3.4828077180223981E-2</v>
      </c>
      <c r="E166" s="105">
        <v>4.9911601016851673E-2</v>
      </c>
    </row>
    <row r="167" spans="2:5">
      <c r="B167" s="13">
        <v>37460</v>
      </c>
      <c r="C167">
        <v>36.984240999999997</v>
      </c>
      <c r="D167" s="262">
        <f t="shared" si="6"/>
        <v>-0.65568793695875638</v>
      </c>
      <c r="E167" s="105">
        <v>4.9817167402026706E-2</v>
      </c>
    </row>
    <row r="168" spans="2:5">
      <c r="B168" s="13">
        <v>40520</v>
      </c>
      <c r="C168">
        <v>107.414886</v>
      </c>
      <c r="D168" s="262">
        <f t="shared" si="6"/>
        <v>-6.6140833658088483E-2</v>
      </c>
      <c r="E168" s="105">
        <v>4.9768367579576651E-2</v>
      </c>
    </row>
    <row r="169" spans="2:5">
      <c r="B169" s="13">
        <v>40473</v>
      </c>
      <c r="C169">
        <v>115.022575</v>
      </c>
      <c r="D169" s="262">
        <f t="shared" si="6"/>
        <v>3.0520520619611191</v>
      </c>
      <c r="E169" s="105">
        <v>4.9473435161972654E-2</v>
      </c>
    </row>
    <row r="170" spans="2:5">
      <c r="B170" s="13">
        <v>37812</v>
      </c>
      <c r="C170">
        <v>28.386253</v>
      </c>
      <c r="D170" s="262">
        <f t="shared" si="6"/>
        <v>-0.14624695932516274</v>
      </c>
      <c r="E170" s="105">
        <v>4.9404880424880587E-2</v>
      </c>
    </row>
    <row r="171" spans="2:5">
      <c r="B171" s="13">
        <v>38149</v>
      </c>
      <c r="C171">
        <v>33.248787</v>
      </c>
      <c r="D171" s="262">
        <f t="shared" si="6"/>
        <v>-0.7309721732223089</v>
      </c>
      <c r="E171" s="105">
        <v>4.9289001080822875E-2</v>
      </c>
    </row>
    <row r="172" spans="2:5">
      <c r="B172" s="13">
        <v>39238</v>
      </c>
      <c r="C172">
        <v>123.58865400000001</v>
      </c>
      <c r="D172" s="262">
        <f t="shared" si="6"/>
        <v>-0.4792327853664024</v>
      </c>
      <c r="E172" s="105">
        <v>4.9281953995341077E-2</v>
      </c>
    </row>
    <row r="173" spans="2:5">
      <c r="B173" s="13">
        <v>41767</v>
      </c>
      <c r="C173">
        <v>237.32034300000001</v>
      </c>
      <c r="D173" s="262">
        <f t="shared" si="6"/>
        <v>5.5634163467494417</v>
      </c>
      <c r="E173" s="105">
        <v>4.9168856944958934E-2</v>
      </c>
    </row>
    <row r="174" spans="2:5">
      <c r="B174" s="13">
        <v>39745</v>
      </c>
      <c r="C174">
        <v>36.158051</v>
      </c>
      <c r="D174" s="262">
        <f t="shared" si="6"/>
        <v>-0.2321216291460208</v>
      </c>
      <c r="E174" s="105">
        <v>4.9126547817085538E-2</v>
      </c>
    </row>
    <row r="175" spans="2:5">
      <c r="B175" s="13">
        <v>39727</v>
      </c>
      <c r="C175">
        <v>47.088253000000002</v>
      </c>
      <c r="D175" s="262">
        <f t="shared" si="6"/>
        <v>-0.55463522382514718</v>
      </c>
      <c r="E175" s="105">
        <v>4.9036208731152199E-2</v>
      </c>
    </row>
    <row r="176" spans="2:5">
      <c r="B176" s="13">
        <v>39121</v>
      </c>
      <c r="C176">
        <v>105.72963</v>
      </c>
      <c r="D176" s="262">
        <f t="shared" si="6"/>
        <v>-0.63530043257321256</v>
      </c>
      <c r="E176" s="105">
        <v>4.8560823662930096E-2</v>
      </c>
    </row>
    <row r="177" spans="2:5">
      <c r="B177" s="13">
        <v>41906</v>
      </c>
      <c r="C177">
        <v>289.90884399999999</v>
      </c>
      <c r="D177" s="262">
        <f t="shared" si="6"/>
        <v>6.0915809748593626</v>
      </c>
      <c r="E177" s="105">
        <v>4.8393783873405052E-2</v>
      </c>
    </row>
    <row r="178" spans="2:5">
      <c r="B178" s="13">
        <v>37984</v>
      </c>
      <c r="C178">
        <v>40.880707000000001</v>
      </c>
      <c r="D178" s="262">
        <f t="shared" si="6"/>
        <v>-0.63530228688988277</v>
      </c>
      <c r="E178" s="105">
        <v>4.8307040334480175E-2</v>
      </c>
    </row>
    <row r="179" spans="2:5">
      <c r="B179" s="13">
        <v>39289</v>
      </c>
      <c r="C179">
        <v>112.09477200000001</v>
      </c>
      <c r="D179" s="262">
        <f t="shared" si="6"/>
        <v>0.12637083513249586</v>
      </c>
      <c r="E179" s="105">
        <v>4.8274840220173539E-2</v>
      </c>
    </row>
    <row r="180" spans="2:5">
      <c r="B180" s="13">
        <v>40597</v>
      </c>
      <c r="C180">
        <v>99.518531999999993</v>
      </c>
      <c r="D180" s="262">
        <f t="shared" si="6"/>
        <v>-0.90020289005602672</v>
      </c>
      <c r="E180" s="105">
        <v>4.8208319393617659E-2</v>
      </c>
    </row>
    <row r="181" spans="2:5">
      <c r="B181" s="13">
        <v>43875</v>
      </c>
      <c r="C181">
        <v>997.20855700000004</v>
      </c>
      <c r="D181" s="262">
        <f t="shared" si="6"/>
        <v>9.8897401215086713</v>
      </c>
      <c r="E181" s="105">
        <v>4.8048302773906988E-2</v>
      </c>
    </row>
    <row r="182" spans="2:5">
      <c r="B182" s="13">
        <v>40807</v>
      </c>
      <c r="C182">
        <v>91.573218999999995</v>
      </c>
      <c r="D182" s="262">
        <f t="shared" si="6"/>
        <v>-6.215718080245778E-2</v>
      </c>
      <c r="E182" s="105">
        <v>4.7238565459166791E-2</v>
      </c>
    </row>
    <row r="183" spans="2:5">
      <c r="B183" s="13">
        <v>40583</v>
      </c>
      <c r="C183">
        <v>97.642394999999993</v>
      </c>
      <c r="D183" s="262">
        <f t="shared" si="6"/>
        <v>3.3912590992491056</v>
      </c>
      <c r="E183" s="105">
        <v>4.7092640686029918E-2</v>
      </c>
    </row>
    <row r="184" spans="2:5">
      <c r="B184" s="13">
        <v>37708</v>
      </c>
      <c r="C184">
        <v>22.235626</v>
      </c>
      <c r="D184" s="262">
        <f t="shared" si="6"/>
        <v>-0.82974591623750216</v>
      </c>
      <c r="E184" s="105">
        <v>4.7005281918777252E-2</v>
      </c>
    </row>
    <row r="185" spans="2:5">
      <c r="B185" s="13">
        <v>40263</v>
      </c>
      <c r="C185">
        <v>130.6026</v>
      </c>
      <c r="D185" s="262">
        <f t="shared" si="6"/>
        <v>0.78974953556855632</v>
      </c>
      <c r="E185" s="105">
        <v>4.6975710534839815E-2</v>
      </c>
    </row>
    <row r="186" spans="2:5">
      <c r="B186" s="13">
        <v>38825</v>
      </c>
      <c r="C186">
        <v>72.972556999999995</v>
      </c>
      <c r="D186" s="262">
        <f t="shared" si="6"/>
        <v>-0.11827574998912542</v>
      </c>
      <c r="E186" s="105">
        <v>4.6974884487794757E-2</v>
      </c>
    </row>
    <row r="187" spans="2:5">
      <c r="B187" s="13">
        <v>40869</v>
      </c>
      <c r="C187">
        <v>82.761200000000002</v>
      </c>
      <c r="D187" s="262">
        <f t="shared" si="6"/>
        <v>-0.99214162259416272</v>
      </c>
      <c r="E187" s="105">
        <v>4.6891892485053266E-2</v>
      </c>
    </row>
    <row r="188" spans="2:5">
      <c r="B188" s="13">
        <v>44791</v>
      </c>
      <c r="C188">
        <v>10531.588867</v>
      </c>
      <c r="D188" s="262">
        <f t="shared" si="6"/>
        <v>19.594258615927906</v>
      </c>
      <c r="E188" s="105">
        <v>4.6889511183078401E-2</v>
      </c>
    </row>
    <row r="189" spans="2:5">
      <c r="B189" s="13">
        <v>42165</v>
      </c>
      <c r="C189">
        <v>511.384705</v>
      </c>
      <c r="D189" s="262">
        <f t="shared" si="6"/>
        <v>-0.68564111056235999</v>
      </c>
      <c r="E189" s="105">
        <v>4.6737684873343066E-2</v>
      </c>
    </row>
    <row r="190" spans="2:5">
      <c r="B190" s="13">
        <v>44131</v>
      </c>
      <c r="C190">
        <v>1626.7543949999999</v>
      </c>
      <c r="D190" s="262">
        <f t="shared" si="6"/>
        <v>22.106883011562957</v>
      </c>
      <c r="E190" s="105">
        <v>4.6639256122358801E-2</v>
      </c>
    </row>
    <row r="191" spans="2:5">
      <c r="B191" s="13">
        <v>38761</v>
      </c>
      <c r="C191">
        <v>70.401291000000001</v>
      </c>
      <c r="D191" s="262">
        <f t="shared" si="6"/>
        <v>0.94504054423446693</v>
      </c>
      <c r="E191" s="105">
        <v>4.6635995937877935E-2</v>
      </c>
    </row>
    <row r="192" spans="2:5">
      <c r="B192" s="13">
        <v>37964</v>
      </c>
      <c r="C192">
        <v>36.195281999999999</v>
      </c>
      <c r="D192" s="262">
        <f t="shared" si="6"/>
        <v>-0.59456003839680871</v>
      </c>
      <c r="E192" s="105">
        <v>4.6554740877725126E-2</v>
      </c>
    </row>
    <row r="193" spans="2:5">
      <c r="B193" s="13">
        <v>41332</v>
      </c>
      <c r="C193">
        <v>89.274085999999997</v>
      </c>
      <c r="D193" s="262">
        <f t="shared" si="6"/>
        <v>-0.31289930752779149</v>
      </c>
      <c r="E193" s="105">
        <v>4.6279732228403758E-2</v>
      </c>
    </row>
    <row r="194" spans="2:5">
      <c r="B194" s="13">
        <v>40497</v>
      </c>
      <c r="C194">
        <v>129.92868000000001</v>
      </c>
      <c r="D194" s="262">
        <f t="shared" si="6"/>
        <v>0.68270972869037849</v>
      </c>
      <c r="E194" s="105">
        <v>4.5627703535999133E-2</v>
      </c>
    </row>
    <row r="195" spans="2:5">
      <c r="B195" s="13">
        <v>39476</v>
      </c>
      <c r="C195">
        <v>77.213959000000003</v>
      </c>
      <c r="D195" s="262">
        <f t="shared" si="6"/>
        <v>-0.54605762650224388</v>
      </c>
      <c r="E195" s="105">
        <v>4.5532905008639449E-2</v>
      </c>
    </row>
    <row r="196" spans="2:5">
      <c r="B196" s="13">
        <v>41655</v>
      </c>
      <c r="C196">
        <v>170.09639000000001</v>
      </c>
      <c r="D196" s="262">
        <f t="shared" si="6"/>
        <v>-0.97211406687445912</v>
      </c>
      <c r="E196" s="105">
        <v>4.5385704470539676E-2</v>
      </c>
    </row>
    <row r="197" spans="2:5">
      <c r="B197" s="13">
        <v>44489</v>
      </c>
      <c r="C197">
        <v>6099.7202150000003</v>
      </c>
      <c r="D197" s="262">
        <f t="shared" si="6"/>
        <v>6.8855119236703803</v>
      </c>
      <c r="E197" s="105">
        <v>4.5296181521078144E-2</v>
      </c>
    </row>
    <row r="198" spans="2:5">
      <c r="B198" s="13">
        <v>43951</v>
      </c>
      <c r="C198">
        <v>773.53509499999996</v>
      </c>
      <c r="D198" s="262">
        <f t="shared" si="6"/>
        <v>-0.23772800427810017</v>
      </c>
      <c r="E198" s="105">
        <v>4.5241398973774244E-2</v>
      </c>
    </row>
    <row r="199" spans="2:5">
      <c r="B199" s="13">
        <v>42235</v>
      </c>
      <c r="C199">
        <v>1014.775696</v>
      </c>
      <c r="D199" s="262">
        <f t="shared" si="6"/>
        <v>9.3309967122760025</v>
      </c>
      <c r="E199" s="105">
        <v>4.5230145522335743E-2</v>
      </c>
    </row>
    <row r="200" spans="2:5">
      <c r="B200" s="13">
        <v>40158</v>
      </c>
      <c r="C200">
        <v>98.226310999999995</v>
      </c>
      <c r="D200" s="262">
        <f t="shared" ref="D200:D263" si="7">(C200-C201)/C201</f>
        <v>0.46665656607072364</v>
      </c>
      <c r="E200" s="105">
        <v>4.5037521107268559E-2</v>
      </c>
    </row>
    <row r="201" spans="2:5">
      <c r="B201" s="13">
        <v>38873</v>
      </c>
      <c r="C201">
        <v>66.972945999999993</v>
      </c>
      <c r="D201" s="262">
        <f t="shared" si="7"/>
        <v>0.31753570557494326</v>
      </c>
      <c r="E201" s="105">
        <v>4.4931954237769189E-2</v>
      </c>
    </row>
    <row r="202" spans="2:5">
      <c r="B202" s="13">
        <v>39717</v>
      </c>
      <c r="C202">
        <v>50.831977999999999</v>
      </c>
      <c r="D202" s="262">
        <f t="shared" si="7"/>
        <v>0.49198911098725484</v>
      </c>
      <c r="E202" s="105">
        <v>4.4856645100593062E-2</v>
      </c>
    </row>
    <row r="203" spans="2:5">
      <c r="B203" s="13">
        <v>37959</v>
      </c>
      <c r="C203">
        <v>34.069938999999998</v>
      </c>
      <c r="D203" s="262">
        <f t="shared" si="7"/>
        <v>-0.96350009735538866</v>
      </c>
      <c r="E203" s="105">
        <v>4.4422555913493054E-2</v>
      </c>
    </row>
    <row r="204" spans="2:5">
      <c r="B204" s="13">
        <v>42381</v>
      </c>
      <c r="C204">
        <v>933.425476</v>
      </c>
      <c r="D204" s="262">
        <f t="shared" si="7"/>
        <v>21.566272012665777</v>
      </c>
      <c r="E204" s="105">
        <v>4.4344427730330038E-2</v>
      </c>
    </row>
    <row r="205" spans="2:5">
      <c r="B205" s="13">
        <v>37446</v>
      </c>
      <c r="C205">
        <v>41.363742999999999</v>
      </c>
      <c r="D205" s="262">
        <f t="shared" si="7"/>
        <v>-0.93223690087980216</v>
      </c>
      <c r="E205" s="105">
        <v>4.4308926596800455E-2</v>
      </c>
    </row>
    <row r="206" spans="2:5">
      <c r="B206" s="13">
        <v>43698</v>
      </c>
      <c r="C206">
        <v>610.41693099999998</v>
      </c>
      <c r="D206" s="262">
        <f t="shared" si="7"/>
        <v>8.7941668048278707</v>
      </c>
      <c r="E206" s="105">
        <v>4.4169812820937376E-2</v>
      </c>
    </row>
    <row r="207" spans="2:5">
      <c r="B207" s="13">
        <v>38455</v>
      </c>
      <c r="C207">
        <v>62.324539000000001</v>
      </c>
      <c r="D207" s="262">
        <f t="shared" si="7"/>
        <v>-0.25550994505712338</v>
      </c>
      <c r="E207" s="105">
        <v>4.3854786858684686E-2</v>
      </c>
    </row>
    <row r="208" spans="2:5">
      <c r="B208" s="13">
        <v>40780</v>
      </c>
      <c r="C208">
        <v>83.714400999999995</v>
      </c>
      <c r="D208" s="262">
        <f t="shared" si="7"/>
        <v>-0.88131009492136947</v>
      </c>
      <c r="E208" s="105">
        <v>4.3845724495651377E-2</v>
      </c>
    </row>
    <row r="209" spans="2:5">
      <c r="B209" s="13">
        <v>43664</v>
      </c>
      <c r="C209">
        <v>705.32031300000006</v>
      </c>
      <c r="D209" s="262">
        <f t="shared" si="7"/>
        <v>-0.9145165957191933</v>
      </c>
      <c r="E209" s="105">
        <v>4.3623889812140042E-2</v>
      </c>
    </row>
    <row r="210" spans="2:5">
      <c r="B210" s="13">
        <v>44673</v>
      </c>
      <c r="C210">
        <v>8250.9619139999995</v>
      </c>
      <c r="D210" s="262">
        <f t="shared" si="7"/>
        <v>15.102358518908957</v>
      </c>
      <c r="E210" s="105">
        <v>4.3523749736586403E-2</v>
      </c>
    </row>
    <row r="211" spans="2:5">
      <c r="B211" s="13">
        <v>42160</v>
      </c>
      <c r="C211">
        <v>512.40704300000004</v>
      </c>
      <c r="D211" s="262">
        <f t="shared" si="7"/>
        <v>5.9749692701969712</v>
      </c>
      <c r="E211" s="105">
        <v>4.329908601842633E-2</v>
      </c>
    </row>
    <row r="212" spans="2:5">
      <c r="B212" s="13">
        <v>39644</v>
      </c>
      <c r="C212">
        <v>73.463699000000005</v>
      </c>
      <c r="D212" s="262">
        <f t="shared" si="7"/>
        <v>0.36062744325528379</v>
      </c>
      <c r="E212" s="105">
        <v>4.3280764486057041E-2</v>
      </c>
    </row>
    <row r="213" spans="2:5">
      <c r="B213" s="13">
        <v>39953</v>
      </c>
      <c r="C213">
        <v>53.992516000000002</v>
      </c>
      <c r="D213" s="262">
        <f t="shared" si="7"/>
        <v>-0.44467202447994625</v>
      </c>
      <c r="E213" s="105">
        <v>4.3257116830618579E-2</v>
      </c>
    </row>
    <row r="214" spans="2:5">
      <c r="B214" s="13">
        <v>39457</v>
      </c>
      <c r="C214">
        <v>97.226356999999993</v>
      </c>
      <c r="D214" s="262">
        <f t="shared" si="7"/>
        <v>-0.88774597056060278</v>
      </c>
      <c r="E214" s="105">
        <v>4.3096945670239709E-2</v>
      </c>
    </row>
    <row r="215" spans="2:5">
      <c r="B215" s="13">
        <v>43490</v>
      </c>
      <c r="C215">
        <v>866.12799099999995</v>
      </c>
      <c r="D215" s="262">
        <f t="shared" si="7"/>
        <v>7.5041014099925718</v>
      </c>
      <c r="E215" s="105">
        <v>4.3080896926163549E-2</v>
      </c>
    </row>
    <row r="216" spans="2:5">
      <c r="B216" s="13">
        <v>40582</v>
      </c>
      <c r="C216">
        <v>101.84826700000001</v>
      </c>
      <c r="D216" s="262">
        <f t="shared" si="7"/>
        <v>-0.88984517581474154</v>
      </c>
      <c r="E216" s="105">
        <v>4.3074240446478333E-2</v>
      </c>
    </row>
    <row r="217" spans="2:5">
      <c r="B217" s="13">
        <v>42261</v>
      </c>
      <c r="C217">
        <v>924.59198000000004</v>
      </c>
      <c r="D217" s="262">
        <f t="shared" si="7"/>
        <v>-0.79127132932548017</v>
      </c>
      <c r="E217" s="105">
        <v>4.2879347765732635E-2</v>
      </c>
    </row>
    <row r="218" spans="2:5">
      <c r="B218" s="13">
        <v>44392</v>
      </c>
      <c r="C218">
        <v>4429.6357420000004</v>
      </c>
      <c r="D218" s="262">
        <f t="shared" si="7"/>
        <v>4.1464099671038364</v>
      </c>
      <c r="E218" s="105">
        <v>4.2868943763461738E-2</v>
      </c>
    </row>
    <row r="219" spans="2:5">
      <c r="B219" s="13">
        <v>42411</v>
      </c>
      <c r="C219">
        <v>860.72344999999996</v>
      </c>
      <c r="D219" s="262">
        <f t="shared" si="7"/>
        <v>0.35047987054135205</v>
      </c>
      <c r="E219" s="105">
        <v>4.2837550181933616E-2</v>
      </c>
    </row>
    <row r="220" spans="2:5">
      <c r="B220" s="13">
        <v>43724</v>
      </c>
      <c r="C220">
        <v>637.34637499999997</v>
      </c>
      <c r="D220" s="262">
        <f t="shared" si="7"/>
        <v>10.472682574691619</v>
      </c>
      <c r="E220" s="105">
        <v>4.2635361840239597E-2</v>
      </c>
    </row>
    <row r="221" spans="2:5">
      <c r="B221" s="13">
        <v>38274</v>
      </c>
      <c r="C221">
        <v>55.553387000000001</v>
      </c>
      <c r="D221" s="262">
        <f t="shared" si="7"/>
        <v>-0.94240624598786249</v>
      </c>
      <c r="E221" s="105">
        <v>4.256659027962667E-2</v>
      </c>
    </row>
    <row r="222" spans="2:5">
      <c r="B222" s="13">
        <v>43383</v>
      </c>
      <c r="C222">
        <v>964.57312000000002</v>
      </c>
      <c r="D222" s="262">
        <f t="shared" si="7"/>
        <v>-0.87515189324412279</v>
      </c>
      <c r="E222" s="105">
        <v>4.240152609761258E-2</v>
      </c>
    </row>
    <row r="223" spans="2:5">
      <c r="B223" s="13">
        <v>44686</v>
      </c>
      <c r="C223">
        <v>7725.9731449999999</v>
      </c>
      <c r="D223" s="262">
        <f t="shared" si="7"/>
        <v>254.55574852591849</v>
      </c>
      <c r="E223" s="105">
        <v>4.2381467328348778E-2</v>
      </c>
    </row>
    <row r="224" spans="2:5">
      <c r="B224" s="13">
        <v>39876</v>
      </c>
      <c r="C224">
        <v>30.232046</v>
      </c>
      <c r="D224" s="262">
        <f t="shared" si="7"/>
        <v>-0.66870984960872437</v>
      </c>
      <c r="E224" s="105">
        <v>4.2152940192604932E-2</v>
      </c>
    </row>
    <row r="225" spans="2:5">
      <c r="B225" s="13">
        <v>40763</v>
      </c>
      <c r="C225">
        <v>91.255493000000001</v>
      </c>
      <c r="D225" s="262">
        <f t="shared" si="7"/>
        <v>0.41875739662541384</v>
      </c>
      <c r="E225" s="105">
        <v>4.2090154225997378E-2</v>
      </c>
    </row>
    <row r="226" spans="2:5">
      <c r="B226" s="13">
        <v>39664</v>
      </c>
      <c r="C226">
        <v>64.320717000000002</v>
      </c>
      <c r="D226" s="262">
        <f t="shared" si="7"/>
        <v>-0.91937654532362811</v>
      </c>
      <c r="E226" s="105">
        <v>4.2060609762291527E-2</v>
      </c>
    </row>
    <row r="227" spans="2:5">
      <c r="B227" s="13">
        <v>43000</v>
      </c>
      <c r="C227">
        <v>797.79162599999995</v>
      </c>
      <c r="D227" s="262">
        <f t="shared" si="7"/>
        <v>0.33097821789742177</v>
      </c>
      <c r="E227" s="105">
        <v>4.1933065081119228E-2</v>
      </c>
    </row>
    <row r="228" spans="2:5">
      <c r="B228" s="13">
        <v>42110</v>
      </c>
      <c r="C228">
        <v>599.402466</v>
      </c>
      <c r="D228" s="262">
        <f t="shared" si="7"/>
        <v>6.829224265782706</v>
      </c>
      <c r="E228" s="105">
        <v>4.1902127495943686E-2</v>
      </c>
    </row>
    <row r="229" spans="2:5">
      <c r="B229" s="13">
        <v>39608</v>
      </c>
      <c r="C229">
        <v>76.559623999999999</v>
      </c>
      <c r="D229" s="262">
        <f t="shared" si="7"/>
        <v>-0.99083018430981695</v>
      </c>
      <c r="E229" s="105">
        <v>4.1543094485713666E-2</v>
      </c>
    </row>
    <row r="230" spans="2:5">
      <c r="B230" s="13">
        <v>44705</v>
      </c>
      <c r="C230">
        <v>8349.0908199999994</v>
      </c>
      <c r="D230" s="262">
        <f t="shared" si="7"/>
        <v>253.43643977779882</v>
      </c>
      <c r="E230" s="105">
        <v>4.1397957021431897E-2</v>
      </c>
    </row>
    <row r="231" spans="2:5">
      <c r="B231" s="13">
        <v>38015</v>
      </c>
      <c r="C231">
        <v>32.814053000000001</v>
      </c>
      <c r="D231" s="262">
        <f t="shared" si="7"/>
        <v>-0.67570571373806676</v>
      </c>
      <c r="E231" s="105">
        <v>4.0857838791320308E-2</v>
      </c>
    </row>
    <row r="232" spans="2:5">
      <c r="B232" s="13">
        <v>41295</v>
      </c>
      <c r="C232">
        <v>101.186035</v>
      </c>
      <c r="D232" s="262">
        <f t="shared" si="7"/>
        <v>0.27513877585837732</v>
      </c>
      <c r="E232" s="105">
        <v>4.0843843801060979E-2</v>
      </c>
    </row>
    <row r="233" spans="2:5">
      <c r="B233" s="13">
        <v>41488</v>
      </c>
      <c r="C233">
        <v>79.352958999999998</v>
      </c>
      <c r="D233" s="262">
        <f t="shared" si="7"/>
        <v>-0.92086659946857696</v>
      </c>
      <c r="E233" s="105">
        <v>4.0798473961714717E-2</v>
      </c>
    </row>
    <row r="234" spans="2:5">
      <c r="B234" s="13">
        <v>42375</v>
      </c>
      <c r="C234">
        <v>1002.774536</v>
      </c>
      <c r="D234" s="262">
        <f t="shared" si="7"/>
        <v>8.5599968001607429</v>
      </c>
      <c r="E234" s="105">
        <v>4.0676726461590533E-2</v>
      </c>
    </row>
    <row r="235" spans="2:5">
      <c r="B235" s="13">
        <v>39132</v>
      </c>
      <c r="C235">
        <v>104.892769</v>
      </c>
      <c r="D235" s="262">
        <f t="shared" si="7"/>
        <v>-0.9298384147568507</v>
      </c>
      <c r="E235" s="105">
        <v>4.0628903433476811E-2</v>
      </c>
    </row>
    <row r="236" spans="2:5">
      <c r="B236" s="13">
        <v>44144</v>
      </c>
      <c r="C236">
        <v>1495.0170900000001</v>
      </c>
      <c r="D236" s="262">
        <f t="shared" si="7"/>
        <v>25.480634278156877</v>
      </c>
      <c r="E236" s="105">
        <v>4.0625429866488011E-2</v>
      </c>
    </row>
    <row r="237" spans="2:5">
      <c r="B237" s="13">
        <v>39980</v>
      </c>
      <c r="C237">
        <v>56.456997000000001</v>
      </c>
      <c r="D237" s="262">
        <f t="shared" si="7"/>
        <v>-0.57656359116754674</v>
      </c>
      <c r="E237" s="105">
        <v>4.0568842856494591E-2</v>
      </c>
    </row>
    <row r="238" spans="2:5">
      <c r="B238" s="13">
        <v>40493</v>
      </c>
      <c r="C238">
        <v>133.330521</v>
      </c>
      <c r="D238" s="262">
        <f t="shared" si="7"/>
        <v>-0.89416061357919052</v>
      </c>
      <c r="E238" s="105">
        <v>4.0547161934899843E-2</v>
      </c>
    </row>
    <row r="239" spans="2:5">
      <c r="B239" s="13">
        <v>44095</v>
      </c>
      <c r="C239">
        <v>1259.7438959999999</v>
      </c>
      <c r="D239" s="262">
        <f t="shared" si="7"/>
        <v>0.53912265065701903</v>
      </c>
      <c r="E239" s="105">
        <v>4.0426089299162825E-2</v>
      </c>
    </row>
    <row r="240" spans="2:5">
      <c r="B240" s="13">
        <v>43658</v>
      </c>
      <c r="C240">
        <v>818.48181199999999</v>
      </c>
      <c r="D240" s="262">
        <f t="shared" si="7"/>
        <v>27.209706484664693</v>
      </c>
      <c r="E240" s="105">
        <v>4.0416396071886088E-2</v>
      </c>
    </row>
    <row r="241" spans="2:5">
      <c r="B241" s="13">
        <v>37938</v>
      </c>
      <c r="C241">
        <v>29.014191</v>
      </c>
      <c r="D241" s="262">
        <f t="shared" si="7"/>
        <v>-0.15951517200698159</v>
      </c>
      <c r="E241" s="105">
        <v>4.0415430477746331E-2</v>
      </c>
    </row>
    <row r="242" spans="2:5">
      <c r="B242" s="13">
        <v>37494</v>
      </c>
      <c r="C242">
        <v>34.520778999999997</v>
      </c>
      <c r="D242" s="262">
        <f t="shared" si="7"/>
        <v>-0.59440172573236449</v>
      </c>
      <c r="E242" s="105">
        <v>4.0271835097853127E-2</v>
      </c>
    </row>
    <row r="243" spans="2:5">
      <c r="B243" s="13">
        <v>39028</v>
      </c>
      <c r="C243">
        <v>85.110764000000003</v>
      </c>
      <c r="D243" s="262">
        <f t="shared" si="7"/>
        <v>-0.91092206556594146</v>
      </c>
      <c r="E243" s="105">
        <v>4.0034911426016041E-2</v>
      </c>
    </row>
    <row r="244" spans="2:5">
      <c r="B244" s="13">
        <v>43381</v>
      </c>
      <c r="C244">
        <v>955.46405000000004</v>
      </c>
      <c r="D244" s="262">
        <f t="shared" si="7"/>
        <v>12.30919187711199</v>
      </c>
      <c r="E244" s="105">
        <v>4.0022707243979251E-2</v>
      </c>
    </row>
    <row r="245" spans="2:5">
      <c r="B245" s="13">
        <v>38709</v>
      </c>
      <c r="C245">
        <v>71.789787000000004</v>
      </c>
      <c r="D245" s="262">
        <f t="shared" si="7"/>
        <v>0.46657282670075062</v>
      </c>
      <c r="E245" s="105">
        <v>3.9980118198241543E-2</v>
      </c>
    </row>
    <row r="246" spans="2:5">
      <c r="B246" s="13">
        <v>39722</v>
      </c>
      <c r="C246">
        <v>48.950713999999998</v>
      </c>
      <c r="D246" s="262">
        <f t="shared" si="7"/>
        <v>-0.82309479614930658</v>
      </c>
      <c r="E246" s="105">
        <v>3.9967989423626664E-2</v>
      </c>
    </row>
    <row r="247" spans="2:5">
      <c r="B247" s="13">
        <v>41708</v>
      </c>
      <c r="C247">
        <v>276.70590199999998</v>
      </c>
      <c r="D247" s="262">
        <f t="shared" si="7"/>
        <v>0.49715433121134761</v>
      </c>
      <c r="E247" s="105">
        <v>3.9861931828947483E-2</v>
      </c>
    </row>
    <row r="248" spans="2:5">
      <c r="B248" s="13">
        <v>41645</v>
      </c>
      <c r="C248">
        <v>184.82122799999999</v>
      </c>
      <c r="D248" s="262">
        <f t="shared" si="7"/>
        <v>-0.68058642104611178</v>
      </c>
      <c r="E248" s="105">
        <v>3.9783569829734168E-2</v>
      </c>
    </row>
    <row r="249" spans="2:5">
      <c r="B249" s="13">
        <v>42682</v>
      </c>
      <c r="C249">
        <v>578.62670900000001</v>
      </c>
      <c r="D249" s="262">
        <f t="shared" si="7"/>
        <v>1.0885334784800709</v>
      </c>
      <c r="E249" s="105">
        <v>3.9721711940761538E-2</v>
      </c>
    </row>
    <row r="250" spans="2:5">
      <c r="B250" s="13">
        <v>41897</v>
      </c>
      <c r="C250">
        <v>277.049286</v>
      </c>
      <c r="D250" s="262">
        <f t="shared" si="7"/>
        <v>-0.76336954680288138</v>
      </c>
      <c r="E250" s="105">
        <v>3.9645396736648138E-2</v>
      </c>
    </row>
    <row r="251" spans="2:5">
      <c r="B251" s="13">
        <v>43368</v>
      </c>
      <c r="C251">
        <v>1170.809937</v>
      </c>
      <c r="D251" s="262">
        <f t="shared" si="7"/>
        <v>39.063975103058297</v>
      </c>
      <c r="E251" s="105">
        <v>3.9642849056948516E-2</v>
      </c>
    </row>
    <row r="252" spans="2:5">
      <c r="B252" s="13">
        <v>38106</v>
      </c>
      <c r="C252">
        <v>29.223509</v>
      </c>
      <c r="D252" s="262">
        <f t="shared" si="7"/>
        <v>-0.75288053884380424</v>
      </c>
      <c r="E252" s="105">
        <v>3.9518664607277133E-2</v>
      </c>
    </row>
    <row r="253" spans="2:5">
      <c r="B253" s="13">
        <v>39286</v>
      </c>
      <c r="C253">
        <v>118.256607</v>
      </c>
      <c r="D253" s="262">
        <f t="shared" si="7"/>
        <v>0.35295839430601661</v>
      </c>
      <c r="E253" s="105">
        <v>3.9297030816498192E-2</v>
      </c>
    </row>
    <row r="254" spans="2:5">
      <c r="B254" s="13">
        <v>38839</v>
      </c>
      <c r="C254">
        <v>87.405945000000003</v>
      </c>
      <c r="D254" s="262">
        <f t="shared" si="7"/>
        <v>-0.21720321810766305</v>
      </c>
      <c r="E254" s="105">
        <v>3.9127775526289314E-2</v>
      </c>
    </row>
    <row r="255" spans="2:5">
      <c r="B255" s="13">
        <v>39360</v>
      </c>
      <c r="C255">
        <v>111.658539</v>
      </c>
      <c r="D255" s="262">
        <f t="shared" si="7"/>
        <v>-9.3207059911511667E-2</v>
      </c>
      <c r="E255" s="105">
        <v>3.9073228727335541E-2</v>
      </c>
    </row>
    <row r="256" spans="2:5">
      <c r="B256" s="13">
        <v>40197</v>
      </c>
      <c r="C256">
        <v>123.135651</v>
      </c>
      <c r="D256" s="262">
        <f t="shared" si="7"/>
        <v>-0.98338664681317489</v>
      </c>
      <c r="E256" s="105">
        <v>3.9027571191491688E-2</v>
      </c>
    </row>
    <row r="257" spans="2:5">
      <c r="B257" s="13">
        <v>44687</v>
      </c>
      <c r="C257">
        <v>7411.8481449999999</v>
      </c>
      <c r="D257" s="262">
        <f t="shared" si="7"/>
        <v>12.296262190024605</v>
      </c>
      <c r="E257" s="105">
        <v>3.8838887621291993E-2</v>
      </c>
    </row>
    <row r="258" spans="2:5">
      <c r="B258" s="13">
        <v>42181</v>
      </c>
      <c r="C258">
        <v>557.43847700000003</v>
      </c>
      <c r="D258" s="262">
        <f t="shared" si="7"/>
        <v>6.7758639725608791</v>
      </c>
      <c r="E258" s="105">
        <v>3.8782461411681103E-2</v>
      </c>
    </row>
    <row r="259" spans="2:5">
      <c r="B259" s="13">
        <v>39559</v>
      </c>
      <c r="C259">
        <v>71.688300999999996</v>
      </c>
      <c r="D259" s="262">
        <f t="shared" si="7"/>
        <v>-0.42211479864455509</v>
      </c>
      <c r="E259" s="105">
        <v>3.8714528068813862E-2</v>
      </c>
    </row>
    <row r="260" spans="2:5">
      <c r="B260" s="13">
        <v>40549</v>
      </c>
      <c r="C260">
        <v>124.052841</v>
      </c>
      <c r="D260" s="262">
        <f t="shared" si="7"/>
        <v>-0.86909320048446637</v>
      </c>
      <c r="E260" s="105">
        <v>3.8667321462828079E-2</v>
      </c>
    </row>
    <row r="261" spans="2:5">
      <c r="B261" s="13">
        <v>43136</v>
      </c>
      <c r="C261">
        <v>947.64245600000004</v>
      </c>
      <c r="D261" s="262">
        <f t="shared" si="7"/>
        <v>8.7189710060475019</v>
      </c>
      <c r="E261" s="105">
        <v>3.8648169875902069E-2</v>
      </c>
    </row>
    <row r="262" spans="2:5">
      <c r="B262" s="13">
        <v>40759</v>
      </c>
      <c r="C262">
        <v>97.504401999999999</v>
      </c>
      <c r="D262" s="262">
        <f t="shared" si="7"/>
        <v>3.0104351335439281</v>
      </c>
      <c r="E262" s="105">
        <v>3.8582901739069607E-2</v>
      </c>
    </row>
    <row r="263" spans="2:5">
      <c r="B263" s="13">
        <v>37683</v>
      </c>
      <c r="C263">
        <v>24.312674000000001</v>
      </c>
      <c r="D263" s="262">
        <f t="shared" si="7"/>
        <v>-0.73602676001222023</v>
      </c>
      <c r="E263" s="105">
        <v>3.8514572353545343E-2</v>
      </c>
    </row>
    <row r="264" spans="2:5">
      <c r="B264" s="13">
        <v>40794</v>
      </c>
      <c r="C264">
        <v>92.102798000000007</v>
      </c>
      <c r="D264" s="262">
        <f t="shared" ref="D264:D327" si="8">(C264-C265)/C265</f>
        <v>-0.86336013784273413</v>
      </c>
      <c r="E264" s="105">
        <v>3.84524439309092E-2</v>
      </c>
    </row>
    <row r="265" spans="2:5">
      <c r="B265" s="13">
        <v>43930</v>
      </c>
      <c r="C265">
        <v>674.055115</v>
      </c>
      <c r="D265" s="262">
        <f t="shared" si="8"/>
        <v>16.017845160016901</v>
      </c>
      <c r="E265" s="105">
        <v>3.8444291705647886E-2</v>
      </c>
    </row>
    <row r="266" spans="2:5">
      <c r="B266" s="13">
        <v>37447</v>
      </c>
      <c r="C266">
        <v>39.608722999999998</v>
      </c>
      <c r="D266" s="262">
        <f t="shared" si="8"/>
        <v>-0.99334871348094966</v>
      </c>
      <c r="E266" s="105">
        <v>3.8412975919341542E-2</v>
      </c>
    </row>
    <row r="267" spans="2:5">
      <c r="B267" s="13">
        <v>44491</v>
      </c>
      <c r="C267">
        <v>5955.046875</v>
      </c>
      <c r="D267" s="262">
        <f t="shared" si="8"/>
        <v>205.50662667786614</v>
      </c>
      <c r="E267" s="105">
        <v>3.8404567681387343E-2</v>
      </c>
    </row>
    <row r="268" spans="2:5">
      <c r="B268" s="13">
        <v>37944</v>
      </c>
      <c r="C268">
        <v>28.837074000000001</v>
      </c>
      <c r="D268" s="262">
        <f t="shared" si="8"/>
        <v>-0.76073994613779405</v>
      </c>
      <c r="E268" s="105">
        <v>3.8260467944379865E-2</v>
      </c>
    </row>
    <row r="269" spans="2:5">
      <c r="B269" s="13">
        <v>39188</v>
      </c>
      <c r="C269">
        <v>120.52607</v>
      </c>
      <c r="D269" s="262">
        <f t="shared" si="8"/>
        <v>-0.86347729162370035</v>
      </c>
      <c r="E269" s="105">
        <v>3.8189924162719033E-2</v>
      </c>
    </row>
    <row r="270" spans="2:5">
      <c r="B270" s="13">
        <v>43585</v>
      </c>
      <c r="C270">
        <v>882.82800299999997</v>
      </c>
      <c r="D270" s="262">
        <f t="shared" si="8"/>
        <v>0.11025871386729962</v>
      </c>
      <c r="E270" s="105">
        <v>3.8161080444172844E-2</v>
      </c>
    </row>
    <row r="271" spans="2:5">
      <c r="B271" s="13">
        <v>42956</v>
      </c>
      <c r="C271">
        <v>795.15521200000001</v>
      </c>
      <c r="D271" s="262">
        <f t="shared" si="8"/>
        <v>20.268360929328871</v>
      </c>
      <c r="E271" s="105">
        <v>3.8074951909337323E-2</v>
      </c>
    </row>
    <row r="272" spans="2:5">
      <c r="B272" s="13">
        <v>37970</v>
      </c>
      <c r="C272">
        <v>37.386764999999997</v>
      </c>
      <c r="D272" s="262">
        <f t="shared" si="8"/>
        <v>-2.6006699017296742E-2</v>
      </c>
      <c r="E272" s="105">
        <v>3.7997378489728242E-2</v>
      </c>
    </row>
    <row r="273" spans="2:5">
      <c r="B273" s="13">
        <v>37455</v>
      </c>
      <c r="C273">
        <v>38.385033</v>
      </c>
      <c r="D273" s="262">
        <f t="shared" si="8"/>
        <v>0.2977680504893378</v>
      </c>
      <c r="E273" s="105">
        <v>3.7875375082051917E-2</v>
      </c>
    </row>
    <row r="274" spans="2:5">
      <c r="B274" s="13">
        <v>38093</v>
      </c>
      <c r="C274">
        <v>29.577729999999999</v>
      </c>
      <c r="D274" s="262">
        <f t="shared" si="8"/>
        <v>0.13465080570609736</v>
      </c>
      <c r="E274" s="105">
        <v>3.7852960248373931E-2</v>
      </c>
    </row>
    <row r="275" spans="2:5">
      <c r="B275" s="13">
        <v>37855</v>
      </c>
      <c r="C275">
        <v>26.067693999999999</v>
      </c>
      <c r="D275" s="262">
        <f t="shared" si="8"/>
        <v>-0.99703378633422468</v>
      </c>
      <c r="E275" s="105">
        <v>3.782049722727715E-2</v>
      </c>
    </row>
    <row r="276" spans="2:5">
      <c r="B276" s="13">
        <v>44827</v>
      </c>
      <c r="C276">
        <v>8788.2050780000009</v>
      </c>
      <c r="D276" s="262">
        <f t="shared" si="8"/>
        <v>73.466540171405313</v>
      </c>
      <c r="E276" s="105">
        <v>3.7763038085986946E-2</v>
      </c>
    </row>
    <row r="277" spans="2:5">
      <c r="B277" s="13">
        <v>39192</v>
      </c>
      <c r="C277">
        <v>118.015488</v>
      </c>
      <c r="D277" s="262">
        <f t="shared" si="8"/>
        <v>-0.97950058056403433</v>
      </c>
      <c r="E277" s="105">
        <v>3.7732798648662344E-2</v>
      </c>
    </row>
    <row r="278" spans="2:5">
      <c r="B278" s="13">
        <v>44459</v>
      </c>
      <c r="C278">
        <v>5757.0161129999997</v>
      </c>
      <c r="D278" s="262">
        <f t="shared" si="8"/>
        <v>110.6405495608478</v>
      </c>
      <c r="E278" s="105">
        <v>3.7678246918550665E-2</v>
      </c>
    </row>
    <row r="279" spans="2:5">
      <c r="B279" s="13">
        <v>38282</v>
      </c>
      <c r="C279">
        <v>51.567428999999997</v>
      </c>
      <c r="D279" s="262">
        <f t="shared" si="8"/>
        <v>-0.93720159528224645</v>
      </c>
      <c r="E279" s="105">
        <v>3.7584212094476876E-2</v>
      </c>
    </row>
    <row r="280" spans="2:5">
      <c r="B280" s="13">
        <v>42544</v>
      </c>
      <c r="C280">
        <v>821.15826400000003</v>
      </c>
      <c r="D280" s="262">
        <f t="shared" si="8"/>
        <v>7.0576202905037499</v>
      </c>
      <c r="E280" s="105">
        <v>3.7575053344612648E-2</v>
      </c>
    </row>
    <row r="281" spans="2:5">
      <c r="B281" s="13">
        <v>40157</v>
      </c>
      <c r="C281">
        <v>101.91076700000001</v>
      </c>
      <c r="D281" s="262">
        <f t="shared" si="8"/>
        <v>-0.98522184128349122</v>
      </c>
      <c r="E281" s="105">
        <v>3.7509868409901004E-2</v>
      </c>
    </row>
    <row r="282" spans="2:5">
      <c r="B282" s="13">
        <v>44610</v>
      </c>
      <c r="C282">
        <v>6896.0395509999998</v>
      </c>
      <c r="D282" s="262">
        <f t="shared" si="8"/>
        <v>166.67592317880215</v>
      </c>
      <c r="E282" s="105">
        <v>3.750189812599234E-2</v>
      </c>
    </row>
    <row r="283" spans="2:5">
      <c r="B283" s="13">
        <v>38204</v>
      </c>
      <c r="C283">
        <v>41.127189999999999</v>
      </c>
      <c r="D283" s="262">
        <f t="shared" si="8"/>
        <v>-0.99348143439831493</v>
      </c>
      <c r="E283" s="105">
        <v>3.7442346502276243E-2</v>
      </c>
    </row>
    <row r="284" spans="2:5">
      <c r="B284" s="13">
        <v>44984</v>
      </c>
      <c r="C284">
        <v>6309.2392579999996</v>
      </c>
      <c r="D284" s="262">
        <f t="shared" si="8"/>
        <v>98.163436820629883</v>
      </c>
      <c r="E284" s="105">
        <v>3.7435298511130526E-2</v>
      </c>
    </row>
    <row r="285" spans="2:5">
      <c r="B285" s="13">
        <v>40030</v>
      </c>
      <c r="C285">
        <v>63.624653000000002</v>
      </c>
      <c r="D285" s="262">
        <f t="shared" si="8"/>
        <v>-0.30857040486969045</v>
      </c>
      <c r="E285" s="105">
        <v>3.71051937011731E-2</v>
      </c>
    </row>
    <row r="286" spans="2:5">
      <c r="B286" s="13">
        <v>41478</v>
      </c>
      <c r="C286">
        <v>92.018990000000002</v>
      </c>
      <c r="D286" s="262">
        <f t="shared" si="8"/>
        <v>-0.1386938383631828</v>
      </c>
      <c r="E286" s="105">
        <v>3.7074314752556396E-2</v>
      </c>
    </row>
    <row r="287" spans="2:5">
      <c r="B287" s="13">
        <v>41110</v>
      </c>
      <c r="C287">
        <v>106.836563</v>
      </c>
      <c r="D287" s="262">
        <f t="shared" si="8"/>
        <v>-0.87374280932919912</v>
      </c>
      <c r="E287" s="105">
        <v>3.7060516786675907E-2</v>
      </c>
    </row>
    <row r="288" spans="2:5">
      <c r="B288" s="13">
        <v>43902</v>
      </c>
      <c r="C288">
        <v>846.182007</v>
      </c>
      <c r="D288" s="262">
        <f t="shared" si="8"/>
        <v>34.971439846371226</v>
      </c>
      <c r="E288" s="105">
        <v>3.7017383652328283E-2</v>
      </c>
    </row>
    <row r="289" spans="2:5">
      <c r="B289" s="13">
        <v>37701</v>
      </c>
      <c r="C289">
        <v>23.523717999999999</v>
      </c>
      <c r="D289" s="262">
        <f t="shared" si="8"/>
        <v>-0.96418637753133929</v>
      </c>
      <c r="E289" s="105">
        <v>3.6905671352237011E-2</v>
      </c>
    </row>
    <row r="290" spans="2:5">
      <c r="B290" s="13">
        <v>42725</v>
      </c>
      <c r="C290">
        <v>656.83715800000004</v>
      </c>
      <c r="D290" s="262">
        <f t="shared" si="8"/>
        <v>-0.42052720027175022</v>
      </c>
      <c r="E290" s="105">
        <v>3.6846142347070295E-2</v>
      </c>
    </row>
    <row r="291" spans="2:5">
      <c r="B291" s="13">
        <v>43255</v>
      </c>
      <c r="C291">
        <v>1133.5081789999999</v>
      </c>
      <c r="D291" s="262">
        <f t="shared" si="8"/>
        <v>8.4629079143400538</v>
      </c>
      <c r="E291" s="105">
        <v>3.6818522990839736E-2</v>
      </c>
    </row>
    <row r="292" spans="2:5">
      <c r="B292" s="13">
        <v>40199</v>
      </c>
      <c r="C292">
        <v>119.78434</v>
      </c>
      <c r="D292" s="262">
        <f t="shared" si="8"/>
        <v>0.35386242457644396</v>
      </c>
      <c r="E292" s="105">
        <v>3.6810727183243581E-2</v>
      </c>
    </row>
    <row r="293" spans="2:5">
      <c r="B293" s="13">
        <v>39043</v>
      </c>
      <c r="C293">
        <v>88.476005999999998</v>
      </c>
      <c r="D293" s="262">
        <f t="shared" si="8"/>
        <v>2.0392852218321496</v>
      </c>
      <c r="E293" s="105">
        <v>3.6720279210935944E-2</v>
      </c>
    </row>
    <row r="294" spans="2:5">
      <c r="B294" s="13">
        <v>37875</v>
      </c>
      <c r="C294">
        <v>29.110793999999999</v>
      </c>
      <c r="D294" s="262">
        <f t="shared" si="8"/>
        <v>-0.24992784198608534</v>
      </c>
      <c r="E294" s="105">
        <v>3.6697226143117066E-2</v>
      </c>
    </row>
    <row r="295" spans="2:5">
      <c r="B295" s="13">
        <v>39737</v>
      </c>
      <c r="C295">
        <v>38.810657999999997</v>
      </c>
      <c r="D295" s="262">
        <f t="shared" si="8"/>
        <v>-0.94067700401284449</v>
      </c>
      <c r="E295" s="105">
        <v>3.6683523729326151E-2</v>
      </c>
    </row>
    <row r="296" spans="2:5">
      <c r="B296" s="13">
        <v>42068</v>
      </c>
      <c r="C296">
        <v>654.22619599999996</v>
      </c>
      <c r="D296" s="262">
        <f t="shared" si="8"/>
        <v>27.695174749994194</v>
      </c>
      <c r="E296" s="105">
        <v>3.6611823609367614E-2</v>
      </c>
    </row>
    <row r="297" spans="2:5">
      <c r="B297" s="13">
        <v>37686</v>
      </c>
      <c r="C297">
        <v>22.799171000000001</v>
      </c>
      <c r="D297" s="262">
        <f t="shared" si="8"/>
        <v>-0.78707890076344889</v>
      </c>
      <c r="E297" s="105">
        <v>3.6603481568474559E-2</v>
      </c>
    </row>
    <row r="298" spans="2:5">
      <c r="B298" s="13">
        <v>39370</v>
      </c>
      <c r="C298">
        <v>107.07802599999999</v>
      </c>
      <c r="D298" s="262">
        <f t="shared" si="8"/>
        <v>2.9467106737036442E-2</v>
      </c>
      <c r="E298" s="105">
        <v>3.6600253261173631E-2</v>
      </c>
    </row>
    <row r="299" spans="2:5">
      <c r="B299" s="13">
        <v>40611</v>
      </c>
      <c r="C299">
        <v>104.01306200000001</v>
      </c>
      <c r="D299" s="262">
        <f t="shared" si="8"/>
        <v>-0.98267527109667174</v>
      </c>
      <c r="E299" s="105">
        <v>3.6572935832553014E-2</v>
      </c>
    </row>
    <row r="300" spans="2:5">
      <c r="B300" s="13">
        <v>44917</v>
      </c>
      <c r="C300">
        <v>6003.7338870000003</v>
      </c>
      <c r="D300" s="262">
        <f t="shared" si="8"/>
        <v>25.703035139500564</v>
      </c>
      <c r="E300" s="105">
        <v>3.6521836640107455E-2</v>
      </c>
    </row>
    <row r="301" spans="2:5">
      <c r="B301" s="13">
        <v>41774</v>
      </c>
      <c r="C301">
        <v>224.83338900000001</v>
      </c>
      <c r="D301" s="262">
        <f t="shared" si="8"/>
        <v>6.2351547533249425</v>
      </c>
      <c r="E301" s="105">
        <v>3.6521372008132172E-2</v>
      </c>
    </row>
    <row r="302" spans="2:5">
      <c r="B302" s="13">
        <v>37537</v>
      </c>
      <c r="C302">
        <v>31.075132</v>
      </c>
      <c r="D302" s="262">
        <f t="shared" si="8"/>
        <v>-0.13153811729386575</v>
      </c>
      <c r="E302" s="105">
        <v>3.6519797911018705E-2</v>
      </c>
    </row>
    <row r="303" spans="2:5">
      <c r="B303" s="13">
        <v>39820</v>
      </c>
      <c r="C303">
        <v>35.781802999999996</v>
      </c>
      <c r="D303" s="262">
        <f t="shared" si="8"/>
        <v>-0.57865007889256082</v>
      </c>
      <c r="E303" s="105">
        <v>3.6512364363997671E-2</v>
      </c>
    </row>
    <row r="304" spans="2:5">
      <c r="B304" s="13">
        <v>40816</v>
      </c>
      <c r="C304">
        <v>84.921822000000006</v>
      </c>
      <c r="D304" s="262">
        <f t="shared" si="8"/>
        <v>-6.2965461120504718E-2</v>
      </c>
      <c r="E304" s="105">
        <v>3.6452909512438146E-2</v>
      </c>
    </row>
    <row r="305" spans="2:5">
      <c r="B305" s="13">
        <v>39393</v>
      </c>
      <c r="C305">
        <v>90.628272999999993</v>
      </c>
      <c r="D305" s="262">
        <f t="shared" si="8"/>
        <v>-0.92771133205727274</v>
      </c>
      <c r="E305" s="105">
        <v>3.6375115476606844E-2</v>
      </c>
    </row>
    <row r="306" spans="2:5">
      <c r="B306" s="13">
        <v>43278</v>
      </c>
      <c r="C306">
        <v>1253.6995850000001</v>
      </c>
      <c r="D306" s="262">
        <f t="shared" si="8"/>
        <v>0.29077599074196719</v>
      </c>
      <c r="E306" s="105">
        <v>3.6267365367503461E-2</v>
      </c>
    </row>
    <row r="307" spans="2:5">
      <c r="B307" s="13">
        <v>43165</v>
      </c>
      <c r="C307">
        <v>971.27587900000003</v>
      </c>
      <c r="D307" s="262">
        <f t="shared" si="8"/>
        <v>2.1848001019082646</v>
      </c>
      <c r="E307" s="105">
        <v>3.6212989678606824E-2</v>
      </c>
    </row>
    <row r="308" spans="2:5">
      <c r="B308" s="13">
        <v>41904</v>
      </c>
      <c r="C308">
        <v>304.97232100000002</v>
      </c>
      <c r="D308" s="262">
        <f t="shared" si="8"/>
        <v>6.5014168141833233</v>
      </c>
      <c r="E308" s="105">
        <v>3.6125067963233025E-2</v>
      </c>
    </row>
    <row r="309" spans="2:5">
      <c r="B309" s="13">
        <v>37991</v>
      </c>
      <c r="C309">
        <v>40.655296</v>
      </c>
      <c r="D309" s="262">
        <f t="shared" si="8"/>
        <v>-0.9570379619357402</v>
      </c>
      <c r="E309" s="105">
        <v>3.6110249992940574E-2</v>
      </c>
    </row>
    <row r="310" spans="2:5">
      <c r="B310" s="13">
        <v>43419</v>
      </c>
      <c r="C310">
        <v>946.30743399999994</v>
      </c>
      <c r="D310" s="262">
        <f t="shared" si="8"/>
        <v>0.56123006375561091</v>
      </c>
      <c r="E310" s="105">
        <v>3.6102084200250843E-2</v>
      </c>
    </row>
    <row r="311" spans="2:5">
      <c r="B311" s="13">
        <v>43921</v>
      </c>
      <c r="C311">
        <v>606.12939500000005</v>
      </c>
      <c r="D311" s="262">
        <f t="shared" si="8"/>
        <v>8.9942801556182843</v>
      </c>
      <c r="E311" s="105">
        <v>3.6067169470983637E-2</v>
      </c>
    </row>
    <row r="312" spans="2:5">
      <c r="B312" s="13">
        <v>38895</v>
      </c>
      <c r="C312">
        <v>60.647629000000002</v>
      </c>
      <c r="D312" s="262">
        <f t="shared" si="8"/>
        <v>-0.99322383137549519</v>
      </c>
      <c r="E312" s="105">
        <v>3.6017652107729184E-2</v>
      </c>
    </row>
    <row r="313" spans="2:5">
      <c r="B313" s="13">
        <v>44805</v>
      </c>
      <c r="C313">
        <v>8950.1357420000004</v>
      </c>
      <c r="D313" s="262">
        <f t="shared" si="8"/>
        <v>4.076309502651209E-2</v>
      </c>
      <c r="E313" s="105">
        <v>3.5952832534210451E-2</v>
      </c>
    </row>
    <row r="314" spans="2:5">
      <c r="B314" s="13">
        <v>44662</v>
      </c>
      <c r="C314">
        <v>8599.5898440000001</v>
      </c>
      <c r="D314" s="262">
        <f t="shared" si="8"/>
        <v>8.3742106724829988</v>
      </c>
      <c r="E314" s="105">
        <v>3.5900881712721773E-2</v>
      </c>
    </row>
    <row r="315" spans="2:5">
      <c r="B315" s="13">
        <v>43488</v>
      </c>
      <c r="C315">
        <v>917.36682099999996</v>
      </c>
      <c r="D315" s="262">
        <f t="shared" si="8"/>
        <v>29.370673706755603</v>
      </c>
      <c r="E315" s="105">
        <v>3.5894125135513481E-2</v>
      </c>
    </row>
    <row r="316" spans="2:5">
      <c r="B316" s="13">
        <v>37466</v>
      </c>
      <c r="C316">
        <v>30.205679</v>
      </c>
      <c r="D316" s="262">
        <f t="shared" si="8"/>
        <v>-0.99699741331316594</v>
      </c>
      <c r="E316" s="105">
        <v>3.5891913410367876E-2</v>
      </c>
    </row>
    <row r="317" spans="2:5">
      <c r="B317" s="13">
        <v>44792</v>
      </c>
      <c r="C317">
        <v>10059.885742</v>
      </c>
      <c r="D317" s="262">
        <f t="shared" si="8"/>
        <v>91.566344386745328</v>
      </c>
      <c r="E317" s="105">
        <v>3.5760519098674726E-2</v>
      </c>
    </row>
    <row r="318" spans="2:5">
      <c r="B318" s="13">
        <v>39451</v>
      </c>
      <c r="C318">
        <v>108.67757400000001</v>
      </c>
      <c r="D318" s="262">
        <f t="shared" si="8"/>
        <v>2.8724579568102264</v>
      </c>
      <c r="E318" s="105">
        <v>3.568335685543967E-2</v>
      </c>
    </row>
    <row r="319" spans="2:5">
      <c r="B319" s="13">
        <v>37915</v>
      </c>
      <c r="C319">
        <v>28.064236000000001</v>
      </c>
      <c r="D319" s="262">
        <f t="shared" si="8"/>
        <v>-0.96371783619173113</v>
      </c>
      <c r="E319" s="105">
        <v>3.5650828594881945E-2</v>
      </c>
    </row>
    <row r="320" spans="2:5">
      <c r="B320" s="13">
        <v>42212</v>
      </c>
      <c r="C320">
        <v>773.49951199999998</v>
      </c>
      <c r="D320" s="262">
        <f t="shared" si="8"/>
        <v>0.26059999972653025</v>
      </c>
      <c r="E320" s="105">
        <v>3.5539646705298127E-2</v>
      </c>
    </row>
    <row r="321" spans="2:5">
      <c r="B321" s="13">
        <v>43677</v>
      </c>
      <c r="C321">
        <v>613.59631300000001</v>
      </c>
      <c r="D321" s="262">
        <f t="shared" si="8"/>
        <v>10.14516906057049</v>
      </c>
      <c r="E321" s="105">
        <v>3.5528254640898087E-2</v>
      </c>
    </row>
    <row r="322" spans="2:5">
      <c r="B322" s="13">
        <v>38918</v>
      </c>
      <c r="C322">
        <v>55.054912999999999</v>
      </c>
      <c r="D322" s="262">
        <f t="shared" si="8"/>
        <v>1.0536484088685223</v>
      </c>
      <c r="E322" s="105">
        <v>3.5499082475455121E-2</v>
      </c>
    </row>
    <row r="323" spans="2:5">
      <c r="B323" s="13">
        <v>38061</v>
      </c>
      <c r="C323">
        <v>26.808344000000002</v>
      </c>
      <c r="D323" s="262">
        <f t="shared" si="8"/>
        <v>1.6483250441795678E-2</v>
      </c>
      <c r="E323" s="105">
        <v>3.5447916050692932E-2</v>
      </c>
    </row>
    <row r="324" spans="2:5">
      <c r="B324" s="13">
        <v>38063</v>
      </c>
      <c r="C324">
        <v>26.373621</v>
      </c>
      <c r="D324" s="262">
        <f t="shared" si="8"/>
        <v>-0.74355986820145192</v>
      </c>
      <c r="E324" s="105">
        <v>3.5398626151457883E-2</v>
      </c>
    </row>
    <row r="325" spans="2:5">
      <c r="B325" s="13">
        <v>39167</v>
      </c>
      <c r="C325">
        <v>102.845139</v>
      </c>
      <c r="D325" s="262">
        <f t="shared" si="8"/>
        <v>2.8900465061249094</v>
      </c>
      <c r="E325" s="105">
        <v>3.5311102537638833E-2</v>
      </c>
    </row>
    <row r="326" spans="2:5">
      <c r="B326" s="13">
        <v>37644</v>
      </c>
      <c r="C326">
        <v>26.438023000000001</v>
      </c>
      <c r="D326" s="262">
        <f t="shared" si="8"/>
        <v>-0.84325052173939585</v>
      </c>
      <c r="E326" s="105">
        <v>3.5309067957145703E-2</v>
      </c>
    </row>
    <row r="327" spans="2:5">
      <c r="B327" s="13">
        <v>41662</v>
      </c>
      <c r="C327">
        <v>168.664185</v>
      </c>
      <c r="D327" s="262">
        <f t="shared" si="8"/>
        <v>-0.66124741793928332</v>
      </c>
      <c r="E327" s="105">
        <v>3.5302026955794347E-2</v>
      </c>
    </row>
    <row r="328" spans="2:5">
      <c r="B328" s="13">
        <v>42692</v>
      </c>
      <c r="C328">
        <v>497.89785799999999</v>
      </c>
      <c r="D328" s="262">
        <f t="shared" ref="D328:D391" si="9">(C328-C329)/C329</f>
        <v>13.788716128377656</v>
      </c>
      <c r="E328" s="105">
        <v>3.5298770524293831E-2</v>
      </c>
    </row>
    <row r="329" spans="2:5">
      <c r="B329" s="13">
        <v>37504</v>
      </c>
      <c r="C329">
        <v>33.667416000000003</v>
      </c>
      <c r="D329" s="262">
        <f t="shared" si="9"/>
        <v>-0.98662339751517969</v>
      </c>
      <c r="E329" s="105">
        <v>3.5148589966835675E-2</v>
      </c>
    </row>
    <row r="330" spans="2:5">
      <c r="B330" s="13">
        <v>44218</v>
      </c>
      <c r="C330">
        <v>2516.8884280000002</v>
      </c>
      <c r="D330" s="262">
        <f t="shared" si="9"/>
        <v>44.648360010423595</v>
      </c>
      <c r="E330" s="105">
        <v>3.5138692374555948E-2</v>
      </c>
    </row>
    <row r="331" spans="2:5">
      <c r="B331" s="13">
        <v>38294</v>
      </c>
      <c r="C331">
        <v>55.136448000000001</v>
      </c>
      <c r="D331" s="262">
        <f t="shared" si="9"/>
        <v>-5.8923865927643822E-2</v>
      </c>
      <c r="E331" s="105">
        <v>3.5065817362415944E-2</v>
      </c>
    </row>
    <row r="332" spans="2:5">
      <c r="B332" s="13">
        <v>38426</v>
      </c>
      <c r="C332">
        <v>58.588721999999997</v>
      </c>
      <c r="D332" s="262">
        <f t="shared" si="9"/>
        <v>-0.22741237605032152</v>
      </c>
      <c r="E332" s="105">
        <v>3.5061818865353762E-2</v>
      </c>
    </row>
    <row r="333" spans="2:5">
      <c r="B333" s="13">
        <v>40893</v>
      </c>
      <c r="C333">
        <v>75.834404000000006</v>
      </c>
      <c r="D333" s="262">
        <f t="shared" si="9"/>
        <v>-0.31783466580530939</v>
      </c>
      <c r="E333" s="105">
        <v>3.4980994809959941E-2</v>
      </c>
    </row>
    <row r="334" spans="2:5">
      <c r="B334" s="13">
        <v>40519</v>
      </c>
      <c r="C334">
        <v>111.167191</v>
      </c>
      <c r="D334" s="262">
        <f t="shared" si="9"/>
        <v>-3.2130534682467959E-2</v>
      </c>
      <c r="E334" s="105">
        <v>3.4932821136169218E-2</v>
      </c>
    </row>
    <row r="335" spans="2:5">
      <c r="B335" s="13">
        <v>40514</v>
      </c>
      <c r="C335">
        <v>114.85762800000001</v>
      </c>
      <c r="D335" s="262">
        <f t="shared" si="9"/>
        <v>0.56698991583101255</v>
      </c>
      <c r="E335" s="105">
        <v>3.4924699428629795E-2</v>
      </c>
    </row>
    <row r="336" spans="2:5">
      <c r="B336" s="13">
        <v>38546</v>
      </c>
      <c r="C336">
        <v>73.298255999999995</v>
      </c>
      <c r="D336" s="262">
        <f t="shared" si="9"/>
        <v>1.1502239703695019</v>
      </c>
      <c r="E336" s="105">
        <v>3.4850032261828957E-2</v>
      </c>
    </row>
    <row r="337" spans="2:5">
      <c r="B337" s="13">
        <v>39825</v>
      </c>
      <c r="C337">
        <v>34.088661000000002</v>
      </c>
      <c r="D337" s="262">
        <f t="shared" si="9"/>
        <v>-0.59072695894367921</v>
      </c>
      <c r="E337" s="105">
        <v>3.4837193892150474E-2</v>
      </c>
    </row>
    <row r="338" spans="2:5">
      <c r="B338" s="13">
        <v>40772</v>
      </c>
      <c r="C338">
        <v>83.290756000000002</v>
      </c>
      <c r="D338" s="262">
        <f t="shared" si="9"/>
        <v>-3.6510729539610778E-2</v>
      </c>
      <c r="E338" s="105">
        <v>3.4736917389796854E-2</v>
      </c>
    </row>
    <row r="339" spans="2:5">
      <c r="B339" s="13">
        <v>40989</v>
      </c>
      <c r="C339">
        <v>86.446999000000005</v>
      </c>
      <c r="D339" s="262">
        <f t="shared" si="9"/>
        <v>0.45360674464659007</v>
      </c>
      <c r="E339" s="105">
        <v>3.4736626148349298E-2</v>
      </c>
    </row>
    <row r="340" spans="2:5">
      <c r="B340" s="13">
        <v>38912</v>
      </c>
      <c r="C340">
        <v>59.470692</v>
      </c>
      <c r="D340" s="262">
        <f t="shared" si="9"/>
        <v>-0.92986606970347319</v>
      </c>
      <c r="E340" s="105">
        <v>3.4696572105976764E-2</v>
      </c>
    </row>
    <row r="341" spans="2:5">
      <c r="B341" s="13">
        <v>42317</v>
      </c>
      <c r="C341">
        <v>847.95892300000003</v>
      </c>
      <c r="D341" s="262">
        <f t="shared" si="9"/>
        <v>-0.9013748933178376</v>
      </c>
      <c r="E341" s="105">
        <v>3.4618837320897267E-2</v>
      </c>
    </row>
    <row r="342" spans="2:5">
      <c r="B342" s="13">
        <v>45308</v>
      </c>
      <c r="C342">
        <v>8597.7998050000006</v>
      </c>
      <c r="D342" s="262">
        <f t="shared" si="9"/>
        <v>112.76043948012095</v>
      </c>
      <c r="E342">
        <v>3.4545778726650496E-2</v>
      </c>
    </row>
    <row r="343" spans="2:5">
      <c r="B343" s="13">
        <v>38705</v>
      </c>
      <c r="C343">
        <v>75.578117000000006</v>
      </c>
      <c r="D343" s="262">
        <f t="shared" si="9"/>
        <v>-0.92426095138193243</v>
      </c>
      <c r="E343" s="105">
        <v>3.4490878260974037E-2</v>
      </c>
    </row>
    <row r="344" spans="2:5">
      <c r="B344" s="13">
        <v>43131</v>
      </c>
      <c r="C344">
        <v>997.87518299999999</v>
      </c>
      <c r="D344" s="262">
        <f t="shared" si="9"/>
        <v>9.419253703933725</v>
      </c>
      <c r="E344" s="105">
        <v>3.4354944547374817E-2</v>
      </c>
    </row>
    <row r="345" spans="2:5">
      <c r="B345" s="13">
        <v>39430</v>
      </c>
      <c r="C345">
        <v>95.772232000000002</v>
      </c>
      <c r="D345" s="262">
        <f t="shared" si="9"/>
        <v>-0.90354523158473254</v>
      </c>
      <c r="E345" s="105">
        <v>3.4354109513417851E-2</v>
      </c>
    </row>
    <row r="346" spans="2:5">
      <c r="B346" s="13">
        <v>42403</v>
      </c>
      <c r="C346">
        <v>992.923767</v>
      </c>
      <c r="D346" s="262">
        <f t="shared" si="9"/>
        <v>10.336590724059247</v>
      </c>
      <c r="E346" s="105">
        <v>3.4276061122749973E-2</v>
      </c>
    </row>
    <row r="347" spans="2:5">
      <c r="B347" s="13">
        <v>39059</v>
      </c>
      <c r="C347">
        <v>87.585746999999998</v>
      </c>
      <c r="D347" s="262">
        <f t="shared" si="9"/>
        <v>-0.9849553657231771</v>
      </c>
      <c r="E347" s="105">
        <v>3.427259780443933E-2</v>
      </c>
    </row>
    <row r="348" spans="2:5">
      <c r="B348" s="13">
        <v>44533</v>
      </c>
      <c r="C348">
        <v>5821.7265630000002</v>
      </c>
      <c r="D348" s="262">
        <f t="shared" si="9"/>
        <v>5.1051627677972524</v>
      </c>
      <c r="E348" s="105">
        <v>3.4269553668179652E-2</v>
      </c>
    </row>
    <row r="349" spans="2:5">
      <c r="B349" s="13">
        <v>43175</v>
      </c>
      <c r="C349">
        <v>953.574341</v>
      </c>
      <c r="D349" s="262">
        <f t="shared" si="9"/>
        <v>28.174455455425779</v>
      </c>
      <c r="E349" s="105">
        <v>3.4262674516457231E-2</v>
      </c>
    </row>
    <row r="350" spans="2:5">
      <c r="B350" s="13">
        <v>38160</v>
      </c>
      <c r="C350">
        <v>32.685248999999999</v>
      </c>
      <c r="D350" s="262">
        <f t="shared" si="9"/>
        <v>-0.65498661250587109</v>
      </c>
      <c r="E350" s="105">
        <v>3.4131162268196624E-2</v>
      </c>
    </row>
    <row r="351" spans="2:5">
      <c r="B351" s="13">
        <v>39464</v>
      </c>
      <c r="C351">
        <v>94.736176</v>
      </c>
      <c r="D351" s="262">
        <f t="shared" si="9"/>
        <v>-7.0556160575252658E-2</v>
      </c>
      <c r="E351" s="105">
        <v>3.4126978322518133E-2</v>
      </c>
    </row>
    <row r="352" spans="2:5">
      <c r="B352" s="13">
        <v>41186</v>
      </c>
      <c r="C352">
        <v>101.92781100000001</v>
      </c>
      <c r="D352" s="262">
        <f t="shared" si="9"/>
        <v>5.0990150805426022E-2</v>
      </c>
      <c r="E352" s="105">
        <v>3.4085899514417616E-2</v>
      </c>
    </row>
    <row r="353" spans="2:5">
      <c r="B353" s="13">
        <v>40420</v>
      </c>
      <c r="C353">
        <v>96.982651000000004</v>
      </c>
      <c r="D353" s="262">
        <f t="shared" si="9"/>
        <v>2.8122490369106266</v>
      </c>
      <c r="E353" s="105">
        <v>3.4073551455614921E-2</v>
      </c>
    </row>
    <row r="354" spans="2:5">
      <c r="B354" s="13">
        <v>37820</v>
      </c>
      <c r="C354">
        <v>25.439747000000001</v>
      </c>
      <c r="D354" s="262">
        <f t="shared" si="9"/>
        <v>-0.16224827269616801</v>
      </c>
      <c r="E354" s="105">
        <v>3.4031434786943794E-2</v>
      </c>
    </row>
    <row r="355" spans="2:5">
      <c r="B355" s="13">
        <v>38037</v>
      </c>
      <c r="C355">
        <v>30.366689999999998</v>
      </c>
      <c r="D355" s="262">
        <f t="shared" si="9"/>
        <v>-0.96574210067467714</v>
      </c>
      <c r="E355" s="105">
        <v>3.3991414450135773E-2</v>
      </c>
    </row>
    <row r="356" spans="2:5">
      <c r="B356" s="13">
        <v>42284</v>
      </c>
      <c r="C356">
        <v>886.41424600000005</v>
      </c>
      <c r="D356" s="262">
        <f t="shared" si="9"/>
        <v>-0.90041128601522336</v>
      </c>
      <c r="E356" s="105">
        <v>3.3986983876177018E-2</v>
      </c>
    </row>
    <row r="357" spans="2:5">
      <c r="B357" s="13">
        <v>45279</v>
      </c>
      <c r="C357">
        <v>8900.75</v>
      </c>
      <c r="D357" s="262">
        <f t="shared" si="9"/>
        <v>69.043329480776436</v>
      </c>
      <c r="E357">
        <v>3.3967067356824775E-2</v>
      </c>
    </row>
    <row r="358" spans="2:5">
      <c r="B358" s="13">
        <v>40295</v>
      </c>
      <c r="C358">
        <v>127.074913</v>
      </c>
      <c r="D358" s="262">
        <f t="shared" si="9"/>
        <v>-0.79269147474685808</v>
      </c>
      <c r="E358" s="105">
        <v>3.3965877597395992E-2</v>
      </c>
    </row>
    <row r="359" spans="2:5">
      <c r="B359" s="13">
        <v>42668</v>
      </c>
      <c r="C359">
        <v>612.97485400000005</v>
      </c>
      <c r="D359" s="262">
        <f t="shared" si="9"/>
        <v>5.047467901229453</v>
      </c>
      <c r="E359" s="105">
        <v>3.3903623558848774E-2</v>
      </c>
    </row>
    <row r="360" spans="2:5">
      <c r="B360" s="13">
        <v>41200</v>
      </c>
      <c r="C360">
        <v>101.36058</v>
      </c>
      <c r="D360" s="262">
        <f t="shared" si="9"/>
        <v>-0.8334095474266392</v>
      </c>
      <c r="E360" s="105">
        <v>3.3822973271320875E-2</v>
      </c>
    </row>
    <row r="361" spans="2:5">
      <c r="B361" s="13">
        <v>43686</v>
      </c>
      <c r="C361">
        <v>608.44171100000005</v>
      </c>
      <c r="D361" s="262">
        <f t="shared" si="9"/>
        <v>4.7404338393037975</v>
      </c>
      <c r="E361" s="105">
        <v>3.3805246441867262E-2</v>
      </c>
    </row>
    <row r="362" spans="2:5">
      <c r="B362" s="13">
        <v>40591</v>
      </c>
      <c r="C362">
        <v>105.992287</v>
      </c>
      <c r="D362" s="262">
        <f t="shared" si="9"/>
        <v>0.14409981974043307</v>
      </c>
      <c r="E362" s="105">
        <v>3.3782309376932836E-2</v>
      </c>
    </row>
    <row r="363" spans="2:5">
      <c r="B363" s="13">
        <v>39069</v>
      </c>
      <c r="C363">
        <v>92.642516999999998</v>
      </c>
      <c r="D363" s="262">
        <f t="shared" si="9"/>
        <v>0.13479320970637806</v>
      </c>
      <c r="E363" s="105">
        <v>3.3777021113630061E-2</v>
      </c>
    </row>
    <row r="364" spans="2:5">
      <c r="B364" s="13">
        <v>41425</v>
      </c>
      <c r="C364">
        <v>81.638237000000004</v>
      </c>
      <c r="D364" s="262">
        <f t="shared" si="9"/>
        <v>1.9461642181350429</v>
      </c>
      <c r="E364" s="105">
        <v>3.3701681712200601E-2</v>
      </c>
    </row>
    <row r="365" spans="2:5">
      <c r="B365" s="13">
        <v>38058</v>
      </c>
      <c r="C365">
        <v>27.710008999999999</v>
      </c>
      <c r="D365" s="262">
        <f t="shared" si="9"/>
        <v>-0.46037630785188638</v>
      </c>
      <c r="E365" s="105">
        <v>3.3633744777372208E-2</v>
      </c>
    </row>
    <row r="366" spans="2:5">
      <c r="B366" s="13">
        <v>38330</v>
      </c>
      <c r="C366">
        <v>51.350616000000002</v>
      </c>
      <c r="D366" s="262">
        <f t="shared" si="9"/>
        <v>-0.94457501133109023</v>
      </c>
      <c r="E366" s="105">
        <v>3.3568326580969303E-2</v>
      </c>
    </row>
    <row r="367" spans="2:5">
      <c r="B367" s="13">
        <v>43887</v>
      </c>
      <c r="C367">
        <v>926.48852499999998</v>
      </c>
      <c r="D367" s="262">
        <f t="shared" si="9"/>
        <v>20.673037074569269</v>
      </c>
      <c r="E367" s="105">
        <v>3.3533911116622656E-2</v>
      </c>
    </row>
    <row r="368" spans="2:5">
      <c r="B368" s="13">
        <v>37445</v>
      </c>
      <c r="C368">
        <v>42.748440000000002</v>
      </c>
      <c r="D368" s="262">
        <f t="shared" si="9"/>
        <v>-0.48948301407998712</v>
      </c>
      <c r="E368" s="105">
        <v>3.3476104906657089E-2</v>
      </c>
    </row>
    <row r="369" spans="2:5">
      <c r="B369" s="13">
        <v>40886</v>
      </c>
      <c r="C369">
        <v>83.735588000000007</v>
      </c>
      <c r="D369" s="262">
        <f t="shared" si="9"/>
        <v>1.7143064322338379</v>
      </c>
      <c r="E369" s="105">
        <v>3.3464017346029107E-2</v>
      </c>
    </row>
    <row r="370" spans="2:5">
      <c r="B370" s="13">
        <v>37526</v>
      </c>
      <c r="C370">
        <v>30.849717999999999</v>
      </c>
      <c r="D370" s="262">
        <f t="shared" si="9"/>
        <v>-0.7607801977419042</v>
      </c>
      <c r="E370" s="105">
        <v>3.3441051146118339E-2</v>
      </c>
    </row>
    <row r="371" spans="2:5">
      <c r="B371" s="13">
        <v>40547</v>
      </c>
      <c r="C371">
        <v>128.95971700000001</v>
      </c>
      <c r="D371" s="262">
        <f t="shared" si="9"/>
        <v>3.4546012408108977</v>
      </c>
      <c r="E371" s="105">
        <v>3.3372102501121818E-2</v>
      </c>
    </row>
    <row r="372" spans="2:5">
      <c r="B372" s="13">
        <v>37553</v>
      </c>
      <c r="C372">
        <v>28.949777999999998</v>
      </c>
      <c r="D372" s="262">
        <f t="shared" si="9"/>
        <v>-0.9643148530648924</v>
      </c>
      <c r="E372" s="105">
        <v>3.3332897866734733E-2</v>
      </c>
    </row>
    <row r="373" spans="2:5">
      <c r="B373" s="13">
        <v>43823</v>
      </c>
      <c r="C373">
        <v>811.25567599999999</v>
      </c>
      <c r="D373" s="262">
        <f t="shared" si="9"/>
        <v>6.1865173674475296</v>
      </c>
      <c r="E373" s="105">
        <v>3.3192228005076652E-2</v>
      </c>
    </row>
    <row r="374" spans="2:5">
      <c r="B374" s="13">
        <v>40304</v>
      </c>
      <c r="C374">
        <v>112.88578800000001</v>
      </c>
      <c r="D374" s="262">
        <f t="shared" si="9"/>
        <v>-0.59824241921283905</v>
      </c>
      <c r="E374" s="105">
        <v>3.3183780754266763E-2</v>
      </c>
    </row>
    <row r="375" spans="2:5">
      <c r="B375" s="13">
        <v>41927</v>
      </c>
      <c r="C375">
        <v>280.97985799999998</v>
      </c>
      <c r="D375" s="262">
        <f t="shared" si="9"/>
        <v>2.1410211091637739</v>
      </c>
      <c r="E375" s="105">
        <v>3.316626817724818E-2</v>
      </c>
    </row>
    <row r="376" spans="2:5">
      <c r="B376" s="13">
        <v>40963</v>
      </c>
      <c r="C376">
        <v>89.454941000000005</v>
      </c>
      <c r="D376" s="262">
        <f t="shared" si="9"/>
        <v>2.1497107056164796E-2</v>
      </c>
      <c r="E376" s="105">
        <v>3.3023432642993851E-2</v>
      </c>
    </row>
    <row r="377" spans="2:5">
      <c r="B377" s="13">
        <v>41382</v>
      </c>
      <c r="C377">
        <v>87.572388000000004</v>
      </c>
      <c r="D377" s="262">
        <f t="shared" si="9"/>
        <v>-0.99086025017391222</v>
      </c>
      <c r="E377" s="105">
        <v>3.2938650731811868E-2</v>
      </c>
    </row>
    <row r="378" spans="2:5">
      <c r="B378" s="13">
        <v>44798</v>
      </c>
      <c r="C378">
        <v>9581.4863280000009</v>
      </c>
      <c r="D378" s="262">
        <f t="shared" si="9"/>
        <v>241.06691480318793</v>
      </c>
      <c r="E378" s="105">
        <v>3.2901880293611623E-2</v>
      </c>
    </row>
    <row r="379" spans="2:5">
      <c r="B379" s="13">
        <v>39735</v>
      </c>
      <c r="C379">
        <v>39.581974000000002</v>
      </c>
      <c r="D379" s="262">
        <f t="shared" si="9"/>
        <v>-0.66995611785957987</v>
      </c>
      <c r="E379" s="105">
        <v>3.2891383291991136E-2</v>
      </c>
    </row>
    <row r="380" spans="2:5">
      <c r="B380" s="13">
        <v>40477</v>
      </c>
      <c r="C380">
        <v>119.929428</v>
      </c>
      <c r="D380" s="262">
        <f t="shared" si="9"/>
        <v>0.56587342193401557</v>
      </c>
      <c r="E380" s="105">
        <v>3.2848004413682942E-2</v>
      </c>
    </row>
    <row r="381" spans="2:5">
      <c r="B381" s="13">
        <v>38615</v>
      </c>
      <c r="C381">
        <v>76.589478</v>
      </c>
      <c r="D381" s="262">
        <f t="shared" si="9"/>
        <v>-0.23531083658193658</v>
      </c>
      <c r="E381" s="105">
        <v>3.2824823328304456E-2</v>
      </c>
    </row>
    <row r="382" spans="2:5">
      <c r="B382" s="13">
        <v>40417</v>
      </c>
      <c r="C382">
        <v>100.157661</v>
      </c>
      <c r="D382" s="262">
        <f t="shared" si="9"/>
        <v>2.5750258977697191</v>
      </c>
      <c r="E382" s="105">
        <v>3.2737917217791873E-2</v>
      </c>
    </row>
    <row r="383" spans="2:5">
      <c r="B383" s="13">
        <v>37554</v>
      </c>
      <c r="C383">
        <v>28.015926</v>
      </c>
      <c r="D383" s="262">
        <f t="shared" si="9"/>
        <v>1.6355177312292201E-2</v>
      </c>
      <c r="E383" s="105">
        <v>3.2641068335173655E-2</v>
      </c>
    </row>
    <row r="384" spans="2:5">
      <c r="B384" s="13">
        <v>37810</v>
      </c>
      <c r="C384">
        <v>27.565093999999998</v>
      </c>
      <c r="D384" s="262">
        <f t="shared" si="9"/>
        <v>-0.56464746696682122</v>
      </c>
      <c r="E384" s="105">
        <v>3.2569254668843341E-2</v>
      </c>
    </row>
    <row r="385" spans="2:5">
      <c r="B385" s="13">
        <v>38931</v>
      </c>
      <c r="C385">
        <v>63.316718999999999</v>
      </c>
      <c r="D385" s="262">
        <f t="shared" si="9"/>
        <v>-0.9351236226562647</v>
      </c>
      <c r="E385" s="105">
        <v>3.2520470509975939E-2</v>
      </c>
    </row>
    <row r="386" spans="2:5">
      <c r="B386" s="13">
        <v>43413</v>
      </c>
      <c r="C386">
        <v>975.95953399999996</v>
      </c>
      <c r="D386" s="262">
        <f t="shared" si="9"/>
        <v>8.4257135667254808</v>
      </c>
      <c r="E386" s="105">
        <v>3.2421536285447285E-2</v>
      </c>
    </row>
    <row r="387" spans="2:5">
      <c r="B387" s="13">
        <v>41249</v>
      </c>
      <c r="C387">
        <v>103.542244</v>
      </c>
      <c r="D387" s="262">
        <f t="shared" si="9"/>
        <v>-0.8954522624889093</v>
      </c>
      <c r="E387" s="105">
        <v>3.2412369467950321E-2</v>
      </c>
    </row>
    <row r="388" spans="2:5">
      <c r="B388" s="13">
        <v>43439</v>
      </c>
      <c r="C388">
        <v>990.38244599999996</v>
      </c>
      <c r="D388" s="262">
        <f t="shared" si="9"/>
        <v>8.531158727180113</v>
      </c>
      <c r="E388" s="105">
        <v>3.2393764170680371E-2</v>
      </c>
    </row>
    <row r="389" spans="2:5">
      <c r="B389" s="13">
        <v>40708</v>
      </c>
      <c r="C389">
        <v>103.90997299999999</v>
      </c>
      <c r="D389" s="262">
        <f t="shared" si="9"/>
        <v>7.1983023646975661E-2</v>
      </c>
      <c r="E389" s="105">
        <v>3.2363752662987008E-2</v>
      </c>
    </row>
    <row r="390" spans="2:5">
      <c r="B390" s="13">
        <v>40960</v>
      </c>
      <c r="C390">
        <v>96.932479999999998</v>
      </c>
      <c r="D390" s="262">
        <f t="shared" si="9"/>
        <v>1.3959775750012357E-2</v>
      </c>
      <c r="E390" s="105">
        <v>3.2258284371628233E-2</v>
      </c>
    </row>
    <row r="391" spans="2:5">
      <c r="B391" s="13">
        <v>40856</v>
      </c>
      <c r="C391">
        <v>95.597954000000001</v>
      </c>
      <c r="D391" s="262">
        <f t="shared" si="9"/>
        <v>-0.98838439716926596</v>
      </c>
      <c r="E391" s="105">
        <v>3.2250651630268072E-2</v>
      </c>
    </row>
    <row r="392" spans="2:5">
      <c r="B392" s="13">
        <v>44708</v>
      </c>
      <c r="C392">
        <v>8230.1328130000002</v>
      </c>
      <c r="D392" s="262">
        <f t="shared" ref="D392:D455" si="10">(C392-C393)/C393</f>
        <v>27.39759388206037</v>
      </c>
      <c r="E392" s="105">
        <v>3.2216058022022834E-2</v>
      </c>
    </row>
    <row r="393" spans="2:5">
      <c r="B393" s="13">
        <v>41977</v>
      </c>
      <c r="C393">
        <v>289.81796300000002</v>
      </c>
      <c r="D393" s="262">
        <f t="shared" si="10"/>
        <v>2.5336779297071637</v>
      </c>
      <c r="E393" s="105">
        <v>3.2122251284780912E-2</v>
      </c>
    </row>
    <row r="394" spans="2:5">
      <c r="B394" s="13">
        <v>41519</v>
      </c>
      <c r="C394">
        <v>82.015952999999996</v>
      </c>
      <c r="D394" s="262">
        <f t="shared" si="10"/>
        <v>-0.98961310493407117</v>
      </c>
      <c r="E394" s="105">
        <v>3.2103618047749478E-2</v>
      </c>
    </row>
    <row r="395" spans="2:5">
      <c r="B395" s="13">
        <v>44754</v>
      </c>
      <c r="C395">
        <v>7896.0991210000002</v>
      </c>
      <c r="D395" s="262">
        <f t="shared" si="10"/>
        <v>0.21279928669153089</v>
      </c>
      <c r="E395" s="105">
        <v>3.1978668690496037E-2</v>
      </c>
    </row>
    <row r="396" spans="2:5">
      <c r="B396" s="13">
        <v>44517</v>
      </c>
      <c r="C396">
        <v>6510.6396480000003</v>
      </c>
      <c r="D396" s="262">
        <f t="shared" si="10"/>
        <v>8.6334373891921388</v>
      </c>
      <c r="E396" s="105">
        <v>3.1975970161230452E-2</v>
      </c>
    </row>
    <row r="397" spans="2:5">
      <c r="B397" s="13">
        <v>43665</v>
      </c>
      <c r="C397">
        <v>675.83764599999995</v>
      </c>
      <c r="D397" s="262">
        <f t="shared" si="10"/>
        <v>-0.19583396613161283</v>
      </c>
      <c r="E397" s="105">
        <v>3.1923492928197565E-2</v>
      </c>
    </row>
    <row r="398" spans="2:5">
      <c r="B398" s="13">
        <v>42312</v>
      </c>
      <c r="C398">
        <v>840.42053199999998</v>
      </c>
      <c r="D398" s="262">
        <f t="shared" si="10"/>
        <v>-0.88542779362732738</v>
      </c>
      <c r="E398" s="105">
        <v>3.1913711990418009E-2</v>
      </c>
    </row>
    <row r="399" spans="2:5">
      <c r="B399" s="13">
        <v>44581</v>
      </c>
      <c r="C399">
        <v>7335.2915039999998</v>
      </c>
      <c r="D399" s="262">
        <f t="shared" si="10"/>
        <v>77.115358477208261</v>
      </c>
      <c r="E399" s="105">
        <v>3.1906609145557097E-2</v>
      </c>
    </row>
    <row r="400" spans="2:5">
      <c r="B400" s="13">
        <v>40961</v>
      </c>
      <c r="C400">
        <v>93.903319999999994</v>
      </c>
      <c r="D400" s="262">
        <f t="shared" si="10"/>
        <v>-0.86385226727328512</v>
      </c>
      <c r="E400" s="105">
        <v>3.1889817404266801E-2</v>
      </c>
    </row>
    <row r="401" spans="2:5">
      <c r="B401" s="13">
        <v>42780</v>
      </c>
      <c r="C401">
        <v>689.71636999999998</v>
      </c>
      <c r="D401" s="262">
        <f t="shared" si="10"/>
        <v>-0.11113102853193561</v>
      </c>
      <c r="E401" s="105">
        <v>3.1886887965189327E-2</v>
      </c>
    </row>
    <row r="402" spans="2:5">
      <c r="B402" s="13">
        <v>42573</v>
      </c>
      <c r="C402">
        <v>775.94830300000001</v>
      </c>
      <c r="D402" s="262">
        <f t="shared" si="10"/>
        <v>10.535803013991764</v>
      </c>
      <c r="E402" s="105">
        <v>3.1877972534331105E-2</v>
      </c>
    </row>
    <row r="403" spans="2:5">
      <c r="B403" s="13">
        <v>38744</v>
      </c>
      <c r="C403">
        <v>67.264351000000005</v>
      </c>
      <c r="D403" s="262">
        <f t="shared" si="10"/>
        <v>-0.89001050261441983</v>
      </c>
      <c r="E403" s="105">
        <v>3.1817135787893101E-2</v>
      </c>
    </row>
    <row r="404" spans="2:5">
      <c r="B404" s="13">
        <v>42675</v>
      </c>
      <c r="C404">
        <v>611.55249000000003</v>
      </c>
      <c r="D404" s="262">
        <f t="shared" si="10"/>
        <v>8.0802081340635041</v>
      </c>
      <c r="E404" s="105">
        <v>3.1788451966636856E-2</v>
      </c>
    </row>
    <row r="405" spans="2:5">
      <c r="B405" s="13">
        <v>38819</v>
      </c>
      <c r="C405">
        <v>67.350052000000005</v>
      </c>
      <c r="D405" s="262">
        <f t="shared" si="10"/>
        <v>-0.93018780255433731</v>
      </c>
      <c r="E405" s="105">
        <v>3.1775362929959236E-2</v>
      </c>
    </row>
    <row r="406" spans="2:5">
      <c r="B406" s="13">
        <v>43132</v>
      </c>
      <c r="C406">
        <v>964.73187299999995</v>
      </c>
      <c r="D406" s="262">
        <f t="shared" si="10"/>
        <v>-0.66280997093890215</v>
      </c>
      <c r="E406" s="105">
        <v>3.1770775730730866E-2</v>
      </c>
    </row>
    <row r="407" spans="2:5">
      <c r="B407" s="13">
        <v>44298</v>
      </c>
      <c r="C407">
        <v>2861.092529</v>
      </c>
      <c r="D407" s="262">
        <f t="shared" si="10"/>
        <v>85.554006168278534</v>
      </c>
      <c r="E407" s="105">
        <v>3.1692651146504325E-2</v>
      </c>
    </row>
    <row r="408" spans="2:5">
      <c r="B408" s="13">
        <v>37516</v>
      </c>
      <c r="C408">
        <v>33.055576000000002</v>
      </c>
      <c r="D408" s="262">
        <f t="shared" si="10"/>
        <v>-0.10035054826765849</v>
      </c>
      <c r="E408" s="105">
        <v>3.1658521892392454E-2</v>
      </c>
    </row>
    <row r="409" spans="2:5">
      <c r="B409" s="13">
        <v>38174</v>
      </c>
      <c r="C409">
        <v>36.742728999999997</v>
      </c>
      <c r="D409" s="262">
        <f t="shared" si="10"/>
        <v>-0.40108003297629446</v>
      </c>
      <c r="E409" s="105">
        <v>3.1645494983750626E-2</v>
      </c>
    </row>
    <row r="410" spans="2:5">
      <c r="B410" s="13">
        <v>40031</v>
      </c>
      <c r="C410">
        <v>61.348312</v>
      </c>
      <c r="D410" s="262">
        <f t="shared" si="10"/>
        <v>0.85410867128680357</v>
      </c>
      <c r="E410" s="105">
        <v>3.1635662737705433E-2</v>
      </c>
    </row>
    <row r="411" spans="2:5">
      <c r="B411" s="13">
        <v>38131</v>
      </c>
      <c r="C411">
        <v>33.087764999999997</v>
      </c>
      <c r="D411" s="262">
        <f t="shared" si="10"/>
        <v>-0.97063270427691795</v>
      </c>
      <c r="E411" s="105">
        <v>3.1625912975774821E-2</v>
      </c>
    </row>
    <row r="412" spans="2:5">
      <c r="B412" s="13">
        <v>43376</v>
      </c>
      <c r="C412">
        <v>1126.6875</v>
      </c>
      <c r="D412" s="262">
        <f t="shared" si="10"/>
        <v>9.2057980754062587</v>
      </c>
      <c r="E412" s="105">
        <v>3.157979678205549E-2</v>
      </c>
    </row>
    <row r="413" spans="2:5">
      <c r="B413" s="13">
        <v>40212</v>
      </c>
      <c r="C413">
        <v>110.396805</v>
      </c>
      <c r="D413" s="262">
        <f t="shared" si="10"/>
        <v>-0.82334173573051228</v>
      </c>
      <c r="E413" s="105">
        <v>3.1496074469220363E-2</v>
      </c>
    </row>
    <row r="414" spans="2:5">
      <c r="B414" s="13">
        <v>43705</v>
      </c>
      <c r="C414">
        <v>624.91729699999996</v>
      </c>
      <c r="D414" s="262">
        <f t="shared" si="10"/>
        <v>14.048293040069346</v>
      </c>
      <c r="E414" s="105">
        <v>3.1488540648695058E-2</v>
      </c>
    </row>
    <row r="415" spans="2:5">
      <c r="B415" s="13">
        <v>38198</v>
      </c>
      <c r="C415">
        <v>41.527453999999999</v>
      </c>
      <c r="D415" s="262">
        <f t="shared" si="10"/>
        <v>-0.7168578943055377</v>
      </c>
      <c r="E415" s="105">
        <v>3.1483025475268232E-2</v>
      </c>
    </row>
    <row r="416" spans="2:5">
      <c r="B416" s="13">
        <v>41619</v>
      </c>
      <c r="C416">
        <v>146.666473</v>
      </c>
      <c r="D416" s="262">
        <f t="shared" si="10"/>
        <v>0.58864019018821079</v>
      </c>
      <c r="E416" s="105">
        <v>3.1476341518685669E-2</v>
      </c>
    </row>
    <row r="417" spans="2:5">
      <c r="B417" s="13">
        <v>39057</v>
      </c>
      <c r="C417">
        <v>92.322021000000007</v>
      </c>
      <c r="D417" s="262">
        <f t="shared" si="10"/>
        <v>2.0548183625638616</v>
      </c>
      <c r="E417" s="105">
        <v>3.1430203415994916E-2</v>
      </c>
    </row>
    <row r="418" spans="2:5">
      <c r="B418" s="13">
        <v>37624</v>
      </c>
      <c r="C418">
        <v>30.221771</v>
      </c>
      <c r="D418" s="262">
        <f t="shared" si="10"/>
        <v>-0.56489453788345767</v>
      </c>
      <c r="E418" s="105">
        <v>3.1318473981073097E-2</v>
      </c>
    </row>
    <row r="419" spans="2:5">
      <c r="B419" s="13">
        <v>38817</v>
      </c>
      <c r="C419">
        <v>69.458495999999997</v>
      </c>
      <c r="D419" s="262">
        <f t="shared" si="10"/>
        <v>-0.92738323306109549</v>
      </c>
      <c r="E419" s="105">
        <v>3.1305751627333435E-2</v>
      </c>
    </row>
    <row r="420" spans="2:5">
      <c r="B420" s="13">
        <v>43441</v>
      </c>
      <c r="C420">
        <v>956.50769000000003</v>
      </c>
      <c r="D420" s="262">
        <f t="shared" si="10"/>
        <v>0.55494829591383743</v>
      </c>
      <c r="E420" s="105">
        <v>3.1253082548630226E-2</v>
      </c>
    </row>
    <row r="421" spans="2:5">
      <c r="B421" s="13">
        <v>43675</v>
      </c>
      <c r="C421">
        <v>615.13793899999996</v>
      </c>
      <c r="D421" s="262">
        <f t="shared" si="10"/>
        <v>-0.91867987586994704</v>
      </c>
      <c r="E421" s="105">
        <v>3.1088508871122005E-2</v>
      </c>
    </row>
    <row r="422" spans="2:5">
      <c r="B422" s="13">
        <v>45219</v>
      </c>
      <c r="C422">
        <v>7564.3999020000001</v>
      </c>
      <c r="D422" s="262">
        <f t="shared" si="10"/>
        <v>238.94186069453215</v>
      </c>
      <c r="E422">
        <v>3.1070845019210241E-2</v>
      </c>
    </row>
    <row r="423" spans="2:5">
      <c r="B423" s="13">
        <v>37603</v>
      </c>
      <c r="C423">
        <v>31.525970000000001</v>
      </c>
      <c r="D423" s="262">
        <f t="shared" si="10"/>
        <v>-0.68235964589767029</v>
      </c>
      <c r="E423" s="105">
        <v>3.1069206637180005E-2</v>
      </c>
    </row>
    <row r="424" spans="2:5">
      <c r="B424" s="13">
        <v>40606</v>
      </c>
      <c r="C424">
        <v>99.250518999999997</v>
      </c>
      <c r="D424" s="262">
        <f t="shared" si="10"/>
        <v>-0.8830429351735597</v>
      </c>
      <c r="E424" s="105">
        <v>3.1055799253394824E-2</v>
      </c>
    </row>
    <row r="425" spans="2:5">
      <c r="B425" s="13">
        <v>42513</v>
      </c>
      <c r="C425">
        <v>848.60644500000001</v>
      </c>
      <c r="D425" s="262">
        <f t="shared" si="10"/>
        <v>6.985073436617582</v>
      </c>
      <c r="E425" s="105">
        <v>3.1045489159153627E-2</v>
      </c>
    </row>
    <row r="426" spans="2:5">
      <c r="B426" s="13">
        <v>40746</v>
      </c>
      <c r="C426">
        <v>106.27409400000001</v>
      </c>
      <c r="D426" s="262">
        <f t="shared" si="10"/>
        <v>0.51619253936174259</v>
      </c>
      <c r="E426" s="105">
        <v>3.1031714282013852E-2</v>
      </c>
    </row>
    <row r="427" spans="2:5">
      <c r="B427" s="13">
        <v>38660</v>
      </c>
      <c r="C427">
        <v>70.092742999999999</v>
      </c>
      <c r="D427" s="262">
        <f t="shared" si="10"/>
        <v>-0.97577589313737345</v>
      </c>
      <c r="E427" s="105">
        <v>3.1013690381657182E-2</v>
      </c>
    </row>
    <row r="428" spans="2:5">
      <c r="B428" s="13">
        <v>44228</v>
      </c>
      <c r="C428">
        <v>2893.5119629999999</v>
      </c>
      <c r="D428" s="262">
        <f t="shared" si="10"/>
        <v>26.035621468069007</v>
      </c>
      <c r="E428" s="105">
        <v>3.0966060492115855E-2</v>
      </c>
    </row>
    <row r="429" spans="2:5">
      <c r="B429" s="13">
        <v>40213</v>
      </c>
      <c r="C429">
        <v>107.025909</v>
      </c>
      <c r="D429" s="262">
        <f t="shared" si="10"/>
        <v>2.824320138863394E-2</v>
      </c>
      <c r="E429" s="105">
        <v>3.0960792487074642E-2</v>
      </c>
    </row>
    <row r="430" spans="2:5">
      <c r="B430" s="13">
        <v>40329</v>
      </c>
      <c r="C430">
        <v>104.08618199999999</v>
      </c>
      <c r="D430" s="262">
        <f t="shared" si="10"/>
        <v>-0.92258647294178719</v>
      </c>
      <c r="E430" s="105">
        <v>3.0861657846792918E-2</v>
      </c>
    </row>
    <row r="431" spans="2:5">
      <c r="B431" s="13">
        <v>43299</v>
      </c>
      <c r="C431">
        <v>1344.5477289999999</v>
      </c>
      <c r="D431" s="262">
        <f t="shared" si="10"/>
        <v>1.5587473950920783</v>
      </c>
      <c r="E431" s="105">
        <v>3.0845239414703674E-2</v>
      </c>
    </row>
    <row r="432" spans="2:5">
      <c r="B432" s="13">
        <v>42116</v>
      </c>
      <c r="C432">
        <v>525.47106900000006</v>
      </c>
      <c r="D432" s="262">
        <f t="shared" si="10"/>
        <v>8.594220441094425</v>
      </c>
      <c r="E432" s="105">
        <v>3.0843089314337793E-2</v>
      </c>
    </row>
    <row r="433" spans="2:5">
      <c r="B433" s="13">
        <v>38271</v>
      </c>
      <c r="C433">
        <v>54.769542999999999</v>
      </c>
      <c r="D433" s="262">
        <f t="shared" si="10"/>
        <v>-0.97974755148895853</v>
      </c>
      <c r="E433" s="105">
        <v>3.0759749860355977E-2</v>
      </c>
    </row>
    <row r="434" spans="2:5">
      <c r="B434" s="13">
        <v>44272</v>
      </c>
      <c r="C434">
        <v>2704.341797</v>
      </c>
      <c r="D434" s="262">
        <f t="shared" si="10"/>
        <v>-0.53639010219285221</v>
      </c>
      <c r="E434" s="105">
        <v>3.0751175517756919E-2</v>
      </c>
    </row>
    <row r="435" spans="2:5">
      <c r="B435" s="13">
        <v>44546</v>
      </c>
      <c r="C435">
        <v>5833.2270509999998</v>
      </c>
      <c r="D435" s="262">
        <f t="shared" si="10"/>
        <v>64.493975125653606</v>
      </c>
      <c r="E435" s="105">
        <v>3.0744914324210126E-2</v>
      </c>
    </row>
    <row r="436" spans="2:5">
      <c r="B436" s="13">
        <v>39406</v>
      </c>
      <c r="C436">
        <v>89.065094000000002</v>
      </c>
      <c r="D436" s="262">
        <f t="shared" si="10"/>
        <v>-0.15878427951623694</v>
      </c>
      <c r="E436" s="105">
        <v>3.071100086011886E-2</v>
      </c>
    </row>
    <row r="437" spans="2:5">
      <c r="B437" s="13">
        <v>41243</v>
      </c>
      <c r="C437">
        <v>105.87663999999999</v>
      </c>
      <c r="D437" s="262">
        <f t="shared" si="10"/>
        <v>-0.8276925483325005</v>
      </c>
      <c r="E437" s="105">
        <v>3.0579725040429374E-2</v>
      </c>
    </row>
    <row r="438" spans="2:5">
      <c r="B438" s="13">
        <v>43747</v>
      </c>
      <c r="C438">
        <v>614.46350099999995</v>
      </c>
      <c r="D438" s="262">
        <f t="shared" si="10"/>
        <v>4.6542677359195395</v>
      </c>
      <c r="E438" s="105">
        <v>3.0540422911482241E-2</v>
      </c>
    </row>
    <row r="439" spans="2:5">
      <c r="B439" s="13">
        <v>40570</v>
      </c>
      <c r="C439">
        <v>108.672516</v>
      </c>
      <c r="D439" s="262">
        <f t="shared" si="10"/>
        <v>0.55573671754854448</v>
      </c>
      <c r="E439" s="105">
        <v>3.049855184974188E-2</v>
      </c>
    </row>
    <row r="440" spans="2:5">
      <c r="B440" s="13">
        <v>38827</v>
      </c>
      <c r="C440">
        <v>69.852767999999998</v>
      </c>
      <c r="D440" s="262">
        <f t="shared" si="10"/>
        <v>-0.1945163972954489</v>
      </c>
      <c r="E440" s="105">
        <v>3.0341582829292269E-2</v>
      </c>
    </row>
    <row r="441" spans="2:5">
      <c r="B441" s="13">
        <v>41354</v>
      </c>
      <c r="C441">
        <v>86.721526999999995</v>
      </c>
      <c r="D441" s="262">
        <f t="shared" si="10"/>
        <v>-0.98881553738513628</v>
      </c>
      <c r="E441" s="105">
        <v>3.0326420838422123E-2</v>
      </c>
    </row>
    <row r="442" spans="2:5">
      <c r="B442" s="13">
        <v>45394</v>
      </c>
      <c r="C442">
        <v>7753.75</v>
      </c>
      <c r="D442" s="262">
        <f t="shared" si="10"/>
        <v>103.45147922827671</v>
      </c>
      <c r="E442">
        <v>3.0295983788991131E-2</v>
      </c>
    </row>
    <row r="443" spans="2:5">
      <c r="B443" s="13">
        <v>39507</v>
      </c>
      <c r="C443">
        <v>74.233031999999994</v>
      </c>
      <c r="D443" s="262">
        <f t="shared" si="10"/>
        <v>1.2716722080596605</v>
      </c>
      <c r="E443" s="105">
        <v>3.0272737293292034E-2</v>
      </c>
    </row>
    <row r="444" spans="2:5">
      <c r="B444" s="13">
        <v>39863</v>
      </c>
      <c r="C444">
        <v>32.677703999999999</v>
      </c>
      <c r="D444" s="262">
        <f t="shared" si="10"/>
        <v>-0.74240983216025269</v>
      </c>
      <c r="E444" s="105">
        <v>3.0249272894942104E-2</v>
      </c>
    </row>
    <row r="445" spans="2:5">
      <c r="B445" s="13">
        <v>40196</v>
      </c>
      <c r="C445">
        <v>126.859283</v>
      </c>
      <c r="D445" s="262">
        <f t="shared" si="10"/>
        <v>-0.85509304379637374</v>
      </c>
      <c r="E445" s="105">
        <v>3.0240080510883151E-2</v>
      </c>
    </row>
    <row r="446" spans="2:5">
      <c r="B446" s="13">
        <v>42457</v>
      </c>
      <c r="C446">
        <v>875.45336899999995</v>
      </c>
      <c r="D446" s="262">
        <f t="shared" si="10"/>
        <v>8.8348820043943768</v>
      </c>
      <c r="E446" s="105">
        <v>3.020479160367014E-2</v>
      </c>
    </row>
    <row r="447" spans="2:5">
      <c r="B447" s="13">
        <v>40150</v>
      </c>
      <c r="C447">
        <v>89.015136999999996</v>
      </c>
      <c r="D447" s="262">
        <f t="shared" si="10"/>
        <v>-0.23147207780862919</v>
      </c>
      <c r="E447" s="105">
        <v>3.0165345131419306E-2</v>
      </c>
    </row>
    <row r="448" spans="2:5">
      <c r="B448" s="13">
        <v>40301</v>
      </c>
      <c r="C448">
        <v>115.825508</v>
      </c>
      <c r="D448" s="262">
        <f t="shared" si="10"/>
        <v>2.7447348999582255</v>
      </c>
      <c r="E448" s="105">
        <v>3.0155015392534047E-2</v>
      </c>
    </row>
    <row r="449" spans="2:5">
      <c r="B449" s="13">
        <v>38007</v>
      </c>
      <c r="C449">
        <v>30.930229000000001</v>
      </c>
      <c r="D449" s="262">
        <f t="shared" si="10"/>
        <v>-0.63750206621120487</v>
      </c>
      <c r="E449" s="105">
        <v>3.0027013282454686E-2</v>
      </c>
    </row>
    <row r="450" spans="2:5">
      <c r="B450" s="13">
        <v>41333</v>
      </c>
      <c r="C450">
        <v>85.325255999999996</v>
      </c>
      <c r="D450" s="262">
        <f t="shared" si="10"/>
        <v>2.4299943371596529</v>
      </c>
      <c r="E450" s="105">
        <v>3.0023579230238181E-2</v>
      </c>
    </row>
    <row r="451" spans="2:5">
      <c r="B451" s="13">
        <v>37659</v>
      </c>
      <c r="C451">
        <v>24.876208999999999</v>
      </c>
      <c r="D451" s="262">
        <f t="shared" si="10"/>
        <v>-0.73654463269323367</v>
      </c>
      <c r="E451" s="105">
        <v>2.9999924228813854E-2</v>
      </c>
    </row>
    <row r="452" spans="2:5">
      <c r="B452" s="13">
        <v>41116</v>
      </c>
      <c r="C452">
        <v>94.422859000000003</v>
      </c>
      <c r="D452" s="262">
        <f t="shared" si="10"/>
        <v>-0.90317466836515559</v>
      </c>
      <c r="E452" s="105">
        <v>2.9985884210162926E-2</v>
      </c>
    </row>
    <row r="453" spans="2:5">
      <c r="B453" s="13">
        <v>42408</v>
      </c>
      <c r="C453">
        <v>975.18756099999996</v>
      </c>
      <c r="D453" s="262">
        <f t="shared" si="10"/>
        <v>11.646153618516985</v>
      </c>
      <c r="E453" s="105">
        <v>2.9941884544971795E-2</v>
      </c>
    </row>
    <row r="454" spans="2:5">
      <c r="B454" s="13">
        <v>39639</v>
      </c>
      <c r="C454">
        <v>77.113372999999996</v>
      </c>
      <c r="D454" s="262">
        <f t="shared" si="10"/>
        <v>0.37874230767050854</v>
      </c>
      <c r="E454" s="105">
        <v>2.9899625973538659E-2</v>
      </c>
    </row>
    <row r="455" spans="2:5">
      <c r="B455" s="13">
        <v>40014</v>
      </c>
      <c r="C455">
        <v>55.930228999999997</v>
      </c>
      <c r="D455" s="262">
        <f t="shared" si="10"/>
        <v>1.3923474367190767</v>
      </c>
      <c r="E455" s="105">
        <v>2.9788532050835329E-2</v>
      </c>
    </row>
    <row r="456" spans="2:5">
      <c r="B456" s="13">
        <v>37665</v>
      </c>
      <c r="C456">
        <v>23.378806999999998</v>
      </c>
      <c r="D456" s="262">
        <f t="shared" ref="D456:D519" si="11">(C456-C457)/C457</f>
        <v>-0.9736302330940606</v>
      </c>
      <c r="E456" s="105">
        <v>2.9787076032469263E-2</v>
      </c>
    </row>
    <row r="457" spans="2:5">
      <c r="B457" s="13">
        <v>42262</v>
      </c>
      <c r="C457">
        <v>886.57617200000004</v>
      </c>
      <c r="D457" s="262">
        <f t="shared" si="11"/>
        <v>14.012541413867201</v>
      </c>
      <c r="E457" s="105">
        <v>2.975928562509984E-2</v>
      </c>
    </row>
    <row r="458" spans="2:5">
      <c r="B458" s="13">
        <v>38462</v>
      </c>
      <c r="C458">
        <v>59.055701999999997</v>
      </c>
      <c r="D458" s="262">
        <f t="shared" si="11"/>
        <v>0.10829429483227954</v>
      </c>
      <c r="E458" s="105">
        <v>2.9659741209856268E-2</v>
      </c>
    </row>
    <row r="459" spans="2:5">
      <c r="B459" s="13">
        <v>38275</v>
      </c>
      <c r="C459">
        <v>53.285217000000003</v>
      </c>
      <c r="D459" s="262">
        <f t="shared" si="11"/>
        <v>-0.47997573145382744</v>
      </c>
      <c r="E459" s="105">
        <v>2.9648718949072818E-2</v>
      </c>
    </row>
    <row r="460" spans="2:5">
      <c r="B460" s="13">
        <v>40596</v>
      </c>
      <c r="C460">
        <v>102.46678900000001</v>
      </c>
      <c r="D460" s="262">
        <f t="shared" si="11"/>
        <v>0.16701196930312698</v>
      </c>
      <c r="E460" s="105">
        <v>2.9625205886276665E-2</v>
      </c>
    </row>
    <row r="461" spans="2:5">
      <c r="B461" s="13">
        <v>41003</v>
      </c>
      <c r="C461">
        <v>87.802689000000001</v>
      </c>
      <c r="D461" s="262">
        <f t="shared" si="11"/>
        <v>0.22363743434334038</v>
      </c>
      <c r="E461" s="105">
        <v>2.9557961804545903E-2</v>
      </c>
    </row>
    <row r="462" spans="2:5">
      <c r="B462" s="13">
        <v>38555</v>
      </c>
      <c r="C462">
        <v>71.755477999999997</v>
      </c>
      <c r="D462" s="262">
        <f t="shared" si="11"/>
        <v>0.24039003182848478</v>
      </c>
      <c r="E462" s="105">
        <v>2.9512824806406324E-2</v>
      </c>
    </row>
    <row r="463" spans="2:5">
      <c r="B463" s="13">
        <v>39975</v>
      </c>
      <c r="C463">
        <v>57.849125000000001</v>
      </c>
      <c r="D463" s="262">
        <f t="shared" si="11"/>
        <v>-0.95533598458666835</v>
      </c>
      <c r="E463" s="105">
        <v>2.9460893694836655E-2</v>
      </c>
    </row>
    <row r="464" spans="2:5">
      <c r="B464" s="13">
        <v>43360</v>
      </c>
      <c r="C464">
        <v>1295.206543</v>
      </c>
      <c r="D464" s="262">
        <f t="shared" si="11"/>
        <v>0.93789771083637818</v>
      </c>
      <c r="E464" s="105">
        <v>2.9450483030160519E-2</v>
      </c>
    </row>
    <row r="465" spans="2:5">
      <c r="B465" s="13">
        <v>42740</v>
      </c>
      <c r="C465">
        <v>668.35650599999997</v>
      </c>
      <c r="D465" s="262">
        <f t="shared" si="11"/>
        <v>20.56362336197023</v>
      </c>
      <c r="E465" s="105">
        <v>2.9414935471798707E-2</v>
      </c>
    </row>
    <row r="466" spans="2:5">
      <c r="B466" s="13">
        <v>37522</v>
      </c>
      <c r="C466">
        <v>30.994629</v>
      </c>
      <c r="D466" s="262">
        <f t="shared" si="11"/>
        <v>-0.99562671156950822</v>
      </c>
      <c r="E466" s="105">
        <v>2.9411565430408126E-2</v>
      </c>
    </row>
    <row r="467" spans="2:5">
      <c r="B467" s="13">
        <v>44586</v>
      </c>
      <c r="C467">
        <v>7087.2592770000001</v>
      </c>
      <c r="D467" s="262">
        <f t="shared" si="11"/>
        <v>198.11567658166712</v>
      </c>
      <c r="E467" s="105">
        <v>2.940147689039144E-2</v>
      </c>
    </row>
    <row r="468" spans="2:5">
      <c r="B468" s="13">
        <v>39799</v>
      </c>
      <c r="C468">
        <v>35.593677999999997</v>
      </c>
      <c r="D468" s="262">
        <f t="shared" si="11"/>
        <v>-0.99580752412529594</v>
      </c>
      <c r="E468" s="105">
        <v>2.9379813729559001E-2</v>
      </c>
    </row>
    <row r="469" spans="2:5">
      <c r="B469" s="13">
        <v>44834</v>
      </c>
      <c r="C469">
        <v>8489.8945309999999</v>
      </c>
      <c r="D469" s="262">
        <f t="shared" si="11"/>
        <v>209.78216899234616</v>
      </c>
      <c r="E469" s="105">
        <v>2.9347402624531792E-2</v>
      </c>
    </row>
    <row r="470" spans="2:5">
      <c r="B470" s="13">
        <v>39927</v>
      </c>
      <c r="C470">
        <v>40.278049000000003</v>
      </c>
      <c r="D470" s="262">
        <f t="shared" si="11"/>
        <v>0.58327238867587805</v>
      </c>
      <c r="E470" s="105">
        <v>2.9326887274608616E-2</v>
      </c>
    </row>
    <row r="471" spans="2:5">
      <c r="B471" s="13">
        <v>37651</v>
      </c>
      <c r="C471">
        <v>25.439747000000001</v>
      </c>
      <c r="D471" s="262">
        <f t="shared" si="11"/>
        <v>-0.70302598287003215</v>
      </c>
      <c r="E471" s="105">
        <v>2.9315887766066633E-2</v>
      </c>
    </row>
    <row r="472" spans="2:5">
      <c r="B472" s="13">
        <v>40925</v>
      </c>
      <c r="C472">
        <v>85.663207999999997</v>
      </c>
      <c r="D472" s="262">
        <f t="shared" si="11"/>
        <v>-0.89567802637602323</v>
      </c>
      <c r="E472" s="105">
        <v>2.926942294199111E-2</v>
      </c>
    </row>
    <row r="473" spans="2:5">
      <c r="B473" s="13">
        <v>42999</v>
      </c>
      <c r="C473">
        <v>821.142517</v>
      </c>
      <c r="D473" s="262">
        <f t="shared" si="11"/>
        <v>19.391497903330631</v>
      </c>
      <c r="E473" s="105">
        <v>2.9269411007831321E-2</v>
      </c>
    </row>
    <row r="474" spans="2:5">
      <c r="B474" s="13">
        <v>37995</v>
      </c>
      <c r="C474">
        <v>40.268867</v>
      </c>
      <c r="D474" s="262">
        <f t="shared" si="11"/>
        <v>-0.97523169549423938</v>
      </c>
      <c r="E474" s="105">
        <v>2.9217960964475091E-2</v>
      </c>
    </row>
    <row r="475" spans="2:5">
      <c r="B475" s="13">
        <v>44174</v>
      </c>
      <c r="C475">
        <v>1625.82251</v>
      </c>
      <c r="D475" s="262">
        <f t="shared" si="11"/>
        <v>0.995626437405284</v>
      </c>
      <c r="E475" s="105">
        <v>2.9216284427331915E-2</v>
      </c>
    </row>
    <row r="476" spans="2:5">
      <c r="B476" s="13">
        <v>43018</v>
      </c>
      <c r="C476">
        <v>814.69281000000001</v>
      </c>
      <c r="D476" s="262">
        <f t="shared" si="11"/>
        <v>0.35932401246403839</v>
      </c>
      <c r="E476" s="105">
        <v>2.9201873079046523E-2</v>
      </c>
    </row>
    <row r="477" spans="2:5">
      <c r="B477" s="13">
        <v>43679</v>
      </c>
      <c r="C477">
        <v>599.33673099999999</v>
      </c>
      <c r="D477" s="262">
        <f t="shared" si="11"/>
        <v>4.4945985346667197</v>
      </c>
      <c r="E477" s="105">
        <v>2.9032138332068011E-2</v>
      </c>
    </row>
    <row r="478" spans="2:5">
      <c r="B478" s="13">
        <v>39300</v>
      </c>
      <c r="C478">
        <v>109.077438</v>
      </c>
      <c r="D478" s="262">
        <f t="shared" si="11"/>
        <v>2.3207713004336861</v>
      </c>
      <c r="E478" s="105">
        <v>2.8977849599544366E-2</v>
      </c>
    </row>
    <row r="479" spans="2:5">
      <c r="B479" s="13">
        <v>39860</v>
      </c>
      <c r="C479">
        <v>32.847019000000003</v>
      </c>
      <c r="D479" s="262">
        <f t="shared" si="11"/>
        <v>-0.66032811745072773</v>
      </c>
      <c r="E479" s="105">
        <v>2.8874337513938919E-2</v>
      </c>
    </row>
    <row r="480" spans="2:5">
      <c r="B480" s="13">
        <v>39078</v>
      </c>
      <c r="C480">
        <v>96.702202</v>
      </c>
      <c r="D480" s="262">
        <f t="shared" si="11"/>
        <v>3.0038146972253228E-2</v>
      </c>
      <c r="E480" s="105">
        <v>2.8793092642580852E-2</v>
      </c>
    </row>
    <row r="481" spans="2:5">
      <c r="B481" s="13">
        <v>40760</v>
      </c>
      <c r="C481">
        <v>93.882155999999995</v>
      </c>
      <c r="D481" s="262">
        <f t="shared" si="11"/>
        <v>-0.92669131171954544</v>
      </c>
      <c r="E481" s="105">
        <v>2.8783615250426553E-2</v>
      </c>
    </row>
    <row r="482" spans="2:5">
      <c r="B482" s="13">
        <v>43353</v>
      </c>
      <c r="C482">
        <v>1280.6416019999999</v>
      </c>
      <c r="D482" s="262">
        <f t="shared" si="11"/>
        <v>0.34361829760576756</v>
      </c>
      <c r="E482" s="105">
        <v>2.8775062954252775E-2</v>
      </c>
    </row>
    <row r="483" spans="2:5">
      <c r="B483" s="13">
        <v>43886</v>
      </c>
      <c r="C483">
        <v>953.12902799999995</v>
      </c>
      <c r="D483" s="262">
        <f t="shared" si="11"/>
        <v>-0.24635985043727815</v>
      </c>
      <c r="E483" s="105">
        <v>2.8754271943087443E-2</v>
      </c>
    </row>
    <row r="484" spans="2:5">
      <c r="B484" s="13">
        <v>43362</v>
      </c>
      <c r="C484">
        <v>1264.700439</v>
      </c>
      <c r="D484" s="262">
        <f t="shared" si="11"/>
        <v>13.027962154530078</v>
      </c>
      <c r="E484" s="105">
        <v>2.8711282896065754E-2</v>
      </c>
    </row>
    <row r="485" spans="2:5">
      <c r="B485" s="13">
        <v>39434</v>
      </c>
      <c r="C485">
        <v>90.155677999999995</v>
      </c>
      <c r="D485" s="262">
        <f t="shared" si="11"/>
        <v>-0.20766770809982499</v>
      </c>
      <c r="E485" s="105">
        <v>2.8618541402608836E-2</v>
      </c>
    </row>
    <row r="486" spans="2:5">
      <c r="B486" s="13">
        <v>39287</v>
      </c>
      <c r="C486">
        <v>113.78518699999999</v>
      </c>
      <c r="D486" s="262">
        <f t="shared" si="11"/>
        <v>0.87588592950699817</v>
      </c>
      <c r="E486" s="105">
        <v>2.8590139571547275E-2</v>
      </c>
    </row>
    <row r="487" spans="2:5">
      <c r="B487" s="13">
        <v>38422</v>
      </c>
      <c r="C487">
        <v>60.656773000000001</v>
      </c>
      <c r="D487" s="262">
        <f t="shared" si="11"/>
        <v>-0.4994690838793503</v>
      </c>
      <c r="E487" s="105">
        <v>2.8563434021869349E-2</v>
      </c>
    </row>
    <row r="488" spans="2:5">
      <c r="B488" s="13">
        <v>39267</v>
      </c>
      <c r="C488">
        <v>121.18486799999999</v>
      </c>
      <c r="D488" s="262">
        <f t="shared" si="11"/>
        <v>0.23453622126189386</v>
      </c>
      <c r="E488" s="105">
        <v>2.8562660689484747E-2</v>
      </c>
    </row>
    <row r="489" spans="2:5">
      <c r="B489" s="13">
        <v>39086</v>
      </c>
      <c r="C489">
        <v>98.162261999999998</v>
      </c>
      <c r="D489" s="262">
        <f t="shared" si="11"/>
        <v>-6.293719044037728E-2</v>
      </c>
      <c r="E489" s="105">
        <v>2.8544716842432889E-2</v>
      </c>
    </row>
    <row r="490" spans="2:5">
      <c r="B490" s="13">
        <v>40581</v>
      </c>
      <c r="C490">
        <v>104.755264</v>
      </c>
      <c r="D490" s="262">
        <f t="shared" si="11"/>
        <v>-0.10781394262323388</v>
      </c>
      <c r="E490" s="105">
        <v>2.8542429691022525E-2</v>
      </c>
    </row>
    <row r="491" spans="2:5">
      <c r="B491" s="13">
        <v>40466</v>
      </c>
      <c r="C491">
        <v>117.414146</v>
      </c>
      <c r="D491" s="262">
        <f t="shared" si="11"/>
        <v>0.71154149298581415</v>
      </c>
      <c r="E491" s="105">
        <v>2.8535072022112209E-2</v>
      </c>
    </row>
    <row r="492" spans="2:5">
      <c r="B492" s="13">
        <v>38645</v>
      </c>
      <c r="C492">
        <v>68.601401999999993</v>
      </c>
      <c r="D492" s="262">
        <f t="shared" si="11"/>
        <v>-0.92645910896193384</v>
      </c>
      <c r="E492" s="105">
        <v>2.8527300897113823E-2</v>
      </c>
    </row>
    <row r="493" spans="2:5">
      <c r="B493" s="13">
        <v>43571</v>
      </c>
      <c r="C493">
        <v>932.83343500000001</v>
      </c>
      <c r="D493" s="262">
        <f t="shared" si="11"/>
        <v>30.469840015942168</v>
      </c>
      <c r="E493" s="105">
        <v>2.8508657045546743E-2</v>
      </c>
    </row>
    <row r="494" spans="2:5">
      <c r="B494" s="13">
        <v>37911</v>
      </c>
      <c r="C494">
        <v>29.642140999999999</v>
      </c>
      <c r="D494" s="262">
        <f t="shared" si="11"/>
        <v>-0.97343209799803232</v>
      </c>
      <c r="E494" s="105">
        <v>2.8491779252475109E-2</v>
      </c>
    </row>
    <row r="495" spans="2:5">
      <c r="B495" s="13">
        <v>43237</v>
      </c>
      <c r="C495">
        <v>1115.712524</v>
      </c>
      <c r="D495" s="262">
        <f t="shared" si="11"/>
        <v>19.392683033196693</v>
      </c>
      <c r="E495" s="105">
        <v>2.8468467469266061E-2</v>
      </c>
    </row>
    <row r="496" spans="2:5">
      <c r="B496" s="13">
        <v>39532</v>
      </c>
      <c r="C496">
        <v>54.711413999999998</v>
      </c>
      <c r="D496" s="262">
        <f t="shared" si="11"/>
        <v>0.94838969806758622</v>
      </c>
      <c r="E496" s="105">
        <v>2.8356783403415749E-2</v>
      </c>
    </row>
    <row r="497" spans="2:5">
      <c r="B497" s="13">
        <v>37876</v>
      </c>
      <c r="C497">
        <v>28.080324000000001</v>
      </c>
      <c r="D497" s="262">
        <f t="shared" si="11"/>
        <v>-7.7248857098156543E-2</v>
      </c>
      <c r="E497" s="105">
        <v>2.8301549612047658E-2</v>
      </c>
    </row>
    <row r="498" spans="2:5">
      <c r="B498" s="13">
        <v>37468</v>
      </c>
      <c r="C498">
        <v>30.431090999999999</v>
      </c>
      <c r="D498" s="262">
        <f t="shared" si="11"/>
        <v>-0.96259095263339856</v>
      </c>
      <c r="E498" s="105">
        <v>2.8291463918941398E-2</v>
      </c>
    </row>
    <row r="499" spans="2:5">
      <c r="B499" s="13">
        <v>43033</v>
      </c>
      <c r="C499">
        <v>813.46875</v>
      </c>
      <c r="D499" s="262">
        <f t="shared" si="11"/>
        <v>8.6647092670705081</v>
      </c>
      <c r="E499" s="105">
        <v>2.8266966718277737E-2</v>
      </c>
    </row>
    <row r="500" spans="2:5">
      <c r="B500" s="13">
        <v>41355</v>
      </c>
      <c r="C500">
        <v>84.168982999999997</v>
      </c>
      <c r="D500" s="262">
        <f t="shared" si="11"/>
        <v>-0.88496261125568465</v>
      </c>
      <c r="E500" s="105">
        <v>2.8251618715685784E-2</v>
      </c>
    </row>
    <row r="501" spans="2:5">
      <c r="B501" s="13">
        <v>42851</v>
      </c>
      <c r="C501">
        <v>731.66632100000004</v>
      </c>
      <c r="D501" s="262">
        <f t="shared" si="11"/>
        <v>6.5380811522039757</v>
      </c>
      <c r="E501" s="105">
        <v>2.8248477595899456E-2</v>
      </c>
    </row>
    <row r="502" spans="2:5">
      <c r="B502" s="13">
        <v>41114</v>
      </c>
      <c r="C502">
        <v>97.062674999999999</v>
      </c>
      <c r="D502" s="262">
        <f t="shared" si="11"/>
        <v>-0.83944366377423829</v>
      </c>
      <c r="E502" s="105">
        <v>2.8195073420331559E-2</v>
      </c>
    </row>
    <row r="503" spans="2:5">
      <c r="B503" s="13">
        <v>43711</v>
      </c>
      <c r="C503">
        <v>604.53967299999999</v>
      </c>
      <c r="D503" s="262">
        <f t="shared" si="11"/>
        <v>1.222899542922055</v>
      </c>
      <c r="E503" s="105">
        <v>2.8185261505143496E-2</v>
      </c>
    </row>
    <row r="504" spans="2:5">
      <c r="B504" s="13">
        <v>41928</v>
      </c>
      <c r="C504">
        <v>271.95996100000002</v>
      </c>
      <c r="D504" s="262">
        <f t="shared" si="11"/>
        <v>-0.61544074058680531</v>
      </c>
      <c r="E504" s="105">
        <v>2.8173997990780835E-2</v>
      </c>
    </row>
    <row r="505" spans="2:5">
      <c r="B505" s="13">
        <v>43936</v>
      </c>
      <c r="C505">
        <v>707.19909700000005</v>
      </c>
      <c r="D505" s="262">
        <f t="shared" si="11"/>
        <v>1.5971564699346896</v>
      </c>
      <c r="E505" s="105">
        <v>2.8155219035373921E-2</v>
      </c>
    </row>
    <row r="506" spans="2:5">
      <c r="B506" s="13">
        <v>41710</v>
      </c>
      <c r="C506">
        <v>272.29745500000001</v>
      </c>
      <c r="D506" s="262">
        <f t="shared" si="11"/>
        <v>1.4526359638389632</v>
      </c>
      <c r="E506" s="105">
        <v>2.8136911660805102E-2</v>
      </c>
    </row>
    <row r="507" spans="2:5">
      <c r="B507" s="13">
        <v>39311</v>
      </c>
      <c r="C507">
        <v>111.022369</v>
      </c>
      <c r="D507" s="262">
        <f t="shared" si="11"/>
        <v>3.5877078334617432</v>
      </c>
      <c r="E507" s="105">
        <v>2.8109889656029494E-2</v>
      </c>
    </row>
    <row r="508" spans="2:5">
      <c r="B508" s="13">
        <v>37676</v>
      </c>
      <c r="C508">
        <v>24.199964999999999</v>
      </c>
      <c r="D508" s="262">
        <f t="shared" si="11"/>
        <v>-0.9958011198257849</v>
      </c>
      <c r="E508" s="105">
        <v>2.8043669998863964E-2</v>
      </c>
    </row>
    <row r="509" spans="2:5">
      <c r="B509" s="13">
        <v>44526</v>
      </c>
      <c r="C509">
        <v>5763.4331050000001</v>
      </c>
      <c r="D509" s="262">
        <f t="shared" si="11"/>
        <v>46.600974351676257</v>
      </c>
      <c r="E509" s="105">
        <v>2.7969792076341041E-2</v>
      </c>
    </row>
    <row r="510" spans="2:5">
      <c r="B510" s="13">
        <v>39244</v>
      </c>
      <c r="C510">
        <v>121.07804899999999</v>
      </c>
      <c r="D510" s="262">
        <f t="shared" si="11"/>
        <v>0.58903229038350535</v>
      </c>
      <c r="E510" s="105">
        <v>2.7966627427333576E-2</v>
      </c>
    </row>
    <row r="511" spans="2:5">
      <c r="B511" s="13">
        <v>39604</v>
      </c>
      <c r="C511">
        <v>76.196090999999996</v>
      </c>
      <c r="D511" s="262">
        <f t="shared" si="11"/>
        <v>-9.4140855697759387E-2</v>
      </c>
      <c r="E511" s="105">
        <v>2.7954914228680728E-2</v>
      </c>
    </row>
    <row r="512" spans="2:5">
      <c r="B512" s="13">
        <v>38840</v>
      </c>
      <c r="C512">
        <v>84.114722999999998</v>
      </c>
      <c r="D512" s="262">
        <f t="shared" si="11"/>
        <v>2.2168457567574724</v>
      </c>
      <c r="E512" s="105">
        <v>2.7859288135660285E-2</v>
      </c>
    </row>
    <row r="513" spans="2:5">
      <c r="B513" s="13">
        <v>37819</v>
      </c>
      <c r="C513">
        <v>26.148199000000002</v>
      </c>
      <c r="D513" s="262">
        <f t="shared" si="11"/>
        <v>-0.99651646416647599</v>
      </c>
      <c r="E513" s="105">
        <v>2.7848232924643519E-2</v>
      </c>
    </row>
    <row r="514" spans="2:5">
      <c r="B514" s="13">
        <v>44602</v>
      </c>
      <c r="C514">
        <v>7506.2236329999996</v>
      </c>
      <c r="D514" s="262">
        <f t="shared" si="11"/>
        <v>228.96950200770016</v>
      </c>
      <c r="E514" s="105">
        <v>2.7846797530437617E-2</v>
      </c>
    </row>
    <row r="515" spans="2:5">
      <c r="B515" s="13">
        <v>39834</v>
      </c>
      <c r="C515">
        <v>32.640082999999997</v>
      </c>
      <c r="D515" s="262">
        <f t="shared" si="11"/>
        <v>-0.95652688967793453</v>
      </c>
      <c r="E515" s="105">
        <v>2.7843756809762345E-2</v>
      </c>
    </row>
    <row r="516" spans="2:5">
      <c r="B516" s="13">
        <v>42608</v>
      </c>
      <c r="C516">
        <v>750.81085199999995</v>
      </c>
      <c r="D516" s="262">
        <f t="shared" si="11"/>
        <v>12.390640427193064</v>
      </c>
      <c r="E516" s="105">
        <v>2.7803440284642038E-2</v>
      </c>
    </row>
    <row r="517" spans="2:5">
      <c r="B517" s="13">
        <v>38916</v>
      </c>
      <c r="C517">
        <v>56.069823999999997</v>
      </c>
      <c r="D517" s="262">
        <f t="shared" si="11"/>
        <v>1.0864939486834002</v>
      </c>
      <c r="E517" s="105">
        <v>2.7741331267017381E-2</v>
      </c>
    </row>
    <row r="518" spans="2:5">
      <c r="B518" s="13">
        <v>37818</v>
      </c>
      <c r="C518">
        <v>26.872747</v>
      </c>
      <c r="D518" s="262">
        <f t="shared" si="11"/>
        <v>-0.99000382864072378</v>
      </c>
      <c r="E518" s="105">
        <v>2.7709288888309234E-2</v>
      </c>
    </row>
    <row r="519" spans="2:5">
      <c r="B519" s="13">
        <v>44246</v>
      </c>
      <c r="C519">
        <v>2688.3039549999999</v>
      </c>
      <c r="D519" s="262">
        <f t="shared" si="11"/>
        <v>77.830932076825889</v>
      </c>
      <c r="E519" s="105">
        <v>2.7673653771064059E-2</v>
      </c>
    </row>
    <row r="520" spans="2:5">
      <c r="B520" s="13">
        <v>37501</v>
      </c>
      <c r="C520">
        <v>34.102145999999998</v>
      </c>
      <c r="D520" s="262">
        <f t="shared" ref="D520:D583" si="12">(C520-C521)/C521</f>
        <v>-0.54116854407517279</v>
      </c>
      <c r="E520" s="105">
        <v>2.7656473227180414E-2</v>
      </c>
    </row>
    <row r="521" spans="2:5">
      <c r="B521" s="13">
        <v>39486</v>
      </c>
      <c r="C521">
        <v>74.323905999999994</v>
      </c>
      <c r="D521" s="262">
        <f t="shared" si="12"/>
        <v>-0.97902944949026949</v>
      </c>
      <c r="E521" s="105">
        <v>2.7645246191752598E-2</v>
      </c>
    </row>
    <row r="522" spans="2:5">
      <c r="B522" s="13">
        <v>44326</v>
      </c>
      <c r="C522">
        <v>3544.203857</v>
      </c>
      <c r="D522" s="262">
        <f t="shared" si="12"/>
        <v>13.020699093718378</v>
      </c>
      <c r="E522" s="105">
        <v>2.7572335565906634E-2</v>
      </c>
    </row>
    <row r="523" spans="2:5">
      <c r="B523" s="13">
        <v>41753</v>
      </c>
      <c r="C523">
        <v>252.78367600000001</v>
      </c>
      <c r="D523" s="262">
        <f t="shared" si="12"/>
        <v>1.8050660055900543</v>
      </c>
      <c r="E523" s="105">
        <v>2.7562852778034636E-2</v>
      </c>
    </row>
    <row r="524" spans="2:5">
      <c r="B524" s="13">
        <v>41561</v>
      </c>
      <c r="C524">
        <v>90.116837000000004</v>
      </c>
      <c r="D524" s="262">
        <f t="shared" si="12"/>
        <v>7.637254615078051E-4</v>
      </c>
      <c r="E524" s="105">
        <v>2.7558039711221515E-2</v>
      </c>
    </row>
    <row r="525" spans="2:5">
      <c r="B525" s="13">
        <v>41031</v>
      </c>
      <c r="C525">
        <v>90.048064999999994</v>
      </c>
      <c r="D525" s="262">
        <f t="shared" si="12"/>
        <v>1.8288634654658247</v>
      </c>
      <c r="E525" s="105">
        <v>2.7556308927926178E-2</v>
      </c>
    </row>
    <row r="526" spans="2:5">
      <c r="B526" s="13">
        <v>37475</v>
      </c>
      <c r="C526">
        <v>31.831887999999999</v>
      </c>
      <c r="D526" s="262">
        <f t="shared" si="12"/>
        <v>-0.96331035509834451</v>
      </c>
      <c r="E526" s="105">
        <v>2.7546589921053351E-2</v>
      </c>
    </row>
    <row r="527" spans="2:5">
      <c r="B527" s="13">
        <v>43650</v>
      </c>
      <c r="C527">
        <v>867.59869400000002</v>
      </c>
      <c r="D527" s="262">
        <f t="shared" si="12"/>
        <v>0.77231717825729695</v>
      </c>
      <c r="E527" s="105">
        <v>2.7532749490541276E-2</v>
      </c>
    </row>
    <row r="528" spans="2:5">
      <c r="B528" s="13">
        <v>42088</v>
      </c>
      <c r="C528">
        <v>489.52789300000001</v>
      </c>
      <c r="D528" s="262">
        <f t="shared" si="12"/>
        <v>-0.51179892669559768</v>
      </c>
      <c r="E528" s="105">
        <v>2.7418777639571401E-2</v>
      </c>
    </row>
    <row r="529" spans="2:5">
      <c r="B529" s="13">
        <v>43411</v>
      </c>
      <c r="C529">
        <v>1002.717773</v>
      </c>
      <c r="D529" s="262">
        <f t="shared" si="12"/>
        <v>7.3260897866252978E-2</v>
      </c>
      <c r="E529" s="105">
        <v>2.7417365236784504E-2</v>
      </c>
    </row>
    <row r="530" spans="2:5">
      <c r="B530" s="13">
        <v>43181</v>
      </c>
      <c r="C530">
        <v>934.272156</v>
      </c>
      <c r="D530" s="262">
        <f t="shared" si="12"/>
        <v>0.10705111859871098</v>
      </c>
      <c r="E530" s="105">
        <v>2.7280270835171105E-2</v>
      </c>
    </row>
    <row r="531" spans="2:5">
      <c r="B531" s="13">
        <v>43053</v>
      </c>
      <c r="C531">
        <v>843.92864999999995</v>
      </c>
      <c r="D531" s="262">
        <f t="shared" si="12"/>
        <v>11.444259308149213</v>
      </c>
      <c r="E531" s="105">
        <v>2.7277951174869964E-2</v>
      </c>
    </row>
    <row r="532" spans="2:5">
      <c r="B532" s="13">
        <v>39576</v>
      </c>
      <c r="C532">
        <v>67.816704000000001</v>
      </c>
      <c r="D532" s="262">
        <f t="shared" si="12"/>
        <v>-6.3251511471285729E-2</v>
      </c>
      <c r="E532" s="105">
        <v>2.7257688360645561E-2</v>
      </c>
    </row>
    <row r="533" spans="2:5">
      <c r="B533" s="13">
        <v>40107</v>
      </c>
      <c r="C533">
        <v>72.395850999999993</v>
      </c>
      <c r="D533" s="262">
        <f t="shared" si="12"/>
        <v>-1.7824055507734322E-2</v>
      </c>
      <c r="E533" s="105">
        <v>2.725280511426385E-2</v>
      </c>
    </row>
    <row r="534" spans="2:5">
      <c r="B534" s="13">
        <v>38554</v>
      </c>
      <c r="C534">
        <v>73.709655999999995</v>
      </c>
      <c r="D534" s="262">
        <f t="shared" si="12"/>
        <v>9.555397716040949E-2</v>
      </c>
      <c r="E534" s="105">
        <v>2.7233851051762195E-2</v>
      </c>
    </row>
    <row r="535" spans="2:5">
      <c r="B535" s="13">
        <v>40143</v>
      </c>
      <c r="C535">
        <v>67.280715999999998</v>
      </c>
      <c r="D535" s="262">
        <f t="shared" si="12"/>
        <v>0.13997919560108255</v>
      </c>
      <c r="E535" s="105">
        <v>2.722909853788754E-2</v>
      </c>
    </row>
    <row r="536" spans="2:5">
      <c r="B536" s="13">
        <v>39535</v>
      </c>
      <c r="C536">
        <v>59.019249000000002</v>
      </c>
      <c r="D536" s="262">
        <f t="shared" si="12"/>
        <v>0.98030225125181392</v>
      </c>
      <c r="E536" s="105">
        <v>2.7206507510868831E-2</v>
      </c>
    </row>
    <row r="537" spans="2:5">
      <c r="B537" s="13">
        <v>37937</v>
      </c>
      <c r="C537">
        <v>29.803152000000001</v>
      </c>
      <c r="D537" s="262">
        <f t="shared" si="12"/>
        <v>-0.73240318616993316</v>
      </c>
      <c r="E537" s="105">
        <v>2.7192245339530591E-2</v>
      </c>
    </row>
    <row r="538" spans="2:5">
      <c r="B538" s="13">
        <v>40640</v>
      </c>
      <c r="C538">
        <v>111.373344</v>
      </c>
      <c r="D538" s="262">
        <f t="shared" si="12"/>
        <v>-0.84317294009251287</v>
      </c>
      <c r="E538" s="105">
        <v>2.7191365631636835E-2</v>
      </c>
    </row>
    <row r="539" spans="2:5">
      <c r="B539" s="13">
        <v>42754</v>
      </c>
      <c r="C539">
        <v>710.16662599999995</v>
      </c>
      <c r="D539" s="262">
        <f t="shared" si="12"/>
        <v>16.595796443688226</v>
      </c>
      <c r="E539" s="105">
        <v>2.718470240604379E-2</v>
      </c>
    </row>
    <row r="540" spans="2:5">
      <c r="B540" s="13">
        <v>38209</v>
      </c>
      <c r="C540">
        <v>40.360016000000002</v>
      </c>
      <c r="D540" s="262">
        <f t="shared" si="12"/>
        <v>-0.96717103706400642</v>
      </c>
      <c r="E540" s="105">
        <v>2.7164755863572476E-2</v>
      </c>
    </row>
    <row r="541" spans="2:5">
      <c r="B541" s="13">
        <v>43364</v>
      </c>
      <c r="C541">
        <v>1229.4027100000001</v>
      </c>
      <c r="D541" s="262">
        <f t="shared" si="12"/>
        <v>0.3971381700304587</v>
      </c>
      <c r="E541" s="105">
        <v>2.7152579905119868E-2</v>
      </c>
    </row>
    <row r="542" spans="2:5">
      <c r="B542" s="13">
        <v>43074</v>
      </c>
      <c r="C542">
        <v>879.94354199999998</v>
      </c>
      <c r="D542" s="262">
        <f t="shared" si="12"/>
        <v>8.799595787511576</v>
      </c>
      <c r="E542" s="105">
        <v>2.7147275075008758E-2</v>
      </c>
    </row>
    <row r="543" spans="2:5">
      <c r="B543" s="13">
        <v>40766</v>
      </c>
      <c r="C543">
        <v>89.793861000000007</v>
      </c>
      <c r="D543" s="262">
        <f t="shared" si="12"/>
        <v>-0.86404551811670993</v>
      </c>
      <c r="E543" s="105">
        <v>2.7138288369091896E-2</v>
      </c>
    </row>
    <row r="544" spans="2:5">
      <c r="B544" s="13">
        <v>43732</v>
      </c>
      <c r="C544">
        <v>660.47003199999995</v>
      </c>
      <c r="D544" s="262">
        <f t="shared" si="12"/>
        <v>11.287312312090236</v>
      </c>
      <c r="E544" s="105">
        <v>2.7120136496696864E-2</v>
      </c>
    </row>
    <row r="545" spans="2:5">
      <c r="B545" s="13">
        <v>38362</v>
      </c>
      <c r="C545">
        <v>53.752197000000002</v>
      </c>
      <c r="D545" s="262">
        <f t="shared" si="12"/>
        <v>-0.42792550874979579</v>
      </c>
      <c r="E545" s="105">
        <v>2.7087283277915923E-2</v>
      </c>
    </row>
    <row r="546" spans="2:5">
      <c r="B546" s="13">
        <v>39037</v>
      </c>
      <c r="C546">
        <v>93.960136000000006</v>
      </c>
      <c r="D546" s="262">
        <f t="shared" si="12"/>
        <v>1.478320774689305E-2</v>
      </c>
      <c r="E546" s="105">
        <v>2.7053384279742188E-2</v>
      </c>
    </row>
    <row r="547" spans="2:5">
      <c r="B547" s="13">
        <v>39433</v>
      </c>
      <c r="C547">
        <v>92.591339000000005</v>
      </c>
      <c r="D547" s="262">
        <f t="shared" si="12"/>
        <v>2.2126367319917648</v>
      </c>
      <c r="E547" s="105">
        <v>2.7016168632218712E-2</v>
      </c>
    </row>
    <row r="548" spans="2:5">
      <c r="B548" s="13">
        <v>37914</v>
      </c>
      <c r="C548">
        <v>28.820979999999999</v>
      </c>
      <c r="D548" s="262">
        <f t="shared" si="12"/>
        <v>-0.55552575359225764</v>
      </c>
      <c r="E548" s="105">
        <v>2.6964710530512841E-2</v>
      </c>
    </row>
    <row r="549" spans="2:5">
      <c r="B549" s="13">
        <v>38518</v>
      </c>
      <c r="C549">
        <v>64.842856999999995</v>
      </c>
      <c r="D549" s="262">
        <f t="shared" si="12"/>
        <v>8.4518702640950863E-2</v>
      </c>
      <c r="E549" s="105">
        <v>2.6941455053961259E-2</v>
      </c>
    </row>
    <row r="550" spans="2:5">
      <c r="B550" s="13">
        <v>38432</v>
      </c>
      <c r="C550">
        <v>59.789524</v>
      </c>
      <c r="D550" s="262">
        <f t="shared" si="12"/>
        <v>-0.88143427491793969</v>
      </c>
      <c r="E550" s="105">
        <v>2.69264526732307E-2</v>
      </c>
    </row>
    <row r="551" spans="2:5">
      <c r="B551" s="13">
        <v>42130</v>
      </c>
      <c r="C551">
        <v>504.27325400000001</v>
      </c>
      <c r="D551" s="262">
        <f t="shared" si="12"/>
        <v>4.6856447838348201</v>
      </c>
      <c r="E551" s="105">
        <v>2.6738082914558439E-2</v>
      </c>
    </row>
    <row r="552" spans="2:5">
      <c r="B552" s="13">
        <v>40795</v>
      </c>
      <c r="C552">
        <v>88.692359999999994</v>
      </c>
      <c r="D552" s="262">
        <f t="shared" si="12"/>
        <v>0.33328298391044292</v>
      </c>
      <c r="E552" s="105">
        <v>2.6728757889909353E-2</v>
      </c>
    </row>
    <row r="553" spans="2:5">
      <c r="B553" s="13">
        <v>39651</v>
      </c>
      <c r="C553">
        <v>66.521782000000002</v>
      </c>
      <c r="D553" s="262">
        <f t="shared" si="12"/>
        <v>-0.39311177878177644</v>
      </c>
      <c r="E553" s="105">
        <v>2.6712944476891595E-2</v>
      </c>
    </row>
    <row r="554" spans="2:5">
      <c r="B554" s="13">
        <v>39106</v>
      </c>
      <c r="C554">
        <v>109.611259</v>
      </c>
      <c r="D554" s="262">
        <f t="shared" si="12"/>
        <v>-8.5878040418237475E-2</v>
      </c>
      <c r="E554" s="105">
        <v>2.6684709983446707E-2</v>
      </c>
    </row>
    <row r="555" spans="2:5">
      <c r="B555" s="13">
        <v>40504</v>
      </c>
      <c r="C555">
        <v>119.90879099999999</v>
      </c>
      <c r="D555" s="262">
        <f t="shared" si="12"/>
        <v>0.20341876140435439</v>
      </c>
      <c r="E555" s="105">
        <v>2.6654693845204268E-2</v>
      </c>
    </row>
    <row r="556" spans="2:5">
      <c r="B556" s="13">
        <v>39156</v>
      </c>
      <c r="C556">
        <v>99.640120999999994</v>
      </c>
      <c r="D556" s="262">
        <f t="shared" si="12"/>
        <v>0.6510042821173172</v>
      </c>
      <c r="E556" s="105">
        <v>2.6600765791313655E-2</v>
      </c>
    </row>
    <row r="557" spans="2:5">
      <c r="B557" s="13">
        <v>40021</v>
      </c>
      <c r="C557">
        <v>60.351219</v>
      </c>
      <c r="D557" s="262">
        <f t="shared" si="12"/>
        <v>1.2022709023125568</v>
      </c>
      <c r="E557" s="105">
        <v>2.656003313230006E-2</v>
      </c>
    </row>
    <row r="558" spans="2:5">
      <c r="B558" s="13">
        <v>37816</v>
      </c>
      <c r="C558">
        <v>27.404084999999998</v>
      </c>
      <c r="D558" s="262">
        <f t="shared" si="12"/>
        <v>-0.58765241909178434</v>
      </c>
      <c r="E558" s="105">
        <v>2.6537969481679611E-2</v>
      </c>
    </row>
    <row r="559" spans="2:5">
      <c r="B559" s="13">
        <v>38651</v>
      </c>
      <c r="C559">
        <v>66.458702000000002</v>
      </c>
      <c r="D559" s="262">
        <f t="shared" si="12"/>
        <v>-0.89509203619979494</v>
      </c>
      <c r="E559" s="105">
        <v>2.6476300143887167E-2</v>
      </c>
    </row>
    <row r="560" spans="2:5">
      <c r="B560" s="13">
        <v>42726</v>
      </c>
      <c r="C560">
        <v>633.49530000000004</v>
      </c>
      <c r="D560" s="262">
        <f t="shared" si="12"/>
        <v>11.054775173540101</v>
      </c>
      <c r="E560" s="105">
        <v>2.644824334110461E-2</v>
      </c>
    </row>
    <row r="561" spans="2:5">
      <c r="B561" s="13">
        <v>38252</v>
      </c>
      <c r="C561">
        <v>52.551399000000004</v>
      </c>
      <c r="D561" s="262">
        <f t="shared" si="12"/>
        <v>0.5605566575672748</v>
      </c>
      <c r="E561" s="105">
        <v>2.6384247876271239E-2</v>
      </c>
    </row>
    <row r="562" spans="2:5">
      <c r="B562" s="13">
        <v>39784</v>
      </c>
      <c r="C562">
        <v>33.674778000000003</v>
      </c>
      <c r="D562" s="262">
        <f t="shared" si="12"/>
        <v>-0.8806156990507944</v>
      </c>
      <c r="E562" s="105">
        <v>2.6376073072971972E-2</v>
      </c>
    </row>
    <row r="563" spans="2:5">
      <c r="B563" s="13">
        <v>41955</v>
      </c>
      <c r="C563">
        <v>282.070404</v>
      </c>
      <c r="D563" s="262">
        <f t="shared" si="12"/>
        <v>9.465173416768673</v>
      </c>
      <c r="E563" s="105">
        <v>2.6372316350163925E-2</v>
      </c>
    </row>
    <row r="564" spans="2:5">
      <c r="B564" s="13">
        <v>37837</v>
      </c>
      <c r="C564">
        <v>26.953247000000001</v>
      </c>
      <c r="D564" s="262">
        <f t="shared" si="12"/>
        <v>-0.99546610304308847</v>
      </c>
      <c r="E564" s="105">
        <v>2.6363941899034352E-2</v>
      </c>
    </row>
    <row r="565" spans="2:5">
      <c r="B565" s="13">
        <v>44544</v>
      </c>
      <c r="C565">
        <v>5944.830078</v>
      </c>
      <c r="D565" s="262">
        <f t="shared" si="12"/>
        <v>4.8291510990626998</v>
      </c>
      <c r="E565" s="105">
        <v>2.6331726206367912E-2</v>
      </c>
    </row>
    <row r="566" spans="2:5">
      <c r="B566" s="13">
        <v>43405</v>
      </c>
      <c r="C566">
        <v>1019.84491</v>
      </c>
      <c r="D566" s="262">
        <f t="shared" si="12"/>
        <v>-0.8465654058254789</v>
      </c>
      <c r="E566" s="105">
        <v>2.6258082966134411E-2</v>
      </c>
    </row>
    <row r="567" spans="2:5">
      <c r="B567" s="13">
        <v>44613</v>
      </c>
      <c r="C567">
        <v>6646.7729490000002</v>
      </c>
      <c r="D567" s="262">
        <f t="shared" si="12"/>
        <v>7.1238996056016965</v>
      </c>
      <c r="E567" s="105">
        <v>2.6238896682162637E-2</v>
      </c>
    </row>
    <row r="568" spans="2:5">
      <c r="B568" s="13">
        <v>42251</v>
      </c>
      <c r="C568">
        <v>818.17517099999998</v>
      </c>
      <c r="D568" s="262">
        <f t="shared" si="12"/>
        <v>0.16711152767786694</v>
      </c>
      <c r="E568" s="105">
        <v>2.6219503664498701E-2</v>
      </c>
    </row>
    <row r="569" spans="2:5">
      <c r="B569" s="13">
        <v>42759</v>
      </c>
      <c r="C569">
        <v>701.02569600000004</v>
      </c>
      <c r="D569" s="262">
        <f t="shared" si="12"/>
        <v>-0.88606726992823004</v>
      </c>
      <c r="E569" s="105">
        <v>2.6215865029588427E-2</v>
      </c>
    </row>
    <row r="570" spans="2:5">
      <c r="B570" s="13">
        <v>44480</v>
      </c>
      <c r="C570">
        <v>6152.9790039999998</v>
      </c>
      <c r="D570" s="262">
        <f t="shared" si="12"/>
        <v>249.09579331587142</v>
      </c>
      <c r="E570" s="105">
        <v>2.6203351587646879E-2</v>
      </c>
    </row>
    <row r="571" spans="2:5">
      <c r="B571" s="13">
        <v>37823</v>
      </c>
      <c r="C571">
        <v>24.602488999999998</v>
      </c>
      <c r="D571" s="262">
        <f t="shared" si="12"/>
        <v>-0.99056587764403548</v>
      </c>
      <c r="E571" s="105">
        <v>2.6191899326577468E-2</v>
      </c>
    </row>
    <row r="572" spans="2:5">
      <c r="B572" s="13">
        <v>44223</v>
      </c>
      <c r="C572">
        <v>2607.8195799999999</v>
      </c>
      <c r="D572" s="262">
        <f t="shared" si="12"/>
        <v>8.0221785577306512</v>
      </c>
      <c r="E572" s="105">
        <v>2.6150256053317732E-2</v>
      </c>
    </row>
    <row r="573" spans="2:5">
      <c r="B573" s="13">
        <v>41837</v>
      </c>
      <c r="C573">
        <v>289.04544099999998</v>
      </c>
      <c r="D573" s="262">
        <f t="shared" si="12"/>
        <v>-0.649689628295951</v>
      </c>
      <c r="E573" s="105">
        <v>2.6133051408134836E-2</v>
      </c>
    </row>
    <row r="574" spans="2:5">
      <c r="B574" s="13">
        <v>42325</v>
      </c>
      <c r="C574">
        <v>825.11242700000003</v>
      </c>
      <c r="D574" s="262">
        <f t="shared" si="12"/>
        <v>12.046600439340143</v>
      </c>
      <c r="E574" s="105">
        <v>2.6082105671922182E-2</v>
      </c>
    </row>
    <row r="575" spans="2:5">
      <c r="B575" s="13">
        <v>40114</v>
      </c>
      <c r="C575">
        <v>63.243481000000003</v>
      </c>
      <c r="D575" s="262">
        <f t="shared" si="12"/>
        <v>-0.40540191024900468</v>
      </c>
      <c r="E575" s="105">
        <v>2.6073020805730374E-2</v>
      </c>
    </row>
    <row r="576" spans="2:5">
      <c r="B576" s="13">
        <v>40577</v>
      </c>
      <c r="C576">
        <v>106.363411</v>
      </c>
      <c r="D576" s="262">
        <f t="shared" si="12"/>
        <v>-0.82059701906307059</v>
      </c>
      <c r="E576" s="105">
        <v>2.605418791143773E-2</v>
      </c>
    </row>
    <row r="577" spans="2:5">
      <c r="B577" s="13">
        <v>42669</v>
      </c>
      <c r="C577">
        <v>592.87426800000003</v>
      </c>
      <c r="D577" s="262">
        <f t="shared" si="12"/>
        <v>4.5182410073735335</v>
      </c>
      <c r="E577" s="105">
        <v>2.6028945323387911E-2</v>
      </c>
    </row>
    <row r="578" spans="2:5">
      <c r="B578" s="13">
        <v>39100</v>
      </c>
      <c r="C578">
        <v>107.43899500000001</v>
      </c>
      <c r="D578" s="262">
        <f t="shared" si="12"/>
        <v>-0.88721143738456765</v>
      </c>
      <c r="E578" s="105">
        <v>2.6016445008656939E-2</v>
      </c>
    </row>
    <row r="579" spans="2:5">
      <c r="B579" s="13">
        <v>43469</v>
      </c>
      <c r="C579">
        <v>952.56994599999996</v>
      </c>
      <c r="D579" s="262">
        <f t="shared" si="12"/>
        <v>7.2882410372409216</v>
      </c>
      <c r="E579" s="105">
        <v>2.6010478120619105E-2</v>
      </c>
    </row>
    <row r="580" spans="2:5">
      <c r="B580" s="13">
        <v>39329</v>
      </c>
      <c r="C580">
        <v>114.93029</v>
      </c>
      <c r="D580" s="262">
        <f t="shared" si="12"/>
        <v>-0.96882422807481405</v>
      </c>
      <c r="E580" s="105">
        <v>2.5961189217152784E-2</v>
      </c>
    </row>
    <row r="581" spans="2:5">
      <c r="B581" s="13">
        <v>44364</v>
      </c>
      <c r="C581">
        <v>3686.5258789999998</v>
      </c>
      <c r="D581" s="262">
        <f t="shared" si="12"/>
        <v>31.26443801147888</v>
      </c>
      <c r="E581" s="105">
        <v>2.5934450681455851E-2</v>
      </c>
    </row>
    <row r="582" spans="2:5">
      <c r="B582" s="13">
        <v>40639</v>
      </c>
      <c r="C582">
        <v>114.259727</v>
      </c>
      <c r="D582" s="262">
        <f t="shared" si="12"/>
        <v>0.8596774020026523</v>
      </c>
      <c r="E582" s="105">
        <v>2.5916282086313174E-2</v>
      </c>
    </row>
    <row r="583" spans="2:5">
      <c r="B583" s="13">
        <v>38420</v>
      </c>
      <c r="C583">
        <v>61.440617000000003</v>
      </c>
      <c r="D583" s="262">
        <f t="shared" si="12"/>
        <v>-0.93514158105481804</v>
      </c>
      <c r="E583" s="105">
        <v>2.5898021183813368E-2</v>
      </c>
    </row>
    <row r="584" spans="2:5">
      <c r="B584" s="13">
        <v>43395</v>
      </c>
      <c r="C584">
        <v>947.30364999999995</v>
      </c>
      <c r="D584" s="262">
        <f t="shared" ref="D584:D647" si="13">(C584-C585)/C585</f>
        <v>11.173980534583089</v>
      </c>
      <c r="E584" s="105">
        <v>2.5895212986699931E-2</v>
      </c>
    </row>
    <row r="585" spans="2:5">
      <c r="B585" s="13">
        <v>39483</v>
      </c>
      <c r="C585">
        <v>77.813796999999994</v>
      </c>
      <c r="D585" s="262">
        <f t="shared" si="13"/>
        <v>-0.93016506587936354</v>
      </c>
      <c r="E585" s="105">
        <v>2.5880647083018855E-2</v>
      </c>
    </row>
    <row r="586" spans="2:5">
      <c r="B586" s="13">
        <v>43231</v>
      </c>
      <c r="C586">
        <v>1114.2531739999999</v>
      </c>
      <c r="D586" s="262">
        <f t="shared" si="13"/>
        <v>0.31030537667277519</v>
      </c>
      <c r="E586" s="105">
        <v>2.5876516779888621E-2</v>
      </c>
    </row>
    <row r="587" spans="2:5">
      <c r="B587" s="13">
        <v>43587</v>
      </c>
      <c r="C587">
        <v>850.37670900000001</v>
      </c>
      <c r="D587" s="262">
        <f t="shared" si="13"/>
        <v>-0.88487692616109415</v>
      </c>
      <c r="E587" s="105">
        <v>2.5869976676779167E-2</v>
      </c>
    </row>
    <row r="588" spans="2:5">
      <c r="B588" s="13">
        <v>44594</v>
      </c>
      <c r="C588">
        <v>7386.6748049999997</v>
      </c>
      <c r="D588" s="262">
        <f t="shared" si="13"/>
        <v>128.79915468510791</v>
      </c>
      <c r="E588" s="105">
        <v>2.5864233749136555E-2</v>
      </c>
    </row>
    <row r="589" spans="2:5">
      <c r="B589" s="13">
        <v>39960</v>
      </c>
      <c r="C589">
        <v>56.908496999999997</v>
      </c>
      <c r="D589" s="262">
        <f t="shared" si="13"/>
        <v>-0.94175481800985728</v>
      </c>
      <c r="E589" s="105">
        <v>2.5771536746743907E-2</v>
      </c>
    </row>
    <row r="590" spans="2:5">
      <c r="B590" s="13">
        <v>43468</v>
      </c>
      <c r="C590">
        <v>977.05071999999996</v>
      </c>
      <c r="D590" s="262">
        <f t="shared" si="13"/>
        <v>19.063117302833994</v>
      </c>
      <c r="E590" s="105">
        <v>2.569971276419002E-2</v>
      </c>
    </row>
    <row r="591" spans="2:5">
      <c r="B591" s="13">
        <v>38229</v>
      </c>
      <c r="C591">
        <v>48.698849000000003</v>
      </c>
      <c r="D591" s="262">
        <f t="shared" si="13"/>
        <v>-4.9701809088542687E-2</v>
      </c>
      <c r="E591" s="105">
        <v>2.5640891175371053E-2</v>
      </c>
    </row>
    <row r="592" spans="2:5">
      <c r="B592" s="13">
        <v>40001</v>
      </c>
      <c r="C592">
        <v>51.245860999999998</v>
      </c>
      <c r="D592" s="262">
        <f t="shared" si="13"/>
        <v>-0.21880299611190104</v>
      </c>
      <c r="E592" s="105">
        <v>2.5602199196799541E-2</v>
      </c>
    </row>
    <row r="593" spans="2:5">
      <c r="B593" s="13">
        <v>39519</v>
      </c>
      <c r="C593">
        <v>65.599152000000004</v>
      </c>
      <c r="D593" s="262">
        <f t="shared" si="13"/>
        <v>-0.17934159927172619</v>
      </c>
      <c r="E593" s="105">
        <v>2.5575366161716507E-2</v>
      </c>
    </row>
    <row r="594" spans="2:5">
      <c r="B594" s="13">
        <v>41522</v>
      </c>
      <c r="C594">
        <v>79.934783999999993</v>
      </c>
      <c r="D594" s="262">
        <f t="shared" si="13"/>
        <v>-8.7848344081674051E-2</v>
      </c>
      <c r="E594" s="105">
        <v>2.5552748252081117E-2</v>
      </c>
    </row>
    <row r="595" spans="2:5">
      <c r="B595" s="13">
        <v>41032</v>
      </c>
      <c r="C595">
        <v>87.633217000000002</v>
      </c>
      <c r="D595" s="262">
        <f t="shared" si="13"/>
        <v>-0.96904597258317171</v>
      </c>
      <c r="E595" s="105">
        <v>2.5533104919618691E-2</v>
      </c>
    </row>
    <row r="596" spans="2:5">
      <c r="B596" s="13">
        <v>44243</v>
      </c>
      <c r="C596">
        <v>2831.0764159999999</v>
      </c>
      <c r="D596" s="262">
        <f t="shared" si="13"/>
        <v>-0.51119356456662035</v>
      </c>
      <c r="E596" s="105">
        <v>2.5530254235642938E-2</v>
      </c>
    </row>
    <row r="597" spans="2:5">
      <c r="B597" s="13">
        <v>44463</v>
      </c>
      <c r="C597">
        <v>5791.8149409999996</v>
      </c>
      <c r="D597" s="262">
        <f t="shared" si="13"/>
        <v>189.42632434117766</v>
      </c>
      <c r="E597" s="105">
        <v>2.5529302260832408E-2</v>
      </c>
    </row>
    <row r="598" spans="2:5">
      <c r="B598" s="13">
        <v>37610</v>
      </c>
      <c r="C598">
        <v>30.414991000000001</v>
      </c>
      <c r="D598" s="262">
        <f t="shared" si="13"/>
        <v>0.2694893595974196</v>
      </c>
      <c r="E598" s="105">
        <v>2.5515604548792786E-2</v>
      </c>
    </row>
    <row r="599" spans="2:5">
      <c r="B599" s="13">
        <v>37719</v>
      </c>
      <c r="C599">
        <v>23.958445000000001</v>
      </c>
      <c r="D599" s="262">
        <f t="shared" si="13"/>
        <v>-0.97469634870161448</v>
      </c>
      <c r="E599" s="105">
        <v>2.5499615733709041E-2</v>
      </c>
    </row>
    <row r="600" spans="2:5">
      <c r="B600" s="13">
        <v>42409</v>
      </c>
      <c r="C600">
        <v>946.83746299999996</v>
      </c>
      <c r="D600" s="262">
        <f t="shared" si="13"/>
        <v>8.4788339545387963</v>
      </c>
      <c r="E600" s="105">
        <v>2.5444641678531856E-2</v>
      </c>
    </row>
    <row r="601" spans="2:5">
      <c r="B601" s="13">
        <v>40683</v>
      </c>
      <c r="C601">
        <v>99.889656000000002</v>
      </c>
      <c r="D601" s="262">
        <f t="shared" si="13"/>
        <v>-0.88062335217696253</v>
      </c>
      <c r="E601" s="105">
        <v>2.5396802161411314E-2</v>
      </c>
    </row>
    <row r="602" spans="2:5">
      <c r="B602" s="13">
        <v>43510</v>
      </c>
      <c r="C602">
        <v>836.76043700000002</v>
      </c>
      <c r="D602" s="262">
        <f t="shared" si="13"/>
        <v>3.5044978121441184</v>
      </c>
      <c r="E602" s="105">
        <v>2.5347455437098973E-2</v>
      </c>
    </row>
    <row r="603" spans="2:5">
      <c r="B603" s="13">
        <v>41670</v>
      </c>
      <c r="C603">
        <v>185.76109299999999</v>
      </c>
      <c r="D603" s="262">
        <f t="shared" si="13"/>
        <v>1.3843221702420401</v>
      </c>
      <c r="E603" s="105">
        <v>2.5321069985566897E-2</v>
      </c>
    </row>
    <row r="604" spans="2:5">
      <c r="B604" s="13">
        <v>38596</v>
      </c>
      <c r="C604">
        <v>77.909392999999994</v>
      </c>
      <c r="D604" s="262">
        <f t="shared" si="13"/>
        <v>-0.94822698585834264</v>
      </c>
      <c r="E604" s="105">
        <v>2.5265105670506348E-2</v>
      </c>
    </row>
    <row r="605" spans="2:5">
      <c r="B605" s="13">
        <v>44134</v>
      </c>
      <c r="C605">
        <v>1504.826294</v>
      </c>
      <c r="D605" s="262">
        <f t="shared" si="13"/>
        <v>37.350869408804456</v>
      </c>
      <c r="E605" s="105">
        <v>2.5262252824502947E-2</v>
      </c>
    </row>
    <row r="606" spans="2:5">
      <c r="B606" s="13">
        <v>37992</v>
      </c>
      <c r="C606">
        <v>39.238388</v>
      </c>
      <c r="D606" s="262">
        <f t="shared" si="13"/>
        <v>-0.54001225465198721</v>
      </c>
      <c r="E606" s="105">
        <v>2.5241655649351467E-2</v>
      </c>
    </row>
    <row r="607" spans="2:5">
      <c r="B607" s="13">
        <v>40884</v>
      </c>
      <c r="C607">
        <v>85.303116000000003</v>
      </c>
      <c r="D607" s="262">
        <f t="shared" si="13"/>
        <v>2.5132407683807036</v>
      </c>
      <c r="E607" s="105">
        <v>2.5203694103035842E-2</v>
      </c>
    </row>
    <row r="608" spans="2:5">
      <c r="B608" s="13">
        <v>37785</v>
      </c>
      <c r="C608">
        <v>24.280463999999998</v>
      </c>
      <c r="D608" s="262">
        <f t="shared" si="13"/>
        <v>-0.89647866280547983</v>
      </c>
      <c r="E608" s="105">
        <v>2.5152704934896981E-2</v>
      </c>
    </row>
    <row r="609" spans="2:5">
      <c r="B609" s="13">
        <v>41787</v>
      </c>
      <c r="C609">
        <v>234.545502</v>
      </c>
      <c r="D609" s="262">
        <f t="shared" si="13"/>
        <v>-0.72525057800602966</v>
      </c>
      <c r="E609" s="105">
        <v>2.5137083736808903E-2</v>
      </c>
    </row>
    <row r="610" spans="2:5">
      <c r="B610" s="13">
        <v>42520</v>
      </c>
      <c r="C610">
        <v>853.67059300000005</v>
      </c>
      <c r="D610" s="262">
        <f t="shared" si="13"/>
        <v>-0.88609068022199311</v>
      </c>
      <c r="E610" s="105">
        <v>2.5130637358232486E-2</v>
      </c>
    </row>
    <row r="611" spans="2:5">
      <c r="B611" s="13">
        <v>45127</v>
      </c>
      <c r="C611">
        <v>7494.2998049999997</v>
      </c>
      <c r="D611" s="262">
        <f t="shared" si="13"/>
        <v>0.2177233214693349</v>
      </c>
      <c r="E611">
        <v>2.509280104788161E-2</v>
      </c>
    </row>
    <row r="612" spans="2:5">
      <c r="B612" s="13">
        <v>44916</v>
      </c>
      <c r="C612">
        <v>6154.3535160000001</v>
      </c>
      <c r="D612" s="262">
        <f t="shared" si="13"/>
        <v>106.07607852509209</v>
      </c>
      <c r="E612" s="105">
        <v>2.5087659085979704E-2</v>
      </c>
    </row>
    <row r="613" spans="2:5">
      <c r="B613" s="13">
        <v>38915</v>
      </c>
      <c r="C613">
        <v>57.476455999999999</v>
      </c>
      <c r="D613" s="262">
        <f t="shared" si="13"/>
        <v>-0.93382576843923149</v>
      </c>
      <c r="E613" s="105">
        <v>2.5087148481150966E-2</v>
      </c>
    </row>
    <row r="614" spans="2:5">
      <c r="B614" s="13">
        <v>42223</v>
      </c>
      <c r="C614">
        <v>868.5625</v>
      </c>
      <c r="D614" s="262">
        <f t="shared" si="13"/>
        <v>0.54597110811588656</v>
      </c>
      <c r="E614" s="105">
        <v>2.508055060395252E-2</v>
      </c>
    </row>
    <row r="615" spans="2:5">
      <c r="B615" s="13">
        <v>42192</v>
      </c>
      <c r="C615">
        <v>561.82324200000005</v>
      </c>
      <c r="D615" s="262">
        <f t="shared" si="13"/>
        <v>8.0169067229156283</v>
      </c>
      <c r="E615" s="105">
        <v>2.5079553592782741E-2</v>
      </c>
    </row>
    <row r="616" spans="2:5">
      <c r="B616" s="13">
        <v>39699</v>
      </c>
      <c r="C616">
        <v>62.307758</v>
      </c>
      <c r="D616" s="262">
        <f t="shared" si="13"/>
        <v>-0.94015945199628836</v>
      </c>
      <c r="E616" s="105">
        <v>2.506987333967791E-2</v>
      </c>
    </row>
    <row r="617" spans="2:5">
      <c r="B617" s="13">
        <v>42355</v>
      </c>
      <c r="C617">
        <v>1041.229736</v>
      </c>
      <c r="D617" s="262">
        <f t="shared" si="13"/>
        <v>11.231212462662212</v>
      </c>
      <c r="E617" s="105">
        <v>2.4971020441435465E-2</v>
      </c>
    </row>
    <row r="618" spans="2:5">
      <c r="B618" s="13">
        <v>41369</v>
      </c>
      <c r="C618">
        <v>85.128906000000001</v>
      </c>
      <c r="D618" s="262">
        <f t="shared" si="13"/>
        <v>0.57229684843609785</v>
      </c>
      <c r="E618" s="105">
        <v>2.4953884308490104E-2</v>
      </c>
    </row>
    <row r="619" spans="2:5">
      <c r="B619" s="13">
        <v>39993</v>
      </c>
      <c r="C619">
        <v>54.143023999999997</v>
      </c>
      <c r="D619" s="262">
        <f t="shared" si="13"/>
        <v>0.73962198653992051</v>
      </c>
      <c r="E619" s="105">
        <v>2.4928759693071494E-2</v>
      </c>
    </row>
    <row r="620" spans="2:5">
      <c r="B620" s="13">
        <v>38036</v>
      </c>
      <c r="C620">
        <v>31.123442000000001</v>
      </c>
      <c r="D620" s="262">
        <f t="shared" si="13"/>
        <v>-0.96229821282632688</v>
      </c>
      <c r="E620" s="105">
        <v>2.4920463837184836E-2</v>
      </c>
    </row>
    <row r="621" spans="2:5">
      <c r="B621" s="13">
        <v>43634</v>
      </c>
      <c r="C621">
        <v>825.51635699999997</v>
      </c>
      <c r="D621" s="262">
        <f t="shared" si="13"/>
        <v>7.6643143265728737</v>
      </c>
      <c r="E621" s="105">
        <v>2.4916160508513634E-2</v>
      </c>
    </row>
    <row r="622" spans="2:5">
      <c r="B622" s="13">
        <v>39091</v>
      </c>
      <c r="C622">
        <v>95.277748000000003</v>
      </c>
      <c r="D622" s="262">
        <f t="shared" si="13"/>
        <v>-0.47514515598208529</v>
      </c>
      <c r="E622" s="105">
        <v>2.4899361066423185E-2</v>
      </c>
    </row>
    <row r="623" spans="2:5">
      <c r="B623" s="13">
        <v>41677</v>
      </c>
      <c r="C623">
        <v>181.53161600000001</v>
      </c>
      <c r="D623" s="262">
        <f t="shared" si="13"/>
        <v>-0.64820785824093163</v>
      </c>
      <c r="E623" s="105">
        <v>2.4889339979963555E-2</v>
      </c>
    </row>
    <row r="624" spans="2:5">
      <c r="B624" s="13">
        <v>42123</v>
      </c>
      <c r="C624">
        <v>516.01953100000003</v>
      </c>
      <c r="D624" s="262">
        <f t="shared" si="13"/>
        <v>17.503865314745113</v>
      </c>
      <c r="E624" s="105">
        <v>2.4863268652966425E-2</v>
      </c>
    </row>
    <row r="625" spans="2:5">
      <c r="B625" s="13">
        <v>37567</v>
      </c>
      <c r="C625">
        <v>27.887121</v>
      </c>
      <c r="D625" s="262">
        <f t="shared" si="13"/>
        <v>-0.98934482121402056</v>
      </c>
      <c r="E625" s="105">
        <v>2.4852275022896244E-2</v>
      </c>
    </row>
    <row r="626" spans="2:5">
      <c r="B626" s="13">
        <v>44279</v>
      </c>
      <c r="C626">
        <v>2617.236328</v>
      </c>
      <c r="D626" s="262">
        <f t="shared" si="13"/>
        <v>1.1615829742529993</v>
      </c>
      <c r="E626" s="105">
        <v>2.4851712296531173E-2</v>
      </c>
    </row>
    <row r="627" spans="2:5">
      <c r="B627" s="13">
        <v>44096</v>
      </c>
      <c r="C627">
        <v>1210.796143</v>
      </c>
      <c r="D627" s="262">
        <f t="shared" si="13"/>
        <v>49.537342594646688</v>
      </c>
      <c r="E627" s="105">
        <v>2.4824625713628475E-2</v>
      </c>
    </row>
    <row r="628" spans="2:5">
      <c r="B628" s="13">
        <v>37663</v>
      </c>
      <c r="C628">
        <v>23.958445000000001</v>
      </c>
      <c r="D628" s="262">
        <f t="shared" si="13"/>
        <v>-0.73328896840965696</v>
      </c>
      <c r="E628" s="105">
        <v>2.4793309598731997E-2</v>
      </c>
    </row>
    <row r="629" spans="2:5">
      <c r="B629" s="13">
        <v>39041</v>
      </c>
      <c r="C629">
        <v>89.829223999999996</v>
      </c>
      <c r="D629" s="262">
        <f t="shared" si="13"/>
        <v>-0.98828403612768589</v>
      </c>
      <c r="E629" s="105">
        <v>2.4781420665284291E-2</v>
      </c>
    </row>
    <row r="630" spans="2:5">
      <c r="B630" s="13">
        <v>45099</v>
      </c>
      <c r="C630">
        <v>7667.25</v>
      </c>
      <c r="D630" s="262">
        <f t="shared" si="13"/>
        <v>100.7248938557169</v>
      </c>
      <c r="E630">
        <v>2.4766244116918992E-2</v>
      </c>
    </row>
    <row r="631" spans="2:5">
      <c r="B631" s="13">
        <v>38698</v>
      </c>
      <c r="C631">
        <v>75.372405999999998</v>
      </c>
      <c r="D631" s="262">
        <f t="shared" si="13"/>
        <v>-0.88919118736667679</v>
      </c>
      <c r="E631" s="105">
        <v>2.4702912937401386E-2</v>
      </c>
    </row>
    <row r="632" spans="2:5">
      <c r="B632" s="13">
        <v>42765</v>
      </c>
      <c r="C632">
        <v>680.202271</v>
      </c>
      <c r="D632" s="262">
        <f t="shared" si="13"/>
        <v>-0.26873850203446442</v>
      </c>
      <c r="E632" s="105">
        <v>2.4695167499943747E-2</v>
      </c>
    </row>
    <row r="633" spans="2:5">
      <c r="B633" s="13">
        <v>43546</v>
      </c>
      <c r="C633">
        <v>930.176514</v>
      </c>
      <c r="D633" s="262">
        <f t="shared" si="13"/>
        <v>-0.86857887582059556</v>
      </c>
      <c r="E633" s="105">
        <v>2.4614391502515282E-2</v>
      </c>
    </row>
    <row r="634" spans="2:5">
      <c r="B634" s="13">
        <v>44634</v>
      </c>
      <c r="C634">
        <v>7077.8310549999997</v>
      </c>
      <c r="D634" s="262">
        <f t="shared" si="13"/>
        <v>99.145372089545859</v>
      </c>
      <c r="E634" s="105">
        <v>2.4608881639268998E-2</v>
      </c>
    </row>
    <row r="635" spans="2:5">
      <c r="B635" s="13">
        <v>38630</v>
      </c>
      <c r="C635">
        <v>70.675567999999998</v>
      </c>
      <c r="D635" s="262">
        <f t="shared" si="13"/>
        <v>-0.92766205895034126</v>
      </c>
      <c r="E635" s="105">
        <v>2.4602512872013843E-2</v>
      </c>
    </row>
    <row r="636" spans="2:5">
      <c r="B636" s="13">
        <v>43174</v>
      </c>
      <c r="C636">
        <v>977.01934800000004</v>
      </c>
      <c r="D636" s="262">
        <f t="shared" si="13"/>
        <v>10.44347726397101</v>
      </c>
      <c r="E636" s="105">
        <v>2.4586449102031817E-2</v>
      </c>
    </row>
    <row r="637" spans="2:5">
      <c r="B637" s="13">
        <v>39023</v>
      </c>
      <c r="C637">
        <v>85.377837999999997</v>
      </c>
      <c r="D637" s="262">
        <f t="shared" si="13"/>
        <v>-0.23865660346978956</v>
      </c>
      <c r="E637" s="105">
        <v>2.4572665996345441E-2</v>
      </c>
    </row>
    <row r="638" spans="2:5">
      <c r="B638" s="13">
        <v>40308</v>
      </c>
      <c r="C638">
        <v>112.141037</v>
      </c>
      <c r="D638" s="262">
        <f t="shared" si="13"/>
        <v>-4.3566898891661779E-2</v>
      </c>
      <c r="E638" s="105">
        <v>2.4529947330018204E-2</v>
      </c>
    </row>
    <row r="639" spans="2:5">
      <c r="B639" s="13">
        <v>40553</v>
      </c>
      <c r="C639">
        <v>117.249222</v>
      </c>
      <c r="D639" s="262">
        <f t="shared" si="13"/>
        <v>-0.98451930662972731</v>
      </c>
      <c r="E639" s="105">
        <v>2.4500195683020271E-2</v>
      </c>
    </row>
    <row r="640" spans="2:5">
      <c r="B640" s="13">
        <v>45363</v>
      </c>
      <c r="C640">
        <v>7573.8999020000001</v>
      </c>
      <c r="D640" s="262">
        <f t="shared" si="13"/>
        <v>83.616313983987013</v>
      </c>
      <c r="E640">
        <v>2.449682147182132E-2</v>
      </c>
    </row>
    <row r="641" spans="2:5">
      <c r="B641" s="13">
        <v>39048</v>
      </c>
      <c r="C641">
        <v>89.508742999999996</v>
      </c>
      <c r="D641" s="262">
        <f t="shared" si="13"/>
        <v>-0.89916911275778522</v>
      </c>
      <c r="E641" s="105">
        <v>2.4454780622248602E-2</v>
      </c>
    </row>
    <row r="642" spans="2:5">
      <c r="B642" s="13">
        <v>43069</v>
      </c>
      <c r="C642">
        <v>887.71154799999999</v>
      </c>
      <c r="D642" s="262">
        <f t="shared" si="13"/>
        <v>12.367023778040362</v>
      </c>
      <c r="E642" s="105">
        <v>2.4448613776684273E-2</v>
      </c>
    </row>
    <row r="643" spans="2:5">
      <c r="B643" s="13">
        <v>38448</v>
      </c>
      <c r="C643">
        <v>66.410561000000001</v>
      </c>
      <c r="D643" s="262">
        <f t="shared" si="13"/>
        <v>-0.1539217174370075</v>
      </c>
      <c r="E643" s="105">
        <v>2.4440339210448962E-2</v>
      </c>
    </row>
    <row r="644" spans="2:5">
      <c r="B644" s="13">
        <v>38852</v>
      </c>
      <c r="C644">
        <v>78.492217999999994</v>
      </c>
      <c r="D644" s="262">
        <f t="shared" si="13"/>
        <v>-0.31505747010688628</v>
      </c>
      <c r="E644" s="105">
        <v>2.4384985391409004E-2</v>
      </c>
    </row>
    <row r="645" spans="2:5">
      <c r="B645" s="13">
        <v>39196</v>
      </c>
      <c r="C645">
        <v>114.596794</v>
      </c>
      <c r="D645" s="262">
        <f t="shared" si="13"/>
        <v>-0.85979575249479478</v>
      </c>
      <c r="E645" s="105">
        <v>2.4351033789056911E-2</v>
      </c>
    </row>
    <row r="646" spans="2:5">
      <c r="B646" s="13">
        <v>43605</v>
      </c>
      <c r="C646">
        <v>817.35607900000002</v>
      </c>
      <c r="D646" s="262">
        <f t="shared" si="13"/>
        <v>3.6087976073382584</v>
      </c>
      <c r="E646" s="105">
        <v>2.4317709316651753E-2</v>
      </c>
    </row>
    <row r="647" spans="2:5">
      <c r="B647" s="13">
        <v>41652</v>
      </c>
      <c r="C647">
        <v>177.346924</v>
      </c>
      <c r="D647" s="262">
        <f t="shared" si="13"/>
        <v>0.67421486811097597</v>
      </c>
      <c r="E647" s="105">
        <v>2.4298810686150998E-2</v>
      </c>
    </row>
    <row r="648" spans="2:5">
      <c r="B648" s="13">
        <v>40227</v>
      </c>
      <c r="C648">
        <v>105.92841300000001</v>
      </c>
      <c r="D648" s="262">
        <f t="shared" ref="D648:D711" si="14">(C648-C649)/C649</f>
        <v>-0.98360796974908982</v>
      </c>
      <c r="E648" s="105">
        <v>2.4256147122864592E-2</v>
      </c>
    </row>
    <row r="649" spans="2:5">
      <c r="B649" s="13">
        <v>44981</v>
      </c>
      <c r="C649">
        <v>6462.1899409999996</v>
      </c>
      <c r="D649" s="262">
        <f t="shared" si="14"/>
        <v>1.4106778960944564</v>
      </c>
      <c r="E649" s="105">
        <v>2.4242333623037259E-2</v>
      </c>
    </row>
    <row r="650" spans="2:5">
      <c r="B650" s="13">
        <v>44278</v>
      </c>
      <c r="C650">
        <v>2680.6525879999999</v>
      </c>
      <c r="D650" s="262">
        <f t="shared" si="14"/>
        <v>0.99787965523462563</v>
      </c>
      <c r="E650" s="105">
        <v>2.4230238332531646E-2</v>
      </c>
    </row>
    <row r="651" spans="2:5">
      <c r="B651" s="13">
        <v>43347</v>
      </c>
      <c r="C651">
        <v>1341.748779</v>
      </c>
      <c r="D651" s="262">
        <f t="shared" si="14"/>
        <v>12.917341784988899</v>
      </c>
      <c r="E651" s="105">
        <v>2.4154589862409103E-2</v>
      </c>
    </row>
    <row r="652" spans="2:5">
      <c r="B652" s="13">
        <v>39419</v>
      </c>
      <c r="C652">
        <v>96.408409000000006</v>
      </c>
      <c r="D652" s="262">
        <f t="shared" si="14"/>
        <v>-0.96507697933073944</v>
      </c>
      <c r="E652" s="105">
        <v>2.4135972063582721E-2</v>
      </c>
    </row>
    <row r="653" spans="2:5">
      <c r="B653" s="13">
        <v>44244</v>
      </c>
      <c r="C653">
        <v>2760.5976559999999</v>
      </c>
      <c r="D653" s="262">
        <f t="shared" si="14"/>
        <v>28.115452030485464</v>
      </c>
      <c r="E653" s="105">
        <v>2.4108103954971493E-2</v>
      </c>
    </row>
    <row r="654" spans="2:5">
      <c r="B654" s="13">
        <v>41351</v>
      </c>
      <c r="C654">
        <v>94.815551999999997</v>
      </c>
      <c r="D654" s="262">
        <f t="shared" si="14"/>
        <v>0.22096664711723479</v>
      </c>
      <c r="E654" s="105">
        <v>2.4033891776593947E-2</v>
      </c>
    </row>
    <row r="655" spans="2:5">
      <c r="B655" s="13">
        <v>40892</v>
      </c>
      <c r="C655">
        <v>77.656136000000004</v>
      </c>
      <c r="D655" s="262">
        <f t="shared" si="14"/>
        <v>0.24994905230363515</v>
      </c>
      <c r="E655" s="105">
        <v>2.4022500394411974E-2</v>
      </c>
    </row>
    <row r="656" spans="2:5">
      <c r="B656" s="13">
        <v>39545</v>
      </c>
      <c r="C656">
        <v>62.127440999999997</v>
      </c>
      <c r="D656" s="262">
        <f t="shared" si="14"/>
        <v>1.0959161148312464</v>
      </c>
      <c r="E656" s="105">
        <v>2.3966517206667075E-2</v>
      </c>
    </row>
    <row r="657" spans="2:5">
      <c r="B657" s="13">
        <v>37552</v>
      </c>
      <c r="C657">
        <v>29.642140999999999</v>
      </c>
      <c r="D657" s="262">
        <f t="shared" si="14"/>
        <v>-0.64911222453244799</v>
      </c>
      <c r="E657" s="105">
        <v>2.3916003777300136E-2</v>
      </c>
    </row>
    <row r="658" spans="2:5">
      <c r="B658" s="13">
        <v>41544</v>
      </c>
      <c r="C658">
        <v>84.477553999999998</v>
      </c>
      <c r="D658" s="262">
        <f t="shared" si="14"/>
        <v>2.216856036878545</v>
      </c>
      <c r="E658" s="105">
        <v>2.3867716533142701E-2</v>
      </c>
    </row>
    <row r="659" spans="2:5">
      <c r="B659" s="13">
        <v>37838</v>
      </c>
      <c r="C659">
        <v>26.260905999999999</v>
      </c>
      <c r="D659" s="262">
        <f t="shared" si="14"/>
        <v>-0.99681411824062893</v>
      </c>
      <c r="E659" s="105">
        <v>2.3854399671442063E-2</v>
      </c>
    </row>
    <row r="660" spans="2:5">
      <c r="B660" s="13">
        <v>45238</v>
      </c>
      <c r="C660">
        <v>8242.9003909999992</v>
      </c>
      <c r="D660" s="262">
        <f t="shared" si="14"/>
        <v>32.752935440394218</v>
      </c>
      <c r="E660">
        <v>2.384832644016633E-2</v>
      </c>
    </row>
    <row r="661" spans="2:5">
      <c r="B661" s="13">
        <v>41725</v>
      </c>
      <c r="C661">
        <v>244.21284499999999</v>
      </c>
      <c r="D661" s="262">
        <f t="shared" si="14"/>
        <v>-0.74130968664969366</v>
      </c>
      <c r="E661" s="105">
        <v>2.3829755072347351E-2</v>
      </c>
    </row>
    <row r="662" spans="2:5">
      <c r="B662" s="13">
        <v>44042</v>
      </c>
      <c r="C662">
        <v>944.03552200000001</v>
      </c>
      <c r="D662" s="262">
        <f t="shared" si="14"/>
        <v>6.3312892392747566E-2</v>
      </c>
      <c r="E662" s="105">
        <v>2.3829753808532649E-2</v>
      </c>
    </row>
    <row r="663" spans="2:5">
      <c r="B663" s="13">
        <v>42508</v>
      </c>
      <c r="C663">
        <v>887.82476799999995</v>
      </c>
      <c r="D663" s="262">
        <f t="shared" si="14"/>
        <v>-0.89516042009145447</v>
      </c>
      <c r="E663" s="105">
        <v>2.3812702494597278E-2</v>
      </c>
    </row>
    <row r="664" spans="2:5">
      <c r="B664" s="13">
        <v>44830</v>
      </c>
      <c r="C664">
        <v>8468.4121090000008</v>
      </c>
      <c r="D664" s="262">
        <f t="shared" si="14"/>
        <v>77.420757162421694</v>
      </c>
      <c r="E664" s="105">
        <v>2.379304002561352E-2</v>
      </c>
    </row>
    <row r="665" spans="2:5">
      <c r="B665" s="13">
        <v>39314</v>
      </c>
      <c r="C665">
        <v>107.98687</v>
      </c>
      <c r="D665" s="262">
        <f t="shared" si="14"/>
        <v>0.49873883834671989</v>
      </c>
      <c r="E665" s="105">
        <v>2.3780933237261891E-2</v>
      </c>
    </row>
    <row r="666" spans="2:5">
      <c r="B666" s="13">
        <v>39510</v>
      </c>
      <c r="C666">
        <v>72.051826000000005</v>
      </c>
      <c r="D666" s="262">
        <f t="shared" si="14"/>
        <v>-0.1100529978726173</v>
      </c>
      <c r="E666" s="105">
        <v>2.3760080708613449E-2</v>
      </c>
    </row>
    <row r="667" spans="2:5">
      <c r="B667" s="13">
        <v>41457</v>
      </c>
      <c r="C667">
        <v>80.961928999999998</v>
      </c>
      <c r="D667" s="262">
        <f t="shared" si="14"/>
        <v>-0.2310176441153147</v>
      </c>
      <c r="E667" s="105">
        <v>2.3724282922629764E-2</v>
      </c>
    </row>
    <row r="668" spans="2:5">
      <c r="B668" s="13">
        <v>39164</v>
      </c>
      <c r="C668">
        <v>105.284508</v>
      </c>
      <c r="D668" s="262">
        <f t="shared" si="14"/>
        <v>-0.86695446624002237</v>
      </c>
      <c r="E668" s="105">
        <v>2.3718855589275827E-2</v>
      </c>
    </row>
    <row r="669" spans="2:5">
      <c r="B669" s="13">
        <v>42965</v>
      </c>
      <c r="C669">
        <v>791.34191899999996</v>
      </c>
      <c r="D669" s="262">
        <f t="shared" si="14"/>
        <v>8.741665635883237</v>
      </c>
      <c r="E669" s="105">
        <v>2.369064118488037E-2</v>
      </c>
    </row>
    <row r="670" spans="2:5">
      <c r="B670" s="13">
        <v>41487</v>
      </c>
      <c r="C670">
        <v>81.232712000000006</v>
      </c>
      <c r="D670" s="262">
        <f t="shared" si="14"/>
        <v>-0.97845909004972043</v>
      </c>
      <c r="E670" s="105">
        <v>2.3688505428008148E-2</v>
      </c>
    </row>
    <row r="671" spans="2:5">
      <c r="B671" s="13">
        <v>44321</v>
      </c>
      <c r="C671">
        <v>3771.0900879999999</v>
      </c>
      <c r="D671" s="262">
        <f t="shared" si="14"/>
        <v>32.394644719709753</v>
      </c>
      <c r="E671" s="105">
        <v>2.3644362832232577E-2</v>
      </c>
    </row>
    <row r="672" spans="2:5">
      <c r="B672" s="13">
        <v>40249</v>
      </c>
      <c r="C672">
        <v>112.924995</v>
      </c>
      <c r="D672" s="262">
        <f t="shared" si="14"/>
        <v>-0.54530411612274243</v>
      </c>
      <c r="E672" s="105">
        <v>2.3627740498821433E-2</v>
      </c>
    </row>
    <row r="673" spans="2:5">
      <c r="B673" s="13">
        <v>41738</v>
      </c>
      <c r="C673">
        <v>248.35279800000001</v>
      </c>
      <c r="D673" s="262">
        <f t="shared" si="14"/>
        <v>-0.71921514603935099</v>
      </c>
      <c r="E673" s="105">
        <v>2.3517369986208771E-2</v>
      </c>
    </row>
    <row r="674" spans="2:5">
      <c r="B674" s="13">
        <v>42415</v>
      </c>
      <c r="C674">
        <v>884.49499500000002</v>
      </c>
      <c r="D674" s="262">
        <f t="shared" si="14"/>
        <v>0.13763539587364698</v>
      </c>
      <c r="E674" s="105">
        <v>2.346612830385161E-2</v>
      </c>
    </row>
    <row r="675" spans="2:5">
      <c r="B675" s="13">
        <v>43798</v>
      </c>
      <c r="C675">
        <v>777.48547399999995</v>
      </c>
      <c r="D675" s="262">
        <f t="shared" si="14"/>
        <v>8.8060741534677387</v>
      </c>
      <c r="E675" s="105">
        <v>2.3463706497897287E-2</v>
      </c>
    </row>
    <row r="676" spans="2:5">
      <c r="B676" s="13">
        <v>39601</v>
      </c>
      <c r="C676">
        <v>79.286109999999994</v>
      </c>
      <c r="D676" s="262">
        <f t="shared" si="14"/>
        <v>-0.98972911328453916</v>
      </c>
      <c r="E676" s="105">
        <v>2.3463295281065614E-2</v>
      </c>
    </row>
    <row r="677" spans="2:5">
      <c r="B677" s="13">
        <v>45124</v>
      </c>
      <c r="C677">
        <v>7719.5</v>
      </c>
      <c r="D677" s="262">
        <f t="shared" si="14"/>
        <v>91.634242701715863</v>
      </c>
      <c r="E677">
        <v>2.3433098008020948E-2</v>
      </c>
    </row>
    <row r="678" spans="2:5">
      <c r="B678" s="13">
        <v>40865</v>
      </c>
      <c r="C678">
        <v>83.333115000000006</v>
      </c>
      <c r="D678" s="262">
        <f t="shared" si="14"/>
        <v>-0.90127275641579352</v>
      </c>
      <c r="E678" s="105">
        <v>2.3413167424688342E-2</v>
      </c>
    </row>
    <row r="679" spans="2:5">
      <c r="B679" s="13">
        <v>42286</v>
      </c>
      <c r="C679">
        <v>844.07415800000001</v>
      </c>
      <c r="D679" s="262">
        <f t="shared" si="14"/>
        <v>11.104412581374051</v>
      </c>
      <c r="E679" s="105">
        <v>2.3411084641351745E-2</v>
      </c>
    </row>
    <row r="680" spans="2:5">
      <c r="B680" s="13">
        <v>38741</v>
      </c>
      <c r="C680">
        <v>69.732765000000001</v>
      </c>
      <c r="D680" s="262">
        <f t="shared" si="14"/>
        <v>-0.90833329613177227</v>
      </c>
      <c r="E680" s="105">
        <v>2.3396096790265188E-2</v>
      </c>
    </row>
    <row r="681" spans="2:5">
      <c r="B681" s="13">
        <v>43958</v>
      </c>
      <c r="C681">
        <v>760.72076400000003</v>
      </c>
      <c r="D681" s="262">
        <f t="shared" si="14"/>
        <v>8.6594361912929099</v>
      </c>
      <c r="E681" s="105">
        <v>2.3395980094618435E-2</v>
      </c>
    </row>
    <row r="682" spans="2:5">
      <c r="B682" s="13">
        <v>38978</v>
      </c>
      <c r="C682">
        <v>78.754158000000004</v>
      </c>
      <c r="D682" s="262">
        <f t="shared" si="14"/>
        <v>0.29693105662780528</v>
      </c>
      <c r="E682" s="105">
        <v>2.3368779440196923E-2</v>
      </c>
    </row>
    <row r="683" spans="2:5">
      <c r="B683" s="13">
        <v>38468</v>
      </c>
      <c r="C683">
        <v>60.723472999999998</v>
      </c>
      <c r="D683" s="262">
        <f t="shared" si="14"/>
        <v>-5.6754164179759245E-2</v>
      </c>
      <c r="E683" s="105">
        <v>2.3327895782374201E-2</v>
      </c>
    </row>
    <row r="684" spans="2:5">
      <c r="B684" s="13">
        <v>40039</v>
      </c>
      <c r="C684">
        <v>64.377144000000001</v>
      </c>
      <c r="D684" s="262">
        <f t="shared" si="14"/>
        <v>-0.20988729876392315</v>
      </c>
      <c r="E684" s="105">
        <v>2.3325220124826462E-2</v>
      </c>
    </row>
    <row r="685" spans="2:5">
      <c r="B685" s="13">
        <v>38974</v>
      </c>
      <c r="C685">
        <v>81.478431999999998</v>
      </c>
      <c r="D685" s="262">
        <f t="shared" si="14"/>
        <v>-0.98857325281031239</v>
      </c>
      <c r="E685" s="105">
        <v>2.3256025405469546E-2</v>
      </c>
    </row>
    <row r="686" spans="2:5">
      <c r="B686" s="13">
        <v>44859</v>
      </c>
      <c r="C686">
        <v>7130.5009769999997</v>
      </c>
      <c r="D686" s="262">
        <f t="shared" si="14"/>
        <v>78.813496429615554</v>
      </c>
      <c r="E686" s="105">
        <v>2.3251841266024982E-2</v>
      </c>
    </row>
    <row r="687" spans="2:5">
      <c r="B687" s="13">
        <v>41341</v>
      </c>
      <c r="C687">
        <v>89.339539000000002</v>
      </c>
      <c r="D687" s="262">
        <f t="shared" si="14"/>
        <v>-0.98951246531778647</v>
      </c>
      <c r="E687" s="105">
        <v>2.3238257011952774E-2</v>
      </c>
    </row>
    <row r="688" spans="2:5">
      <c r="B688" s="13">
        <v>44714</v>
      </c>
      <c r="C688">
        <v>8518.640625</v>
      </c>
      <c r="D688" s="262">
        <f t="shared" si="14"/>
        <v>85.688729738351299</v>
      </c>
      <c r="E688" s="105">
        <v>2.3223406269783822E-2</v>
      </c>
    </row>
    <row r="689" spans="2:5">
      <c r="B689" s="13">
        <v>40955</v>
      </c>
      <c r="C689">
        <v>98.266991000000004</v>
      </c>
      <c r="D689" s="262">
        <f t="shared" si="14"/>
        <v>0.34948239578788221</v>
      </c>
      <c r="E689" s="105">
        <v>2.3158406065929393E-2</v>
      </c>
    </row>
    <row r="690" spans="2:5">
      <c r="B690" s="13">
        <v>38566</v>
      </c>
      <c r="C690">
        <v>72.818282999999994</v>
      </c>
      <c r="D690" s="262">
        <f t="shared" si="14"/>
        <v>1.3765439373512318</v>
      </c>
      <c r="E690" s="105">
        <v>2.3121331000677821E-2</v>
      </c>
    </row>
    <row r="691" spans="2:5">
      <c r="B691" s="13">
        <v>38135</v>
      </c>
      <c r="C691">
        <v>30.640411</v>
      </c>
      <c r="D691" s="262">
        <f t="shared" si="14"/>
        <v>-0.4257029674376826</v>
      </c>
      <c r="E691" s="105">
        <v>2.3118289820613744E-2</v>
      </c>
    </row>
    <row r="692" spans="2:5">
      <c r="B692" s="13">
        <v>39997</v>
      </c>
      <c r="C692">
        <v>53.352898000000003</v>
      </c>
      <c r="D692" s="262">
        <f t="shared" si="14"/>
        <v>-0.93145368925023253</v>
      </c>
      <c r="E692" s="105">
        <v>2.3088246280763391E-2</v>
      </c>
    </row>
    <row r="693" spans="2:5">
      <c r="B693" s="13">
        <v>43004</v>
      </c>
      <c r="C693">
        <v>778.348206</v>
      </c>
      <c r="D693" s="262">
        <f t="shared" si="14"/>
        <v>0.55414843847616524</v>
      </c>
      <c r="E693" s="105">
        <v>2.3081568614332564E-2</v>
      </c>
    </row>
    <row r="694" spans="2:5">
      <c r="B694" s="13">
        <v>42087</v>
      </c>
      <c r="C694">
        <v>500.81973299999999</v>
      </c>
      <c r="D694" s="262">
        <f t="shared" si="14"/>
        <v>16.969194773193962</v>
      </c>
      <c r="E694" s="105">
        <v>2.3066795909829758E-2</v>
      </c>
    </row>
    <row r="695" spans="2:5">
      <c r="B695" s="13">
        <v>37558</v>
      </c>
      <c r="C695">
        <v>27.871016999999998</v>
      </c>
      <c r="D695" s="262">
        <f t="shared" si="14"/>
        <v>-0.74980306575126721</v>
      </c>
      <c r="E695" s="105">
        <v>2.3049638230986647E-2</v>
      </c>
    </row>
    <row r="696" spans="2:5">
      <c r="B696" s="13">
        <v>40210</v>
      </c>
      <c r="C696">
        <v>111.396317</v>
      </c>
      <c r="D696" s="262">
        <f t="shared" si="14"/>
        <v>0.45552738597375542</v>
      </c>
      <c r="E696" s="105">
        <v>2.3038260884722425E-2</v>
      </c>
    </row>
    <row r="697" spans="2:5">
      <c r="B697" s="13">
        <v>41512</v>
      </c>
      <c r="C697">
        <v>76.533302000000006</v>
      </c>
      <c r="D697" s="262">
        <f t="shared" si="14"/>
        <v>0.2299551829004105</v>
      </c>
      <c r="E697" s="105">
        <v>2.3033146234039802E-2</v>
      </c>
    </row>
    <row r="698" spans="2:5">
      <c r="B698" s="13">
        <v>38418</v>
      </c>
      <c r="C698">
        <v>62.224463999999998</v>
      </c>
      <c r="D698" s="262">
        <f t="shared" si="14"/>
        <v>-0.99215302135091987</v>
      </c>
      <c r="E698" s="105">
        <v>2.3032528324886812E-2</v>
      </c>
    </row>
    <row r="699" spans="2:5">
      <c r="B699" s="13">
        <v>44728</v>
      </c>
      <c r="C699">
        <v>7929.7353519999997</v>
      </c>
      <c r="D699" s="262">
        <f t="shared" si="14"/>
        <v>12.554430008794794</v>
      </c>
      <c r="E699" s="105">
        <v>2.2917367979956946E-2</v>
      </c>
    </row>
    <row r="700" spans="2:5">
      <c r="B700" s="13">
        <v>43922</v>
      </c>
      <c r="C700">
        <v>585.02905299999998</v>
      </c>
      <c r="D700" s="262">
        <f t="shared" si="14"/>
        <v>16.411823034781232</v>
      </c>
      <c r="E700" s="105">
        <v>2.2911227340422141E-2</v>
      </c>
    </row>
    <row r="701" spans="2:5">
      <c r="B701" s="13">
        <v>39857</v>
      </c>
      <c r="C701">
        <v>33.599528999999997</v>
      </c>
      <c r="D701" s="262">
        <f t="shared" si="14"/>
        <v>-0.8778218605027901</v>
      </c>
      <c r="E701" s="105">
        <v>2.2909537087672818E-2</v>
      </c>
    </row>
    <row r="702" spans="2:5">
      <c r="B702" s="13">
        <v>41850</v>
      </c>
      <c r="C702">
        <v>275.00442500000003</v>
      </c>
      <c r="D702" s="262">
        <f t="shared" si="14"/>
        <v>1.6865310033975183</v>
      </c>
      <c r="E702" s="105">
        <v>2.2902093181087359E-2</v>
      </c>
    </row>
    <row r="703" spans="2:5">
      <c r="B703" s="13">
        <v>41198</v>
      </c>
      <c r="C703">
        <v>102.364136</v>
      </c>
      <c r="D703" s="262">
        <f t="shared" si="14"/>
        <v>0.2319653297851535</v>
      </c>
      <c r="E703" s="105">
        <v>2.2890762758287986E-2</v>
      </c>
    </row>
    <row r="704" spans="2:5">
      <c r="B704" s="13">
        <v>41486</v>
      </c>
      <c r="C704">
        <v>83.090110999999993</v>
      </c>
      <c r="D704" s="262">
        <f t="shared" si="14"/>
        <v>1.8122736882549531</v>
      </c>
      <c r="E704" s="105">
        <v>2.2865160527940843E-2</v>
      </c>
    </row>
    <row r="705" spans="2:5">
      <c r="B705" s="13">
        <v>37928</v>
      </c>
      <c r="C705">
        <v>29.545528000000001</v>
      </c>
      <c r="D705" s="262">
        <f t="shared" si="14"/>
        <v>-0.96297365124282108</v>
      </c>
      <c r="E705" s="105">
        <v>2.2853981989921442E-2</v>
      </c>
    </row>
    <row r="706" spans="2:5">
      <c r="B706" s="13">
        <v>43773</v>
      </c>
      <c r="C706">
        <v>797.95953399999996</v>
      </c>
      <c r="D706" s="262">
        <f t="shared" si="14"/>
        <v>27.303423905454107</v>
      </c>
      <c r="E706" s="105">
        <v>2.2847999091849498E-2</v>
      </c>
    </row>
    <row r="707" spans="2:5">
      <c r="B707" s="13">
        <v>37918</v>
      </c>
      <c r="C707">
        <v>28.193038999999999</v>
      </c>
      <c r="D707" s="262">
        <f t="shared" si="14"/>
        <v>-0.71688849427816403</v>
      </c>
      <c r="E707" s="105">
        <v>2.2780441089734735E-2</v>
      </c>
    </row>
    <row r="708" spans="2:5">
      <c r="B708" s="13">
        <v>41577</v>
      </c>
      <c r="C708">
        <v>99.582808999999997</v>
      </c>
      <c r="D708" s="262">
        <f t="shared" si="14"/>
        <v>-0.60444443750646271</v>
      </c>
      <c r="E708" s="105">
        <v>2.2753476439533443E-2</v>
      </c>
    </row>
    <row r="709" spans="2:5">
      <c r="B709" s="13">
        <v>41758</v>
      </c>
      <c r="C709">
        <v>251.754288</v>
      </c>
      <c r="D709" s="262">
        <f t="shared" si="14"/>
        <v>-0.96458396867714524</v>
      </c>
      <c r="E709" s="105">
        <v>2.2727543892717805E-2</v>
      </c>
    </row>
    <row r="710" spans="2:5">
      <c r="B710" s="13">
        <v>44582</v>
      </c>
      <c r="C710">
        <v>7108.4838870000003</v>
      </c>
      <c r="D710" s="262">
        <f t="shared" si="14"/>
        <v>18.633011539392559</v>
      </c>
      <c r="E710" s="105">
        <v>2.2724973665592368E-2</v>
      </c>
    </row>
    <row r="711" spans="2:5">
      <c r="B711" s="13">
        <v>42026</v>
      </c>
      <c r="C711">
        <v>362.06793199999998</v>
      </c>
      <c r="D711" s="262">
        <f t="shared" si="14"/>
        <v>-0.57118808471798566</v>
      </c>
      <c r="E711" s="105">
        <v>2.2718383590110525E-2</v>
      </c>
    </row>
    <row r="712" spans="2:5">
      <c r="B712" s="13">
        <v>43651</v>
      </c>
      <c r="C712">
        <v>844.35137899999995</v>
      </c>
      <c r="D712" s="262">
        <f t="shared" ref="D712:D775" si="15">(C712-C713)/C713</f>
        <v>6.6981244879378874</v>
      </c>
      <c r="E712" s="105">
        <v>2.2698015932631571E-2</v>
      </c>
    </row>
    <row r="713" spans="2:5">
      <c r="B713" s="13">
        <v>40648</v>
      </c>
      <c r="C713">
        <v>109.682739</v>
      </c>
      <c r="D713" s="262">
        <f t="shared" si="15"/>
        <v>-0.83064651610229168</v>
      </c>
      <c r="E713" s="105">
        <v>2.2683319752286286E-2</v>
      </c>
    </row>
    <row r="714" spans="2:5">
      <c r="B714" s="13">
        <v>43669</v>
      </c>
      <c r="C714">
        <v>647.65563999999995</v>
      </c>
      <c r="D714" s="262">
        <f t="shared" si="15"/>
        <v>11.105254481391039</v>
      </c>
      <c r="E714" s="105">
        <v>2.2668504951707028E-2</v>
      </c>
    </row>
    <row r="715" spans="2:5">
      <c r="B715" s="13">
        <v>38349</v>
      </c>
      <c r="C715">
        <v>53.502026000000001</v>
      </c>
      <c r="D715" s="262">
        <f t="shared" si="15"/>
        <v>-0.99353789048799912</v>
      </c>
      <c r="E715" s="105">
        <v>2.263324702890426E-2</v>
      </c>
    </row>
    <row r="716" spans="2:5">
      <c r="B716" s="13">
        <v>44726</v>
      </c>
      <c r="C716">
        <v>8279.34375</v>
      </c>
      <c r="D716" s="262">
        <f t="shared" si="15"/>
        <v>257.39681436390697</v>
      </c>
      <c r="E716" s="105">
        <v>2.2623455755463928E-2</v>
      </c>
    </row>
    <row r="717" spans="2:5">
      <c r="B717" s="13">
        <v>37517</v>
      </c>
      <c r="C717">
        <v>32.041198999999999</v>
      </c>
      <c r="D717" s="262">
        <f t="shared" si="15"/>
        <v>-0.19883180345689144</v>
      </c>
      <c r="E717" s="105">
        <v>2.2610495408159133E-2</v>
      </c>
    </row>
    <row r="718" spans="2:5">
      <c r="B718" s="13">
        <v>38187</v>
      </c>
      <c r="C718">
        <v>39.993099000000001</v>
      </c>
      <c r="D718" s="262">
        <f t="shared" si="15"/>
        <v>-0.87934402738484652</v>
      </c>
      <c r="E718" s="105">
        <v>2.2601108465867346E-2</v>
      </c>
    </row>
    <row r="719" spans="2:5">
      <c r="B719" s="13">
        <v>42016</v>
      </c>
      <c r="C719">
        <v>331.46389799999997</v>
      </c>
      <c r="D719" s="262">
        <f t="shared" si="15"/>
        <v>-0.62570969783011476</v>
      </c>
      <c r="E719" s="105">
        <v>2.2569493177964306E-2</v>
      </c>
    </row>
    <row r="720" spans="2:5">
      <c r="B720" s="13">
        <v>43489</v>
      </c>
      <c r="C720">
        <v>885.57971199999997</v>
      </c>
      <c r="D720" s="262">
        <f t="shared" si="15"/>
        <v>39.264403151571038</v>
      </c>
      <c r="E720" s="105">
        <v>2.2458252362380957E-2</v>
      </c>
    </row>
    <row r="721" spans="2:5">
      <c r="B721" s="13">
        <v>37687</v>
      </c>
      <c r="C721">
        <v>21.994109999999999</v>
      </c>
      <c r="D721" s="262">
        <f t="shared" si="15"/>
        <v>-0.97561615567749749</v>
      </c>
      <c r="E721" s="105">
        <v>2.245512962717439E-2</v>
      </c>
    </row>
    <row r="722" spans="2:5">
      <c r="B722" s="13">
        <v>43578</v>
      </c>
      <c r="C722">
        <v>901.99517800000001</v>
      </c>
      <c r="D722" s="262">
        <f t="shared" si="15"/>
        <v>0.33739348892014798</v>
      </c>
      <c r="E722" s="105">
        <v>2.2425394322479794E-2</v>
      </c>
    </row>
    <row r="723" spans="2:5">
      <c r="B723" s="13">
        <v>42720</v>
      </c>
      <c r="C723">
        <v>674.44262700000002</v>
      </c>
      <c r="D723" s="262">
        <f t="shared" si="15"/>
        <v>5.2422753554820085</v>
      </c>
      <c r="E723" s="105">
        <v>2.2411587338742159E-2</v>
      </c>
    </row>
    <row r="724" spans="2:5">
      <c r="B724" s="13">
        <v>39183</v>
      </c>
      <c r="C724">
        <v>108.04435700000001</v>
      </c>
      <c r="D724" s="262">
        <f t="shared" si="15"/>
        <v>5.8101399201386975E-2</v>
      </c>
      <c r="E724" s="105">
        <v>2.2409403834066206E-2</v>
      </c>
    </row>
    <row r="725" spans="2:5">
      <c r="B725" s="13">
        <v>41586</v>
      </c>
      <c r="C725">
        <v>102.11153400000001</v>
      </c>
      <c r="D725" s="262">
        <f t="shared" si="15"/>
        <v>-0.15912229002797754</v>
      </c>
      <c r="E725" s="105">
        <v>2.2406291528060892E-2</v>
      </c>
    </row>
    <row r="726" spans="2:5">
      <c r="B726" s="13">
        <v>40528</v>
      </c>
      <c r="C726">
        <v>121.43446400000001</v>
      </c>
      <c r="D726" s="262">
        <f t="shared" si="15"/>
        <v>3.5847983597272042</v>
      </c>
      <c r="E726" s="105">
        <v>2.2391943130324374E-2</v>
      </c>
    </row>
    <row r="727" spans="2:5">
      <c r="B727" s="13">
        <v>37846</v>
      </c>
      <c r="C727">
        <v>26.486325999999998</v>
      </c>
      <c r="D727" s="262">
        <f t="shared" si="15"/>
        <v>-0.97036630381282962</v>
      </c>
      <c r="E727" s="105">
        <v>2.2374659995901321E-2</v>
      </c>
    </row>
    <row r="728" spans="2:5">
      <c r="B728" s="13">
        <v>42382</v>
      </c>
      <c r="C728">
        <v>893.79083300000002</v>
      </c>
      <c r="D728" s="262">
        <f t="shared" si="15"/>
        <v>-0.25324748957849935</v>
      </c>
      <c r="E728" s="105">
        <v>2.2350325193437205E-2</v>
      </c>
    </row>
    <row r="729" spans="2:5">
      <c r="B729" s="13">
        <v>43367</v>
      </c>
      <c r="C729">
        <v>1196.903687</v>
      </c>
      <c r="D729" s="262">
        <f t="shared" si="15"/>
        <v>0.2620297850089906</v>
      </c>
      <c r="E729" s="105">
        <v>2.2286922219724892E-2</v>
      </c>
    </row>
    <row r="730" spans="2:5">
      <c r="B730" s="13">
        <v>43186</v>
      </c>
      <c r="C730">
        <v>948.39575200000002</v>
      </c>
      <c r="D730" s="262">
        <f t="shared" si="15"/>
        <v>0.10840137964426923</v>
      </c>
      <c r="E730" s="105">
        <v>2.2225730399373294E-2</v>
      </c>
    </row>
    <row r="731" spans="2:5">
      <c r="B731" s="13">
        <v>43521</v>
      </c>
      <c r="C731">
        <v>855.64288299999998</v>
      </c>
      <c r="D731" s="262">
        <f t="shared" si="15"/>
        <v>29.384142452868144</v>
      </c>
      <c r="E731" s="105">
        <v>2.2218444674286873E-2</v>
      </c>
    </row>
    <row r="732" spans="2:5">
      <c r="B732" s="13">
        <v>37638</v>
      </c>
      <c r="C732">
        <v>28.160837000000001</v>
      </c>
      <c r="D732" s="262">
        <f t="shared" si="15"/>
        <v>-9.5656557268126483E-2</v>
      </c>
      <c r="E732" s="105">
        <v>2.2209490962063629E-2</v>
      </c>
    </row>
    <row r="733" spans="2:5">
      <c r="B733" s="13">
        <v>37622</v>
      </c>
      <c r="C733">
        <v>31.139538000000002</v>
      </c>
      <c r="D733" s="262">
        <f t="shared" si="15"/>
        <v>-0.20749694580214145</v>
      </c>
      <c r="E733" s="105">
        <v>2.2198683510676324E-2</v>
      </c>
    </row>
    <row r="734" spans="2:5">
      <c r="B734" s="13">
        <v>38210</v>
      </c>
      <c r="C734">
        <v>39.292641000000003</v>
      </c>
      <c r="D734" s="262">
        <f t="shared" si="15"/>
        <v>-0.54804428707254282</v>
      </c>
      <c r="E734" s="105">
        <v>2.2125753285832821E-2</v>
      </c>
    </row>
    <row r="735" spans="2:5">
      <c r="B735" s="13">
        <v>41480</v>
      </c>
      <c r="C735">
        <v>86.939139999999995</v>
      </c>
      <c r="D735" s="262">
        <f t="shared" si="15"/>
        <v>-0.98684719529310483</v>
      </c>
      <c r="E735" s="105">
        <v>2.2099385158932387E-2</v>
      </c>
    </row>
    <row r="736" spans="2:5">
      <c r="B736" s="13">
        <v>44978</v>
      </c>
      <c r="C736">
        <v>6609.9316410000001</v>
      </c>
      <c r="D736" s="262">
        <f t="shared" si="15"/>
        <v>3.8201725190401157</v>
      </c>
      <c r="E736" s="105">
        <v>2.2062104021600169E-2</v>
      </c>
    </row>
    <row r="737" spans="2:5">
      <c r="B737" s="13">
        <v>43346</v>
      </c>
      <c r="C737">
        <v>1371.30603</v>
      </c>
      <c r="D737" s="262">
        <f t="shared" si="15"/>
        <v>6.9551832368011413</v>
      </c>
      <c r="E737" s="105">
        <v>2.2028900985495103E-2</v>
      </c>
    </row>
    <row r="738" spans="2:5">
      <c r="B738" s="13">
        <v>41661</v>
      </c>
      <c r="C738">
        <v>172.37893700000001</v>
      </c>
      <c r="D738" s="262">
        <f t="shared" si="15"/>
        <v>-0.81650594180214908</v>
      </c>
      <c r="E738" s="105">
        <v>2.2024545400672967E-2</v>
      </c>
    </row>
    <row r="739" spans="2:5">
      <c r="B739" s="13">
        <v>44046</v>
      </c>
      <c r="C739">
        <v>939.42517099999998</v>
      </c>
      <c r="D739" s="262">
        <f t="shared" si="15"/>
        <v>10.155398144182875</v>
      </c>
      <c r="E739" s="105">
        <v>2.1982710565426077E-2</v>
      </c>
    </row>
    <row r="740" spans="2:5">
      <c r="B740" s="13">
        <v>41416</v>
      </c>
      <c r="C740">
        <v>84.212608000000003</v>
      </c>
      <c r="D740" s="262">
        <f t="shared" si="15"/>
        <v>-0.19435752796669986</v>
      </c>
      <c r="E740" s="105">
        <v>2.1974935921631824E-2</v>
      </c>
    </row>
    <row r="741" spans="2:5">
      <c r="B741" s="13">
        <v>40441</v>
      </c>
      <c r="C741">
        <v>104.52851099999999</v>
      </c>
      <c r="D741" s="262">
        <f t="shared" si="15"/>
        <v>0.16780224474831471</v>
      </c>
      <c r="E741" s="105">
        <v>2.1971617528600759E-2</v>
      </c>
    </row>
    <row r="742" spans="2:5">
      <c r="B742" s="13">
        <v>39058</v>
      </c>
      <c r="C742">
        <v>89.508742999999996</v>
      </c>
      <c r="D742" s="262">
        <f t="shared" si="15"/>
        <v>-0.96635883469422967</v>
      </c>
      <c r="E742" s="105">
        <v>2.1955581425822601E-2</v>
      </c>
    </row>
    <row r="743" spans="2:5">
      <c r="B743" s="13">
        <v>44263</v>
      </c>
      <c r="C743">
        <v>2660.6909179999998</v>
      </c>
      <c r="D743" s="262">
        <f t="shared" si="15"/>
        <v>33.458677581860549</v>
      </c>
      <c r="E743" s="105">
        <v>2.1907809839471729E-2</v>
      </c>
    </row>
    <row r="744" spans="2:5">
      <c r="B744" s="13">
        <v>39610</v>
      </c>
      <c r="C744">
        <v>77.213959000000003</v>
      </c>
      <c r="D744" s="262">
        <f t="shared" si="15"/>
        <v>-0.90052672130033762</v>
      </c>
      <c r="E744" s="105">
        <v>2.1890414628675959E-2</v>
      </c>
    </row>
    <row r="745" spans="2:5">
      <c r="B745" s="13">
        <v>42565</v>
      </c>
      <c r="C745">
        <v>776.22814900000003</v>
      </c>
      <c r="D745" s="262">
        <f t="shared" si="15"/>
        <v>0.11899955420541816</v>
      </c>
      <c r="E745" s="105">
        <v>2.182534118145377E-2</v>
      </c>
    </row>
    <row r="746" spans="2:5">
      <c r="B746" s="13">
        <v>42717</v>
      </c>
      <c r="C746">
        <v>693.68048099999999</v>
      </c>
      <c r="D746" s="262">
        <f t="shared" si="15"/>
        <v>1.3863952344647688</v>
      </c>
      <c r="E746" s="105">
        <v>2.1811511112317612E-2</v>
      </c>
    </row>
    <row r="747" spans="2:5">
      <c r="B747" s="13">
        <v>41913</v>
      </c>
      <c r="C747">
        <v>290.68130500000001</v>
      </c>
      <c r="D747" s="262">
        <f t="shared" si="15"/>
        <v>-0.68679226473204036</v>
      </c>
      <c r="E747" s="105">
        <v>2.1803303262086855E-2</v>
      </c>
    </row>
    <row r="748" spans="2:5">
      <c r="B748" s="13">
        <v>43854</v>
      </c>
      <c r="C748">
        <v>928.07830799999999</v>
      </c>
      <c r="D748" s="262">
        <f t="shared" si="15"/>
        <v>26.240386547213955</v>
      </c>
      <c r="E748" s="105">
        <v>2.1744887484295053E-2</v>
      </c>
    </row>
    <row r="749" spans="2:5">
      <c r="B749" s="13">
        <v>38013</v>
      </c>
      <c r="C749">
        <v>34.069938999999998</v>
      </c>
      <c r="D749" s="262">
        <f t="shared" si="15"/>
        <v>-0.96658274182375481</v>
      </c>
      <c r="E749" s="105">
        <v>2.172848819840003E-2</v>
      </c>
    </row>
    <row r="750" spans="2:5">
      <c r="B750" s="13">
        <v>43130</v>
      </c>
      <c r="C750">
        <v>1019.53125</v>
      </c>
      <c r="D750" s="262">
        <f t="shared" si="15"/>
        <v>0.13985644172325251</v>
      </c>
      <c r="E750" s="105">
        <v>2.1702180161343895E-2</v>
      </c>
    </row>
    <row r="751" spans="2:5">
      <c r="B751" s="13">
        <v>42452</v>
      </c>
      <c r="C751">
        <v>894.43829300000004</v>
      </c>
      <c r="D751" s="262">
        <f t="shared" si="15"/>
        <v>5.669324636162683</v>
      </c>
      <c r="E751" s="105">
        <v>2.1685819796074247E-2</v>
      </c>
    </row>
    <row r="752" spans="2:5">
      <c r="B752" s="13">
        <v>41607</v>
      </c>
      <c r="C752">
        <v>134.11227400000001</v>
      </c>
      <c r="D752" s="262">
        <f t="shared" si="15"/>
        <v>1.1211858763776561</v>
      </c>
      <c r="E752" s="105">
        <v>2.1649950176460171E-2</v>
      </c>
    </row>
    <row r="753" spans="2:5">
      <c r="B753" s="13">
        <v>38527</v>
      </c>
      <c r="C753">
        <v>63.225140000000003</v>
      </c>
      <c r="D753" s="262">
        <f t="shared" si="15"/>
        <v>-0.90050034171702986</v>
      </c>
      <c r="E753" s="105">
        <v>2.1557505861198503E-2</v>
      </c>
    </row>
    <row r="754" spans="2:5">
      <c r="B754" s="13">
        <v>42881</v>
      </c>
      <c r="C754">
        <v>635.43072500000005</v>
      </c>
      <c r="D754" s="262">
        <f t="shared" si="15"/>
        <v>-0.82448232311737868</v>
      </c>
      <c r="E754" s="105">
        <v>2.1555815948413635E-2</v>
      </c>
    </row>
    <row r="755" spans="2:5">
      <c r="B755" s="13">
        <v>44323</v>
      </c>
      <c r="C755">
        <v>3620.3232419999999</v>
      </c>
      <c r="D755" s="262">
        <f t="shared" si="15"/>
        <v>12.084602698743874</v>
      </c>
      <c r="E755" s="105">
        <v>2.1477146369461773E-2</v>
      </c>
    </row>
    <row r="756" spans="2:5">
      <c r="B756" s="13">
        <v>41856</v>
      </c>
      <c r="C756">
        <v>276.68576000000002</v>
      </c>
      <c r="D756" s="262">
        <f t="shared" si="15"/>
        <v>-0.96029462526050924</v>
      </c>
      <c r="E756" s="105">
        <v>2.1472987801851411E-2</v>
      </c>
    </row>
    <row r="757" spans="2:5">
      <c r="B757" s="13">
        <v>44861</v>
      </c>
      <c r="C757">
        <v>6968.4711909999996</v>
      </c>
      <c r="D757" s="262">
        <f t="shared" si="15"/>
        <v>77.932889424753498</v>
      </c>
      <c r="E757" s="105">
        <v>2.1452652242730227E-2</v>
      </c>
    </row>
    <row r="758" spans="2:5">
      <c r="B758" s="13">
        <v>39409</v>
      </c>
      <c r="C758">
        <v>88.283493000000007</v>
      </c>
      <c r="D758" s="262">
        <f t="shared" si="15"/>
        <v>6.0801860458454489E-2</v>
      </c>
      <c r="E758" s="105">
        <v>2.1451140942855752E-2</v>
      </c>
    </row>
    <row r="759" spans="2:5">
      <c r="B759" s="13">
        <v>39020</v>
      </c>
      <c r="C759">
        <v>83.223358000000005</v>
      </c>
      <c r="D759" s="262">
        <f t="shared" si="15"/>
        <v>2.7346797921767316</v>
      </c>
      <c r="E759" s="105">
        <v>2.1415802405230461E-2</v>
      </c>
    </row>
    <row r="760" spans="2:5">
      <c r="B760" s="13">
        <v>37762</v>
      </c>
      <c r="C760">
        <v>22.283933999999999</v>
      </c>
      <c r="D760" s="262">
        <f t="shared" si="15"/>
        <v>-0.34701555276187984</v>
      </c>
      <c r="E760" s="105">
        <v>2.1402347774778716E-2</v>
      </c>
    </row>
    <row r="761" spans="2:5">
      <c r="B761" s="13">
        <v>39805</v>
      </c>
      <c r="C761">
        <v>34.126286</v>
      </c>
      <c r="D761" s="262">
        <f t="shared" si="15"/>
        <v>-0.99538961680898885</v>
      </c>
      <c r="E761" s="105">
        <v>2.1396469468504761E-2</v>
      </c>
    </row>
    <row r="762" spans="2:5">
      <c r="B762" s="13">
        <v>45168</v>
      </c>
      <c r="C762">
        <v>7402.0498049999997</v>
      </c>
      <c r="D762" s="262">
        <f t="shared" si="15"/>
        <v>330.69049232763649</v>
      </c>
      <c r="E762">
        <v>2.1380925460483376E-2</v>
      </c>
    </row>
    <row r="763" spans="2:5">
      <c r="B763" s="13">
        <v>37727</v>
      </c>
      <c r="C763">
        <v>22.316134999999999</v>
      </c>
      <c r="D763" s="262">
        <f t="shared" si="15"/>
        <v>-0.23762382901013049</v>
      </c>
      <c r="E763" s="105">
        <v>2.1370852084783544E-2</v>
      </c>
    </row>
    <row r="764" spans="2:5">
      <c r="B764" s="13">
        <v>37636</v>
      </c>
      <c r="C764">
        <v>29.271816000000001</v>
      </c>
      <c r="D764" s="262">
        <f t="shared" si="15"/>
        <v>-0.99648582527332608</v>
      </c>
      <c r="E764" s="105">
        <v>2.1348416577253424E-2</v>
      </c>
    </row>
    <row r="765" spans="2:5">
      <c r="B765" s="13">
        <v>44699</v>
      </c>
      <c r="C765">
        <v>8329.6416019999997</v>
      </c>
      <c r="D765" s="262">
        <f t="shared" si="15"/>
        <v>5.3474604425486724E-2</v>
      </c>
      <c r="E765" s="105">
        <v>2.1327770649517314E-2</v>
      </c>
    </row>
    <row r="766" spans="2:5">
      <c r="B766" s="13">
        <v>44676</v>
      </c>
      <c r="C766">
        <v>7906.8271480000003</v>
      </c>
      <c r="D766" s="262">
        <f t="shared" si="15"/>
        <v>101.81643408973356</v>
      </c>
      <c r="E766" s="105">
        <v>2.1301010404180473E-2</v>
      </c>
    </row>
    <row r="767" spans="2:5">
      <c r="B767" s="13">
        <v>38950</v>
      </c>
      <c r="C767">
        <v>76.902366999999998</v>
      </c>
      <c r="D767" s="262">
        <f t="shared" si="15"/>
        <v>1.4332048710312968</v>
      </c>
      <c r="E767" s="105">
        <v>2.1281700159381411E-2</v>
      </c>
    </row>
    <row r="768" spans="2:5">
      <c r="B768" s="13">
        <v>39870</v>
      </c>
      <c r="C768">
        <v>31.605381000000001</v>
      </c>
      <c r="D768" s="262">
        <f t="shared" si="15"/>
        <v>-0.1778441702986891</v>
      </c>
      <c r="E768" s="105">
        <v>2.1276713310385692E-2</v>
      </c>
    </row>
    <row r="769" spans="2:5">
      <c r="B769" s="13">
        <v>38211</v>
      </c>
      <c r="C769">
        <v>38.442081000000002</v>
      </c>
      <c r="D769" s="262">
        <f t="shared" si="15"/>
        <v>-5.7033622216851321E-2</v>
      </c>
      <c r="E769" s="105">
        <v>2.1267270942204649E-2</v>
      </c>
    </row>
    <row r="770" spans="2:5">
      <c r="B770" s="13">
        <v>39925</v>
      </c>
      <c r="C770">
        <v>40.767181000000001</v>
      </c>
      <c r="D770" s="262">
        <f t="shared" si="15"/>
        <v>-0.61875822229245547</v>
      </c>
      <c r="E770" s="105">
        <v>2.1206594560036884E-2</v>
      </c>
    </row>
    <row r="771" spans="2:5">
      <c r="B771" s="13">
        <v>39290</v>
      </c>
      <c r="C771">
        <v>106.93261699999999</v>
      </c>
      <c r="D771" s="262">
        <f t="shared" si="15"/>
        <v>-0.98907099627432349</v>
      </c>
      <c r="E771" s="105">
        <v>2.1176785908827191E-2</v>
      </c>
    </row>
    <row r="772" spans="2:5">
      <c r="B772" s="13">
        <v>44797</v>
      </c>
      <c r="C772">
        <v>9784.296875</v>
      </c>
      <c r="D772" s="262">
        <f t="shared" si="15"/>
        <v>37.556016318283589</v>
      </c>
      <c r="E772" s="105">
        <v>2.11669192082783E-2</v>
      </c>
    </row>
    <row r="773" spans="2:5">
      <c r="B773" s="13">
        <v>41733</v>
      </c>
      <c r="C773">
        <v>253.76835600000001</v>
      </c>
      <c r="D773" s="262">
        <f t="shared" si="15"/>
        <v>2.8773171443967822</v>
      </c>
      <c r="E773" s="105">
        <v>2.1161938673430226E-2</v>
      </c>
    </row>
    <row r="774" spans="2:5">
      <c r="B774" s="13">
        <v>39657</v>
      </c>
      <c r="C774">
        <v>65.449471000000003</v>
      </c>
      <c r="D774" s="262">
        <f t="shared" si="15"/>
        <v>-0.28456874789140102</v>
      </c>
      <c r="E774" s="105">
        <v>2.1133197097930174E-2</v>
      </c>
    </row>
    <row r="775" spans="2:5">
      <c r="B775" s="13">
        <v>39388</v>
      </c>
      <c r="C775">
        <v>91.482544000000004</v>
      </c>
      <c r="D775" s="262">
        <f t="shared" si="15"/>
        <v>-0.85937972455153988</v>
      </c>
      <c r="E775" s="105">
        <v>2.1099323491398762E-2</v>
      </c>
    </row>
    <row r="776" spans="2:5">
      <c r="B776" s="13">
        <v>42648</v>
      </c>
      <c r="C776">
        <v>650.564392</v>
      </c>
      <c r="D776" s="262">
        <f t="shared" ref="D776:D839" si="16">(C776-C777)/C777</f>
        <v>-0.9196455145688941</v>
      </c>
      <c r="E776" s="105">
        <v>2.1043628962815121E-2</v>
      </c>
    </row>
    <row r="777" spans="2:5">
      <c r="B777" s="13">
        <v>44727</v>
      </c>
      <c r="C777">
        <v>8096.1801759999998</v>
      </c>
      <c r="D777" s="262">
        <f t="shared" si="16"/>
        <v>9.1937470856837713</v>
      </c>
      <c r="E777" s="105">
        <v>2.0989959514603505E-2</v>
      </c>
    </row>
    <row r="778" spans="2:5">
      <c r="B778" s="13">
        <v>42591</v>
      </c>
      <c r="C778">
        <v>794.23004200000003</v>
      </c>
      <c r="D778" s="262">
        <f t="shared" si="16"/>
        <v>2.0773695883095935</v>
      </c>
      <c r="E778" s="105">
        <v>2.0983225626869637E-2</v>
      </c>
    </row>
    <row r="779" spans="2:5">
      <c r="B779" s="13">
        <v>41751</v>
      </c>
      <c r="C779">
        <v>258.087311</v>
      </c>
      <c r="D779" s="262">
        <f t="shared" si="16"/>
        <v>-0.68741685959107734</v>
      </c>
      <c r="E779" s="105">
        <v>2.098092362578027E-2</v>
      </c>
    </row>
    <row r="780" spans="2:5">
      <c r="B780" s="13">
        <v>43808</v>
      </c>
      <c r="C780">
        <v>825.65972899999997</v>
      </c>
      <c r="D780" s="262">
        <f t="shared" si="16"/>
        <v>-0.90914185493839972</v>
      </c>
      <c r="E780" s="105">
        <v>2.0968651046254207E-2</v>
      </c>
    </row>
    <row r="781" spans="2:5">
      <c r="B781" s="13">
        <v>45278</v>
      </c>
      <c r="C781">
        <v>9087.3496090000008</v>
      </c>
      <c r="D781" s="262">
        <f t="shared" si="16"/>
        <v>83.422239782545162</v>
      </c>
      <c r="E781">
        <v>2.0964481532455219E-2</v>
      </c>
    </row>
    <row r="782" spans="2:5">
      <c r="B782" s="13">
        <v>40452</v>
      </c>
      <c r="C782">
        <v>107.641655</v>
      </c>
      <c r="D782" s="262">
        <f t="shared" si="16"/>
        <v>1.9297219395321112</v>
      </c>
      <c r="E782" s="105">
        <v>2.0922945868271033E-2</v>
      </c>
    </row>
    <row r="783" spans="2:5">
      <c r="B783" s="13">
        <v>39766</v>
      </c>
      <c r="C783">
        <v>36.741253</v>
      </c>
      <c r="D783" s="262">
        <f t="shared" si="16"/>
        <v>-0.97195546328330518</v>
      </c>
      <c r="E783" s="105">
        <v>2.090959386939413E-2</v>
      </c>
    </row>
    <row r="784" spans="2:5">
      <c r="B784" s="13">
        <v>43348</v>
      </c>
      <c r="C784">
        <v>1310.10376</v>
      </c>
      <c r="D784" s="262">
        <f t="shared" si="16"/>
        <v>11.290506705150605</v>
      </c>
      <c r="E784" s="105">
        <v>2.0850136010688979E-2</v>
      </c>
    </row>
    <row r="785" spans="2:5">
      <c r="B785" s="13">
        <v>40339</v>
      </c>
      <c r="C785">
        <v>106.59477200000001</v>
      </c>
      <c r="D785" s="262">
        <f t="shared" si="16"/>
        <v>-0.81692568850356306</v>
      </c>
      <c r="E785" s="105">
        <v>2.0833367450568265E-2</v>
      </c>
    </row>
    <row r="786" spans="2:5">
      <c r="B786" s="13">
        <v>42073</v>
      </c>
      <c r="C786">
        <v>582.24865699999998</v>
      </c>
      <c r="D786" s="262">
        <f t="shared" si="16"/>
        <v>7.3333247268627542</v>
      </c>
      <c r="E786" s="105">
        <v>2.0833120969749052E-2</v>
      </c>
    </row>
    <row r="787" spans="2:5">
      <c r="B787" s="13">
        <v>38541</v>
      </c>
      <c r="C787">
        <v>69.869911000000002</v>
      </c>
      <c r="D787" s="262">
        <f t="shared" si="16"/>
        <v>-0.20096217907989383</v>
      </c>
      <c r="E787" s="105">
        <v>2.0786479656358471E-2</v>
      </c>
    </row>
    <row r="788" spans="2:5">
      <c r="B788" s="13">
        <v>40924</v>
      </c>
      <c r="C788">
        <v>87.442558000000005</v>
      </c>
      <c r="D788" s="262">
        <f t="shared" si="16"/>
        <v>0.13500090340521478</v>
      </c>
      <c r="E788" s="105">
        <v>2.0771461185530294E-2</v>
      </c>
    </row>
    <row r="789" spans="2:5">
      <c r="B789" s="13">
        <v>40904</v>
      </c>
      <c r="C789">
        <v>77.041839999999993</v>
      </c>
      <c r="D789" s="262">
        <f t="shared" si="16"/>
        <v>-0.90497064763404123</v>
      </c>
      <c r="E789" s="105">
        <v>2.0769337754211831E-2</v>
      </c>
    </row>
    <row r="790" spans="2:5">
      <c r="B790" s="13">
        <v>42590</v>
      </c>
      <c r="C790">
        <v>810.71624799999995</v>
      </c>
      <c r="D790" s="262">
        <f t="shared" si="16"/>
        <v>23.333161761018086</v>
      </c>
      <c r="E790" s="105">
        <v>2.0757469660156628E-2</v>
      </c>
    </row>
    <row r="791" spans="2:5">
      <c r="B791" s="13">
        <v>39833</v>
      </c>
      <c r="C791">
        <v>33.317340999999999</v>
      </c>
      <c r="D791" s="262">
        <f t="shared" si="16"/>
        <v>0.20165945391039175</v>
      </c>
      <c r="E791" s="105">
        <v>2.0749273217228092E-2</v>
      </c>
    </row>
    <row r="792" spans="2:5">
      <c r="B792" s="13">
        <v>37803</v>
      </c>
      <c r="C792">
        <v>27.726109000000001</v>
      </c>
      <c r="D792" s="262">
        <f t="shared" si="16"/>
        <v>-0.63025709046519651</v>
      </c>
      <c r="E792" s="105">
        <v>2.0747083347982795E-2</v>
      </c>
    </row>
    <row r="793" spans="2:5">
      <c r="B793" s="13">
        <v>39643</v>
      </c>
      <c r="C793">
        <v>74.987533999999997</v>
      </c>
      <c r="D793" s="262">
        <f t="shared" si="16"/>
        <v>1.7788129279712745</v>
      </c>
      <c r="E793" s="105">
        <v>2.0742693612528156E-2</v>
      </c>
    </row>
    <row r="794" spans="2:5">
      <c r="B794" s="13">
        <v>37643</v>
      </c>
      <c r="C794">
        <v>26.985455999999999</v>
      </c>
      <c r="D794" s="262">
        <f t="shared" si="16"/>
        <v>-0.96443412177008192</v>
      </c>
      <c r="E794" s="105">
        <v>2.0706275957169642E-2</v>
      </c>
    </row>
    <row r="795" spans="2:5">
      <c r="B795" s="13">
        <v>43971</v>
      </c>
      <c r="C795">
        <v>758.74566700000003</v>
      </c>
      <c r="D795" s="262">
        <f t="shared" si="16"/>
        <v>6.1870513081668435</v>
      </c>
      <c r="E795" s="105">
        <v>2.067276161798564E-2</v>
      </c>
    </row>
    <row r="796" spans="2:5">
      <c r="B796" s="13">
        <v>41106</v>
      </c>
      <c r="C796">
        <v>105.57120500000001</v>
      </c>
      <c r="D796" s="262">
        <f t="shared" si="16"/>
        <v>0.20884344133200056</v>
      </c>
      <c r="E796" s="105">
        <v>2.0670798616911651E-2</v>
      </c>
    </row>
    <row r="797" spans="2:5">
      <c r="B797" s="13">
        <v>41396</v>
      </c>
      <c r="C797">
        <v>87.332404999999994</v>
      </c>
      <c r="D797" s="262">
        <f t="shared" si="16"/>
        <v>2.0454803620398598</v>
      </c>
      <c r="E797" s="105">
        <v>2.0652849459112582E-2</v>
      </c>
    </row>
    <row r="798" spans="2:5">
      <c r="B798" s="13">
        <v>37900</v>
      </c>
      <c r="C798">
        <v>28.676068999999998</v>
      </c>
      <c r="D798" s="262">
        <f t="shared" si="16"/>
        <v>-0.67681437703269698</v>
      </c>
      <c r="E798" s="105">
        <v>2.0630488731911926E-2</v>
      </c>
    </row>
    <row r="799" spans="2:5">
      <c r="B799" s="13">
        <v>41479</v>
      </c>
      <c r="C799">
        <v>88.729408000000006</v>
      </c>
      <c r="D799" s="262">
        <f t="shared" si="16"/>
        <v>-0.89821193636148522</v>
      </c>
      <c r="E799" s="105">
        <v>2.0592198174493235E-2</v>
      </c>
    </row>
    <row r="800" spans="2:5">
      <c r="B800" s="13">
        <v>42493</v>
      </c>
      <c r="C800">
        <v>871.70739700000001</v>
      </c>
      <c r="D800" s="262">
        <f t="shared" si="16"/>
        <v>8.0086851069106988</v>
      </c>
      <c r="E800" s="105">
        <v>2.0575646681708991E-2</v>
      </c>
    </row>
    <row r="801" spans="2:5">
      <c r="B801" s="13">
        <v>40942</v>
      </c>
      <c r="C801">
        <v>96.763000000000005</v>
      </c>
      <c r="D801" s="262">
        <f t="shared" si="16"/>
        <v>-0.10679391400279777</v>
      </c>
      <c r="E801" s="105">
        <v>2.0554033971245597E-2</v>
      </c>
    </row>
    <row r="802" spans="2:5">
      <c r="B802" s="13">
        <v>39346</v>
      </c>
      <c r="C802">
        <v>108.332222</v>
      </c>
      <c r="D802" s="262">
        <f t="shared" si="16"/>
        <v>1.7201160217548574</v>
      </c>
      <c r="E802" s="105">
        <v>2.054799637320525E-2</v>
      </c>
    </row>
    <row r="803" spans="2:5">
      <c r="B803" s="13">
        <v>38194</v>
      </c>
      <c r="C803">
        <v>39.826324</v>
      </c>
      <c r="D803" s="262">
        <f t="shared" si="16"/>
        <v>-0.67948948835314382</v>
      </c>
      <c r="E803" s="105">
        <v>2.0512921826491653E-2</v>
      </c>
    </row>
    <row r="804" spans="2:5">
      <c r="B804" s="13">
        <v>40498</v>
      </c>
      <c r="C804">
        <v>124.25902600000001</v>
      </c>
      <c r="D804" s="262">
        <f t="shared" si="16"/>
        <v>-0.97899962467120472</v>
      </c>
      <c r="E804" s="105">
        <v>2.0487728793462716E-2</v>
      </c>
    </row>
    <row r="805" spans="2:5">
      <c r="B805" s="13">
        <v>44540</v>
      </c>
      <c r="C805">
        <v>5916.9907229999999</v>
      </c>
      <c r="D805" s="262">
        <f t="shared" si="16"/>
        <v>8.5872609212553925</v>
      </c>
      <c r="E805" s="105">
        <v>2.0447265614403503E-2</v>
      </c>
    </row>
    <row r="806" spans="2:5">
      <c r="B806" s="13">
        <v>42727</v>
      </c>
      <c r="C806">
        <v>617.17218000000003</v>
      </c>
      <c r="D806" s="262">
        <f t="shared" si="16"/>
        <v>19.195488179544022</v>
      </c>
      <c r="E806" s="105">
        <v>2.0434011007454348E-2</v>
      </c>
    </row>
    <row r="807" spans="2:5">
      <c r="B807" s="13">
        <v>37550</v>
      </c>
      <c r="C807">
        <v>30.559904</v>
      </c>
      <c r="D807" s="262">
        <f t="shared" si="16"/>
        <v>2.4837910107482233E-2</v>
      </c>
      <c r="E807" s="105">
        <v>2.0430069216830427E-2</v>
      </c>
    </row>
    <row r="808" spans="2:5">
      <c r="B808" s="13">
        <v>38041</v>
      </c>
      <c r="C808">
        <v>29.819255999999999</v>
      </c>
      <c r="D808" s="262">
        <f t="shared" si="16"/>
        <v>-0.12038973311687259</v>
      </c>
      <c r="E808" s="105">
        <v>2.0385881791266044E-2</v>
      </c>
    </row>
    <row r="809" spans="2:5">
      <c r="B809" s="13">
        <v>39776</v>
      </c>
      <c r="C809">
        <v>33.900531999999998</v>
      </c>
      <c r="D809" s="262">
        <f t="shared" si="16"/>
        <v>-0.4630513281454558</v>
      </c>
      <c r="E809" s="105">
        <v>2.0385046940286342E-2</v>
      </c>
    </row>
    <row r="810" spans="2:5">
      <c r="B810" s="13">
        <v>39695</v>
      </c>
      <c r="C810">
        <v>63.135517</v>
      </c>
      <c r="D810" s="262">
        <f t="shared" si="16"/>
        <v>-0.92790375193270824</v>
      </c>
      <c r="E810" s="105">
        <v>2.0371051941010767E-2</v>
      </c>
    </row>
    <row r="811" spans="2:5">
      <c r="B811" s="13">
        <v>43503</v>
      </c>
      <c r="C811">
        <v>875.71154799999999</v>
      </c>
      <c r="D811" s="262">
        <f t="shared" si="16"/>
        <v>0.1971017238491348</v>
      </c>
      <c r="E811" s="105">
        <v>2.0342769385514395E-2</v>
      </c>
    </row>
    <row r="812" spans="2:5">
      <c r="B812" s="13">
        <v>42615</v>
      </c>
      <c r="C812">
        <v>731.52642800000001</v>
      </c>
      <c r="D812" s="262">
        <f t="shared" si="16"/>
        <v>-0.29855028382852061</v>
      </c>
      <c r="E812" s="105">
        <v>2.0294665601103785E-2</v>
      </c>
    </row>
    <row r="813" spans="2:5">
      <c r="B813" s="13">
        <v>43872</v>
      </c>
      <c r="C813">
        <v>1042.8779300000001</v>
      </c>
      <c r="D813" s="262">
        <f t="shared" si="16"/>
        <v>19.355244893865912</v>
      </c>
      <c r="E813" s="105">
        <v>2.0265937235077219E-2</v>
      </c>
    </row>
    <row r="814" spans="2:5">
      <c r="B814" s="13">
        <v>38238</v>
      </c>
      <c r="C814">
        <v>51.233868000000001</v>
      </c>
      <c r="D814" s="262">
        <f t="shared" si="16"/>
        <v>-0.36237470124693694</v>
      </c>
      <c r="E814" s="105">
        <v>2.025910752966064E-2</v>
      </c>
    </row>
    <row r="815" spans="2:5">
      <c r="B815" s="13">
        <v>41435</v>
      </c>
      <c r="C815">
        <v>80.351059000000006</v>
      </c>
      <c r="D815" s="262">
        <f t="shared" si="16"/>
        <v>-0.91311666545157755</v>
      </c>
      <c r="E815" s="105">
        <v>2.0221695633089717E-2</v>
      </c>
    </row>
    <row r="816" spans="2:5">
      <c r="B816" s="13">
        <v>43397</v>
      </c>
      <c r="C816">
        <v>924.81555200000003</v>
      </c>
      <c r="D816" s="262">
        <f t="shared" si="16"/>
        <v>-0.20320705353091956</v>
      </c>
      <c r="E816" s="105">
        <v>2.0202080696497333E-2</v>
      </c>
    </row>
    <row r="817" spans="2:5">
      <c r="B817" s="13">
        <v>43245</v>
      </c>
      <c r="C817">
        <v>1160.6723629999999</v>
      </c>
      <c r="D817" s="262">
        <f t="shared" si="16"/>
        <v>17.109157696293654</v>
      </c>
      <c r="E817" s="105">
        <v>2.0193510152228897E-2</v>
      </c>
    </row>
    <row r="818" spans="2:5">
      <c r="B818" s="13">
        <v>38874</v>
      </c>
      <c r="C818">
        <v>64.093117000000007</v>
      </c>
      <c r="D818" s="262">
        <f t="shared" si="16"/>
        <v>-0.26075828693603237</v>
      </c>
      <c r="E818" s="105">
        <v>2.0190788843065143E-2</v>
      </c>
    </row>
    <row r="819" spans="2:5">
      <c r="B819" s="13">
        <v>40809</v>
      </c>
      <c r="C819">
        <v>86.701164000000006</v>
      </c>
      <c r="D819" s="262">
        <f t="shared" si="16"/>
        <v>-0.67331126677907038</v>
      </c>
      <c r="E819" s="105">
        <v>2.0189322710108544E-2</v>
      </c>
    </row>
    <row r="820" spans="2:5">
      <c r="B820" s="13">
        <v>41863</v>
      </c>
      <c r="C820">
        <v>265.393799</v>
      </c>
      <c r="D820" s="262">
        <f t="shared" si="16"/>
        <v>-0.6445787077588564</v>
      </c>
      <c r="E820" s="105">
        <v>2.0174444065357434E-2</v>
      </c>
    </row>
    <row r="821" spans="2:5">
      <c r="B821" s="13">
        <v>43973</v>
      </c>
      <c r="C821">
        <v>746.70202600000005</v>
      </c>
      <c r="D821" s="262">
        <f t="shared" si="16"/>
        <v>-0.15796645582919616</v>
      </c>
      <c r="E821" s="105">
        <v>2.0139514513520543E-2</v>
      </c>
    </row>
    <row r="822" spans="2:5">
      <c r="B822" s="13">
        <v>42268</v>
      </c>
      <c r="C822">
        <v>886.78417999999999</v>
      </c>
      <c r="D822" s="262">
        <f t="shared" si="16"/>
        <v>-0.89521700937872994</v>
      </c>
      <c r="E822" s="105">
        <v>2.0137236743600889E-2</v>
      </c>
    </row>
    <row r="823" spans="2:5">
      <c r="B823" s="13">
        <v>44767</v>
      </c>
      <c r="C823">
        <v>8463.0546880000002</v>
      </c>
      <c r="D823" s="262">
        <f t="shared" si="16"/>
        <v>207.31183945476064</v>
      </c>
      <c r="E823" s="105">
        <v>2.0104593448156634E-2</v>
      </c>
    </row>
    <row r="824" spans="2:5">
      <c r="B824" s="13">
        <v>38191</v>
      </c>
      <c r="C824">
        <v>40.626854000000002</v>
      </c>
      <c r="D824" s="262">
        <f t="shared" si="16"/>
        <v>-0.33388022891634889</v>
      </c>
      <c r="E824" s="105">
        <v>2.0100524467184116E-2</v>
      </c>
    </row>
    <row r="825" spans="2:5">
      <c r="B825" s="13">
        <v>38429</v>
      </c>
      <c r="C825">
        <v>60.990313999999998</v>
      </c>
      <c r="D825" s="262">
        <f t="shared" si="16"/>
        <v>-0.99001973605443605</v>
      </c>
      <c r="E825" s="105">
        <v>2.0083618662025102E-2</v>
      </c>
    </row>
    <row r="826" spans="2:5">
      <c r="B826" s="13">
        <v>45002</v>
      </c>
      <c r="C826">
        <v>6111.0922849999997</v>
      </c>
      <c r="D826" s="262">
        <f t="shared" si="16"/>
        <v>6.4684218998555414</v>
      </c>
      <c r="E826" s="105">
        <v>2.0048109372677127E-2</v>
      </c>
    </row>
    <row r="827" spans="2:5">
      <c r="B827" s="13">
        <v>43595</v>
      </c>
      <c r="C827">
        <v>818.25750700000003</v>
      </c>
      <c r="D827" s="262">
        <f t="shared" si="16"/>
        <v>0.56211909223243051</v>
      </c>
      <c r="E827" s="105">
        <v>1.9989349102794499E-2</v>
      </c>
    </row>
    <row r="828" spans="2:5">
      <c r="B828" s="13">
        <v>42114</v>
      </c>
      <c r="C828">
        <v>523.8125</v>
      </c>
      <c r="D828" s="262">
        <f t="shared" si="16"/>
        <v>19.473694002578107</v>
      </c>
      <c r="E828" s="105">
        <v>1.9906864670401238E-2</v>
      </c>
    </row>
    <row r="829" spans="2:5">
      <c r="B829" s="13">
        <v>37832</v>
      </c>
      <c r="C829">
        <v>25.58466</v>
      </c>
      <c r="D829" s="262">
        <f t="shared" si="16"/>
        <v>-0.11476313414345322</v>
      </c>
      <c r="E829" s="105">
        <v>1.9897290573057863E-2</v>
      </c>
    </row>
    <row r="830" spans="2:5">
      <c r="B830" s="13">
        <v>37865</v>
      </c>
      <c r="C830">
        <v>28.901485000000001</v>
      </c>
      <c r="D830" s="262">
        <f t="shared" si="16"/>
        <v>-0.58211759659231377</v>
      </c>
      <c r="E830" s="105">
        <v>1.9886374262975948E-2</v>
      </c>
    </row>
    <row r="831" spans="2:5">
      <c r="B831" s="13">
        <v>39575</v>
      </c>
      <c r="C831">
        <v>69.161766</v>
      </c>
      <c r="D831" s="262">
        <f t="shared" si="16"/>
        <v>-0.94062427040479712</v>
      </c>
      <c r="E831" s="105">
        <v>1.9833786083145514E-2</v>
      </c>
    </row>
    <row r="832" spans="2:5">
      <c r="B832" s="13">
        <v>43251</v>
      </c>
      <c r="C832">
        <v>1164.8154300000001</v>
      </c>
      <c r="D832" s="262">
        <f t="shared" si="16"/>
        <v>15.737463417279482</v>
      </c>
      <c r="E832" s="105">
        <v>1.9826088089985275E-2</v>
      </c>
    </row>
    <row r="833" spans="2:5">
      <c r="B833" s="13">
        <v>40078</v>
      </c>
      <c r="C833">
        <v>69.593306999999996</v>
      </c>
      <c r="D833" s="262">
        <f t="shared" si="16"/>
        <v>-0.32426259909753585</v>
      </c>
      <c r="E833" s="105">
        <v>1.98162167193612E-2</v>
      </c>
    </row>
    <row r="834" spans="2:5">
      <c r="B834" s="13">
        <v>40336</v>
      </c>
      <c r="C834">
        <v>102.988686</v>
      </c>
      <c r="D834" s="262">
        <f t="shared" si="16"/>
        <v>-0.61789371751971689</v>
      </c>
      <c r="E834" s="105">
        <v>1.9794342910069408E-2</v>
      </c>
    </row>
    <row r="835" spans="2:5">
      <c r="B835" s="13">
        <v>41991</v>
      </c>
      <c r="C835">
        <v>269.52890000000002</v>
      </c>
      <c r="D835" s="262">
        <f t="shared" si="16"/>
        <v>8.5274765230327052</v>
      </c>
      <c r="E835" s="105">
        <v>1.9771286685942208E-2</v>
      </c>
    </row>
    <row r="836" spans="2:5">
      <c r="B836" s="13">
        <v>38055</v>
      </c>
      <c r="C836">
        <v>28.289642000000001</v>
      </c>
      <c r="D836" s="262">
        <f t="shared" si="16"/>
        <v>-0.70952187733016281</v>
      </c>
      <c r="E836" s="105">
        <v>1.9732818690363911E-2</v>
      </c>
    </row>
    <row r="837" spans="2:5">
      <c r="B837" s="13">
        <v>41123</v>
      </c>
      <c r="C837">
        <v>97.389922999999996</v>
      </c>
      <c r="D837" s="262">
        <f t="shared" si="16"/>
        <v>1.9855126039373971</v>
      </c>
      <c r="E837" s="105">
        <v>1.9643634948360768E-2</v>
      </c>
    </row>
    <row r="838" spans="2:5">
      <c r="B838" s="13">
        <v>37512</v>
      </c>
      <c r="C838">
        <v>32.620837999999999</v>
      </c>
      <c r="D838" s="262">
        <f t="shared" si="16"/>
        <v>-0.99638289759937892</v>
      </c>
      <c r="E838" s="105">
        <v>1.9627385462793741E-2</v>
      </c>
    </row>
    <row r="839" spans="2:5">
      <c r="B839" s="13">
        <v>44817</v>
      </c>
      <c r="C839">
        <v>9018.5</v>
      </c>
      <c r="D839" s="262">
        <f t="shared" si="16"/>
        <v>10.593108309813415</v>
      </c>
      <c r="E839" s="105">
        <v>1.9574401546438819E-2</v>
      </c>
    </row>
    <row r="840" spans="2:5">
      <c r="B840" s="13">
        <v>43780</v>
      </c>
      <c r="C840">
        <v>777.91906700000004</v>
      </c>
      <c r="D840" s="262">
        <f t="shared" ref="D840:D903" si="17">(C840-C841)/C841</f>
        <v>7.0326602189635672</v>
      </c>
      <c r="E840" s="105">
        <v>1.9573231837583263E-2</v>
      </c>
    </row>
    <row r="841" spans="2:5">
      <c r="B841" s="13">
        <v>41212</v>
      </c>
      <c r="C841">
        <v>96.844513000000006</v>
      </c>
      <c r="D841" s="262">
        <f t="shared" si="17"/>
        <v>-0.91583252457944031</v>
      </c>
      <c r="E841" s="105">
        <v>1.952228932009958E-2</v>
      </c>
    </row>
    <row r="842" spans="2:5">
      <c r="B842" s="13">
        <v>44077</v>
      </c>
      <c r="C842">
        <v>1150.6168210000001</v>
      </c>
      <c r="D842" s="262">
        <f t="shared" si="17"/>
        <v>12.481869125444312</v>
      </c>
      <c r="E842" s="105">
        <v>1.9512293979999051E-2</v>
      </c>
    </row>
    <row r="843" spans="2:5">
      <c r="B843" s="13">
        <v>40779</v>
      </c>
      <c r="C843">
        <v>85.345496999999995</v>
      </c>
      <c r="D843" s="262">
        <f t="shared" si="17"/>
        <v>-0.91209319793466348</v>
      </c>
      <c r="E843" s="105">
        <v>1.9484055079125508E-2</v>
      </c>
    </row>
    <row r="844" spans="2:5">
      <c r="B844" s="13">
        <v>42236</v>
      </c>
      <c r="C844">
        <v>970.86340299999995</v>
      </c>
      <c r="D844" s="262">
        <f t="shared" si="17"/>
        <v>-0.28688379598808667</v>
      </c>
      <c r="E844" s="105">
        <v>1.9474294380637372E-2</v>
      </c>
    </row>
    <row r="845" spans="2:5">
      <c r="B845" s="13">
        <v>43313</v>
      </c>
      <c r="C845">
        <v>1361.437866</v>
      </c>
      <c r="D845" s="262">
        <f t="shared" si="17"/>
        <v>35.347526673534254</v>
      </c>
      <c r="E845" s="105">
        <v>1.9468617010394443E-2</v>
      </c>
    </row>
    <row r="846" spans="2:5">
      <c r="B846" s="13">
        <v>39764</v>
      </c>
      <c r="C846">
        <v>37.456135000000003</v>
      </c>
      <c r="D846" s="262">
        <f t="shared" si="17"/>
        <v>-0.50872294316707234</v>
      </c>
      <c r="E846" s="105">
        <v>1.9457202507492135E-2</v>
      </c>
    </row>
    <row r="847" spans="2:5">
      <c r="B847" s="13">
        <v>41491</v>
      </c>
      <c r="C847">
        <v>76.242385999999996</v>
      </c>
      <c r="D847" s="262">
        <f t="shared" si="17"/>
        <v>-0.14922835395679576</v>
      </c>
      <c r="E847" s="105">
        <v>1.9449250151284628E-2</v>
      </c>
    </row>
    <row r="848" spans="2:5">
      <c r="B848" s="13">
        <v>39070</v>
      </c>
      <c r="C848">
        <v>89.615570000000005</v>
      </c>
      <c r="D848" s="262">
        <f t="shared" si="17"/>
        <v>-0.63657320826540365</v>
      </c>
      <c r="E848" s="105">
        <v>1.9444899032312168E-2</v>
      </c>
    </row>
    <row r="849" spans="2:5">
      <c r="B849" s="13">
        <v>41744</v>
      </c>
      <c r="C849">
        <v>246.58493000000001</v>
      </c>
      <c r="D849" s="262">
        <f t="shared" si="17"/>
        <v>-0.82033159400869948</v>
      </c>
      <c r="E849" s="105">
        <v>1.9428269769922148E-2</v>
      </c>
    </row>
    <row r="850" spans="2:5">
      <c r="B850" s="13">
        <v>43335</v>
      </c>
      <c r="C850">
        <v>1372.4445800000001</v>
      </c>
      <c r="D850" s="262">
        <f t="shared" si="17"/>
        <v>3.8309778851288856</v>
      </c>
      <c r="E850" s="105">
        <v>1.9417046757764723E-2</v>
      </c>
    </row>
    <row r="851" spans="2:5">
      <c r="B851" s="13">
        <v>41844</v>
      </c>
      <c r="C851">
        <v>284.09249899999998</v>
      </c>
      <c r="D851" s="262">
        <f t="shared" si="17"/>
        <v>2.8629802002556</v>
      </c>
      <c r="E851" s="105">
        <v>1.9403298609923011E-2</v>
      </c>
    </row>
    <row r="852" spans="2:5">
      <c r="B852" s="13">
        <v>39619</v>
      </c>
      <c r="C852">
        <v>73.542312999999993</v>
      </c>
      <c r="D852" s="262">
        <f t="shared" si="17"/>
        <v>-5.2380696207689939E-2</v>
      </c>
      <c r="E852" s="105">
        <v>1.9400618496396557E-2</v>
      </c>
    </row>
    <row r="853" spans="2:5">
      <c r="B853" s="13">
        <v>41502</v>
      </c>
      <c r="C853">
        <v>77.607444999999998</v>
      </c>
      <c r="D853" s="262">
        <f t="shared" si="17"/>
        <v>-0.28423000917767055</v>
      </c>
      <c r="E853" s="105">
        <v>1.9400362162406183E-2</v>
      </c>
    </row>
    <row r="854" spans="2:5">
      <c r="B854" s="13">
        <v>40641</v>
      </c>
      <c r="C854">
        <v>108.425117</v>
      </c>
      <c r="D854" s="262">
        <f t="shared" si="17"/>
        <v>0.36969412429330717</v>
      </c>
      <c r="E854" s="105">
        <v>1.9383601753802358E-2</v>
      </c>
    </row>
    <row r="855" spans="2:5">
      <c r="B855" s="13">
        <v>40891</v>
      </c>
      <c r="C855">
        <v>79.160094999999998</v>
      </c>
      <c r="D855" s="262">
        <f t="shared" si="17"/>
        <v>-0.98652568146650588</v>
      </c>
      <c r="E855" s="105">
        <v>1.9366904889524694E-2</v>
      </c>
    </row>
    <row r="856" spans="2:5">
      <c r="B856" s="13">
        <v>44525</v>
      </c>
      <c r="C856">
        <v>5874.8867190000001</v>
      </c>
      <c r="D856" s="262">
        <f t="shared" si="17"/>
        <v>22.356559234904992</v>
      </c>
      <c r="E856" s="105">
        <v>1.9338059793443201E-2</v>
      </c>
    </row>
    <row r="857" spans="2:5">
      <c r="B857" s="13">
        <v>41731</v>
      </c>
      <c r="C857">
        <v>251.53048699999999</v>
      </c>
      <c r="D857" s="262">
        <f t="shared" si="17"/>
        <v>-0.95943508070983552</v>
      </c>
      <c r="E857" s="105">
        <v>1.9316192895877094E-2</v>
      </c>
    </row>
    <row r="858" spans="2:5">
      <c r="B858" s="13">
        <v>44995</v>
      </c>
      <c r="C858">
        <v>6200.6899409999996</v>
      </c>
      <c r="D858" s="262">
        <f t="shared" si="17"/>
        <v>23.960513403656822</v>
      </c>
      <c r="E858" s="105">
        <v>1.9303660319743572E-2</v>
      </c>
    </row>
    <row r="859" spans="2:5">
      <c r="B859" s="13">
        <v>41807</v>
      </c>
      <c r="C859">
        <v>248.41996800000001</v>
      </c>
      <c r="D859" s="262">
        <f t="shared" si="17"/>
        <v>3.0857261171087482</v>
      </c>
      <c r="E859" s="105">
        <v>1.9282244180618538E-2</v>
      </c>
    </row>
    <row r="860" spans="2:5">
      <c r="B860" s="13">
        <v>38904</v>
      </c>
      <c r="C860">
        <v>60.801913999999996</v>
      </c>
      <c r="D860" s="262">
        <f t="shared" si="17"/>
        <v>-4.4877274913289709E-2</v>
      </c>
      <c r="E860" s="105">
        <v>1.9253118849889509E-2</v>
      </c>
    </row>
    <row r="861" spans="2:5">
      <c r="B861" s="13">
        <v>38450</v>
      </c>
      <c r="C861">
        <v>63.658745000000003</v>
      </c>
      <c r="D861" s="262">
        <f t="shared" si="17"/>
        <v>-0.95775890025524157</v>
      </c>
      <c r="E861" s="105">
        <v>1.922563870210859E-2</v>
      </c>
    </row>
    <row r="862" spans="2:5">
      <c r="B862" s="13">
        <v>44160</v>
      </c>
      <c r="C862">
        <v>1507.0333250000001</v>
      </c>
      <c r="D862" s="262">
        <f t="shared" si="17"/>
        <v>1.0108577633427744</v>
      </c>
      <c r="E862" s="105">
        <v>1.9205259411347417E-2</v>
      </c>
    </row>
    <row r="863" spans="2:5">
      <c r="B863" s="13">
        <v>43966</v>
      </c>
      <c r="C863">
        <v>749.44799799999998</v>
      </c>
      <c r="D863" s="262">
        <f t="shared" si="17"/>
        <v>-0.90299641429859834</v>
      </c>
      <c r="E863" s="105">
        <v>1.9195540235908821E-2</v>
      </c>
    </row>
    <row r="864" spans="2:5">
      <c r="B864" s="13">
        <v>45092</v>
      </c>
      <c r="C864">
        <v>7725.982422</v>
      </c>
      <c r="D864" s="262">
        <f t="shared" si="17"/>
        <v>289.81308685958487</v>
      </c>
      <c r="E864">
        <v>1.9155231846024735E-2</v>
      </c>
    </row>
    <row r="865" spans="2:5">
      <c r="B865" s="13">
        <v>37854</v>
      </c>
      <c r="C865">
        <v>26.566832000000002</v>
      </c>
      <c r="D865" s="262">
        <f t="shared" si="17"/>
        <v>-0.99646243770646226</v>
      </c>
      <c r="E865" s="105">
        <v>1.9147761976951321E-2</v>
      </c>
    </row>
    <row r="866" spans="2:5">
      <c r="B866" s="13">
        <v>44592</v>
      </c>
      <c r="C866">
        <v>7509.9262699999999</v>
      </c>
      <c r="D866" s="262">
        <f t="shared" si="17"/>
        <v>57.722856275868267</v>
      </c>
      <c r="E866" s="105">
        <v>1.908949680762111E-2</v>
      </c>
    </row>
    <row r="867" spans="2:5">
      <c r="B867" s="13">
        <v>40484</v>
      </c>
      <c r="C867">
        <v>127.887619</v>
      </c>
      <c r="D867" s="262">
        <f t="shared" si="17"/>
        <v>0.12358003600513316</v>
      </c>
      <c r="E867" s="105">
        <v>1.9056942733367978E-2</v>
      </c>
    </row>
    <row r="868" spans="2:5">
      <c r="B868" s="13">
        <v>39339</v>
      </c>
      <c r="C868">
        <v>113.82154800000001</v>
      </c>
      <c r="D868" s="262">
        <f t="shared" si="17"/>
        <v>-0.92528284219803658</v>
      </c>
      <c r="E868" s="105">
        <v>1.9039858876985664E-2</v>
      </c>
    </row>
    <row r="869" spans="2:5">
      <c r="B869" s="13">
        <v>44141</v>
      </c>
      <c r="C869">
        <v>1523.365601</v>
      </c>
      <c r="D869" s="262">
        <f t="shared" si="17"/>
        <v>-0.80021959266080611</v>
      </c>
      <c r="E869" s="105">
        <v>1.8961997952812643E-2</v>
      </c>
    </row>
    <row r="870" spans="2:5">
      <c r="B870" s="13">
        <v>45230</v>
      </c>
      <c r="C870">
        <v>7625.2001950000003</v>
      </c>
      <c r="D870" s="262">
        <f t="shared" si="17"/>
        <v>313.25510246219523</v>
      </c>
      <c r="E870">
        <v>1.8948645649967597E-2</v>
      </c>
    </row>
    <row r="871" spans="2:5">
      <c r="B871" s="13">
        <v>38068</v>
      </c>
      <c r="C871">
        <v>24.264364</v>
      </c>
      <c r="D871" s="262">
        <f t="shared" si="17"/>
        <v>-0.65433213322965733</v>
      </c>
      <c r="E871" s="105">
        <v>1.8931585800613625E-2</v>
      </c>
    </row>
    <row r="872" spans="2:5">
      <c r="B872" s="13">
        <v>38677</v>
      </c>
      <c r="C872">
        <v>70.195601999999994</v>
      </c>
      <c r="D872" s="262">
        <f t="shared" si="17"/>
        <v>-0.88585959764070277</v>
      </c>
      <c r="E872" s="105">
        <v>1.8910346456303101E-2</v>
      </c>
    </row>
    <row r="873" spans="2:5">
      <c r="B873" s="13">
        <v>43726</v>
      </c>
      <c r="C873">
        <v>614.993469</v>
      </c>
      <c r="D873" s="262">
        <f t="shared" si="17"/>
        <v>-0.90537686297176045</v>
      </c>
      <c r="E873" s="105">
        <v>1.8834794182061566E-2</v>
      </c>
    </row>
    <row r="874" spans="2:5">
      <c r="B874" s="13">
        <v>44910</v>
      </c>
      <c r="C874">
        <v>6499.3984380000002</v>
      </c>
      <c r="D874" s="262">
        <f t="shared" si="17"/>
        <v>17.397545643291636</v>
      </c>
      <c r="E874" s="105">
        <v>1.8812032780894095E-2</v>
      </c>
    </row>
    <row r="875" spans="2:5">
      <c r="B875" s="13">
        <v>42040</v>
      </c>
      <c r="C875">
        <v>353.27529900000002</v>
      </c>
      <c r="D875" s="262">
        <f t="shared" si="17"/>
        <v>-0.91682841222526623</v>
      </c>
      <c r="E875" s="105">
        <v>1.8804915203895427E-2</v>
      </c>
    </row>
    <row r="876" spans="2:5">
      <c r="B876" s="13">
        <v>44393</v>
      </c>
      <c r="C876">
        <v>4247.5478519999997</v>
      </c>
      <c r="D876" s="262">
        <f t="shared" si="17"/>
        <v>48.231227854600164</v>
      </c>
      <c r="E876" s="105">
        <v>1.8776500158946927E-2</v>
      </c>
    </row>
    <row r="877" spans="2:5">
      <c r="B877" s="13">
        <v>41011</v>
      </c>
      <c r="C877">
        <v>86.277512000000002</v>
      </c>
      <c r="D877" s="262">
        <f t="shared" si="17"/>
        <v>-0.14700401831222024</v>
      </c>
      <c r="E877" s="105">
        <v>1.8759074101249822E-2</v>
      </c>
    </row>
    <row r="878" spans="2:5">
      <c r="B878" s="13">
        <v>40185</v>
      </c>
      <c r="C878">
        <v>101.146446</v>
      </c>
      <c r="D878" s="262">
        <f t="shared" si="17"/>
        <v>0.82728977480278487</v>
      </c>
      <c r="E878" s="105">
        <v>1.8752462302442277E-2</v>
      </c>
    </row>
    <row r="879" spans="2:5">
      <c r="B879" s="13">
        <v>38384</v>
      </c>
      <c r="C879">
        <v>55.353259999999999</v>
      </c>
      <c r="D879" s="262">
        <f t="shared" si="17"/>
        <v>-0.93870031101342444</v>
      </c>
      <c r="E879" s="105">
        <v>1.8723195216836113E-2</v>
      </c>
    </row>
    <row r="880" spans="2:5">
      <c r="B880" s="13">
        <v>42283</v>
      </c>
      <c r="C880">
        <v>902.99414100000001</v>
      </c>
      <c r="D880" s="262">
        <f t="shared" si="17"/>
        <v>-0.85591170937971683</v>
      </c>
      <c r="E880" s="105">
        <v>1.870445457619593E-2</v>
      </c>
    </row>
    <row r="881" spans="2:5">
      <c r="B881" s="13">
        <v>44476</v>
      </c>
      <c r="C881">
        <v>6266.9501950000003</v>
      </c>
      <c r="D881" s="262">
        <f t="shared" si="17"/>
        <v>53.29975743056324</v>
      </c>
      <c r="E881" s="105">
        <v>1.8702638296868371E-2</v>
      </c>
    </row>
    <row r="882" spans="2:5">
      <c r="B882" s="13">
        <v>40247</v>
      </c>
      <c r="C882">
        <v>115.413963</v>
      </c>
      <c r="D882" s="262">
        <f t="shared" si="17"/>
        <v>-3.3664115692280359E-2</v>
      </c>
      <c r="E882" s="105">
        <v>1.8681874623799711E-2</v>
      </c>
    </row>
    <row r="883" spans="2:5">
      <c r="B883" s="13">
        <v>40550</v>
      </c>
      <c r="C883">
        <v>119.434624</v>
      </c>
      <c r="D883" s="262">
        <f t="shared" si="17"/>
        <v>0.84470667140920541</v>
      </c>
      <c r="E883" s="105">
        <v>1.8638946704482153E-2</v>
      </c>
    </row>
    <row r="884" spans="2:5">
      <c r="B884" s="13">
        <v>38652</v>
      </c>
      <c r="C884">
        <v>64.744506999999999</v>
      </c>
      <c r="D884" s="262">
        <f t="shared" si="17"/>
        <v>-0.3765462351276449</v>
      </c>
      <c r="E884" s="105">
        <v>1.8608448021593806E-2</v>
      </c>
    </row>
    <row r="885" spans="2:5">
      <c r="B885" s="13">
        <v>40666</v>
      </c>
      <c r="C885">
        <v>103.848129</v>
      </c>
      <c r="D885" s="262">
        <f t="shared" si="17"/>
        <v>-0.81406846704271529</v>
      </c>
      <c r="E885" s="105">
        <v>1.8604696327969288E-2</v>
      </c>
    </row>
    <row r="886" spans="2:5">
      <c r="B886" s="13">
        <v>42076</v>
      </c>
      <c r="C886">
        <v>558.52886999999998</v>
      </c>
      <c r="D886" s="262">
        <f t="shared" si="17"/>
        <v>-0.52077125992033835</v>
      </c>
      <c r="E886" s="105">
        <v>1.8604378926949976E-2</v>
      </c>
    </row>
    <row r="887" spans="2:5">
      <c r="B887" s="13">
        <v>43220</v>
      </c>
      <c r="C887">
        <v>1165.474487</v>
      </c>
      <c r="D887" s="262">
        <f t="shared" si="17"/>
        <v>20.608609529421855</v>
      </c>
      <c r="E887" s="105">
        <v>1.8597936779339973E-2</v>
      </c>
    </row>
    <row r="888" spans="2:5">
      <c r="B888" s="13">
        <v>38300</v>
      </c>
      <c r="C888">
        <v>53.935654</v>
      </c>
      <c r="D888" s="262">
        <f t="shared" si="17"/>
        <v>-0.93493357999410254</v>
      </c>
      <c r="E888" s="105">
        <v>1.8582642678403004E-2</v>
      </c>
    </row>
    <row r="889" spans="2:5">
      <c r="B889" s="13">
        <v>43588</v>
      </c>
      <c r="C889">
        <v>828.93225099999995</v>
      </c>
      <c r="D889" s="262">
        <f t="shared" si="17"/>
        <v>9.9553006102640822</v>
      </c>
      <c r="E889" s="105">
        <v>1.8537890978677793E-2</v>
      </c>
    </row>
    <row r="890" spans="2:5">
      <c r="B890" s="13">
        <v>40906</v>
      </c>
      <c r="C890">
        <v>75.664947999999995</v>
      </c>
      <c r="D890" s="262">
        <f t="shared" si="17"/>
        <v>0.37273700525238024</v>
      </c>
      <c r="E890" s="105">
        <v>1.8534404376649334E-2</v>
      </c>
    </row>
    <row r="891" spans="2:5">
      <c r="B891" s="13">
        <v>38407</v>
      </c>
      <c r="C891">
        <v>55.119770000000003</v>
      </c>
      <c r="D891" s="262">
        <f t="shared" si="17"/>
        <v>-0.79402028758408039</v>
      </c>
      <c r="E891" s="105">
        <v>1.8490031967638203E-2</v>
      </c>
    </row>
    <row r="892" spans="2:5">
      <c r="B892" s="13">
        <v>41712</v>
      </c>
      <c r="C892">
        <v>267.59805299999999</v>
      </c>
      <c r="D892" s="262">
        <f t="shared" si="17"/>
        <v>1.4018222046793383</v>
      </c>
      <c r="E892" s="105">
        <v>1.848231147110117E-2</v>
      </c>
    </row>
    <row r="893" spans="2:5">
      <c r="B893" s="13">
        <v>40659</v>
      </c>
      <c r="C893">
        <v>111.414597</v>
      </c>
      <c r="D893" s="262">
        <f t="shared" si="17"/>
        <v>-0.98553817799468391</v>
      </c>
      <c r="E893" s="105">
        <v>1.8469778336881546E-2</v>
      </c>
    </row>
    <row r="894" spans="2:5">
      <c r="B894" s="13">
        <v>45218</v>
      </c>
      <c r="C894">
        <v>7704.0498049999997</v>
      </c>
      <c r="D894" s="262">
        <f t="shared" si="17"/>
        <v>83.210929887169783</v>
      </c>
      <c r="E894">
        <v>1.8461464862939966E-2</v>
      </c>
    </row>
    <row r="895" spans="2:5">
      <c r="B895" s="13">
        <v>39038</v>
      </c>
      <c r="C895">
        <v>91.485152999999997</v>
      </c>
      <c r="D895" s="262">
        <f t="shared" si="17"/>
        <v>0.80443433893652139</v>
      </c>
      <c r="E895" s="105">
        <v>1.8434190191824438E-2</v>
      </c>
    </row>
    <row r="896" spans="2:5">
      <c r="B896" s="13">
        <v>38247</v>
      </c>
      <c r="C896">
        <v>50.700184</v>
      </c>
      <c r="D896" s="262">
        <f t="shared" si="17"/>
        <v>-0.80207828059788111</v>
      </c>
      <c r="E896" s="105">
        <v>1.8425561577301318E-2</v>
      </c>
    </row>
    <row r="897" spans="2:5">
      <c r="B897" s="13">
        <v>41810</v>
      </c>
      <c r="C897">
        <v>256.16281099999998</v>
      </c>
      <c r="D897" s="262">
        <f t="shared" si="17"/>
        <v>3.2630057108938333</v>
      </c>
      <c r="E897" s="105">
        <v>1.8416550833458143E-2</v>
      </c>
    </row>
    <row r="898" spans="2:5">
      <c r="B898" s="13">
        <v>38482</v>
      </c>
      <c r="C898">
        <v>60.089717999999998</v>
      </c>
      <c r="D898" s="262">
        <f t="shared" si="17"/>
        <v>-0.99289648307187794</v>
      </c>
      <c r="E898" s="105">
        <v>1.8371825788420705E-2</v>
      </c>
    </row>
    <row r="899" spans="2:5">
      <c r="B899" s="13">
        <v>45246</v>
      </c>
      <c r="C899">
        <v>8459.1503909999992</v>
      </c>
      <c r="D899" s="262">
        <f t="shared" si="17"/>
        <v>129.48971075531557</v>
      </c>
      <c r="E899">
        <v>1.8365009652651771E-2</v>
      </c>
    </row>
    <row r="900" spans="2:5">
      <c r="B900" s="13">
        <v>38449</v>
      </c>
      <c r="C900">
        <v>64.826187000000004</v>
      </c>
      <c r="D900" s="262">
        <f t="shared" si="17"/>
        <v>-0.95292699552766857</v>
      </c>
      <c r="E900" s="105">
        <v>1.833906716194297E-2</v>
      </c>
    </row>
    <row r="901" spans="2:5">
      <c r="B901" s="13">
        <v>43308</v>
      </c>
      <c r="C901">
        <v>1377.1414789999999</v>
      </c>
      <c r="D901" s="262">
        <f t="shared" si="17"/>
        <v>16.372682377552358</v>
      </c>
      <c r="E901" s="105">
        <v>1.8312402728944393E-2</v>
      </c>
    </row>
    <row r="902" spans="2:5">
      <c r="B902" s="13">
        <v>39008</v>
      </c>
      <c r="C902">
        <v>79.270515000000003</v>
      </c>
      <c r="D902" s="262">
        <f t="shared" si="17"/>
        <v>-6.6314392174853729E-2</v>
      </c>
      <c r="E902" s="105">
        <v>1.8298134663870209E-2</v>
      </c>
    </row>
    <row r="903" spans="2:5">
      <c r="B903" s="13">
        <v>40863</v>
      </c>
      <c r="C903">
        <v>84.900649999999999</v>
      </c>
      <c r="D903" s="262">
        <f t="shared" si="17"/>
        <v>-2.8127970504401988E-2</v>
      </c>
      <c r="E903" s="105">
        <v>1.8292776026083802E-2</v>
      </c>
    </row>
    <row r="904" spans="2:5">
      <c r="B904" s="13">
        <v>40828</v>
      </c>
      <c r="C904">
        <v>87.357849000000002</v>
      </c>
      <c r="D904" s="262">
        <f t="shared" ref="D904:D967" si="18">(C904-C905)/C905</f>
        <v>-0.13931329717145041</v>
      </c>
      <c r="E904" s="105">
        <v>1.8271428401079808E-2</v>
      </c>
    </row>
    <row r="905" spans="2:5">
      <c r="B905" s="13">
        <v>39374</v>
      </c>
      <c r="C905">
        <v>101.497849</v>
      </c>
      <c r="D905" s="262">
        <f t="shared" si="18"/>
        <v>0.5573591998533135</v>
      </c>
      <c r="E905" s="105">
        <v>1.8234978561385694E-2</v>
      </c>
    </row>
    <row r="906" spans="2:5">
      <c r="B906" s="13">
        <v>38890</v>
      </c>
      <c r="C906">
        <v>65.173050000000003</v>
      </c>
      <c r="D906" s="262">
        <f t="shared" si="18"/>
        <v>1.1292673689707504</v>
      </c>
      <c r="E906" s="105">
        <v>1.82112869368076E-2</v>
      </c>
    </row>
    <row r="907" spans="2:5">
      <c r="B907" s="13">
        <v>37593</v>
      </c>
      <c r="C907">
        <v>30.608204000000001</v>
      </c>
      <c r="D907" s="262">
        <f t="shared" si="18"/>
        <v>-0.70403935817115804</v>
      </c>
      <c r="E907" s="105">
        <v>1.8211181739172154E-2</v>
      </c>
    </row>
    <row r="908" spans="2:5">
      <c r="B908" s="13">
        <v>40228</v>
      </c>
      <c r="C908">
        <v>103.41984600000001</v>
      </c>
      <c r="D908" s="262">
        <f t="shared" si="18"/>
        <v>0.99830454948657299</v>
      </c>
      <c r="E908" s="105">
        <v>1.8136280943656064E-2</v>
      </c>
    </row>
    <row r="909" spans="2:5">
      <c r="B909" s="13">
        <v>39716</v>
      </c>
      <c r="C909">
        <v>51.753796000000001</v>
      </c>
      <c r="D909" s="262">
        <f t="shared" si="18"/>
        <v>-0.99214439265746612</v>
      </c>
      <c r="E909" s="105">
        <v>1.813460810043634E-2</v>
      </c>
    </row>
    <row r="910" spans="2:5">
      <c r="B910" s="13">
        <v>44624</v>
      </c>
      <c r="C910">
        <v>6588.1342770000001</v>
      </c>
      <c r="D910" s="262">
        <f t="shared" si="18"/>
        <v>63.60731114499886</v>
      </c>
      <c r="E910" s="105">
        <v>1.8131917761705186E-2</v>
      </c>
    </row>
    <row r="911" spans="2:5">
      <c r="B911" s="13">
        <v>40416</v>
      </c>
      <c r="C911">
        <v>101.971962</v>
      </c>
      <c r="D911" s="262">
        <f t="shared" si="18"/>
        <v>0.36664638559744056</v>
      </c>
      <c r="E911" s="105">
        <v>1.8114450576077253E-2</v>
      </c>
    </row>
    <row r="912" spans="2:5">
      <c r="B912" s="13">
        <v>39500</v>
      </c>
      <c r="C912">
        <v>74.614738000000003</v>
      </c>
      <c r="D912" s="262">
        <f t="shared" si="18"/>
        <v>-0.9215812490036428</v>
      </c>
      <c r="E912" s="105">
        <v>1.8105267719576257E-2</v>
      </c>
    </row>
    <row r="913" spans="2:5">
      <c r="B913" s="13">
        <v>43878</v>
      </c>
      <c r="C913">
        <v>951.49102800000003</v>
      </c>
      <c r="D913" s="262">
        <f t="shared" si="18"/>
        <v>-0.84812920016284288</v>
      </c>
      <c r="E913" s="105">
        <v>1.8040252088359385E-2</v>
      </c>
    </row>
    <row r="914" spans="2:5">
      <c r="B914" s="13">
        <v>44915</v>
      </c>
      <c r="C914">
        <v>6265.1347660000001</v>
      </c>
      <c r="D914" s="262">
        <f t="shared" si="18"/>
        <v>61.437053701766942</v>
      </c>
      <c r="E914" s="105">
        <v>1.8000469052028373E-2</v>
      </c>
    </row>
    <row r="915" spans="2:5">
      <c r="B915" s="13">
        <v>40612</v>
      </c>
      <c r="C915">
        <v>100.343216</v>
      </c>
      <c r="D915" s="262">
        <f t="shared" si="18"/>
        <v>2.0763374694660722E-2</v>
      </c>
      <c r="E915" s="105">
        <v>1.7987756132281787E-2</v>
      </c>
    </row>
    <row r="916" spans="2:5">
      <c r="B916" s="13">
        <v>40711</v>
      </c>
      <c r="C916">
        <v>98.302132</v>
      </c>
      <c r="D916" s="262">
        <f t="shared" si="18"/>
        <v>0.34679427989554035</v>
      </c>
      <c r="E916" s="105">
        <v>1.7933328469864472E-2</v>
      </c>
    </row>
    <row r="917" spans="2:5">
      <c r="B917" s="13">
        <v>38575</v>
      </c>
      <c r="C917">
        <v>72.989716000000001</v>
      </c>
      <c r="D917" s="262">
        <f t="shared" si="18"/>
        <v>-0.33076324268961893</v>
      </c>
      <c r="E917" s="105">
        <v>1.7929661637413486E-2</v>
      </c>
    </row>
    <row r="918" spans="2:5">
      <c r="B918" s="13">
        <v>40220</v>
      </c>
      <c r="C918">
        <v>109.064117</v>
      </c>
      <c r="D918" s="262">
        <f t="shared" si="18"/>
        <v>0.44445493082022658</v>
      </c>
      <c r="E918" s="105">
        <v>1.7925708116257547E-2</v>
      </c>
    </row>
    <row r="919" spans="2:5">
      <c r="B919" s="13">
        <v>39631</v>
      </c>
      <c r="C919">
        <v>75.505379000000005</v>
      </c>
      <c r="D919" s="262">
        <f t="shared" si="18"/>
        <v>-0.98783898401388648</v>
      </c>
      <c r="E919" s="105">
        <v>1.7887690552694967E-2</v>
      </c>
    </row>
    <row r="920" spans="2:5">
      <c r="B920" s="13">
        <v>44488</v>
      </c>
      <c r="C920">
        <v>6208.8051759999998</v>
      </c>
      <c r="D920" s="262">
        <f t="shared" si="18"/>
        <v>108.39084558235636</v>
      </c>
      <c r="E920" s="105">
        <v>1.7883600748071288E-2</v>
      </c>
    </row>
    <row r="921" spans="2:5">
      <c r="B921" s="13">
        <v>39707</v>
      </c>
      <c r="C921">
        <v>56.757995999999999</v>
      </c>
      <c r="D921" s="262">
        <f t="shared" si="18"/>
        <v>-0.55403787585706255</v>
      </c>
      <c r="E921" s="105">
        <v>1.7881250562557873E-2</v>
      </c>
    </row>
    <row r="922" spans="2:5">
      <c r="B922" s="13">
        <v>40284</v>
      </c>
      <c r="C922">
        <v>127.270889</v>
      </c>
      <c r="D922" s="262">
        <f t="shared" si="18"/>
        <v>0.25444067121559472</v>
      </c>
      <c r="E922" s="105">
        <v>1.7868412407168625E-2</v>
      </c>
    </row>
    <row r="923" spans="2:5">
      <c r="B923" s="13">
        <v>39154</v>
      </c>
      <c r="C923">
        <v>101.456284</v>
      </c>
      <c r="D923" s="262">
        <f t="shared" si="18"/>
        <v>-0.87435724864881048</v>
      </c>
      <c r="E923" s="105">
        <v>1.7863414802007666E-2</v>
      </c>
    </row>
    <row r="924" spans="2:5">
      <c r="B924" s="13">
        <v>43833</v>
      </c>
      <c r="C924">
        <v>807.498108</v>
      </c>
      <c r="D924" s="262">
        <f t="shared" si="18"/>
        <v>-0.90436686180923676</v>
      </c>
      <c r="E924" s="105">
        <v>1.7852826201169788E-2</v>
      </c>
    </row>
    <row r="925" spans="2:5">
      <c r="B925" s="13">
        <v>44845</v>
      </c>
      <c r="C925">
        <v>8443.7060550000006</v>
      </c>
      <c r="D925" s="262">
        <f t="shared" si="18"/>
        <v>88.506447985318232</v>
      </c>
      <c r="E925" s="105">
        <v>1.7851458624949315E-2</v>
      </c>
    </row>
    <row r="926" spans="2:5">
      <c r="B926" s="13">
        <v>39462</v>
      </c>
      <c r="C926">
        <v>94.336287999999996</v>
      </c>
      <c r="D926" s="262">
        <f t="shared" si="18"/>
        <v>1.8524799802997571</v>
      </c>
      <c r="E926" s="105">
        <v>1.7846900868708319E-2</v>
      </c>
    </row>
    <row r="927" spans="2:5">
      <c r="B927" s="13">
        <v>38133</v>
      </c>
      <c r="C927">
        <v>33.071674000000002</v>
      </c>
      <c r="D927" s="262">
        <f t="shared" si="18"/>
        <v>8.7923629324265215E-2</v>
      </c>
      <c r="E927" s="105">
        <v>1.7839292880326877E-2</v>
      </c>
    </row>
    <row r="928" spans="2:5">
      <c r="B928" s="13">
        <v>37932</v>
      </c>
      <c r="C928">
        <v>30.398893000000001</v>
      </c>
      <c r="D928" s="262">
        <f t="shared" si="18"/>
        <v>-0.58837698106715663</v>
      </c>
      <c r="E928" s="105">
        <v>1.7789907924158001E-2</v>
      </c>
    </row>
    <row r="929" spans="2:5">
      <c r="B929" s="13">
        <v>39477</v>
      </c>
      <c r="C929">
        <v>73.851294999999993</v>
      </c>
      <c r="D929" s="262">
        <f t="shared" si="18"/>
        <v>1.2244043693222393</v>
      </c>
      <c r="E929" s="105">
        <v>1.7785254605094222E-2</v>
      </c>
    </row>
    <row r="930" spans="2:5">
      <c r="B930" s="13">
        <v>37511</v>
      </c>
      <c r="C930">
        <v>33.200481000000003</v>
      </c>
      <c r="D930" s="262">
        <f t="shared" si="18"/>
        <v>-0.99623412362373553</v>
      </c>
      <c r="E930" s="105">
        <v>1.7769102069051825E-2</v>
      </c>
    </row>
    <row r="931" spans="2:5">
      <c r="B931" s="13">
        <v>44819</v>
      </c>
      <c r="C931">
        <v>8816.1367190000001</v>
      </c>
      <c r="D931" s="262">
        <f t="shared" si="18"/>
        <v>78.76124903419003</v>
      </c>
      <c r="E931" s="105">
        <v>1.7748576151244796E-2</v>
      </c>
    </row>
    <row r="932" spans="2:5">
      <c r="B932" s="13">
        <v>39344</v>
      </c>
      <c r="C932">
        <v>110.531578</v>
      </c>
      <c r="D932" s="262">
        <f t="shared" si="18"/>
        <v>2.856653518595675</v>
      </c>
      <c r="E932" s="105">
        <v>1.7740642872531569E-2</v>
      </c>
    </row>
    <row r="933" spans="2:5">
      <c r="B933" s="13">
        <v>37637</v>
      </c>
      <c r="C933">
        <v>28.659970999999999</v>
      </c>
      <c r="D933" s="262">
        <f t="shared" si="18"/>
        <v>-0.99677310032723687</v>
      </c>
      <c r="E933" s="105">
        <v>1.7724402154665999E-2</v>
      </c>
    </row>
    <row r="934" spans="2:5">
      <c r="B934" s="13">
        <v>44650</v>
      </c>
      <c r="C934">
        <v>8881.5810550000006</v>
      </c>
      <c r="D934" s="262">
        <f t="shared" si="18"/>
        <v>-8.5557108711766583E-2</v>
      </c>
      <c r="E934" s="105">
        <v>1.7720140735214773E-2</v>
      </c>
    </row>
    <row r="935" spans="2:5">
      <c r="B935" s="13">
        <v>44795</v>
      </c>
      <c r="C935">
        <v>9712.5595699999994</v>
      </c>
      <c r="D935" s="262">
        <f t="shared" si="18"/>
        <v>9.474571885195715</v>
      </c>
      <c r="E935" s="105">
        <v>1.7668706106182576E-2</v>
      </c>
    </row>
    <row r="936" spans="2:5">
      <c r="B936" s="13">
        <v>42339</v>
      </c>
      <c r="C936">
        <v>927.25122099999999</v>
      </c>
      <c r="D936" s="262">
        <f t="shared" si="18"/>
        <v>14.790484061441003</v>
      </c>
      <c r="E936" s="105">
        <v>1.7663519369267168E-2</v>
      </c>
    </row>
    <row r="937" spans="2:5">
      <c r="B937" s="13">
        <v>38470</v>
      </c>
      <c r="C937">
        <v>58.722152999999999</v>
      </c>
      <c r="D937" s="262">
        <f t="shared" si="18"/>
        <v>0.12604838317499947</v>
      </c>
      <c r="E937" s="105">
        <v>1.7630177673066235E-2</v>
      </c>
    </row>
    <row r="938" spans="2:5">
      <c r="B938" s="13">
        <v>40000</v>
      </c>
      <c r="C938">
        <v>52.148871999999997</v>
      </c>
      <c r="D938" s="262">
        <f t="shared" si="18"/>
        <v>-0.96847898968304391</v>
      </c>
      <c r="E938" s="105">
        <v>1.7621149930528036E-2</v>
      </c>
    </row>
    <row r="939" spans="2:5">
      <c r="B939" s="13">
        <v>44173</v>
      </c>
      <c r="C939">
        <v>1654.41626</v>
      </c>
      <c r="D939" s="262">
        <f t="shared" si="18"/>
        <v>-0.55091662124010621</v>
      </c>
      <c r="E939" s="105">
        <v>1.7587251882740879E-2</v>
      </c>
    </row>
    <row r="940" spans="2:5">
      <c r="B940" s="13">
        <v>44322</v>
      </c>
      <c r="C940">
        <v>3683.9846189999998</v>
      </c>
      <c r="D940" s="262">
        <f t="shared" si="18"/>
        <v>64.722386037281439</v>
      </c>
      <c r="E940" s="105">
        <v>1.7584445571448757E-2</v>
      </c>
    </row>
    <row r="941" spans="2:5">
      <c r="B941" s="13">
        <v>38387</v>
      </c>
      <c r="C941">
        <v>56.053725999999997</v>
      </c>
      <c r="D941" s="262">
        <f t="shared" si="18"/>
        <v>-0.94615029912327397</v>
      </c>
      <c r="E941" s="105">
        <v>1.7560104623277006E-2</v>
      </c>
    </row>
    <row r="942" spans="2:5">
      <c r="B942" s="13">
        <v>42370</v>
      </c>
      <c r="C942">
        <v>1040.9291989999999</v>
      </c>
      <c r="D942" s="262">
        <f t="shared" si="18"/>
        <v>13.766038114573522</v>
      </c>
      <c r="E942" s="105">
        <v>1.7541033605688625E-2</v>
      </c>
    </row>
    <row r="943" spans="2:5">
      <c r="B943" s="13">
        <v>40065</v>
      </c>
      <c r="C943">
        <v>70.494820000000004</v>
      </c>
      <c r="D943" s="262">
        <f t="shared" si="18"/>
        <v>-0.99105241608111205</v>
      </c>
      <c r="E943" s="105">
        <v>1.7538984422051141E-2</v>
      </c>
    </row>
    <row r="944" spans="2:5">
      <c r="B944" s="13">
        <v>44678</v>
      </c>
      <c r="C944">
        <v>7878.6430659999996</v>
      </c>
      <c r="D944" s="262">
        <f t="shared" si="18"/>
        <v>130.07828102020957</v>
      </c>
      <c r="E944" s="105">
        <v>1.7511352401836811E-2</v>
      </c>
    </row>
    <row r="945" spans="2:5">
      <c r="B945" s="13">
        <v>38488</v>
      </c>
      <c r="C945">
        <v>60.106395999999997</v>
      </c>
      <c r="D945" s="262">
        <f t="shared" si="18"/>
        <v>0.57001737414195341</v>
      </c>
      <c r="E945" s="105">
        <v>1.75042210928355E-2</v>
      </c>
    </row>
    <row r="946" spans="2:5">
      <c r="B946" s="13">
        <v>39755</v>
      </c>
      <c r="C946">
        <v>38.283904999999997</v>
      </c>
      <c r="D946" s="262">
        <f t="shared" si="18"/>
        <v>0.57048817961040676</v>
      </c>
      <c r="E946" s="105">
        <v>1.7500363982396398E-2</v>
      </c>
    </row>
    <row r="947" spans="2:5">
      <c r="B947" s="13">
        <v>37718</v>
      </c>
      <c r="C947">
        <v>24.377072999999999</v>
      </c>
      <c r="D947" s="262">
        <f t="shared" si="18"/>
        <v>-0.6457665487500176</v>
      </c>
      <c r="E947" s="105">
        <v>1.7473087255871499E-2</v>
      </c>
    </row>
    <row r="948" spans="2:5">
      <c r="B948" s="13">
        <v>39561</v>
      </c>
      <c r="C948">
        <v>68.816406000000001</v>
      </c>
      <c r="D948" s="262">
        <f t="shared" si="18"/>
        <v>-0.95842290803823704</v>
      </c>
      <c r="E948" s="105">
        <v>1.7468384274144204E-2</v>
      </c>
    </row>
    <row r="949" spans="2:5">
      <c r="B949" s="13">
        <v>44130</v>
      </c>
      <c r="C949">
        <v>1655.1519780000001</v>
      </c>
      <c r="D949" s="262">
        <f t="shared" si="18"/>
        <v>0.93000801952559686</v>
      </c>
      <c r="E949" s="105">
        <v>1.7456589075328835E-2</v>
      </c>
    </row>
    <row r="950" spans="2:5">
      <c r="B950" s="13">
        <v>43507</v>
      </c>
      <c r="C950">
        <v>857.58813499999997</v>
      </c>
      <c r="D950" s="262">
        <f t="shared" si="18"/>
        <v>-0.88759355331919909</v>
      </c>
      <c r="E950" s="105">
        <v>1.7449040438079721E-2</v>
      </c>
    </row>
    <row r="951" spans="2:5">
      <c r="B951" s="13">
        <v>45331</v>
      </c>
      <c r="C951">
        <v>7629.3500979999999</v>
      </c>
      <c r="D951" s="262">
        <f t="shared" si="18"/>
        <v>74.545852386356145</v>
      </c>
      <c r="E951">
        <v>1.7436587935243164E-2</v>
      </c>
    </row>
    <row r="952" spans="2:5">
      <c r="B952" s="13">
        <v>40171</v>
      </c>
      <c r="C952">
        <v>100.989662</v>
      </c>
      <c r="D952" s="262">
        <f t="shared" si="18"/>
        <v>1.7461548876241326</v>
      </c>
      <c r="E952" s="105">
        <v>1.7374249517758039E-2</v>
      </c>
    </row>
    <row r="953" spans="2:5">
      <c r="B953" s="13">
        <v>38170</v>
      </c>
      <c r="C953">
        <v>36.774932999999997</v>
      </c>
      <c r="D953" s="262">
        <f t="shared" si="18"/>
        <v>-0.956665852375994</v>
      </c>
      <c r="E953" s="105">
        <v>1.7371874262732564E-2</v>
      </c>
    </row>
    <row r="954" spans="2:5">
      <c r="B954" s="13">
        <v>42996</v>
      </c>
      <c r="C954">
        <v>848.63635299999999</v>
      </c>
      <c r="D954" s="262">
        <f t="shared" si="18"/>
        <v>-0.22338553727303706</v>
      </c>
      <c r="E954" s="105">
        <v>1.7325930804061203E-2</v>
      </c>
    </row>
    <row r="955" spans="2:5">
      <c r="B955" s="13">
        <v>43224</v>
      </c>
      <c r="C955">
        <v>1092.7382809999999</v>
      </c>
      <c r="D955" s="262">
        <f t="shared" si="18"/>
        <v>9.4829223137910592</v>
      </c>
      <c r="E955" s="105">
        <v>1.7312367654992757E-2</v>
      </c>
    </row>
    <row r="956" spans="2:5">
      <c r="B956" s="13">
        <v>40595</v>
      </c>
      <c r="C956">
        <v>104.239853</v>
      </c>
      <c r="D956" s="262">
        <f t="shared" si="18"/>
        <v>-0.8659996024743537</v>
      </c>
      <c r="E956" s="105">
        <v>1.7303791963267149E-2</v>
      </c>
    </row>
    <row r="957" spans="2:5">
      <c r="B957" s="13">
        <v>42578</v>
      </c>
      <c r="C957">
        <v>777.90704300000004</v>
      </c>
      <c r="D957" s="262">
        <f t="shared" si="18"/>
        <v>8.6009230601037903</v>
      </c>
      <c r="E957" s="105">
        <v>1.7290270701837994E-2</v>
      </c>
    </row>
    <row r="958" spans="2:5">
      <c r="B958" s="13">
        <v>40889</v>
      </c>
      <c r="C958">
        <v>81.024192999999997</v>
      </c>
      <c r="D958" s="262">
        <f t="shared" si="18"/>
        <v>-0.8238311845299936</v>
      </c>
      <c r="E958" s="105">
        <v>1.7287276049555895E-2</v>
      </c>
    </row>
    <row r="959" spans="2:5">
      <c r="B959" s="13">
        <v>42051</v>
      </c>
      <c r="C959">
        <v>459.92358400000001</v>
      </c>
      <c r="D959" s="262">
        <f t="shared" si="18"/>
        <v>4.0540328405180563</v>
      </c>
      <c r="E959" s="105">
        <v>1.7287254537567409E-2</v>
      </c>
    </row>
    <row r="960" spans="2:5">
      <c r="B960" s="13">
        <v>40962</v>
      </c>
      <c r="C960">
        <v>91.001305000000002</v>
      </c>
      <c r="D960" s="262">
        <f t="shared" si="18"/>
        <v>-0.98637792439126593</v>
      </c>
      <c r="E960" s="105">
        <v>1.7286512994290577E-2</v>
      </c>
    </row>
    <row r="961" spans="2:5">
      <c r="B961" s="13">
        <v>44888</v>
      </c>
      <c r="C961">
        <v>6680.4287109999996</v>
      </c>
      <c r="D961" s="262">
        <f t="shared" si="18"/>
        <v>62.775630869487493</v>
      </c>
      <c r="E961" s="105">
        <v>1.7285087108685062E-2</v>
      </c>
    </row>
    <row r="962" spans="2:5">
      <c r="B962" s="13">
        <v>40735</v>
      </c>
      <c r="C962">
        <v>104.748924</v>
      </c>
      <c r="D962" s="262">
        <f t="shared" si="18"/>
        <v>-8.4520603891554847E-3</v>
      </c>
      <c r="E962" s="105">
        <v>1.7280426334903676E-2</v>
      </c>
    </row>
    <row r="963" spans="2:5">
      <c r="B963" s="13">
        <v>40665</v>
      </c>
      <c r="C963">
        <v>105.64181499999999</v>
      </c>
      <c r="D963" s="262">
        <f t="shared" si="18"/>
        <v>-0.96250173757924806</v>
      </c>
      <c r="E963" s="105">
        <v>1.7272203334544371E-2</v>
      </c>
    </row>
    <row r="964" spans="2:5">
      <c r="B964" s="13">
        <v>44236</v>
      </c>
      <c r="C964">
        <v>2817.2456050000001</v>
      </c>
      <c r="D964" s="262">
        <f t="shared" si="18"/>
        <v>2.1535358239278932</v>
      </c>
      <c r="E964" s="105">
        <v>1.7267053816019978E-2</v>
      </c>
    </row>
    <row r="965" spans="2:5">
      <c r="B965" s="13">
        <v>43080</v>
      </c>
      <c r="C965">
        <v>893.36090100000001</v>
      </c>
      <c r="D965" s="262">
        <f t="shared" si="18"/>
        <v>7.907638167388308</v>
      </c>
      <c r="E965" s="105">
        <v>1.7261614999727372E-2</v>
      </c>
    </row>
    <row r="966" spans="2:5">
      <c r="B966" s="13">
        <v>41250</v>
      </c>
      <c r="C966">
        <v>100.291557</v>
      </c>
      <c r="D966" s="262">
        <f t="shared" si="18"/>
        <v>-0.15810069458006842</v>
      </c>
      <c r="E966" s="105">
        <v>1.7260530405139887E-2</v>
      </c>
    </row>
    <row r="967" spans="2:5">
      <c r="B967" s="13">
        <v>40556</v>
      </c>
      <c r="C967">
        <v>119.125359</v>
      </c>
      <c r="D967" s="262">
        <f t="shared" si="18"/>
        <v>0.53011981524557328</v>
      </c>
      <c r="E967" s="105">
        <v>1.7253376511029789E-2</v>
      </c>
    </row>
    <row r="968" spans="2:5">
      <c r="B968" s="13">
        <v>41530</v>
      </c>
      <c r="C968">
        <v>77.853615000000005</v>
      </c>
      <c r="D968" s="262">
        <f t="shared" ref="D968:D1031" si="19">(C968-C969)/C969</f>
        <v>-0.93022466070197762</v>
      </c>
      <c r="E968" s="105">
        <v>1.7251483543725823E-2</v>
      </c>
    </row>
    <row r="969" spans="2:5">
      <c r="B969" s="13">
        <v>43370</v>
      </c>
      <c r="C969">
        <v>1115.775513</v>
      </c>
      <c r="D969" s="262">
        <f t="shared" si="19"/>
        <v>0.31229393214959111</v>
      </c>
      <c r="E969" s="105">
        <v>1.7214482965835391E-2</v>
      </c>
    </row>
    <row r="970" spans="2:5">
      <c r="B970" s="13">
        <v>42247</v>
      </c>
      <c r="C970">
        <v>850.24816899999996</v>
      </c>
      <c r="D970" s="262">
        <f t="shared" si="19"/>
        <v>10.274332026710246</v>
      </c>
      <c r="E970" s="105">
        <v>1.7179239073998438E-2</v>
      </c>
    </row>
    <row r="971" spans="2:5">
      <c r="B971" s="13">
        <v>39625</v>
      </c>
      <c r="C971">
        <v>75.414505000000005</v>
      </c>
      <c r="D971" s="262">
        <f t="shared" si="19"/>
        <v>0.52251827690056019</v>
      </c>
      <c r="E971" s="105">
        <v>1.7161322912123671E-2</v>
      </c>
    </row>
    <row r="972" spans="2:5">
      <c r="B972" s="13">
        <v>38371</v>
      </c>
      <c r="C972">
        <v>49.532741999999999</v>
      </c>
      <c r="D972" s="262">
        <f t="shared" si="19"/>
        <v>-0.9931702007802824</v>
      </c>
      <c r="E972" s="105">
        <v>1.7123464252717682E-2</v>
      </c>
    </row>
    <row r="973" spans="2:5">
      <c r="B973" s="13">
        <v>44858</v>
      </c>
      <c r="C973">
        <v>7252.4448240000002</v>
      </c>
      <c r="D973" s="262">
        <f t="shared" si="19"/>
        <v>3.7315555458552581</v>
      </c>
      <c r="E973" s="105">
        <v>1.7101722220267564E-2</v>
      </c>
    </row>
    <row r="974" spans="2:5">
      <c r="B974" s="13">
        <v>44159</v>
      </c>
      <c r="C974">
        <v>1532.7823490000001</v>
      </c>
      <c r="D974" s="262">
        <f t="shared" si="19"/>
        <v>48.946133250505916</v>
      </c>
      <c r="E974" s="105">
        <v>1.7085902197949046E-2</v>
      </c>
    </row>
    <row r="975" spans="2:5">
      <c r="B975" s="13">
        <v>38028</v>
      </c>
      <c r="C975">
        <v>30.688708999999999</v>
      </c>
      <c r="D975" s="262">
        <f t="shared" si="19"/>
        <v>-0.98912293516416327</v>
      </c>
      <c r="E975" s="105">
        <v>1.7075658864240308E-2</v>
      </c>
    </row>
    <row r="976" spans="2:5">
      <c r="B976" s="13">
        <v>44230</v>
      </c>
      <c r="C976">
        <v>2821.4145509999998</v>
      </c>
      <c r="D976" s="262">
        <f t="shared" si="19"/>
        <v>-0.63372286207544415</v>
      </c>
      <c r="E976" s="105">
        <v>1.7043253598787399E-2</v>
      </c>
    </row>
    <row r="977" spans="2:5">
      <c r="B977" s="13">
        <v>45362</v>
      </c>
      <c r="C977">
        <v>7702.9501950000003</v>
      </c>
      <c r="D977" s="262">
        <f t="shared" si="19"/>
        <v>27.651771251081378</v>
      </c>
      <c r="E977">
        <v>1.7038816814297031E-2</v>
      </c>
    </row>
    <row r="978" spans="2:5">
      <c r="B978" s="13">
        <v>41851</v>
      </c>
      <c r="C978">
        <v>268.84726000000001</v>
      </c>
      <c r="D978" s="262">
        <f t="shared" si="19"/>
        <v>-0.95946004257331818</v>
      </c>
      <c r="E978" s="105">
        <v>1.7017545772327447E-2</v>
      </c>
    </row>
    <row r="979" spans="2:5">
      <c r="B979" s="13">
        <v>44967</v>
      </c>
      <c r="C979">
        <v>6631.6611329999996</v>
      </c>
      <c r="D979" s="262">
        <f t="shared" si="19"/>
        <v>188.72516319357754</v>
      </c>
      <c r="E979" s="105">
        <v>1.6996388094773874E-2</v>
      </c>
    </row>
    <row r="980" spans="2:5">
      <c r="B980" s="13">
        <v>39772</v>
      </c>
      <c r="C980">
        <v>34.954040999999997</v>
      </c>
      <c r="D980" s="262">
        <f t="shared" si="19"/>
        <v>-0.8615887138760292</v>
      </c>
      <c r="E980" s="105">
        <v>1.6967604816290532E-2</v>
      </c>
    </row>
    <row r="981" spans="2:5">
      <c r="B981" s="13">
        <v>41800</v>
      </c>
      <c r="C981">
        <v>252.53750600000001</v>
      </c>
      <c r="D981" s="262">
        <f t="shared" si="19"/>
        <v>-0.96464227791687363</v>
      </c>
      <c r="E981" s="105">
        <v>1.6941570653216755E-2</v>
      </c>
    </row>
    <row r="982" spans="2:5">
      <c r="B982" s="13">
        <v>45057</v>
      </c>
      <c r="C982">
        <v>7142.3579099999997</v>
      </c>
      <c r="D982" s="262">
        <f t="shared" si="19"/>
        <v>145.811916781013</v>
      </c>
      <c r="E982">
        <v>1.6917162370514837E-2</v>
      </c>
    </row>
    <row r="983" spans="2:5">
      <c r="B983" s="13">
        <v>39720</v>
      </c>
      <c r="C983">
        <v>48.649715</v>
      </c>
      <c r="D983" s="262">
        <f t="shared" si="19"/>
        <v>-0.49956773817230676</v>
      </c>
      <c r="E983" s="105">
        <v>1.6909262086810737E-2</v>
      </c>
    </row>
    <row r="984" spans="2:5">
      <c r="B984" s="13">
        <v>41296</v>
      </c>
      <c r="C984">
        <v>97.215384999999998</v>
      </c>
      <c r="D984" s="262">
        <f t="shared" si="19"/>
        <v>2.5790207957164575</v>
      </c>
      <c r="E984" s="105">
        <v>1.6887280769034261E-2</v>
      </c>
    </row>
    <row r="985" spans="2:5">
      <c r="B985" s="13">
        <v>37804</v>
      </c>
      <c r="C985">
        <v>27.162565000000001</v>
      </c>
      <c r="D985" s="262">
        <f t="shared" si="19"/>
        <v>-0.72161431315008029</v>
      </c>
      <c r="E985" s="105">
        <v>1.6877600799798283E-2</v>
      </c>
    </row>
    <row r="986" spans="2:5">
      <c r="B986" s="13">
        <v>39427</v>
      </c>
      <c r="C986">
        <v>97.571701000000004</v>
      </c>
      <c r="D986" s="262">
        <f t="shared" si="19"/>
        <v>-2.2872897878928995E-2</v>
      </c>
      <c r="E986" s="105">
        <v>1.6859183403463276E-2</v>
      </c>
    </row>
    <row r="987" spans="2:5">
      <c r="B987" s="13">
        <v>40756</v>
      </c>
      <c r="C987">
        <v>99.855689999999996</v>
      </c>
      <c r="D987" s="262">
        <f t="shared" si="19"/>
        <v>0.98060942130445827</v>
      </c>
      <c r="E987" s="105">
        <v>1.6824549595049317E-2</v>
      </c>
    </row>
    <row r="988" spans="2:5">
      <c r="B988" s="13">
        <v>38243</v>
      </c>
      <c r="C988">
        <v>50.416649</v>
      </c>
      <c r="D988" s="262">
        <f t="shared" si="19"/>
        <v>0.52150302501062129</v>
      </c>
      <c r="E988" s="105">
        <v>1.6817980327721579E-2</v>
      </c>
    </row>
    <row r="989" spans="2:5">
      <c r="B989" s="13">
        <v>37489</v>
      </c>
      <c r="C989">
        <v>33.136082000000002</v>
      </c>
      <c r="D989" s="262">
        <f t="shared" si="19"/>
        <v>-0.70695951304955951</v>
      </c>
      <c r="E989" s="105">
        <v>1.6798490713421006E-2</v>
      </c>
    </row>
    <row r="990" spans="2:5">
      <c r="B990" s="13">
        <v>40373</v>
      </c>
      <c r="C990">
        <v>113.07680499999999</v>
      </c>
      <c r="D990" s="262">
        <f t="shared" si="19"/>
        <v>-0.796110424917718</v>
      </c>
      <c r="E990" s="105">
        <v>1.6786945194552261E-2</v>
      </c>
    </row>
    <row r="991" spans="2:5">
      <c r="B991" s="13">
        <v>42177</v>
      </c>
      <c r="C991">
        <v>554.59826699999996</v>
      </c>
      <c r="D991" s="262">
        <f t="shared" si="19"/>
        <v>0.22196617086471884</v>
      </c>
      <c r="E991" s="105">
        <v>1.6786616481056237E-2</v>
      </c>
    </row>
    <row r="992" spans="2:5">
      <c r="B992" s="13">
        <v>42054</v>
      </c>
      <c r="C992">
        <v>453.85730000000001</v>
      </c>
      <c r="D992" s="262">
        <f t="shared" si="19"/>
        <v>-0.43187936872387162</v>
      </c>
      <c r="E992" s="105">
        <v>1.6745610385966066E-2</v>
      </c>
    </row>
    <row r="993" spans="2:5">
      <c r="B993" s="13">
        <v>43948</v>
      </c>
      <c r="C993">
        <v>798.87487799999997</v>
      </c>
      <c r="D993" s="262">
        <f t="shared" si="19"/>
        <v>11.672213693267455</v>
      </c>
      <c r="E993" s="105">
        <v>1.6738301604903805E-2</v>
      </c>
    </row>
    <row r="994" spans="2:5">
      <c r="B994" s="13">
        <v>39673</v>
      </c>
      <c r="C994">
        <v>63.041462000000003</v>
      </c>
      <c r="D994" s="262">
        <f t="shared" si="19"/>
        <v>-0.99281967778653601</v>
      </c>
      <c r="E994" s="105">
        <v>1.6687184864923807E-2</v>
      </c>
    </row>
    <row r="995" spans="2:5">
      <c r="B995" s="13">
        <v>44657</v>
      </c>
      <c r="C995">
        <v>8779.7539059999999</v>
      </c>
      <c r="D995" s="262">
        <f t="shared" si="19"/>
        <v>3.3796723806566051E-2</v>
      </c>
      <c r="E995" s="105">
        <v>1.6673021956310475E-2</v>
      </c>
    </row>
    <row r="996" spans="2:5">
      <c r="B996" s="13">
        <v>44722</v>
      </c>
      <c r="C996">
        <v>8492.7275389999995</v>
      </c>
      <c r="D996" s="262">
        <f t="shared" si="19"/>
        <v>28.992580329314475</v>
      </c>
      <c r="E996" s="105">
        <v>1.6651044599383911E-2</v>
      </c>
    </row>
    <row r="997" spans="2:5">
      <c r="B997" s="13">
        <v>41970</v>
      </c>
      <c r="C997">
        <v>283.16095000000001</v>
      </c>
      <c r="D997" s="262">
        <f t="shared" si="19"/>
        <v>1.6877339461376546</v>
      </c>
      <c r="E997" s="105">
        <v>1.6640769509030682E-2</v>
      </c>
    </row>
    <row r="998" spans="2:5">
      <c r="B998" s="13">
        <v>41278</v>
      </c>
      <c r="C998">
        <v>105.353043</v>
      </c>
      <c r="D998" s="262">
        <f t="shared" si="19"/>
        <v>-0.83062825014557917</v>
      </c>
      <c r="E998" s="105">
        <v>1.6631691268555571E-2</v>
      </c>
    </row>
    <row r="999" spans="2:5">
      <c r="B999" s="13">
        <v>42884</v>
      </c>
      <c r="C999">
        <v>622.02252199999998</v>
      </c>
      <c r="D999" s="262">
        <f t="shared" si="19"/>
        <v>-0.7920636097577225</v>
      </c>
      <c r="E999" s="105">
        <v>1.6577816134096233E-2</v>
      </c>
    </row>
    <row r="1000" spans="2:5">
      <c r="B1000" s="13">
        <v>44305</v>
      </c>
      <c r="C1000">
        <v>2991.4077149999998</v>
      </c>
      <c r="D1000" s="262">
        <f t="shared" si="19"/>
        <v>10.38534383927556</v>
      </c>
      <c r="E1000" s="105">
        <v>1.6567331330276054E-2</v>
      </c>
    </row>
    <row r="1001" spans="2:5">
      <c r="B1001" s="13">
        <v>41716</v>
      </c>
      <c r="C1001">
        <v>262.74197400000003</v>
      </c>
      <c r="D1001" s="262">
        <f t="shared" si="19"/>
        <v>-0.57551364684291295</v>
      </c>
      <c r="E1001" s="105">
        <v>1.6536806296946861E-2</v>
      </c>
    </row>
    <row r="1002" spans="2:5">
      <c r="B1002" s="13">
        <v>42102</v>
      </c>
      <c r="C1002">
        <v>618.96447799999999</v>
      </c>
      <c r="D1002" s="262">
        <f t="shared" si="19"/>
        <v>-0.23422984979276523</v>
      </c>
      <c r="E1002" s="105">
        <v>1.6529928866050786E-2</v>
      </c>
    </row>
    <row r="1003" spans="2:5">
      <c r="B1003" s="13">
        <v>42955</v>
      </c>
      <c r="C1003">
        <v>808.29016100000001</v>
      </c>
      <c r="D1003" s="262">
        <f t="shared" si="19"/>
        <v>30.375565353190769</v>
      </c>
      <c r="E1003" s="105">
        <v>1.6518723391075511E-2</v>
      </c>
    </row>
    <row r="1004" spans="2:5">
      <c r="B1004" s="13">
        <v>37655</v>
      </c>
      <c r="C1004">
        <v>25.761772000000001</v>
      </c>
      <c r="D1004" s="262">
        <f t="shared" si="19"/>
        <v>-0.96711386571297864</v>
      </c>
      <c r="E1004" s="105">
        <v>1.6518432619032266E-2</v>
      </c>
    </row>
    <row r="1005" spans="2:5">
      <c r="B1005" s="13">
        <v>43789</v>
      </c>
      <c r="C1005">
        <v>783.36273200000005</v>
      </c>
      <c r="D1005" s="262">
        <f t="shared" si="19"/>
        <v>13.925546900418126</v>
      </c>
      <c r="E1005" s="105">
        <v>1.6503169068247728E-2</v>
      </c>
    </row>
    <row r="1006" spans="2:5">
      <c r="B1006" s="13">
        <v>38310</v>
      </c>
      <c r="C1006">
        <v>52.484692000000003</v>
      </c>
      <c r="D1006" s="262">
        <f t="shared" si="19"/>
        <v>-0.60219348849260323</v>
      </c>
      <c r="E1006" s="105">
        <v>1.6472824603694345E-2</v>
      </c>
    </row>
    <row r="1007" spans="2:5">
      <c r="B1007" s="13">
        <v>40260</v>
      </c>
      <c r="C1007">
        <v>131.935226</v>
      </c>
      <c r="D1007" s="262">
        <f t="shared" si="19"/>
        <v>0.23324781047594897</v>
      </c>
      <c r="E1007" s="105">
        <v>1.6457625318991295E-2</v>
      </c>
    </row>
    <row r="1008" spans="2:5">
      <c r="B1008" s="13">
        <v>40430</v>
      </c>
      <c r="C1008">
        <v>106.981926</v>
      </c>
      <c r="D1008" s="262">
        <f t="shared" si="19"/>
        <v>8.2529345296055517E-2</v>
      </c>
      <c r="E1008" s="105">
        <v>1.6454619947257752E-2</v>
      </c>
    </row>
    <row r="1009" spans="2:5">
      <c r="B1009" s="13">
        <v>39456</v>
      </c>
      <c r="C1009">
        <v>98.825890000000001</v>
      </c>
      <c r="D1009" s="262">
        <f t="shared" si="19"/>
        <v>-0.98821895413423011</v>
      </c>
      <c r="E1009" s="105">
        <v>1.6451639754434162E-2</v>
      </c>
    </row>
    <row r="1010" spans="2:5">
      <c r="B1010" s="13">
        <v>45259</v>
      </c>
      <c r="C1010">
        <v>8388.5498050000006</v>
      </c>
      <c r="D1010" s="262">
        <f t="shared" si="19"/>
        <v>75.232800522369487</v>
      </c>
      <c r="E1010">
        <v>1.6448963164931635E-2</v>
      </c>
    </row>
    <row r="1011" spans="2:5">
      <c r="B1011" s="13">
        <v>39113</v>
      </c>
      <c r="C1011">
        <v>110.038589</v>
      </c>
      <c r="D1011" s="262">
        <f t="shared" si="19"/>
        <v>-0.69354462126344463</v>
      </c>
      <c r="E1011" s="105">
        <v>1.6447183525356179E-2</v>
      </c>
    </row>
    <row r="1012" spans="2:5">
      <c r="B1012" s="13">
        <v>42039</v>
      </c>
      <c r="C1012">
        <v>359.06887799999998</v>
      </c>
      <c r="D1012" s="262">
        <f t="shared" si="19"/>
        <v>4.1964772674285138</v>
      </c>
      <c r="E1012" s="105">
        <v>1.6399615303984118E-2</v>
      </c>
    </row>
    <row r="1013" spans="2:5">
      <c r="B1013" s="13">
        <v>38638</v>
      </c>
      <c r="C1013">
        <v>69.098517999999999</v>
      </c>
      <c r="D1013" s="262">
        <f t="shared" si="19"/>
        <v>2.1439842824714339</v>
      </c>
      <c r="E1013" s="105">
        <v>1.6389357783920162E-2</v>
      </c>
    </row>
    <row r="1014" spans="2:5">
      <c r="B1014" s="13">
        <v>37769</v>
      </c>
      <c r="C1014">
        <v>21.978010000000001</v>
      </c>
      <c r="D1014" s="262">
        <f t="shared" si="19"/>
        <v>-0.95887874163124154</v>
      </c>
      <c r="E1014" s="105">
        <v>1.6381173195980939E-2</v>
      </c>
    </row>
    <row r="1015" spans="2:5">
      <c r="B1015" s="13">
        <v>42093</v>
      </c>
      <c r="C1015">
        <v>534.46832300000005</v>
      </c>
      <c r="D1015" s="262">
        <f t="shared" si="19"/>
        <v>6.5690430111967313</v>
      </c>
      <c r="E1015" s="105">
        <v>1.6374972834366522E-2</v>
      </c>
    </row>
    <row r="1016" spans="2:5">
      <c r="B1016" s="13">
        <v>40087</v>
      </c>
      <c r="C1016">
        <v>70.612403999999998</v>
      </c>
      <c r="D1016" s="262">
        <f t="shared" si="19"/>
        <v>-0.98344593948669101</v>
      </c>
      <c r="E1016" s="105">
        <v>1.636105673079288E-2</v>
      </c>
    </row>
    <row r="1017" spans="2:5">
      <c r="B1017" s="13">
        <v>44411</v>
      </c>
      <c r="C1017">
        <v>4265.5639650000003</v>
      </c>
      <c r="D1017" s="262">
        <f t="shared" si="19"/>
        <v>2.3398948919088691</v>
      </c>
      <c r="E1017" s="105">
        <v>1.6359480025706745E-2</v>
      </c>
    </row>
    <row r="1018" spans="2:5">
      <c r="B1018" s="13">
        <v>44102</v>
      </c>
      <c r="C1018">
        <v>1277.1551509999999</v>
      </c>
      <c r="D1018" s="262">
        <f t="shared" si="19"/>
        <v>4.2770690600257559</v>
      </c>
      <c r="E1018" s="105">
        <v>1.6353624500600034E-2</v>
      </c>
    </row>
    <row r="1019" spans="2:5">
      <c r="B1019" s="13">
        <v>41765</v>
      </c>
      <c r="C1019">
        <v>242.019791</v>
      </c>
      <c r="D1019" s="262">
        <f t="shared" si="19"/>
        <v>1.5858527300146146</v>
      </c>
      <c r="E1019" s="105">
        <v>1.6351779669324447E-2</v>
      </c>
    </row>
    <row r="1020" spans="2:5">
      <c r="B1020" s="13">
        <v>41312</v>
      </c>
      <c r="C1020">
        <v>93.593802999999994</v>
      </c>
      <c r="D1020" s="262">
        <f t="shared" si="19"/>
        <v>-4.0523792648875935E-2</v>
      </c>
      <c r="E1020" s="105">
        <v>1.6346761382846502E-2</v>
      </c>
    </row>
    <row r="1021" spans="2:5">
      <c r="B1021" s="13">
        <v>40849</v>
      </c>
      <c r="C1021">
        <v>97.546768</v>
      </c>
      <c r="D1021" s="262">
        <f t="shared" si="19"/>
        <v>-0.88751201389586198</v>
      </c>
      <c r="E1021" s="105">
        <v>1.6331863737878025E-2</v>
      </c>
    </row>
    <row r="1022" spans="2:5">
      <c r="B1022" s="13">
        <v>42509</v>
      </c>
      <c r="C1022">
        <v>867.17498799999998</v>
      </c>
      <c r="D1022" s="262">
        <f t="shared" si="19"/>
        <v>8.1998845197436346E-2</v>
      </c>
      <c r="E1022" s="105">
        <v>1.63147041276007E-2</v>
      </c>
    </row>
    <row r="1023" spans="2:5">
      <c r="B1023" s="13">
        <v>42215</v>
      </c>
      <c r="C1023">
        <v>801.45648200000005</v>
      </c>
      <c r="D1023" s="262">
        <f t="shared" si="19"/>
        <v>12.989986186953232</v>
      </c>
      <c r="E1023" s="105">
        <v>1.6273847170025005E-2</v>
      </c>
    </row>
    <row r="1024" spans="2:5">
      <c r="B1024" s="13">
        <v>38404</v>
      </c>
      <c r="C1024">
        <v>57.287868000000003</v>
      </c>
      <c r="D1024" s="262">
        <f t="shared" si="19"/>
        <v>-0.90554578949213904</v>
      </c>
      <c r="E1024" s="105">
        <v>1.6272207456249372E-2</v>
      </c>
    </row>
    <row r="1025" spans="2:5">
      <c r="B1025" s="13">
        <v>43696</v>
      </c>
      <c r="C1025">
        <v>606.51470900000004</v>
      </c>
      <c r="D1025" s="262">
        <f t="shared" si="19"/>
        <v>4.9966403907804535</v>
      </c>
      <c r="E1025" s="105">
        <v>1.6223871132386714E-2</v>
      </c>
    </row>
    <row r="1026" spans="2:5">
      <c r="B1026" s="13">
        <v>41263</v>
      </c>
      <c r="C1026">
        <v>101.14241800000001</v>
      </c>
      <c r="D1026" s="262">
        <f t="shared" si="19"/>
        <v>-0.89285423432125099</v>
      </c>
      <c r="E1026" s="105">
        <v>1.6221058424290839E-2</v>
      </c>
    </row>
    <row r="1027" spans="2:5">
      <c r="B1027" s="13">
        <v>43147</v>
      </c>
      <c r="C1027">
        <v>943.97027600000001</v>
      </c>
      <c r="D1027" s="262">
        <f t="shared" si="19"/>
        <v>0.14502911314240574</v>
      </c>
      <c r="E1027" s="105">
        <v>1.621815207266513E-2</v>
      </c>
    </row>
    <row r="1028" spans="2:5">
      <c r="B1028" s="13">
        <v>43822</v>
      </c>
      <c r="C1028">
        <v>824.40722700000003</v>
      </c>
      <c r="D1028" s="262">
        <f t="shared" si="19"/>
        <v>8.1251376133181576</v>
      </c>
      <c r="E1028" s="105">
        <v>1.6211351598605074E-2</v>
      </c>
    </row>
    <row r="1029" spans="2:5">
      <c r="B1029" s="13">
        <v>41068</v>
      </c>
      <c r="C1029">
        <v>90.344634999999997</v>
      </c>
      <c r="D1029" s="262">
        <f t="shared" si="19"/>
        <v>1.7093587498171412</v>
      </c>
      <c r="E1029" s="105">
        <v>1.6202125798379093E-2</v>
      </c>
    </row>
    <row r="1030" spans="2:5">
      <c r="B1030" s="13">
        <v>38014</v>
      </c>
      <c r="C1030">
        <v>33.345393999999999</v>
      </c>
      <c r="D1030" s="262">
        <f t="shared" si="19"/>
        <v>-0.95911129044407517</v>
      </c>
      <c r="E1030" s="105">
        <v>1.6192483141293079E-2</v>
      </c>
    </row>
    <row r="1031" spans="2:5">
      <c r="B1031" s="13">
        <v>42555</v>
      </c>
      <c r="C1031">
        <v>815.51593000000003</v>
      </c>
      <c r="D1031" s="262">
        <f t="shared" si="19"/>
        <v>8.5001293821286641</v>
      </c>
      <c r="E1031" s="105">
        <v>1.6164354539185188E-2</v>
      </c>
    </row>
    <row r="1032" spans="2:5">
      <c r="B1032" s="13">
        <v>41543</v>
      </c>
      <c r="C1032">
        <v>85.842613</v>
      </c>
      <c r="D1032" s="262">
        <f t="shared" ref="D1032:D1095" si="20">(C1032-C1033)/C1033</f>
        <v>-0.20570969824845442</v>
      </c>
      <c r="E1032" s="105">
        <v>1.6158836701166825E-2</v>
      </c>
    </row>
    <row r="1033" spans="2:5">
      <c r="B1033" s="13">
        <v>40731</v>
      </c>
      <c r="C1033">
        <v>108.074608</v>
      </c>
      <c r="D1033" s="262">
        <f t="shared" si="20"/>
        <v>-0.88484652463877977</v>
      </c>
      <c r="E1033" s="105">
        <v>1.6132089771813733E-2</v>
      </c>
    </row>
    <row r="1034" spans="2:5">
      <c r="B1034" s="13">
        <v>43424</v>
      </c>
      <c r="C1034">
        <v>938.52667199999996</v>
      </c>
      <c r="D1034" s="262">
        <f t="shared" si="20"/>
        <v>0.33901312338383055</v>
      </c>
      <c r="E1034" s="105">
        <v>1.6129063324148443E-2</v>
      </c>
    </row>
    <row r="1035" spans="2:5">
      <c r="B1035" s="13">
        <v>42815</v>
      </c>
      <c r="C1035">
        <v>700.90924099999995</v>
      </c>
      <c r="D1035" s="262">
        <f t="shared" si="20"/>
        <v>19.918666883978378</v>
      </c>
      <c r="E1035" s="105">
        <v>1.6125264774955496E-2</v>
      </c>
    </row>
    <row r="1036" spans="2:5">
      <c r="B1036" s="13">
        <v>38033</v>
      </c>
      <c r="C1036">
        <v>33.506400999999997</v>
      </c>
      <c r="D1036" s="262">
        <f t="shared" si="20"/>
        <v>-0.95808548422105555</v>
      </c>
      <c r="E1036" s="105">
        <v>1.6113081303145548E-2</v>
      </c>
    </row>
    <row r="1037" spans="2:5">
      <c r="B1037" s="13">
        <v>42388</v>
      </c>
      <c r="C1037">
        <v>799.39849900000002</v>
      </c>
      <c r="D1037" s="262">
        <f t="shared" si="20"/>
        <v>4.1443347302495708</v>
      </c>
      <c r="E1037" s="105">
        <v>1.6107246907143439E-2</v>
      </c>
    </row>
    <row r="1038" spans="2:5">
      <c r="B1038" s="13">
        <v>41624</v>
      </c>
      <c r="C1038">
        <v>155.39395099999999</v>
      </c>
      <c r="D1038" s="262">
        <f t="shared" si="20"/>
        <v>-0.97786405103525176</v>
      </c>
      <c r="E1038" s="105">
        <v>1.6095959234474065E-2</v>
      </c>
    </row>
    <row r="1039" spans="2:5">
      <c r="B1039" s="13">
        <v>44607</v>
      </c>
      <c r="C1039">
        <v>7019.9814450000003</v>
      </c>
      <c r="D1039" s="262">
        <f t="shared" si="20"/>
        <v>64.905191610697571</v>
      </c>
      <c r="E1039" s="105">
        <v>1.6081985765861808E-2</v>
      </c>
    </row>
    <row r="1040" spans="2:5">
      <c r="B1040" s="13">
        <v>40233</v>
      </c>
      <c r="C1040">
        <v>106.51636499999999</v>
      </c>
      <c r="D1040" s="262">
        <f t="shared" si="20"/>
        <v>1.6545122391594784</v>
      </c>
      <c r="E1040" s="105">
        <v>1.6077843834418591E-2</v>
      </c>
    </row>
    <row r="1041" spans="2:5">
      <c r="B1041" s="13">
        <v>38202</v>
      </c>
      <c r="C1041">
        <v>40.126530000000002</v>
      </c>
      <c r="D1041" s="262">
        <f t="shared" si="20"/>
        <v>-0.53999554950483453</v>
      </c>
      <c r="E1041" s="105">
        <v>1.604736562573789E-2</v>
      </c>
    </row>
    <row r="1042" spans="2:5">
      <c r="B1042" s="13">
        <v>40814</v>
      </c>
      <c r="C1042">
        <v>87.230743000000004</v>
      </c>
      <c r="D1042" s="262">
        <f t="shared" si="20"/>
        <v>0.92398111642845093</v>
      </c>
      <c r="E1042" s="105">
        <v>1.6037437195461565E-2</v>
      </c>
    </row>
    <row r="1043" spans="2:5">
      <c r="B1043" s="13">
        <v>39940</v>
      </c>
      <c r="C1043">
        <v>45.338669000000003</v>
      </c>
      <c r="D1043" s="262">
        <f t="shared" si="20"/>
        <v>-0.92884215659915204</v>
      </c>
      <c r="E1043" s="105">
        <v>1.6020018019534236E-2</v>
      </c>
    </row>
    <row r="1044" spans="2:5">
      <c r="B1044" s="13">
        <v>42649</v>
      </c>
      <c r="C1044">
        <v>637.15631099999996</v>
      </c>
      <c r="D1044" s="262">
        <f t="shared" si="20"/>
        <v>10.784115133150767</v>
      </c>
      <c r="E1044" s="105">
        <v>1.5988890047094147E-2</v>
      </c>
    </row>
    <row r="1045" spans="2:5">
      <c r="B1045" s="13">
        <v>38265</v>
      </c>
      <c r="C1045">
        <v>54.069083999999997</v>
      </c>
      <c r="D1045" s="262">
        <f t="shared" si="20"/>
        <v>-0.93005549947589827</v>
      </c>
      <c r="E1045" s="105">
        <v>1.598267219431725E-2</v>
      </c>
    </row>
    <row r="1046" spans="2:5">
      <c r="B1046" s="13">
        <v>42968</v>
      </c>
      <c r="C1046">
        <v>773.02838099999997</v>
      </c>
      <c r="D1046" s="262">
        <f t="shared" si="20"/>
        <v>-0.89981299765175216</v>
      </c>
      <c r="E1046" s="105">
        <v>1.5963447318932778E-2</v>
      </c>
    </row>
    <row r="1047" spans="2:5">
      <c r="B1047" s="13">
        <v>44669</v>
      </c>
      <c r="C1047">
        <v>7715.8549800000001</v>
      </c>
      <c r="D1047" s="262">
        <f t="shared" si="20"/>
        <v>207.71636535853469</v>
      </c>
      <c r="E1047" s="105">
        <v>1.5962341238118759E-2</v>
      </c>
    </row>
    <row r="1048" spans="2:5">
      <c r="B1048" s="13">
        <v>37438</v>
      </c>
      <c r="C1048">
        <v>36.968136000000001</v>
      </c>
      <c r="D1048" s="262">
        <f t="shared" si="20"/>
        <v>-0.68131868889708325</v>
      </c>
      <c r="E1048" s="105">
        <v>1.592909847891506E-2</v>
      </c>
    </row>
    <row r="1049" spans="2:5">
      <c r="B1049" s="13">
        <v>39220</v>
      </c>
      <c r="C1049">
        <v>116.00346399999999</v>
      </c>
      <c r="D1049" s="262">
        <f t="shared" si="20"/>
        <v>1.037114270760507</v>
      </c>
      <c r="E1049" s="105">
        <v>1.5905051234721669E-2</v>
      </c>
    </row>
    <row r="1050" spans="2:5">
      <c r="B1050" s="13">
        <v>38877</v>
      </c>
      <c r="C1050">
        <v>56.944996000000003</v>
      </c>
      <c r="D1050" s="262">
        <f t="shared" si="20"/>
        <v>-0.46812711464903095</v>
      </c>
      <c r="E1050" s="105">
        <v>1.5902002851519118E-2</v>
      </c>
    </row>
    <row r="1051" spans="2:5">
      <c r="B1051" s="13">
        <v>39118</v>
      </c>
      <c r="C1051">
        <v>107.065048</v>
      </c>
      <c r="D1051" s="262">
        <f t="shared" si="20"/>
        <v>6.6769168393101944E-2</v>
      </c>
      <c r="E1051" s="105">
        <v>1.5880935562681758E-2</v>
      </c>
    </row>
    <row r="1052" spans="2:5">
      <c r="B1052" s="13">
        <v>40616</v>
      </c>
      <c r="C1052">
        <v>100.363838</v>
      </c>
      <c r="D1052" s="262">
        <f t="shared" si="20"/>
        <v>-0.80539241419553997</v>
      </c>
      <c r="E1052" s="105">
        <v>1.5859823830973854E-2</v>
      </c>
    </row>
    <row r="1053" spans="2:5">
      <c r="B1053" s="13">
        <v>42135</v>
      </c>
      <c r="C1053">
        <v>515.72418200000004</v>
      </c>
      <c r="D1053" s="262">
        <f t="shared" si="20"/>
        <v>3.8653823709810773</v>
      </c>
      <c r="E1053" s="105">
        <v>1.5842495847650517E-2</v>
      </c>
    </row>
    <row r="1054" spans="2:5">
      <c r="B1054" s="13">
        <v>40744</v>
      </c>
      <c r="C1054">
        <v>105.998695</v>
      </c>
      <c r="D1054" s="262">
        <f t="shared" si="20"/>
        <v>-1.3078187813458588E-2</v>
      </c>
      <c r="E1054" s="105">
        <v>1.5834213661948083E-2</v>
      </c>
    </row>
    <row r="1055" spans="2:5">
      <c r="B1055" s="13">
        <v>39120</v>
      </c>
      <c r="C1055">
        <v>107.403336</v>
      </c>
      <c r="D1055" s="262">
        <f t="shared" si="20"/>
        <v>3.1561101008371009</v>
      </c>
      <c r="E1055" s="105">
        <v>1.583005634276783E-2</v>
      </c>
    </row>
    <row r="1056" spans="2:5">
      <c r="B1056" s="13">
        <v>37851</v>
      </c>
      <c r="C1056">
        <v>25.842274</v>
      </c>
      <c r="D1056" s="262">
        <f t="shared" si="20"/>
        <v>-0.60913648968782852</v>
      </c>
      <c r="E1056" s="105">
        <v>1.5822759558104065E-2</v>
      </c>
    </row>
    <row r="1057" spans="2:5">
      <c r="B1057" s="13">
        <v>38784</v>
      </c>
      <c r="C1057">
        <v>66.115852000000004</v>
      </c>
      <c r="D1057" s="262">
        <f t="shared" si="20"/>
        <v>-0.33427631310329015</v>
      </c>
      <c r="E1057" s="105">
        <v>1.5802012867602151E-2</v>
      </c>
    </row>
    <row r="1058" spans="2:5">
      <c r="B1058" s="13">
        <v>41590</v>
      </c>
      <c r="C1058">
        <v>99.314255000000003</v>
      </c>
      <c r="D1058" s="262">
        <f t="shared" si="20"/>
        <v>-0.89741951708006151</v>
      </c>
      <c r="E1058" s="105">
        <v>1.5792986433531081E-2</v>
      </c>
    </row>
    <row r="1059" spans="2:5">
      <c r="B1059" s="13">
        <v>43885</v>
      </c>
      <c r="C1059">
        <v>968.15936299999998</v>
      </c>
      <c r="D1059" s="262">
        <f t="shared" si="20"/>
        <v>43.376376558480843</v>
      </c>
      <c r="E1059" s="105">
        <v>1.5769465159967865E-2</v>
      </c>
    </row>
    <row r="1060" spans="2:5">
      <c r="B1060" s="13">
        <v>37763</v>
      </c>
      <c r="C1060">
        <v>21.816998999999999</v>
      </c>
      <c r="D1060" s="262">
        <f t="shared" si="20"/>
        <v>-0.9965812766050659</v>
      </c>
      <c r="E1060" s="105">
        <v>1.5742117976750715E-2</v>
      </c>
    </row>
    <row r="1061" spans="2:5">
      <c r="B1061" s="13">
        <v>44922</v>
      </c>
      <c r="C1061">
        <v>6381.6215819999998</v>
      </c>
      <c r="D1061" s="262">
        <f t="shared" si="20"/>
        <v>87.681426213630104</v>
      </c>
      <c r="E1061" s="105">
        <v>1.5729491919312048E-2</v>
      </c>
    </row>
    <row r="1062" spans="2:5">
      <c r="B1062" s="13">
        <v>38730</v>
      </c>
      <c r="C1062">
        <v>71.961196999999999</v>
      </c>
      <c r="D1062" s="262">
        <f t="shared" si="20"/>
        <v>-0.26010782977864899</v>
      </c>
      <c r="E1062" s="105">
        <v>1.5727020705256473E-2</v>
      </c>
    </row>
    <row r="1063" spans="2:5">
      <c r="B1063" s="13">
        <v>41130</v>
      </c>
      <c r="C1063">
        <v>97.259033000000002</v>
      </c>
      <c r="D1063" s="262">
        <f t="shared" si="20"/>
        <v>0.9516247688567836</v>
      </c>
      <c r="E1063" s="105">
        <v>1.572112995723398E-2</v>
      </c>
    </row>
    <row r="1064" spans="2:5">
      <c r="B1064" s="13">
        <v>40003</v>
      </c>
      <c r="C1064">
        <v>49.834904000000002</v>
      </c>
      <c r="D1064" s="262">
        <f t="shared" si="20"/>
        <v>-0.14478597908276497</v>
      </c>
      <c r="E1064" s="105">
        <v>1.5720845336550337E-2</v>
      </c>
    </row>
    <row r="1065" spans="2:5">
      <c r="B1065" s="13">
        <v>38400</v>
      </c>
      <c r="C1065">
        <v>58.271850999999998</v>
      </c>
      <c r="D1065" s="262">
        <f t="shared" si="20"/>
        <v>-0.92443461605507216</v>
      </c>
      <c r="E1065" s="105">
        <v>1.5697633822148376E-2</v>
      </c>
    </row>
    <row r="1066" spans="2:5">
      <c r="B1066" s="13">
        <v>42594</v>
      </c>
      <c r="C1066">
        <v>771.14477499999998</v>
      </c>
      <c r="D1066" s="262">
        <f t="shared" si="20"/>
        <v>5.8311945078507126</v>
      </c>
      <c r="E1066" s="105">
        <v>1.5694730907246997E-2</v>
      </c>
    </row>
    <row r="1067" spans="2:5">
      <c r="B1067" s="13">
        <v>40357</v>
      </c>
      <c r="C1067">
        <v>112.88578800000001</v>
      </c>
      <c r="D1067" s="262">
        <f t="shared" si="20"/>
        <v>0.11197364986103713</v>
      </c>
      <c r="E1067" s="105">
        <v>1.5693787839356963E-2</v>
      </c>
    </row>
    <row r="1068" spans="2:5">
      <c r="B1068" s="13">
        <v>40680</v>
      </c>
      <c r="C1068">
        <v>101.51840199999999</v>
      </c>
      <c r="D1068" s="262">
        <f t="shared" si="20"/>
        <v>-0.88876090774022709</v>
      </c>
      <c r="E1068" s="105">
        <v>1.5676623162233672E-2</v>
      </c>
    </row>
    <row r="1069" spans="2:5">
      <c r="B1069" s="13">
        <v>43858</v>
      </c>
      <c r="C1069">
        <v>912.61444100000006</v>
      </c>
      <c r="D1069" s="262">
        <f t="shared" si="20"/>
        <v>6.4549061062172175E-2</v>
      </c>
      <c r="E1069" s="105">
        <v>1.5655217153047848E-2</v>
      </c>
    </row>
    <row r="1070" spans="2:5">
      <c r="B1070" s="13">
        <v>42285</v>
      </c>
      <c r="C1070">
        <v>857.27795400000002</v>
      </c>
      <c r="D1070" s="262">
        <f t="shared" si="20"/>
        <v>-0.88284368431208504</v>
      </c>
      <c r="E1070" s="105">
        <v>1.5642933591624081E-2</v>
      </c>
    </row>
    <row r="1071" spans="2:5">
      <c r="B1071" s="13">
        <v>44854</v>
      </c>
      <c r="C1071">
        <v>7317.3857420000004</v>
      </c>
      <c r="D1071" s="262">
        <f t="shared" si="20"/>
        <v>103.21734170602016</v>
      </c>
      <c r="E1071" s="105">
        <v>1.5623971766600148E-2</v>
      </c>
    </row>
    <row r="1072" spans="2:5">
      <c r="B1072" s="13">
        <v>38716</v>
      </c>
      <c r="C1072">
        <v>70.212745999999996</v>
      </c>
      <c r="D1072" s="262">
        <f t="shared" si="20"/>
        <v>-0.34558703892102383</v>
      </c>
      <c r="E1072" s="105">
        <v>1.5621369984495191E-2</v>
      </c>
    </row>
    <row r="1073" spans="2:5">
      <c r="B1073" s="13">
        <v>40662</v>
      </c>
      <c r="C1073">
        <v>107.291191</v>
      </c>
      <c r="D1073" s="262">
        <f t="shared" si="20"/>
        <v>-0.90639558644341867</v>
      </c>
      <c r="E1073" s="105">
        <v>1.5612908581701326E-2</v>
      </c>
    </row>
    <row r="1074" spans="2:5">
      <c r="B1074" s="13">
        <v>43216</v>
      </c>
      <c r="C1074">
        <v>1146.2193600000001</v>
      </c>
      <c r="D1074" s="262">
        <f t="shared" si="20"/>
        <v>1.402586705834443</v>
      </c>
      <c r="E1074" s="105">
        <v>1.5600842493566096E-2</v>
      </c>
    </row>
    <row r="1075" spans="2:5">
      <c r="B1075" s="13">
        <v>42058</v>
      </c>
      <c r="C1075">
        <v>477.07720899999998</v>
      </c>
      <c r="D1075" s="262">
        <f t="shared" si="20"/>
        <v>5.0047698980186288</v>
      </c>
      <c r="E1075" s="105">
        <v>1.5573294936541918E-2</v>
      </c>
    </row>
    <row r="1076" spans="2:5">
      <c r="B1076" s="13">
        <v>39617</v>
      </c>
      <c r="C1076">
        <v>79.449707000000004</v>
      </c>
      <c r="D1076" s="262">
        <f t="shared" si="20"/>
        <v>1.0440865951857197</v>
      </c>
      <c r="E1076" s="105">
        <v>1.5567187673942069E-2</v>
      </c>
    </row>
    <row r="1077" spans="2:5">
      <c r="B1077" s="13">
        <v>38000</v>
      </c>
      <c r="C1077">
        <v>38.868073000000003</v>
      </c>
      <c r="D1077" s="262">
        <f t="shared" si="20"/>
        <v>-0.65873539646310997</v>
      </c>
      <c r="E1077" s="105">
        <v>1.5565866630908927E-2</v>
      </c>
    </row>
    <row r="1078" spans="2:5">
      <c r="B1078" s="13">
        <v>39308</v>
      </c>
      <c r="C1078">
        <v>113.89424099999999</v>
      </c>
      <c r="D1078" s="262">
        <f t="shared" si="20"/>
        <v>0.64537264301813868</v>
      </c>
      <c r="E1078" s="105">
        <v>1.5559161978481248E-2</v>
      </c>
    </row>
    <row r="1079" spans="2:5">
      <c r="B1079" s="13">
        <v>40093</v>
      </c>
      <c r="C1079">
        <v>69.220939999999999</v>
      </c>
      <c r="D1079" s="262">
        <f t="shared" si="20"/>
        <v>-0.92429668151091748</v>
      </c>
      <c r="E1079" s="105">
        <v>1.5526279297799386E-2</v>
      </c>
    </row>
    <row r="1080" spans="2:5">
      <c r="B1080" s="13">
        <v>42480</v>
      </c>
      <c r="C1080">
        <v>914.37127699999996</v>
      </c>
      <c r="D1080" s="262">
        <f t="shared" si="20"/>
        <v>28.904871036425369</v>
      </c>
      <c r="E1080" s="105">
        <v>1.5511898428889795E-2</v>
      </c>
    </row>
    <row r="1081" spans="2:5">
      <c r="B1081" s="13">
        <v>37606</v>
      </c>
      <c r="C1081">
        <v>30.575997999999998</v>
      </c>
      <c r="D1081" s="262">
        <f t="shared" si="20"/>
        <v>-0.96544467020936264</v>
      </c>
      <c r="E1081" s="105">
        <v>1.5507750254956322E-2</v>
      </c>
    </row>
    <row r="1082" spans="2:5">
      <c r="B1082" s="13">
        <v>42422</v>
      </c>
      <c r="C1082">
        <v>884.84173599999997</v>
      </c>
      <c r="D1082" s="262">
        <f t="shared" si="20"/>
        <v>-0.79531618497126544</v>
      </c>
      <c r="E1082" s="105">
        <v>1.5498469266221808E-2</v>
      </c>
    </row>
    <row r="1083" spans="2:5">
      <c r="B1083" s="13">
        <v>44382</v>
      </c>
      <c r="C1083">
        <v>4322.96875</v>
      </c>
      <c r="D1083" s="262">
        <f t="shared" si="20"/>
        <v>4.4928971796254444</v>
      </c>
      <c r="E1083" s="105">
        <v>1.5490594844540068E-2</v>
      </c>
    </row>
    <row r="1084" spans="2:5">
      <c r="B1084" s="13">
        <v>42975</v>
      </c>
      <c r="C1084">
        <v>787.01068099999998</v>
      </c>
      <c r="D1084" s="262">
        <f t="shared" si="20"/>
        <v>11.844156812133336</v>
      </c>
      <c r="E1084" s="105">
        <v>1.5490295512245988E-2</v>
      </c>
    </row>
    <row r="1085" spans="2:5">
      <c r="B1085" s="13">
        <v>38504</v>
      </c>
      <c r="C1085">
        <v>61.273829999999997</v>
      </c>
      <c r="D1085" s="262">
        <f t="shared" si="20"/>
        <v>-0.93777343202305774</v>
      </c>
      <c r="E1085" s="105">
        <v>1.5478053770270577E-2</v>
      </c>
    </row>
    <row r="1086" spans="2:5">
      <c r="B1086" s="13">
        <v>43448</v>
      </c>
      <c r="C1086">
        <v>984.68920900000001</v>
      </c>
      <c r="D1086" s="262">
        <f t="shared" si="20"/>
        <v>-0.76869075665087572</v>
      </c>
      <c r="E1086" s="105">
        <v>1.5460628131022216E-2</v>
      </c>
    </row>
    <row r="1087" spans="2:5">
      <c r="B1087" s="13">
        <v>44383</v>
      </c>
      <c r="C1087">
        <v>4257.0249020000001</v>
      </c>
      <c r="D1087" s="262">
        <f t="shared" si="20"/>
        <v>153.52563636820344</v>
      </c>
      <c r="E1087" s="105">
        <v>1.5459504073012715E-2</v>
      </c>
    </row>
    <row r="1088" spans="2:5">
      <c r="B1088" s="13">
        <v>37641</v>
      </c>
      <c r="C1088">
        <v>27.548988000000001</v>
      </c>
      <c r="D1088" s="262">
        <f t="shared" si="20"/>
        <v>-0.9958552651546384</v>
      </c>
      <c r="E1088" s="105">
        <v>1.5430166394388682E-2</v>
      </c>
    </row>
    <row r="1089" spans="2:5">
      <c r="B1089" s="13">
        <v>44950</v>
      </c>
      <c r="C1089">
        <v>6646.7431640000004</v>
      </c>
      <c r="D1089" s="262">
        <f t="shared" si="20"/>
        <v>1.4509588737693839</v>
      </c>
      <c r="E1089" s="105">
        <v>1.5407985037924361E-2</v>
      </c>
    </row>
    <row r="1090" spans="2:5">
      <c r="B1090" s="13">
        <v>44274</v>
      </c>
      <c r="C1090">
        <v>2711.8950199999999</v>
      </c>
      <c r="D1090" s="262">
        <f t="shared" si="20"/>
        <v>37.103035777381756</v>
      </c>
      <c r="E1090" s="105">
        <v>1.5407556108079357E-2</v>
      </c>
    </row>
    <row r="1091" spans="2:5">
      <c r="B1091" s="13">
        <v>38860</v>
      </c>
      <c r="C1091">
        <v>71.172675999999996</v>
      </c>
      <c r="D1091" s="262">
        <f t="shared" si="20"/>
        <v>-0.86825156755858535</v>
      </c>
      <c r="E1091" s="105">
        <v>1.5407201284732101E-2</v>
      </c>
    </row>
    <row r="1092" spans="2:5">
      <c r="B1092" s="13">
        <v>42144</v>
      </c>
      <c r="C1092">
        <v>540.21649200000002</v>
      </c>
      <c r="D1092" s="262">
        <f t="shared" si="20"/>
        <v>4.0791885633779801</v>
      </c>
      <c r="E1092" s="105">
        <v>1.5373358452474863E-2</v>
      </c>
    </row>
    <row r="1093" spans="2:5">
      <c r="B1093" s="13">
        <v>40732</v>
      </c>
      <c r="C1093">
        <v>106.358818</v>
      </c>
      <c r="D1093" s="262">
        <f t="shared" si="20"/>
        <v>2.4476431194606061</v>
      </c>
      <c r="E1093" s="105">
        <v>1.5369074340085795E-2</v>
      </c>
    </row>
    <row r="1094" spans="2:5">
      <c r="B1094" s="13">
        <v>38099</v>
      </c>
      <c r="C1094">
        <v>30.849717999999999</v>
      </c>
      <c r="D1094" s="262">
        <f t="shared" si="20"/>
        <v>-0.9947600650299232</v>
      </c>
      <c r="E1094" s="105">
        <v>1.5368240728928426E-2</v>
      </c>
    </row>
    <row r="1095" spans="2:5">
      <c r="B1095" s="13">
        <v>44566</v>
      </c>
      <c r="C1095">
        <v>5887.423828</v>
      </c>
      <c r="D1095" s="262">
        <f t="shared" si="20"/>
        <v>3.3768854346094344</v>
      </c>
      <c r="E1095" s="105">
        <v>1.5365415352609735E-2</v>
      </c>
    </row>
    <row r="1096" spans="2:5">
      <c r="B1096" s="13">
        <v>43340</v>
      </c>
      <c r="C1096">
        <v>1345.1171879999999</v>
      </c>
      <c r="D1096" s="262">
        <f t="shared" ref="D1096:D1159" si="21">(C1096-C1097)/C1097</f>
        <v>0.33214294167669284</v>
      </c>
      <c r="E1096" s="105">
        <v>1.5363697451433175E-2</v>
      </c>
    </row>
    <row r="1097" spans="2:5">
      <c r="B1097" s="13">
        <v>43409</v>
      </c>
      <c r="C1097">
        <v>1009.73938</v>
      </c>
      <c r="D1097" s="262">
        <f t="shared" si="21"/>
        <v>0.17727199684711875</v>
      </c>
      <c r="E1097" s="105">
        <v>1.5361797712007812E-2</v>
      </c>
    </row>
    <row r="1098" spans="2:5">
      <c r="B1098" s="13">
        <v>42306</v>
      </c>
      <c r="C1098">
        <v>857.69421399999999</v>
      </c>
      <c r="D1098" s="262">
        <f t="shared" si="21"/>
        <v>0.2000920275448681</v>
      </c>
      <c r="E1098" s="105">
        <v>1.5357242798351956E-2</v>
      </c>
    </row>
    <row r="1099" spans="2:5">
      <c r="B1099" s="13">
        <v>42622</v>
      </c>
      <c r="C1099">
        <v>714.69036900000003</v>
      </c>
      <c r="D1099" s="262">
        <f t="shared" si="21"/>
        <v>22.941559731060337</v>
      </c>
      <c r="E1099" s="105">
        <v>1.5337998818665982E-2</v>
      </c>
    </row>
    <row r="1100" spans="2:5">
      <c r="B1100" s="13">
        <v>37529</v>
      </c>
      <c r="C1100">
        <v>29.851454</v>
      </c>
      <c r="D1100" s="262">
        <f t="shared" si="21"/>
        <v>-0.53098731364409757</v>
      </c>
      <c r="E1100" s="105">
        <v>1.5333993750132821E-2</v>
      </c>
    </row>
    <row r="1101" spans="2:5">
      <c r="B1101" s="13">
        <v>38750</v>
      </c>
      <c r="C1101">
        <v>63.647433999999997</v>
      </c>
      <c r="D1101" s="262">
        <f t="shared" si="21"/>
        <v>-0.314750630931246</v>
      </c>
      <c r="E1101" s="105">
        <v>1.5313134556411957E-2</v>
      </c>
    </row>
    <row r="1102" spans="2:5">
      <c r="B1102" s="13">
        <v>39387</v>
      </c>
      <c r="C1102">
        <v>92.882148999999998</v>
      </c>
      <c r="D1102" s="262">
        <f t="shared" si="21"/>
        <v>0.42707457356877815</v>
      </c>
      <c r="E1102" s="105">
        <v>1.5299148217828244E-2</v>
      </c>
    </row>
    <row r="1103" spans="2:5">
      <c r="B1103" s="13">
        <v>40053</v>
      </c>
      <c r="C1103">
        <v>65.085701</v>
      </c>
      <c r="D1103" s="262">
        <f t="shared" si="21"/>
        <v>-0.77887525611853914</v>
      </c>
      <c r="E1103" s="105">
        <v>1.5285731491646611E-2</v>
      </c>
    </row>
    <row r="1104" spans="2:5">
      <c r="B1104" s="13">
        <v>41905</v>
      </c>
      <c r="C1104">
        <v>294.339294</v>
      </c>
      <c r="D1104" s="262">
        <f t="shared" si="21"/>
        <v>7.0745079103154129</v>
      </c>
      <c r="E1104" s="105">
        <v>1.5282217468329485E-2</v>
      </c>
    </row>
    <row r="1105" spans="2:5">
      <c r="B1105" s="13">
        <v>38002</v>
      </c>
      <c r="C1105">
        <v>36.452908000000001</v>
      </c>
      <c r="D1105" s="262">
        <f t="shared" si="21"/>
        <v>-0.69884191440795129</v>
      </c>
      <c r="E1105" s="105">
        <v>1.5246589712008174E-2</v>
      </c>
    </row>
    <row r="1106" spans="2:5">
      <c r="B1106" s="13">
        <v>39247</v>
      </c>
      <c r="C1106">
        <v>121.042435</v>
      </c>
      <c r="D1106" s="262">
        <f t="shared" si="21"/>
        <v>-0.87438248529803131</v>
      </c>
      <c r="E1106" s="105">
        <v>1.5232969010645428E-2</v>
      </c>
    </row>
    <row r="1107" spans="2:5">
      <c r="B1107" s="13">
        <v>42376</v>
      </c>
      <c r="C1107">
        <v>963.57928500000003</v>
      </c>
      <c r="D1107" s="262">
        <f t="shared" si="21"/>
        <v>0.33190724182934611</v>
      </c>
      <c r="E1107" s="105">
        <v>1.5227300835409671E-2</v>
      </c>
    </row>
    <row r="1108" spans="2:5">
      <c r="B1108" s="13">
        <v>42874</v>
      </c>
      <c r="C1108">
        <v>723.45825200000002</v>
      </c>
      <c r="D1108" s="262">
        <f t="shared" si="21"/>
        <v>-0.14004667461262629</v>
      </c>
      <c r="E1108" s="105">
        <v>1.5182768111966087E-2</v>
      </c>
    </row>
    <row r="1109" spans="2:5">
      <c r="B1109" s="13">
        <v>42523</v>
      </c>
      <c r="C1109">
        <v>841.27618399999994</v>
      </c>
      <c r="D1109" s="262">
        <f t="shared" si="21"/>
        <v>-6.6468461646631394E-2</v>
      </c>
      <c r="E1109" s="105">
        <v>1.5179970680560007E-2</v>
      </c>
    </row>
    <row r="1110" spans="2:5">
      <c r="B1110" s="13">
        <v>43068</v>
      </c>
      <c r="C1110">
        <v>901.17596400000002</v>
      </c>
      <c r="D1110" s="262">
        <f t="shared" si="21"/>
        <v>0.1935532340761571</v>
      </c>
      <c r="E1110" s="105">
        <v>1.5167557558911049E-2</v>
      </c>
    </row>
    <row r="1111" spans="2:5">
      <c r="B1111" s="13">
        <v>43964</v>
      </c>
      <c r="C1111">
        <v>755.03625499999998</v>
      </c>
      <c r="D1111" s="262">
        <f t="shared" si="21"/>
        <v>9.959579093988248</v>
      </c>
      <c r="E1111" s="105">
        <v>1.5156468543113156E-2</v>
      </c>
    </row>
    <row r="1112" spans="2:5">
      <c r="B1112" s="13">
        <v>38678</v>
      </c>
      <c r="C1112">
        <v>68.892814999999999</v>
      </c>
      <c r="D1112" s="262">
        <f t="shared" si="21"/>
        <v>-0.92072190448119295</v>
      </c>
      <c r="E1112" s="105">
        <v>1.515518044172821E-2</v>
      </c>
    </row>
    <row r="1113" spans="2:5">
      <c r="B1113" s="13">
        <v>42220</v>
      </c>
      <c r="C1113">
        <v>869.001892</v>
      </c>
      <c r="D1113" s="262">
        <f t="shared" si="21"/>
        <v>-0.86070436184508248</v>
      </c>
      <c r="E1113" s="105">
        <v>1.5154526713414865E-2</v>
      </c>
    </row>
    <row r="1114" spans="2:5">
      <c r="B1114" s="13">
        <v>44931</v>
      </c>
      <c r="C1114">
        <v>6238.5434569999998</v>
      </c>
      <c r="D1114" s="262">
        <f t="shared" si="21"/>
        <v>249.62128445034412</v>
      </c>
      <c r="E1114" s="105">
        <v>1.5103640156424434E-2</v>
      </c>
    </row>
    <row r="1115" spans="2:5">
      <c r="B1115" s="13">
        <v>37649</v>
      </c>
      <c r="C1115">
        <v>24.892313000000001</v>
      </c>
      <c r="D1115" s="262">
        <f t="shared" si="21"/>
        <v>-0.99720960618227772</v>
      </c>
      <c r="E1115" s="105">
        <v>1.5101918343964408E-2</v>
      </c>
    </row>
    <row r="1116" spans="2:5">
      <c r="B1116" s="13">
        <v>44826</v>
      </c>
      <c r="C1116">
        <v>8920.7167969999991</v>
      </c>
      <c r="D1116" s="262">
        <f t="shared" si="21"/>
        <v>0.29429842505044962</v>
      </c>
      <c r="E1116" s="105">
        <v>1.5078359895324037E-2</v>
      </c>
    </row>
    <row r="1117" spans="2:5">
      <c r="B1117" s="13">
        <v>44881</v>
      </c>
      <c r="C1117">
        <v>6892.3183589999999</v>
      </c>
      <c r="D1117" s="262">
        <f t="shared" si="21"/>
        <v>234.20048683432924</v>
      </c>
      <c r="E1117" s="105">
        <v>1.5073357526385179E-2</v>
      </c>
    </row>
    <row r="1118" spans="2:5">
      <c r="B1118" s="13">
        <v>37627</v>
      </c>
      <c r="C1118">
        <v>29.304013999999999</v>
      </c>
      <c r="D1118" s="262">
        <f t="shared" si="21"/>
        <v>-0.55096370293198471</v>
      </c>
      <c r="E1118" s="105">
        <v>1.5058389557151901E-2</v>
      </c>
    </row>
    <row r="1119" spans="2:5">
      <c r="B1119" s="13">
        <v>38512</v>
      </c>
      <c r="C1119">
        <v>65.259788999999998</v>
      </c>
      <c r="D1119" s="262">
        <f t="shared" si="21"/>
        <v>0.28844234457541407</v>
      </c>
      <c r="E1119" s="105">
        <v>1.5045319135883991E-2</v>
      </c>
    </row>
    <row r="1120" spans="2:5">
      <c r="B1120" s="13">
        <v>38365</v>
      </c>
      <c r="C1120">
        <v>50.650143</v>
      </c>
      <c r="D1120" s="262">
        <f t="shared" si="21"/>
        <v>-0.9937014450910312</v>
      </c>
      <c r="E1120" s="105">
        <v>1.5039964004560067E-2</v>
      </c>
    </row>
    <row r="1121" spans="2:5">
      <c r="B1121" s="13">
        <v>45387</v>
      </c>
      <c r="C1121">
        <v>8041.5498049999997</v>
      </c>
      <c r="D1121" s="262">
        <f t="shared" si="21"/>
        <v>3.5898796370409474</v>
      </c>
      <c r="E1121">
        <v>1.5033178760172603E-2</v>
      </c>
    </row>
    <row r="1122" spans="2:5">
      <c r="B1122" s="13">
        <v>44188</v>
      </c>
      <c r="C1122">
        <v>1752.017578</v>
      </c>
      <c r="D1122" s="262">
        <f t="shared" si="21"/>
        <v>27.002040388478381</v>
      </c>
      <c r="E1122" s="105">
        <v>1.503134525549221E-2</v>
      </c>
    </row>
    <row r="1123" spans="2:5">
      <c r="B1123" s="13">
        <v>38901</v>
      </c>
      <c r="C1123">
        <v>62.567497000000003</v>
      </c>
      <c r="D1123" s="262">
        <f t="shared" si="21"/>
        <v>-0.92366210464159204</v>
      </c>
      <c r="E1123" s="105">
        <v>1.5017045489848457E-2</v>
      </c>
    </row>
    <row r="1124" spans="2:5">
      <c r="B1124" s="13">
        <v>42948</v>
      </c>
      <c r="C1124">
        <v>819.61254899999994</v>
      </c>
      <c r="D1124" s="262">
        <f t="shared" si="21"/>
        <v>19.190734708302301</v>
      </c>
      <c r="E1124" s="105">
        <v>1.5012873097480353E-2</v>
      </c>
    </row>
    <row r="1125" spans="2:5">
      <c r="B1125" s="13">
        <v>38184</v>
      </c>
      <c r="C1125">
        <v>40.593497999999997</v>
      </c>
      <c r="D1125" s="262">
        <f t="shared" si="21"/>
        <v>-0.64488955289043792</v>
      </c>
      <c r="E1125" s="105">
        <v>1.5012565042783903E-2</v>
      </c>
    </row>
    <row r="1126" spans="2:5">
      <c r="B1126" s="13">
        <v>39358</v>
      </c>
      <c r="C1126">
        <v>114.31231699999999</v>
      </c>
      <c r="D1126" s="262">
        <f t="shared" si="21"/>
        <v>0.30721282453736581</v>
      </c>
      <c r="E1126" s="105">
        <v>1.5010052622378508E-2</v>
      </c>
    </row>
    <row r="1127" spans="2:5">
      <c r="B1127" s="13">
        <v>39394</v>
      </c>
      <c r="C1127">
        <v>87.447365000000005</v>
      </c>
      <c r="D1127" s="262">
        <f t="shared" si="21"/>
        <v>-0.17656669075269901</v>
      </c>
      <c r="E1127" s="105">
        <v>1.4978822864632427E-2</v>
      </c>
    </row>
    <row r="1128" spans="2:5">
      <c r="B1128" s="13">
        <v>40401</v>
      </c>
      <c r="C1128">
        <v>106.19847900000001</v>
      </c>
      <c r="D1128" s="262">
        <f t="shared" si="21"/>
        <v>0.49825850349003997</v>
      </c>
      <c r="E1128" s="105">
        <v>1.4975577015428463E-2</v>
      </c>
    </row>
    <row r="1129" spans="2:5">
      <c r="B1129" s="13">
        <v>38737</v>
      </c>
      <c r="C1129">
        <v>70.881279000000006</v>
      </c>
      <c r="D1129" s="262">
        <f t="shared" si="21"/>
        <v>6.4592168227519842E-2</v>
      </c>
      <c r="E1129" s="105">
        <v>1.4973306812574673E-2</v>
      </c>
    </row>
    <row r="1130" spans="2:5">
      <c r="B1130" s="13">
        <v>39518</v>
      </c>
      <c r="C1130">
        <v>66.580687999999995</v>
      </c>
      <c r="D1130" s="262">
        <f t="shared" si="21"/>
        <v>-0.33027832220741449</v>
      </c>
      <c r="E1130" s="105">
        <v>1.4962632443785116E-2</v>
      </c>
    </row>
    <row r="1131" spans="2:5">
      <c r="B1131" s="13">
        <v>40619</v>
      </c>
      <c r="C1131">
        <v>99.415458999999998</v>
      </c>
      <c r="D1131" s="262">
        <f t="shared" si="21"/>
        <v>-0.89614140378439477</v>
      </c>
      <c r="E1131" s="105">
        <v>1.4944251319107498E-2</v>
      </c>
    </row>
    <row r="1132" spans="2:5">
      <c r="B1132" s="13">
        <v>43417</v>
      </c>
      <c r="C1132">
        <v>957.21936000000005</v>
      </c>
      <c r="D1132" s="262">
        <f t="shared" si="21"/>
        <v>31.380457402258973</v>
      </c>
      <c r="E1132" s="105">
        <v>1.4940311599437964E-2</v>
      </c>
    </row>
    <row r="1133" spans="2:5">
      <c r="B1133" s="13">
        <v>38049</v>
      </c>
      <c r="C1133">
        <v>29.561637999999999</v>
      </c>
      <c r="D1133" s="262">
        <f t="shared" si="21"/>
        <v>-0.68872086971540025</v>
      </c>
      <c r="E1133" s="105">
        <v>1.4925513538960366E-2</v>
      </c>
    </row>
    <row r="1134" spans="2:5">
      <c r="B1134" s="13">
        <v>41310</v>
      </c>
      <c r="C1134">
        <v>94.968261999999996</v>
      </c>
      <c r="D1134" s="262">
        <f t="shared" si="21"/>
        <v>0.78114772267834531</v>
      </c>
      <c r="E1134" s="105">
        <v>1.4921977233292071E-2</v>
      </c>
    </row>
    <row r="1135" spans="2:5">
      <c r="B1135" s="13">
        <v>38315</v>
      </c>
      <c r="C1135">
        <v>53.318576999999998</v>
      </c>
      <c r="D1135" s="262">
        <f t="shared" si="21"/>
        <v>-0.47954541822926378</v>
      </c>
      <c r="E1135" s="105">
        <v>1.4920857854103796E-2</v>
      </c>
    </row>
    <row r="1136" spans="2:5">
      <c r="B1136" s="13">
        <v>40695</v>
      </c>
      <c r="C1136">
        <v>102.446167</v>
      </c>
      <c r="D1136" s="262">
        <f t="shared" si="21"/>
        <v>0.22344835029999424</v>
      </c>
      <c r="E1136" s="105">
        <v>1.4910026965023601E-2</v>
      </c>
    </row>
    <row r="1137" spans="2:5">
      <c r="B1137" s="13">
        <v>40927</v>
      </c>
      <c r="C1137">
        <v>83.735588000000007</v>
      </c>
      <c r="D1137" s="262">
        <f t="shared" si="21"/>
        <v>7.6479919056374954E-2</v>
      </c>
      <c r="E1137" s="105">
        <v>1.4890761505848621E-2</v>
      </c>
    </row>
    <row r="1138" spans="2:5">
      <c r="B1138" s="13">
        <v>41494</v>
      </c>
      <c r="C1138">
        <v>77.786484000000002</v>
      </c>
      <c r="D1138" s="262">
        <f t="shared" si="21"/>
        <v>2.8725349299385687E-2</v>
      </c>
      <c r="E1138" s="105">
        <v>1.4890548585596271E-2</v>
      </c>
    </row>
    <row r="1139" spans="2:5">
      <c r="B1139" s="13">
        <v>39505</v>
      </c>
      <c r="C1139">
        <v>75.614433000000005</v>
      </c>
      <c r="D1139" s="262">
        <f t="shared" si="21"/>
        <v>-0.98804958365767992</v>
      </c>
      <c r="E1139" s="105">
        <v>1.48815105039784E-2</v>
      </c>
    </row>
    <row r="1140" spans="2:5">
      <c r="B1140" s="13">
        <v>45028</v>
      </c>
      <c r="C1140">
        <v>6327.3471680000002</v>
      </c>
      <c r="D1140" s="262">
        <f t="shared" si="21"/>
        <v>72.27502790887695</v>
      </c>
      <c r="E1140" s="105">
        <v>1.4872291361586076E-2</v>
      </c>
    </row>
    <row r="1141" spans="2:5">
      <c r="B1141" s="13">
        <v>41410</v>
      </c>
      <c r="C1141">
        <v>86.350662</v>
      </c>
      <c r="D1141" s="262">
        <f t="shared" si="21"/>
        <v>-0.32110267176088658</v>
      </c>
      <c r="E1141" s="105">
        <v>1.4871914215103844E-2</v>
      </c>
    </row>
    <row r="1142" spans="2:5">
      <c r="B1142" s="13">
        <v>40273</v>
      </c>
      <c r="C1142">
        <v>127.19252</v>
      </c>
      <c r="D1142" s="262">
        <f t="shared" si="21"/>
        <v>0.14441910458766663</v>
      </c>
      <c r="E1142" s="105">
        <v>1.4855477557357387E-2</v>
      </c>
    </row>
    <row r="1143" spans="2:5">
      <c r="B1143" s="13">
        <v>40358</v>
      </c>
      <c r="C1143">
        <v>111.14155599999999</v>
      </c>
      <c r="D1143" s="262">
        <f t="shared" si="21"/>
        <v>0.20177526342990454</v>
      </c>
      <c r="E1143" s="105">
        <v>1.4853562808411243E-2</v>
      </c>
    </row>
    <row r="1144" spans="2:5">
      <c r="B1144" s="13">
        <v>41318</v>
      </c>
      <c r="C1144">
        <v>92.481148000000005</v>
      </c>
      <c r="D1144" s="262">
        <f t="shared" si="21"/>
        <v>0.72479029641443915</v>
      </c>
      <c r="E1144" s="105">
        <v>1.4843025276662916E-2</v>
      </c>
    </row>
    <row r="1145" spans="2:5">
      <c r="B1145" s="13">
        <v>38357</v>
      </c>
      <c r="C1145">
        <v>53.618777999999999</v>
      </c>
      <c r="D1145" s="262">
        <f t="shared" si="21"/>
        <v>0.43655916893935054</v>
      </c>
      <c r="E1145" s="105">
        <v>1.4835849020856951E-2</v>
      </c>
    </row>
    <row r="1146" spans="2:5">
      <c r="B1146" s="13">
        <v>39757</v>
      </c>
      <c r="C1146">
        <v>37.324447999999997</v>
      </c>
      <c r="D1146" s="262">
        <f t="shared" si="21"/>
        <v>0.16723564708138758</v>
      </c>
      <c r="E1146" s="105">
        <v>1.4833482327320905E-2</v>
      </c>
    </row>
    <row r="1147" spans="2:5">
      <c r="B1147" s="13">
        <v>37480</v>
      </c>
      <c r="C1147">
        <v>31.976789</v>
      </c>
      <c r="D1147" s="262">
        <f t="shared" si="21"/>
        <v>-0.99546037614850813</v>
      </c>
      <c r="E1147" s="105">
        <v>1.4818407810913073E-2</v>
      </c>
    </row>
    <row r="1148" spans="2:5">
      <c r="B1148" s="13">
        <v>45063</v>
      </c>
      <c r="C1148">
        <v>7043.9291990000002</v>
      </c>
      <c r="D1148" s="262">
        <f t="shared" si="21"/>
        <v>10.714285600961906</v>
      </c>
      <c r="E1148">
        <v>1.4802103549563321E-2</v>
      </c>
    </row>
    <row r="1149" spans="2:5">
      <c r="B1149" s="13">
        <v>42107</v>
      </c>
      <c r="C1149">
        <v>601.31103499999995</v>
      </c>
      <c r="D1149" s="262">
        <f t="shared" si="21"/>
        <v>-0.28353506870386558</v>
      </c>
      <c r="E1149" s="105">
        <v>1.4800904188732613E-2</v>
      </c>
    </row>
    <row r="1150" spans="2:5">
      <c r="B1150" s="13">
        <v>43615</v>
      </c>
      <c r="C1150">
        <v>839.274902</v>
      </c>
      <c r="D1150" s="262">
        <f t="shared" si="21"/>
        <v>22.235462645378252</v>
      </c>
      <c r="E1150" s="105">
        <v>1.4800295899610487E-2</v>
      </c>
    </row>
    <row r="1151" spans="2:5">
      <c r="B1151" s="13">
        <v>39798</v>
      </c>
      <c r="C1151">
        <v>36.120429999999999</v>
      </c>
      <c r="D1151" s="262">
        <f t="shared" si="21"/>
        <v>-0.99593893129598643</v>
      </c>
      <c r="E1151" s="105">
        <v>1.4799032569772698E-2</v>
      </c>
    </row>
    <row r="1152" spans="2:5">
      <c r="B1152" s="13">
        <v>44655</v>
      </c>
      <c r="C1152">
        <v>8894.3164059999999</v>
      </c>
      <c r="D1152" s="262">
        <f t="shared" si="21"/>
        <v>1.5055511762429052</v>
      </c>
      <c r="E1152" s="105">
        <v>1.4794428882944289E-2</v>
      </c>
    </row>
    <row r="1153" spans="2:5">
      <c r="B1153" s="13">
        <v>44336</v>
      </c>
      <c r="C1153">
        <v>3549.8442380000001</v>
      </c>
      <c r="D1153" s="262">
        <f t="shared" si="21"/>
        <v>3.3100587331370508</v>
      </c>
      <c r="E1153" s="105">
        <v>1.4791857214704779E-2</v>
      </c>
    </row>
    <row r="1154" spans="2:5">
      <c r="B1154" s="13">
        <v>43620</v>
      </c>
      <c r="C1154">
        <v>823.61852999999996</v>
      </c>
      <c r="D1154" s="262">
        <f t="shared" si="21"/>
        <v>2.346478326260522</v>
      </c>
      <c r="E1154" s="105">
        <v>1.4789239645682534E-2</v>
      </c>
    </row>
    <row r="1155" spans="2:5">
      <c r="B1155" s="13">
        <v>41761</v>
      </c>
      <c r="C1155">
        <v>246.115005</v>
      </c>
      <c r="D1155" s="262">
        <f t="shared" si="21"/>
        <v>-0.66850497534267828</v>
      </c>
      <c r="E1155" s="105">
        <v>1.4762931547651903E-2</v>
      </c>
    </row>
    <row r="1156" spans="2:5">
      <c r="B1156" s="13">
        <v>42850</v>
      </c>
      <c r="C1156">
        <v>742.43951400000003</v>
      </c>
      <c r="D1156" s="262">
        <f t="shared" si="21"/>
        <v>1.9897246450282553</v>
      </c>
      <c r="E1156" s="105">
        <v>1.4724188733022182E-2</v>
      </c>
    </row>
    <row r="1157" spans="2:5">
      <c r="B1157" s="13">
        <v>41801</v>
      </c>
      <c r="C1157">
        <v>248.330399</v>
      </c>
      <c r="D1157" s="262">
        <f t="shared" si="21"/>
        <v>1.476370005402672</v>
      </c>
      <c r="E1157" s="105">
        <v>1.4721923060730785E-2</v>
      </c>
    </row>
    <row r="1158" spans="2:5">
      <c r="B1158" s="13">
        <v>39443</v>
      </c>
      <c r="C1158">
        <v>100.280006</v>
      </c>
      <c r="D1158" s="262">
        <f t="shared" si="21"/>
        <v>-4.7221533597752524E-2</v>
      </c>
      <c r="E1158" s="105">
        <v>1.4713917577671185E-2</v>
      </c>
    </row>
    <row r="1159" spans="2:5">
      <c r="B1159" s="13">
        <v>40434</v>
      </c>
      <c r="C1159">
        <v>105.25007600000001</v>
      </c>
      <c r="D1159" s="262">
        <f t="shared" si="21"/>
        <v>-0.41877784990879041</v>
      </c>
      <c r="E1159" s="105">
        <v>1.4708754358026432E-2</v>
      </c>
    </row>
    <row r="1160" spans="2:5">
      <c r="B1160" s="13">
        <v>41668</v>
      </c>
      <c r="C1160">
        <v>181.08407600000001</v>
      </c>
      <c r="D1160" s="262">
        <f t="shared" ref="D1160:D1223" si="22">(C1160-C1161)/C1161</f>
        <v>6.7349966419644707</v>
      </c>
      <c r="E1160" s="105">
        <v>1.4670910093596647E-2</v>
      </c>
    </row>
    <row r="1161" spans="2:5">
      <c r="B1161" s="13">
        <v>37684</v>
      </c>
      <c r="C1161">
        <v>23.411009</v>
      </c>
      <c r="D1161" s="262">
        <f t="shared" si="22"/>
        <v>-0.43247466887984737</v>
      </c>
      <c r="E1161" s="105">
        <v>1.4654340455212201E-2</v>
      </c>
    </row>
    <row r="1162" spans="2:5">
      <c r="B1162" s="13">
        <v>37988</v>
      </c>
      <c r="C1162">
        <v>41.251038000000001</v>
      </c>
      <c r="D1162" s="262">
        <f t="shared" si="22"/>
        <v>-0.94647203761238585</v>
      </c>
      <c r="E1162" s="105">
        <v>1.46534906546985E-2</v>
      </c>
    </row>
    <row r="1163" spans="2:5">
      <c r="B1163" s="13">
        <v>43790</v>
      </c>
      <c r="C1163">
        <v>770.64465299999995</v>
      </c>
      <c r="D1163" s="262">
        <f t="shared" si="22"/>
        <v>10.191708359875673</v>
      </c>
      <c r="E1163" s="105">
        <v>1.4651818749441334E-2</v>
      </c>
    </row>
    <row r="1164" spans="2:5">
      <c r="B1164" s="13">
        <v>38643</v>
      </c>
      <c r="C1164">
        <v>68.858536000000001</v>
      </c>
      <c r="D1164" s="262">
        <f t="shared" si="22"/>
        <v>-0.91712884983609821</v>
      </c>
      <c r="E1164" s="105">
        <v>1.4650069648529239E-2</v>
      </c>
    </row>
    <row r="1165" spans="2:5">
      <c r="B1165" s="13">
        <v>43804</v>
      </c>
      <c r="C1165">
        <v>830.91082800000004</v>
      </c>
      <c r="D1165" s="262">
        <f t="shared" si="22"/>
        <v>5.3931934466907236E-2</v>
      </c>
      <c r="E1165" s="105">
        <v>1.4648014703703039E-2</v>
      </c>
    </row>
    <row r="1166" spans="2:5">
      <c r="B1166" s="13">
        <v>42563</v>
      </c>
      <c r="C1166">
        <v>788.39135699999997</v>
      </c>
      <c r="D1166" s="262">
        <f t="shared" si="22"/>
        <v>-0.22932265032218441</v>
      </c>
      <c r="E1166" s="105">
        <v>1.4641881722439675E-2</v>
      </c>
    </row>
    <row r="1167" spans="2:5">
      <c r="B1167" s="13">
        <v>42373</v>
      </c>
      <c r="C1167">
        <v>1022.9849850000001</v>
      </c>
      <c r="D1167" s="262">
        <f t="shared" si="22"/>
        <v>33.092344653268768</v>
      </c>
      <c r="E1167" s="105">
        <v>1.4632781600063692E-2</v>
      </c>
    </row>
    <row r="1168" spans="2:5">
      <c r="B1168" s="13">
        <v>39888</v>
      </c>
      <c r="C1168">
        <v>30.006295999999999</v>
      </c>
      <c r="D1168" s="262">
        <f t="shared" si="22"/>
        <v>-0.96248777984849987</v>
      </c>
      <c r="E1168" s="105">
        <v>1.46310545928408E-2</v>
      </c>
    </row>
    <row r="1169" spans="2:5">
      <c r="B1169" s="13">
        <v>42562</v>
      </c>
      <c r="C1169">
        <v>799.90722700000003</v>
      </c>
      <c r="D1169" s="262">
        <f t="shared" si="22"/>
        <v>0.28621897480012043</v>
      </c>
      <c r="E1169" s="105">
        <v>1.4606793818517297E-2</v>
      </c>
    </row>
    <row r="1170" spans="2:5">
      <c r="B1170" s="13">
        <v>42667</v>
      </c>
      <c r="C1170">
        <v>621.90594499999997</v>
      </c>
      <c r="D1170" s="262">
        <f t="shared" si="22"/>
        <v>4.9534606851823035</v>
      </c>
      <c r="E1170" s="105">
        <v>1.4570077290641883E-2</v>
      </c>
    </row>
    <row r="1171" spans="2:5">
      <c r="B1171" s="13">
        <v>41584</v>
      </c>
      <c r="C1171">
        <v>104.46125000000001</v>
      </c>
      <c r="D1171" s="262">
        <f t="shared" si="22"/>
        <v>-0.85624326138890072</v>
      </c>
      <c r="E1171" s="105">
        <v>1.4562044757637411E-2</v>
      </c>
    </row>
    <row r="1172" spans="2:5">
      <c r="B1172" s="13">
        <v>42831</v>
      </c>
      <c r="C1172">
        <v>726.65289299999995</v>
      </c>
      <c r="D1172" s="262">
        <f t="shared" si="22"/>
        <v>-0.3079005439982932</v>
      </c>
      <c r="E1172" s="105">
        <v>1.4553158053982924E-2</v>
      </c>
    </row>
    <row r="1173" spans="2:5">
      <c r="B1173" s="13">
        <v>44061</v>
      </c>
      <c r="C1173">
        <v>1049.9255370000001</v>
      </c>
      <c r="D1173" s="262">
        <f t="shared" si="22"/>
        <v>11.119732296989637</v>
      </c>
      <c r="E1173" s="105">
        <v>1.4549681011171644E-2</v>
      </c>
    </row>
    <row r="1174" spans="2:5">
      <c r="B1174" s="13">
        <v>39399</v>
      </c>
      <c r="C1174">
        <v>86.629433000000006</v>
      </c>
      <c r="D1174" s="262">
        <f t="shared" si="22"/>
        <v>1.1865293915340807</v>
      </c>
      <c r="E1174" s="105">
        <v>1.4474275976165759E-2</v>
      </c>
    </row>
    <row r="1175" spans="2:5">
      <c r="B1175" s="13">
        <v>39818</v>
      </c>
      <c r="C1175">
        <v>39.619605999999997</v>
      </c>
      <c r="D1175" s="262">
        <f t="shared" si="22"/>
        <v>-0.26951085927525137</v>
      </c>
      <c r="E1175" s="105">
        <v>1.4451130648010225E-2</v>
      </c>
    </row>
    <row r="1176" spans="2:5">
      <c r="B1176" s="13">
        <v>39988</v>
      </c>
      <c r="C1176">
        <v>54.237090999999999</v>
      </c>
      <c r="D1176" s="262">
        <f t="shared" si="22"/>
        <v>-0.93711670545858494</v>
      </c>
      <c r="E1176" s="105">
        <v>1.4426350314757409E-2</v>
      </c>
    </row>
    <row r="1177" spans="2:5">
      <c r="B1177" s="13">
        <v>42244</v>
      </c>
      <c r="C1177">
        <v>862.50396699999999</v>
      </c>
      <c r="D1177" s="262">
        <f t="shared" si="22"/>
        <v>37.018448229404157</v>
      </c>
      <c r="E1177" s="105">
        <v>1.441437740985012E-2</v>
      </c>
    </row>
    <row r="1178" spans="2:5">
      <c r="B1178" s="13">
        <v>37704</v>
      </c>
      <c r="C1178">
        <v>22.686458999999999</v>
      </c>
      <c r="D1178" s="262">
        <f t="shared" si="22"/>
        <v>-0.77381844888077844</v>
      </c>
      <c r="E1178" s="105">
        <v>1.4398842233318929E-2</v>
      </c>
    </row>
    <row r="1179" spans="2:5">
      <c r="B1179" s="13">
        <v>40697</v>
      </c>
      <c r="C1179">
        <v>100.301987</v>
      </c>
      <c r="D1179" s="262">
        <f t="shared" si="22"/>
        <v>0.5119383938461497</v>
      </c>
      <c r="E1179" s="105">
        <v>1.4386989161848803E-2</v>
      </c>
    </row>
    <row r="1180" spans="2:5">
      <c r="B1180" s="13">
        <v>40051</v>
      </c>
      <c r="C1180">
        <v>66.339995999999999</v>
      </c>
      <c r="D1180" s="262">
        <f t="shared" si="22"/>
        <v>-0.32542848131622354</v>
      </c>
      <c r="E1180" s="105">
        <v>1.4384133012832449E-2</v>
      </c>
    </row>
    <row r="1181" spans="2:5">
      <c r="B1181" s="13">
        <v>40324</v>
      </c>
      <c r="C1181">
        <v>98.343902999999997</v>
      </c>
      <c r="D1181" s="262">
        <f t="shared" si="22"/>
        <v>-9.1578834937252579E-2</v>
      </c>
      <c r="E1181" s="105">
        <v>1.4352194168473761E-2</v>
      </c>
    </row>
    <row r="1182" spans="2:5">
      <c r="B1182" s="13">
        <v>39114</v>
      </c>
      <c r="C1182">
        <v>108.258049</v>
      </c>
      <c r="D1182" s="262">
        <f t="shared" si="22"/>
        <v>-0.94788126851298427</v>
      </c>
      <c r="E1182" s="105">
        <v>1.434781773975638E-2</v>
      </c>
    </row>
    <row r="1183" spans="2:5">
      <c r="B1183" s="13">
        <v>44207</v>
      </c>
      <c r="C1183">
        <v>2077.1428219999998</v>
      </c>
      <c r="D1183" s="262">
        <f t="shared" si="22"/>
        <v>1.9216050997044665</v>
      </c>
      <c r="E1183" s="105">
        <v>1.4346460189501092E-2</v>
      </c>
    </row>
    <row r="1184" spans="2:5">
      <c r="B1184" s="13">
        <v>42814</v>
      </c>
      <c r="C1184">
        <v>710.959473</v>
      </c>
      <c r="D1184" s="262">
        <f t="shared" si="22"/>
        <v>-0.36678326350564505</v>
      </c>
      <c r="E1184" s="105">
        <v>1.4338849328996151E-2</v>
      </c>
    </row>
    <row r="1185" spans="2:5">
      <c r="B1185" s="13">
        <v>43229</v>
      </c>
      <c r="C1185">
        <v>1122.7742920000001</v>
      </c>
      <c r="D1185" s="262">
        <f t="shared" si="22"/>
        <v>0.55818229576803191</v>
      </c>
      <c r="E1185" s="105">
        <v>1.4333140014488302E-2</v>
      </c>
    </row>
    <row r="1186" spans="2:5">
      <c r="B1186" s="13">
        <v>42893</v>
      </c>
      <c r="C1186">
        <v>720.56671100000005</v>
      </c>
      <c r="D1186" s="262">
        <f t="shared" si="22"/>
        <v>1.5855947786284326</v>
      </c>
      <c r="E1186" s="105">
        <v>1.4311475613069594E-2</v>
      </c>
    </row>
    <row r="1187" spans="2:5">
      <c r="B1187" s="13">
        <v>41845</v>
      </c>
      <c r="C1187">
        <v>278.685089</v>
      </c>
      <c r="D1187" s="262">
        <f t="shared" si="22"/>
        <v>-0.68266392295079559</v>
      </c>
      <c r="E1187" s="105">
        <v>1.4305648597691826E-2</v>
      </c>
    </row>
    <row r="1188" spans="2:5">
      <c r="B1188" s="13">
        <v>43081</v>
      </c>
      <c r="C1188">
        <v>878.20172100000002</v>
      </c>
      <c r="D1188" s="262">
        <f t="shared" si="22"/>
        <v>11.881984617954778</v>
      </c>
      <c r="E1188" s="105">
        <v>1.4300492050965062E-2</v>
      </c>
    </row>
    <row r="1189" spans="2:5">
      <c r="B1189" s="13">
        <v>38779</v>
      </c>
      <c r="C1189">
        <v>68.172859000000003</v>
      </c>
      <c r="D1189" s="262">
        <f t="shared" si="22"/>
        <v>5.6027573354745612E-2</v>
      </c>
      <c r="E1189" s="105">
        <v>1.4282151194932639E-2</v>
      </c>
    </row>
    <row r="1190" spans="2:5">
      <c r="B1190" s="13">
        <v>38749</v>
      </c>
      <c r="C1190">
        <v>64.555946000000006</v>
      </c>
      <c r="D1190" s="262">
        <f t="shared" si="22"/>
        <v>-0.98480742103927821</v>
      </c>
      <c r="E1190" s="105">
        <v>1.4274133973727973E-2</v>
      </c>
    </row>
    <row r="1191" spans="2:5">
      <c r="B1191" s="13">
        <v>44377</v>
      </c>
      <c r="C1191">
        <v>4249.1762699999999</v>
      </c>
      <c r="D1191" s="262">
        <f t="shared" si="22"/>
        <v>72.812786818267568</v>
      </c>
      <c r="E1191" s="105">
        <v>1.4267888613183018E-2</v>
      </c>
    </row>
    <row r="1192" spans="2:5">
      <c r="B1192" s="13">
        <v>39706</v>
      </c>
      <c r="C1192">
        <v>57.566940000000002</v>
      </c>
      <c r="D1192" s="262">
        <f t="shared" si="22"/>
        <v>-0.67731297476738084</v>
      </c>
      <c r="E1192" s="105">
        <v>1.4252511663731114E-2</v>
      </c>
    </row>
    <row r="1193" spans="2:5">
      <c r="B1193" s="13">
        <v>41681</v>
      </c>
      <c r="C1193">
        <v>178.39868200000001</v>
      </c>
      <c r="D1193" s="262">
        <f t="shared" si="22"/>
        <v>5.2176780558013549</v>
      </c>
      <c r="E1193" s="105">
        <v>1.4249330502374268E-2</v>
      </c>
    </row>
    <row r="1194" spans="2:5">
      <c r="B1194" s="13">
        <v>38054</v>
      </c>
      <c r="C1194">
        <v>28.692170999999998</v>
      </c>
      <c r="D1194" s="262">
        <f t="shared" si="22"/>
        <v>-0.76201908829103904</v>
      </c>
      <c r="E1194" s="105">
        <v>1.4228847434689973E-2</v>
      </c>
    </row>
    <row r="1195" spans="2:5">
      <c r="B1195" s="13">
        <v>39281</v>
      </c>
      <c r="C1195">
        <v>120.56501</v>
      </c>
      <c r="D1195" s="262">
        <f t="shared" si="22"/>
        <v>-0.980922550430816</v>
      </c>
      <c r="E1195" s="105">
        <v>1.4220145067832694E-2</v>
      </c>
    </row>
    <row r="1196" spans="2:5">
      <c r="B1196" s="13">
        <v>44574</v>
      </c>
      <c r="C1196">
        <v>6319.765625</v>
      </c>
      <c r="D1196" s="262">
        <f t="shared" si="22"/>
        <v>92.95416042890237</v>
      </c>
      <c r="E1196" s="105">
        <v>1.4218943880552152E-2</v>
      </c>
    </row>
    <row r="1197" spans="2:5">
      <c r="B1197" s="13">
        <v>38762</v>
      </c>
      <c r="C1197">
        <v>67.264351000000005</v>
      </c>
      <c r="D1197" s="262">
        <f t="shared" si="22"/>
        <v>-0.9302754499048379</v>
      </c>
      <c r="E1197" s="105">
        <v>1.4215636221277552E-2</v>
      </c>
    </row>
    <row r="1198" spans="2:5">
      <c r="B1198" s="13">
        <v>43432</v>
      </c>
      <c r="C1198">
        <v>964.71545400000002</v>
      </c>
      <c r="D1198" s="262">
        <f t="shared" si="22"/>
        <v>0.12882564842500072</v>
      </c>
      <c r="E1198" s="105">
        <v>1.4215210103647114E-2</v>
      </c>
    </row>
    <row r="1199" spans="2:5">
      <c r="B1199" s="13">
        <v>42291</v>
      </c>
      <c r="C1199">
        <v>854.618652</v>
      </c>
      <c r="D1199" s="262">
        <f t="shared" si="22"/>
        <v>0.19470176958059196</v>
      </c>
      <c r="E1199" s="105">
        <v>1.4215016910954292E-2</v>
      </c>
    </row>
    <row r="1200" spans="2:5">
      <c r="B1200" s="13">
        <v>43663</v>
      </c>
      <c r="C1200">
        <v>715.34057600000006</v>
      </c>
      <c r="D1200" s="262">
        <f t="shared" si="22"/>
        <v>5.3942439658203654</v>
      </c>
      <c r="E1200" s="105">
        <v>1.4206684275659021E-2</v>
      </c>
    </row>
    <row r="1201" spans="2:5">
      <c r="B1201" s="13">
        <v>39197</v>
      </c>
      <c r="C1201">
        <v>111.872581</v>
      </c>
      <c r="D1201" s="262">
        <f t="shared" si="22"/>
        <v>-0.87908216089194702</v>
      </c>
      <c r="E1201" s="105">
        <v>1.4205015558263923E-2</v>
      </c>
    </row>
    <row r="1202" spans="2:5">
      <c r="B1202" s="13">
        <v>43558</v>
      </c>
      <c r="C1202">
        <v>925.19500700000003</v>
      </c>
      <c r="D1202" s="262">
        <f t="shared" si="22"/>
        <v>0.17938758383434503</v>
      </c>
      <c r="E1202" s="105">
        <v>1.4197932353207345E-2</v>
      </c>
    </row>
    <row r="1203" spans="2:5">
      <c r="B1203" s="13">
        <v>43950</v>
      </c>
      <c r="C1203">
        <v>784.47070299999996</v>
      </c>
      <c r="D1203" s="262">
        <f t="shared" si="22"/>
        <v>26.127806445261147</v>
      </c>
      <c r="E1203" s="105">
        <v>1.4137184040757714E-2</v>
      </c>
    </row>
    <row r="1204" spans="2:5">
      <c r="B1204" s="13">
        <v>37586</v>
      </c>
      <c r="C1204">
        <v>28.917587000000001</v>
      </c>
      <c r="D1204" s="262">
        <f t="shared" si="22"/>
        <v>-0.99607463344369518</v>
      </c>
      <c r="E1204" s="105">
        <v>1.4116330602717679E-2</v>
      </c>
    </row>
    <row r="1205" spans="2:5">
      <c r="B1205" s="13">
        <v>45181</v>
      </c>
      <c r="C1205">
        <v>7366.8500979999999</v>
      </c>
      <c r="D1205" s="262">
        <f t="shared" si="22"/>
        <v>75.952963505137063</v>
      </c>
      <c r="E1205">
        <v>1.4103050132440214E-2</v>
      </c>
    </row>
    <row r="1206" spans="2:5">
      <c r="B1206" s="13">
        <v>41149</v>
      </c>
      <c r="C1206">
        <v>95.731857000000005</v>
      </c>
      <c r="D1206" s="262">
        <f t="shared" si="22"/>
        <v>0.59270665637646969</v>
      </c>
      <c r="E1206" s="105">
        <v>1.4097579082584404E-2</v>
      </c>
    </row>
    <row r="1207" spans="2:5">
      <c r="B1207" s="13">
        <v>38397</v>
      </c>
      <c r="C1207">
        <v>60.106395999999997</v>
      </c>
      <c r="D1207" s="262">
        <f t="shared" si="22"/>
        <v>-0.13240999632157896</v>
      </c>
      <c r="E1207" s="105">
        <v>1.4068868599584323E-2</v>
      </c>
    </row>
    <row r="1208" spans="2:5">
      <c r="B1208" s="13">
        <v>40066</v>
      </c>
      <c r="C1208">
        <v>69.279724000000002</v>
      </c>
      <c r="D1208" s="262">
        <f t="shared" si="22"/>
        <v>0.33785383483097414</v>
      </c>
      <c r="E1208" s="105">
        <v>1.4055987325537684E-2</v>
      </c>
    </row>
    <row r="1209" spans="2:5">
      <c r="B1209" s="13">
        <v>38323</v>
      </c>
      <c r="C1209">
        <v>51.784224999999999</v>
      </c>
      <c r="D1209" s="262">
        <f t="shared" si="22"/>
        <v>-0.49508596284038381</v>
      </c>
      <c r="E1209" s="105">
        <v>1.4042778735374038E-2</v>
      </c>
    </row>
    <row r="1210" spans="2:5">
      <c r="B1210" s="13">
        <v>41283</v>
      </c>
      <c r="C1210">
        <v>102.560478</v>
      </c>
      <c r="D1210" s="262">
        <f t="shared" si="22"/>
        <v>-0.87298851686929102</v>
      </c>
      <c r="E1210" s="105">
        <v>1.4020428105644033E-2</v>
      </c>
    </row>
    <row r="1211" spans="2:5">
      <c r="B1211" s="13">
        <v>42949</v>
      </c>
      <c r="C1211">
        <v>807.48980700000004</v>
      </c>
      <c r="D1211" s="262">
        <f t="shared" si="22"/>
        <v>-3.3117019821890012E-2</v>
      </c>
      <c r="E1211" s="105">
        <v>1.4011228986901212E-2</v>
      </c>
    </row>
    <row r="1212" spans="2:5">
      <c r="B1212" s="13">
        <v>43619</v>
      </c>
      <c r="C1212">
        <v>835.14739999999995</v>
      </c>
      <c r="D1212" s="262">
        <f t="shared" si="22"/>
        <v>-0.85852560386453336</v>
      </c>
      <c r="E1212" s="105">
        <v>1.3997827367968499E-2</v>
      </c>
    </row>
    <row r="1213" spans="2:5">
      <c r="B1213" s="13">
        <v>44532</v>
      </c>
      <c r="C1213">
        <v>5903.169922</v>
      </c>
      <c r="D1213" s="262">
        <f t="shared" si="22"/>
        <v>102.82988307223764</v>
      </c>
      <c r="E1213" s="105">
        <v>1.3989554150071797E-2</v>
      </c>
    </row>
    <row r="1214" spans="2:5">
      <c r="B1214" s="13">
        <v>38393</v>
      </c>
      <c r="C1214">
        <v>56.854247999999998</v>
      </c>
      <c r="D1214" s="262">
        <f t="shared" si="22"/>
        <v>-0.93093038811737194</v>
      </c>
      <c r="E1214" s="105">
        <v>1.3979837808520362E-2</v>
      </c>
    </row>
    <row r="1215" spans="2:5">
      <c r="B1215" s="13">
        <v>43627</v>
      </c>
      <c r="C1215">
        <v>823.14416500000004</v>
      </c>
      <c r="D1215" s="262">
        <f t="shared" si="22"/>
        <v>-0.8784784636323637</v>
      </c>
      <c r="E1215" s="105">
        <v>1.3967623433827531E-2</v>
      </c>
    </row>
    <row r="1216" spans="2:5">
      <c r="B1216" s="13">
        <v>44887</v>
      </c>
      <c r="C1216">
        <v>6773.6484380000002</v>
      </c>
      <c r="D1216" s="262">
        <f t="shared" si="22"/>
        <v>1.6334943779935303</v>
      </c>
      <c r="E1216" s="105">
        <v>1.3954153398344767E-2</v>
      </c>
    </row>
    <row r="1217" spans="2:5">
      <c r="B1217" s="13">
        <v>44256</v>
      </c>
      <c r="C1217">
        <v>2572.1142580000001</v>
      </c>
      <c r="D1217" s="262">
        <f t="shared" si="22"/>
        <v>0.92542874161312716</v>
      </c>
      <c r="E1217" s="105">
        <v>1.3939993209891935E-2</v>
      </c>
    </row>
    <row r="1218" spans="2:5">
      <c r="B1218" s="13">
        <v>43320</v>
      </c>
      <c r="C1218">
        <v>1335.8657229999999</v>
      </c>
      <c r="D1218" s="262">
        <f t="shared" si="22"/>
        <v>1.1313173542642416</v>
      </c>
      <c r="E1218" s="105">
        <v>1.393578812223756E-2</v>
      </c>
    </row>
    <row r="1219" spans="2:5">
      <c r="B1219" s="13">
        <v>42653</v>
      </c>
      <c r="C1219">
        <v>626.779358</v>
      </c>
      <c r="D1219" s="262">
        <f t="shared" si="22"/>
        <v>-0.91010936398148212</v>
      </c>
      <c r="E1219" s="105">
        <v>1.3919187714112031E-2</v>
      </c>
    </row>
    <row r="1220" spans="2:5">
      <c r="B1220" s="13">
        <v>45065</v>
      </c>
      <c r="C1220">
        <v>6972.6879879999997</v>
      </c>
      <c r="D1220" s="262">
        <f t="shared" si="22"/>
        <v>201.86632387619159</v>
      </c>
      <c r="E1220">
        <v>1.3901319034013865E-2</v>
      </c>
    </row>
    <row r="1221" spans="2:5">
      <c r="B1221" s="13">
        <v>39773</v>
      </c>
      <c r="C1221">
        <v>34.370849999999997</v>
      </c>
      <c r="D1221" s="262">
        <f t="shared" si="22"/>
        <v>-0.97090832037221864</v>
      </c>
      <c r="E1221" s="105">
        <v>1.387346959628831E-2</v>
      </c>
    </row>
    <row r="1222" spans="2:5">
      <c r="B1222" s="13">
        <v>44097</v>
      </c>
      <c r="C1222">
        <v>1181.4666749999999</v>
      </c>
      <c r="D1222" s="262">
        <f t="shared" si="22"/>
        <v>16.468668877534579</v>
      </c>
      <c r="E1222" s="105">
        <v>1.3846808339874785E-2</v>
      </c>
    </row>
    <row r="1223" spans="2:5">
      <c r="B1223" s="13">
        <v>40140</v>
      </c>
      <c r="C1223">
        <v>67.633469000000005</v>
      </c>
      <c r="D1223" s="262">
        <f t="shared" si="22"/>
        <v>-4.1881119709403988E-2</v>
      </c>
      <c r="E1223" s="105">
        <v>1.3807217154687069E-2</v>
      </c>
    </row>
    <row r="1224" spans="2:5">
      <c r="B1224" s="13">
        <v>38684</v>
      </c>
      <c r="C1224">
        <v>70.589850999999996</v>
      </c>
      <c r="D1224" s="262">
        <f t="shared" ref="D1224:D1287" si="23">(C1224-C1225)/C1225</f>
        <v>-0.13763804707431157</v>
      </c>
      <c r="E1224" s="105">
        <v>1.3786171034144933E-2</v>
      </c>
    </row>
    <row r="1225" spans="2:5">
      <c r="B1225" s="13">
        <v>41358</v>
      </c>
      <c r="C1225">
        <v>81.856407000000004</v>
      </c>
      <c r="D1225" s="262">
        <f t="shared" si="23"/>
        <v>-0.89310690655165237</v>
      </c>
      <c r="E1225" s="105">
        <v>1.3779987627279121E-2</v>
      </c>
    </row>
    <row r="1226" spans="2:5">
      <c r="B1226" s="13">
        <v>43007</v>
      </c>
      <c r="C1226">
        <v>765.77825900000005</v>
      </c>
      <c r="D1226" s="262">
        <f t="shared" si="23"/>
        <v>-0.13816288235901769</v>
      </c>
      <c r="E1226" s="105">
        <v>1.3773785387906858E-2</v>
      </c>
    </row>
    <row r="1227" spans="2:5">
      <c r="B1227" s="13">
        <v>42418</v>
      </c>
      <c r="C1227">
        <v>888.54174799999998</v>
      </c>
      <c r="D1227" s="262">
        <f t="shared" si="23"/>
        <v>8.3755804184992808</v>
      </c>
      <c r="E1227" s="105">
        <v>1.3772049194917535E-2</v>
      </c>
    </row>
    <row r="1228" spans="2:5">
      <c r="B1228" s="13">
        <v>41229</v>
      </c>
      <c r="C1228">
        <v>94.771918999999997</v>
      </c>
      <c r="D1228" s="262">
        <f t="shared" si="23"/>
        <v>6.3540446262724648E-2</v>
      </c>
      <c r="E1228" s="105">
        <v>1.3769268754054884E-2</v>
      </c>
    </row>
    <row r="1229" spans="2:5">
      <c r="B1229" s="13">
        <v>41570</v>
      </c>
      <c r="C1229">
        <v>89.109840000000005</v>
      </c>
      <c r="D1229" s="262">
        <f t="shared" si="23"/>
        <v>1.9996708805424963</v>
      </c>
      <c r="E1229" s="105">
        <v>1.3747618709848934E-2</v>
      </c>
    </row>
    <row r="1230" spans="2:5">
      <c r="B1230" s="13">
        <v>37873</v>
      </c>
      <c r="C1230">
        <v>29.706538999999999</v>
      </c>
      <c r="D1230" s="262">
        <f t="shared" si="23"/>
        <v>-0.97645159579929452</v>
      </c>
      <c r="E1230" s="105">
        <v>1.3736172798716268E-2</v>
      </c>
    </row>
    <row r="1231" spans="2:5">
      <c r="B1231" s="13">
        <v>44089</v>
      </c>
      <c r="C1231">
        <v>1261.509644</v>
      </c>
      <c r="D1231" s="262">
        <f t="shared" si="23"/>
        <v>11.408371970304962</v>
      </c>
      <c r="E1231" s="105">
        <v>1.3715383119811202E-2</v>
      </c>
    </row>
    <row r="1232" spans="2:5">
      <c r="B1232" s="13">
        <v>41256</v>
      </c>
      <c r="C1232">
        <v>101.66600800000001</v>
      </c>
      <c r="D1232" s="262">
        <f t="shared" si="23"/>
        <v>1.9921963827052819E-2</v>
      </c>
      <c r="E1232" s="105">
        <v>1.3704553415199324E-2</v>
      </c>
    </row>
    <row r="1233" spans="2:5">
      <c r="B1233" s="13">
        <v>39423</v>
      </c>
      <c r="C1233">
        <v>99.680183</v>
      </c>
      <c r="D1233" s="262">
        <f t="shared" si="23"/>
        <v>0.62482356482766799</v>
      </c>
      <c r="E1233" s="105">
        <v>1.3678420101287472E-2</v>
      </c>
    </row>
    <row r="1234" spans="2:5">
      <c r="B1234" s="13">
        <v>39687</v>
      </c>
      <c r="C1234">
        <v>61.348312</v>
      </c>
      <c r="D1234" s="262">
        <f t="shared" si="23"/>
        <v>-0.40960130939500866</v>
      </c>
      <c r="E1234" s="105">
        <v>1.3677571736060871E-2</v>
      </c>
    </row>
    <row r="1235" spans="2:5">
      <c r="B1235" s="13">
        <v>40409</v>
      </c>
      <c r="C1235">
        <v>103.90997299999999</v>
      </c>
      <c r="D1235" s="262">
        <f t="shared" si="23"/>
        <v>-0.98669918262308676</v>
      </c>
      <c r="E1235" s="105">
        <v>1.3676539917101769E-2</v>
      </c>
    </row>
    <row r="1236" spans="2:5">
      <c r="B1236" s="13">
        <v>45345</v>
      </c>
      <c r="C1236">
        <v>7812.2998049999997</v>
      </c>
      <c r="D1236" s="262">
        <f t="shared" si="23"/>
        <v>9.1989556529206276</v>
      </c>
      <c r="E1236">
        <v>1.3676044108558806E-2</v>
      </c>
    </row>
    <row r="1237" spans="2:5">
      <c r="B1237" s="13">
        <v>42957</v>
      </c>
      <c r="C1237">
        <v>765.99017300000003</v>
      </c>
      <c r="D1237" s="262">
        <f t="shared" si="23"/>
        <v>10.358812787162183</v>
      </c>
      <c r="E1237" s="105">
        <v>1.3675182991527625E-2</v>
      </c>
    </row>
    <row r="1238" spans="2:5">
      <c r="B1238" s="13">
        <v>38805</v>
      </c>
      <c r="C1238">
        <v>67.435760000000002</v>
      </c>
      <c r="D1238" s="262">
        <f t="shared" si="23"/>
        <v>-0.32873354844608316</v>
      </c>
      <c r="E1238" s="105">
        <v>1.3656178072709175E-2</v>
      </c>
    </row>
    <row r="1239" spans="2:5">
      <c r="B1239" s="13">
        <v>40318</v>
      </c>
      <c r="C1239">
        <v>100.46049499999999</v>
      </c>
      <c r="D1239" s="262">
        <f t="shared" si="23"/>
        <v>-0.63538780946524953</v>
      </c>
      <c r="E1239" s="105">
        <v>1.3644397599581614E-2</v>
      </c>
    </row>
    <row r="1240" spans="2:5">
      <c r="B1240" s="13">
        <v>41872</v>
      </c>
      <c r="C1240">
        <v>275.52697799999999</v>
      </c>
      <c r="D1240" s="262">
        <f t="shared" si="23"/>
        <v>-0.9668331486201851</v>
      </c>
      <c r="E1240" s="105">
        <v>1.3623938686516627E-2</v>
      </c>
    </row>
    <row r="1241" spans="2:5">
      <c r="B1241" s="13">
        <v>45310</v>
      </c>
      <c r="C1241">
        <v>8307.2998050000006</v>
      </c>
      <c r="D1241" s="262">
        <f t="shared" si="23"/>
        <v>2.1863735464883103</v>
      </c>
      <c r="E1241">
        <v>1.361684875541023E-2</v>
      </c>
    </row>
    <row r="1242" spans="2:5">
      <c r="B1242" s="13">
        <v>44253</v>
      </c>
      <c r="C1242">
        <v>2607.133057</v>
      </c>
      <c r="D1242" s="262">
        <f t="shared" si="23"/>
        <v>1.7468758384286773</v>
      </c>
      <c r="E1242" s="105">
        <v>1.3614791369038764E-2</v>
      </c>
    </row>
    <row r="1243" spans="2:5">
      <c r="B1243" s="13">
        <v>42377</v>
      </c>
      <c r="C1243">
        <v>949.12664800000005</v>
      </c>
      <c r="D1243" s="262">
        <f t="shared" si="23"/>
        <v>10.129282124938802</v>
      </c>
      <c r="E1243" s="105">
        <v>1.3606933808012629E-2</v>
      </c>
    </row>
    <row r="1244" spans="2:5">
      <c r="B1244" s="13">
        <v>41008</v>
      </c>
      <c r="C1244">
        <v>85.281929000000005</v>
      </c>
      <c r="D1244" s="262">
        <f t="shared" si="23"/>
        <v>2.382279390581612</v>
      </c>
      <c r="E1244" s="105">
        <v>1.3595119412187081E-2</v>
      </c>
    </row>
    <row r="1245" spans="2:5">
      <c r="B1245" s="13">
        <v>37658</v>
      </c>
      <c r="C1245">
        <v>25.214335999999999</v>
      </c>
      <c r="D1245" s="262">
        <f t="shared" si="23"/>
        <v>-0.97259473480962255</v>
      </c>
      <c r="E1245" s="105">
        <v>1.3592384595257263E-2</v>
      </c>
    </row>
    <row r="1246" spans="2:5">
      <c r="B1246" s="13">
        <v>43098</v>
      </c>
      <c r="C1246">
        <v>920.05444299999999</v>
      </c>
      <c r="D1246" s="262">
        <f t="shared" si="23"/>
        <v>7.9745370481010038</v>
      </c>
      <c r="E1246" s="105">
        <v>1.3588479071699511E-2</v>
      </c>
    </row>
    <row r="1247" spans="2:5">
      <c r="B1247" s="13">
        <v>40184</v>
      </c>
      <c r="C1247">
        <v>102.51831799999999</v>
      </c>
      <c r="D1247" s="262">
        <f t="shared" si="23"/>
        <v>-4.316805274242793E-2</v>
      </c>
      <c r="E1247" s="105">
        <v>1.356322495008867E-2</v>
      </c>
    </row>
    <row r="1248" spans="2:5">
      <c r="B1248" s="13">
        <v>40224</v>
      </c>
      <c r="C1248">
        <v>107.143494</v>
      </c>
      <c r="D1248" s="262">
        <f t="shared" si="23"/>
        <v>0.25013403732463002</v>
      </c>
      <c r="E1248" s="105">
        <v>1.3533427354712E-2</v>
      </c>
    </row>
    <row r="1249" spans="2:5">
      <c r="B1249" s="13">
        <v>40983</v>
      </c>
      <c r="C1249">
        <v>85.705605000000006</v>
      </c>
      <c r="D1249" s="262">
        <f t="shared" si="23"/>
        <v>1.5309582842370859</v>
      </c>
      <c r="E1249" s="105">
        <v>1.3527375931519538E-2</v>
      </c>
    </row>
    <row r="1250" spans="2:5">
      <c r="B1250" s="13">
        <v>39787</v>
      </c>
      <c r="C1250">
        <v>33.862907</v>
      </c>
      <c r="D1250" s="262">
        <f t="shared" si="23"/>
        <v>-0.6845827092205623</v>
      </c>
      <c r="E1250" s="105">
        <v>1.3513561239576893E-2</v>
      </c>
    </row>
    <row r="1251" spans="2:5">
      <c r="B1251" s="13">
        <v>40226</v>
      </c>
      <c r="C1251">
        <v>107.35907</v>
      </c>
      <c r="D1251" s="262">
        <f t="shared" si="23"/>
        <v>0.33721441923225942</v>
      </c>
      <c r="E1251" s="105">
        <v>1.3505885337864888E-2</v>
      </c>
    </row>
    <row r="1252" spans="2:5">
      <c r="B1252" s="13">
        <v>41429</v>
      </c>
      <c r="C1252">
        <v>80.285606000000001</v>
      </c>
      <c r="D1252" s="262">
        <f t="shared" si="23"/>
        <v>0.42424623022421948</v>
      </c>
      <c r="E1252" s="105">
        <v>1.3495029121177844E-2</v>
      </c>
    </row>
    <row r="1253" spans="2:5">
      <c r="B1253" s="13">
        <v>38405</v>
      </c>
      <c r="C1253">
        <v>56.370593999999997</v>
      </c>
      <c r="D1253" s="262">
        <f t="shared" si="23"/>
        <v>9.7402593989439221E-2</v>
      </c>
      <c r="E1253" s="105">
        <v>1.3493179138722078E-2</v>
      </c>
    </row>
    <row r="1254" spans="2:5">
      <c r="B1254" s="13">
        <v>38336</v>
      </c>
      <c r="C1254">
        <v>51.367286999999997</v>
      </c>
      <c r="D1254" s="262">
        <f t="shared" si="23"/>
        <v>-0.32402134189311127</v>
      </c>
      <c r="E1254" s="105">
        <v>1.3491033790593033E-2</v>
      </c>
    </row>
    <row r="1255" spans="2:5">
      <c r="B1255" s="13">
        <v>38597</v>
      </c>
      <c r="C1255">
        <v>75.989509999999996</v>
      </c>
      <c r="D1255" s="262">
        <f t="shared" si="23"/>
        <v>-0.26898874816454776</v>
      </c>
      <c r="E1255" s="105">
        <v>1.3488945990573712E-2</v>
      </c>
    </row>
    <row r="1256" spans="2:5">
      <c r="B1256" s="13">
        <v>40436</v>
      </c>
      <c r="C1256">
        <v>103.951218</v>
      </c>
      <c r="D1256" s="262">
        <f t="shared" si="23"/>
        <v>-0.62497609318251079</v>
      </c>
      <c r="E1256" s="105">
        <v>1.3467385695233919E-2</v>
      </c>
    </row>
    <row r="1257" spans="2:5">
      <c r="B1257" s="13">
        <v>41981</v>
      </c>
      <c r="C1257">
        <v>277.18557700000002</v>
      </c>
      <c r="D1257" s="262">
        <f t="shared" si="23"/>
        <v>-0.71888194460961607</v>
      </c>
      <c r="E1257" s="105">
        <v>1.3457281415724609E-2</v>
      </c>
    </row>
    <row r="1258" spans="2:5">
      <c r="B1258" s="13">
        <v>43117</v>
      </c>
      <c r="C1258">
        <v>986.01129200000003</v>
      </c>
      <c r="D1258" s="262">
        <f t="shared" si="23"/>
        <v>2.4657519370273482</v>
      </c>
      <c r="E1258" s="105">
        <v>1.3451874735761059E-2</v>
      </c>
    </row>
    <row r="1259" spans="2:5">
      <c r="B1259" s="13">
        <v>41890</v>
      </c>
      <c r="C1259">
        <v>284.50140399999998</v>
      </c>
      <c r="D1259" s="262">
        <f t="shared" si="23"/>
        <v>1.7703915219699287</v>
      </c>
      <c r="E1259" s="105">
        <v>1.3434675635838566E-2</v>
      </c>
    </row>
    <row r="1260" spans="2:5">
      <c r="B1260" s="13">
        <v>40414</v>
      </c>
      <c r="C1260">
        <v>102.693573</v>
      </c>
      <c r="D1260" s="262">
        <f t="shared" si="23"/>
        <v>0.24625350263749601</v>
      </c>
      <c r="E1260" s="105">
        <v>1.3428351559079921E-2</v>
      </c>
    </row>
    <row r="1261" spans="2:5">
      <c r="B1261" s="13">
        <v>41417</v>
      </c>
      <c r="C1261">
        <v>82.401832999999996</v>
      </c>
      <c r="D1261" s="262">
        <f t="shared" si="23"/>
        <v>-0.89024273666764553</v>
      </c>
      <c r="E1261" s="105">
        <v>1.3415888979512097E-2</v>
      </c>
    </row>
    <row r="1262" spans="2:5">
      <c r="B1262" s="13">
        <v>42909</v>
      </c>
      <c r="C1262">
        <v>750.76428199999998</v>
      </c>
      <c r="D1262" s="262">
        <f t="shared" si="23"/>
        <v>24.704579929759614</v>
      </c>
      <c r="E1262" s="105">
        <v>1.3408974027061647E-2</v>
      </c>
    </row>
    <row r="1263" spans="2:5">
      <c r="B1263" s="13">
        <v>37894</v>
      </c>
      <c r="C1263">
        <v>29.207412999999999</v>
      </c>
      <c r="D1263" s="262">
        <f t="shared" si="23"/>
        <v>-0.71609970030847847</v>
      </c>
      <c r="E1263" s="105">
        <v>1.3408045111581919E-2</v>
      </c>
    </row>
    <row r="1264" spans="2:5">
      <c r="B1264" s="13">
        <v>40679</v>
      </c>
      <c r="C1264">
        <v>102.87912</v>
      </c>
      <c r="D1264" s="262">
        <f t="shared" si="23"/>
        <v>-0.87122750985431519</v>
      </c>
      <c r="E1264" s="105">
        <v>1.3403658580047445E-2</v>
      </c>
    </row>
    <row r="1265" spans="2:5">
      <c r="B1265" s="13">
        <v>43026</v>
      </c>
      <c r="C1265">
        <v>798.92156999999997</v>
      </c>
      <c r="D1265" s="262">
        <f t="shared" si="23"/>
        <v>9.9817813057025297</v>
      </c>
      <c r="E1265" s="105">
        <v>1.3376350000071018E-2</v>
      </c>
    </row>
    <row r="1266" spans="2:5">
      <c r="B1266" s="13">
        <v>38708</v>
      </c>
      <c r="C1266">
        <v>72.749724999999998</v>
      </c>
      <c r="D1266" s="262">
        <f t="shared" si="23"/>
        <v>-0.88487830208275908</v>
      </c>
      <c r="E1266" s="105">
        <v>1.3371512023012325E-2</v>
      </c>
    </row>
    <row r="1267" spans="2:5">
      <c r="B1267" s="13">
        <v>42066</v>
      </c>
      <c r="C1267">
        <v>631.93756099999996</v>
      </c>
      <c r="D1267" s="262">
        <f t="shared" si="23"/>
        <v>5.0337001221133422</v>
      </c>
      <c r="E1267" s="105">
        <v>1.3370979273479905E-2</v>
      </c>
    </row>
    <row r="1268" spans="2:5">
      <c r="B1268" s="13">
        <v>40403</v>
      </c>
      <c r="C1268">
        <v>104.73466500000001</v>
      </c>
      <c r="D1268" s="262">
        <f t="shared" si="23"/>
        <v>2.1849107274893358</v>
      </c>
      <c r="E1268" s="105">
        <v>1.3365367785511791E-2</v>
      </c>
    </row>
    <row r="1269" spans="2:5">
      <c r="B1269" s="13">
        <v>39843</v>
      </c>
      <c r="C1269">
        <v>32.884647000000001</v>
      </c>
      <c r="D1269" s="262">
        <f t="shared" si="23"/>
        <v>-0.61339187988438193</v>
      </c>
      <c r="E1269" s="105">
        <v>1.3333217058890668E-2</v>
      </c>
    </row>
    <row r="1270" spans="2:5">
      <c r="B1270" s="13">
        <v>41481</v>
      </c>
      <c r="C1270">
        <v>85.059380000000004</v>
      </c>
      <c r="D1270" s="262">
        <f t="shared" si="23"/>
        <v>-0.12018111533713197</v>
      </c>
      <c r="E1270" s="105">
        <v>1.3329743487870398E-2</v>
      </c>
    </row>
    <row r="1271" spans="2:5">
      <c r="B1271" s="13">
        <v>40952</v>
      </c>
      <c r="C1271">
        <v>96.678284000000005</v>
      </c>
      <c r="D1271" s="262">
        <f t="shared" si="23"/>
        <v>0.27802398227866937</v>
      </c>
      <c r="E1271" s="105">
        <v>1.3321717170579042E-2</v>
      </c>
    </row>
    <row r="1272" spans="2:5">
      <c r="B1272" s="13">
        <v>38608</v>
      </c>
      <c r="C1272">
        <v>75.646690000000007</v>
      </c>
      <c r="D1272" s="262">
        <f t="shared" si="23"/>
        <v>-0.13237644049733827</v>
      </c>
      <c r="E1272" s="105">
        <v>1.3318236530505977E-2</v>
      </c>
    </row>
    <row r="1273" spans="2:5">
      <c r="B1273" s="13">
        <v>40835</v>
      </c>
      <c r="C1273">
        <v>87.188377000000003</v>
      </c>
      <c r="D1273" s="262">
        <f t="shared" si="23"/>
        <v>-0.65085252935661464</v>
      </c>
      <c r="E1273" s="105">
        <v>1.3293804493157904E-2</v>
      </c>
    </row>
    <row r="1274" spans="2:5">
      <c r="B1274" s="13">
        <v>41796</v>
      </c>
      <c r="C1274">
        <v>249.71791099999999</v>
      </c>
      <c r="D1274" s="262">
        <f t="shared" si="23"/>
        <v>1.1841906986214958</v>
      </c>
      <c r="E1274" s="105">
        <v>1.3257250326701298E-2</v>
      </c>
    </row>
    <row r="1275" spans="2:5">
      <c r="B1275" s="13">
        <v>39209</v>
      </c>
      <c r="C1275">
        <v>114.32971999999999</v>
      </c>
      <c r="D1275" s="262">
        <f t="shared" si="23"/>
        <v>3.4186292151914799</v>
      </c>
      <c r="E1275" s="105">
        <v>1.3255116310548324E-2</v>
      </c>
    </row>
    <row r="1276" spans="2:5">
      <c r="B1276" s="13">
        <v>38076</v>
      </c>
      <c r="C1276">
        <v>25.874476999999999</v>
      </c>
      <c r="D1276" s="262">
        <f t="shared" si="23"/>
        <v>-0.99666928713572056</v>
      </c>
      <c r="E1276" s="105">
        <v>1.3240689999725056E-2</v>
      </c>
    </row>
    <row r="1277" spans="2:5">
      <c r="B1277" s="13">
        <v>45315</v>
      </c>
      <c r="C1277">
        <v>7768.4501950000003</v>
      </c>
      <c r="D1277" s="262">
        <f t="shared" si="23"/>
        <v>82.882420495589614</v>
      </c>
      <c r="E1277">
        <v>1.3212248918411747E-2</v>
      </c>
    </row>
    <row r="1278" spans="2:5">
      <c r="B1278" s="13">
        <v>40858</v>
      </c>
      <c r="C1278">
        <v>92.611182999999997</v>
      </c>
      <c r="D1278" s="262">
        <f t="shared" si="23"/>
        <v>-0.92709067520534039</v>
      </c>
      <c r="E1278" s="105">
        <v>1.3209829289835991E-2</v>
      </c>
    </row>
    <row r="1279" spans="2:5">
      <c r="B1279" s="13">
        <v>43277</v>
      </c>
      <c r="C1279">
        <v>1270.224121</v>
      </c>
      <c r="D1279" s="262">
        <f t="shared" si="23"/>
        <v>-0.83696102944840423</v>
      </c>
      <c r="E1279" s="105">
        <v>1.3180618545071862E-2</v>
      </c>
    </row>
    <row r="1280" spans="2:5">
      <c r="B1280" s="13">
        <v>45090</v>
      </c>
      <c r="C1280">
        <v>7790.9233400000003</v>
      </c>
      <c r="D1280" s="262">
        <f t="shared" si="23"/>
        <v>128.30104834789856</v>
      </c>
      <c r="E1280">
        <v>1.3174343415822177E-2</v>
      </c>
    </row>
    <row r="1281" spans="2:5">
      <c r="B1281" s="13">
        <v>38911</v>
      </c>
      <c r="C1281">
        <v>60.254139000000002</v>
      </c>
      <c r="D1281" s="262">
        <f t="shared" si="23"/>
        <v>-0.25599826400818598</v>
      </c>
      <c r="E1281" s="105">
        <v>1.3173665441794463E-2</v>
      </c>
    </row>
    <row r="1282" spans="2:5">
      <c r="B1282" s="13">
        <v>41521</v>
      </c>
      <c r="C1282">
        <v>80.986557000000005</v>
      </c>
      <c r="D1282" s="262">
        <f t="shared" si="23"/>
        <v>1.4280213369159687</v>
      </c>
      <c r="E1282" s="105">
        <v>1.3157888810958838E-2</v>
      </c>
    </row>
    <row r="1283" spans="2:5">
      <c r="B1283" s="13">
        <v>39811</v>
      </c>
      <c r="C1283">
        <v>33.354961000000003</v>
      </c>
      <c r="D1283" s="262">
        <f t="shared" si="23"/>
        <v>-0.87994247627162225</v>
      </c>
      <c r="E1283" s="105">
        <v>1.3142867314001588E-2</v>
      </c>
    </row>
    <row r="1284" spans="2:5">
      <c r="B1284" s="13">
        <v>41821</v>
      </c>
      <c r="C1284">
        <v>277.82482900000002</v>
      </c>
      <c r="D1284" s="262">
        <f t="shared" si="23"/>
        <v>1.3926639607521745</v>
      </c>
      <c r="E1284" s="105">
        <v>1.3138421414315137E-2</v>
      </c>
    </row>
    <row r="1285" spans="2:5">
      <c r="B1285" s="13">
        <v>40478</v>
      </c>
      <c r="C1285">
        <v>116.115273</v>
      </c>
      <c r="D1285" s="262">
        <f t="shared" si="23"/>
        <v>-0.86121296127595304</v>
      </c>
      <c r="E1285" s="105">
        <v>1.3131847070997458E-2</v>
      </c>
    </row>
    <row r="1286" spans="2:5">
      <c r="B1286" s="13">
        <v>43817</v>
      </c>
      <c r="C1286">
        <v>836.64349400000003</v>
      </c>
      <c r="D1286" s="262">
        <f t="shared" si="23"/>
        <v>-0.87347568827802025</v>
      </c>
      <c r="E1286" s="105">
        <v>1.3125744593119939E-2</v>
      </c>
    </row>
    <row r="1287" spans="2:5">
      <c r="B1287" s="13">
        <v>44953</v>
      </c>
      <c r="C1287">
        <v>6612.5117190000001</v>
      </c>
      <c r="D1287" s="262">
        <f t="shared" si="23"/>
        <v>63.201125658065223</v>
      </c>
      <c r="E1287" s="105">
        <v>1.3104032746660842E-2</v>
      </c>
    </row>
    <row r="1288" spans="2:5">
      <c r="B1288" s="13">
        <v>41255</v>
      </c>
      <c r="C1288">
        <v>102.996819</v>
      </c>
      <c r="D1288" s="262">
        <f t="shared" ref="D1288:D1351" si="24">(C1288-C1289)/C1289</f>
        <v>1.5268673277387028E-2</v>
      </c>
      <c r="E1288" s="105">
        <v>1.3090029068516165E-2</v>
      </c>
    </row>
    <row r="1289" spans="2:5">
      <c r="B1289" s="13">
        <v>41164</v>
      </c>
      <c r="C1289">
        <v>101.447845</v>
      </c>
      <c r="D1289" s="262">
        <f t="shared" si="24"/>
        <v>0.18808293423673114</v>
      </c>
      <c r="E1289" s="105">
        <v>1.3072062839483728E-2</v>
      </c>
    </row>
    <row r="1290" spans="2:5">
      <c r="B1290" s="13">
        <v>41039</v>
      </c>
      <c r="C1290">
        <v>85.387848000000005</v>
      </c>
      <c r="D1290" s="262">
        <f t="shared" si="24"/>
        <v>-0.98890202131531058</v>
      </c>
      <c r="E1290" s="105">
        <v>1.3068750139331621E-2</v>
      </c>
    </row>
    <row r="1291" spans="2:5">
      <c r="B1291" s="13">
        <v>45320</v>
      </c>
      <c r="C1291">
        <v>7694</v>
      </c>
      <c r="D1291" s="262">
        <f t="shared" si="24"/>
        <v>0.21740421669437779</v>
      </c>
      <c r="E1291">
        <v>1.306159445238996E-2</v>
      </c>
    </row>
    <row r="1292" spans="2:5">
      <c r="B1292" s="13">
        <v>44930</v>
      </c>
      <c r="C1292">
        <v>6320.0043949999999</v>
      </c>
      <c r="D1292" s="262">
        <f t="shared" si="24"/>
        <v>92.150588832171863</v>
      </c>
      <c r="E1292" s="105">
        <v>1.3057685429536661E-2</v>
      </c>
    </row>
    <row r="1293" spans="2:5">
      <c r="B1293" s="13">
        <v>38870</v>
      </c>
      <c r="C1293">
        <v>67.847176000000005</v>
      </c>
      <c r="D1293" s="262">
        <f t="shared" si="24"/>
        <v>0.41599028663278143</v>
      </c>
      <c r="E1293" s="105">
        <v>1.3053479833483978E-2</v>
      </c>
    </row>
    <row r="1294" spans="2:5">
      <c r="B1294" s="13">
        <v>38231</v>
      </c>
      <c r="C1294">
        <v>47.915000999999997</v>
      </c>
      <c r="D1294" s="262">
        <f t="shared" si="24"/>
        <v>-0.55105284687395339</v>
      </c>
      <c r="E1294" s="105">
        <v>1.3046362383473911E-2</v>
      </c>
    </row>
    <row r="1295" spans="2:5">
      <c r="B1295" s="13">
        <v>41277</v>
      </c>
      <c r="C1295">
        <v>106.727486</v>
      </c>
      <c r="D1295" s="262">
        <f t="shared" si="24"/>
        <v>0.39452347162546297</v>
      </c>
      <c r="E1295" s="105">
        <v>1.3046068351343202E-2</v>
      </c>
    </row>
    <row r="1296" spans="2:5">
      <c r="B1296" s="13">
        <v>41533</v>
      </c>
      <c r="C1296">
        <v>76.533302000000006</v>
      </c>
      <c r="D1296" s="262">
        <f t="shared" si="24"/>
        <v>-0.72744365759517116</v>
      </c>
      <c r="E1296" s="105">
        <v>1.3033108671088678E-2</v>
      </c>
    </row>
    <row r="1297" spans="2:5">
      <c r="B1297" s="13">
        <v>41978</v>
      </c>
      <c r="C1297">
        <v>280.79809599999999</v>
      </c>
      <c r="D1297" s="262">
        <f t="shared" si="24"/>
        <v>2.3978256140334828</v>
      </c>
      <c r="E1297" s="105">
        <v>1.3032853437392102E-2</v>
      </c>
    </row>
    <row r="1298" spans="2:5">
      <c r="B1298" s="13">
        <v>38845</v>
      </c>
      <c r="C1298">
        <v>82.640525999999994</v>
      </c>
      <c r="D1298" s="262">
        <f t="shared" si="24"/>
        <v>-0.8978090798159315</v>
      </c>
      <c r="E1298" s="105">
        <v>1.3028128108653555E-2</v>
      </c>
    </row>
    <row r="1299" spans="2:5">
      <c r="B1299" s="13">
        <v>42929</v>
      </c>
      <c r="C1299">
        <v>808.68756099999996</v>
      </c>
      <c r="D1299" s="262">
        <f t="shared" si="24"/>
        <v>-0.90722496317679835</v>
      </c>
      <c r="E1299" s="105">
        <v>1.302807210107396E-2</v>
      </c>
    </row>
    <row r="1300" spans="2:5">
      <c r="B1300" s="13">
        <v>45306</v>
      </c>
      <c r="C1300">
        <v>8716.6503909999992</v>
      </c>
      <c r="D1300" s="262">
        <f t="shared" si="24"/>
        <v>9.8612831368165299</v>
      </c>
      <c r="E1300">
        <v>1.3028059403509798E-2</v>
      </c>
    </row>
    <row r="1301" spans="2:5">
      <c r="B1301" s="13">
        <v>42556</v>
      </c>
      <c r="C1301">
        <v>802.54333499999996</v>
      </c>
      <c r="D1301" s="262">
        <f t="shared" si="24"/>
        <v>10.778103400088067</v>
      </c>
      <c r="E1301" s="105">
        <v>1.3018210689414724E-2</v>
      </c>
    </row>
    <row r="1302" spans="2:5">
      <c r="B1302" s="13">
        <v>38742</v>
      </c>
      <c r="C1302">
        <v>68.138587999999999</v>
      </c>
      <c r="D1302" s="262">
        <f t="shared" si="24"/>
        <v>-0.7996365212380131</v>
      </c>
      <c r="E1302" s="105">
        <v>1.2997033153564415E-2</v>
      </c>
    </row>
    <row r="1303" spans="2:5">
      <c r="B1303" s="13">
        <v>42019</v>
      </c>
      <c r="C1303">
        <v>340.07488999999998</v>
      </c>
      <c r="D1303" s="262">
        <f t="shared" si="24"/>
        <v>2.8440926836789915</v>
      </c>
      <c r="E1303" s="105">
        <v>1.2993888223053302E-2</v>
      </c>
    </row>
    <row r="1304" spans="2:5">
      <c r="B1304" s="13">
        <v>41394</v>
      </c>
      <c r="C1304">
        <v>88.466881000000001</v>
      </c>
      <c r="D1304" s="262">
        <f t="shared" si="24"/>
        <v>2.8658838669387295E-2</v>
      </c>
      <c r="E1304" s="105">
        <v>1.2990321290247377E-2</v>
      </c>
    </row>
    <row r="1305" spans="2:5">
      <c r="B1305" s="13">
        <v>40826</v>
      </c>
      <c r="C1305">
        <v>86.002159000000006</v>
      </c>
      <c r="D1305" s="262">
        <f t="shared" si="24"/>
        <v>3.0160763704061266</v>
      </c>
      <c r="E1305" s="105">
        <v>1.2974093837915342E-2</v>
      </c>
    </row>
    <row r="1306" spans="2:5">
      <c r="B1306" s="13">
        <v>37749</v>
      </c>
      <c r="C1306">
        <v>21.414473000000001</v>
      </c>
      <c r="D1306" s="262">
        <f t="shared" si="24"/>
        <v>-0.8229163405443839</v>
      </c>
      <c r="E1306" s="105">
        <v>1.2947313097634123E-2</v>
      </c>
    </row>
    <row r="1307" spans="2:5">
      <c r="B1307" s="13">
        <v>39276</v>
      </c>
      <c r="C1307">
        <v>120.928566</v>
      </c>
      <c r="D1307" s="262">
        <f t="shared" si="24"/>
        <v>-0.92711303621823604</v>
      </c>
      <c r="E1307" s="105">
        <v>1.2941590036275744E-2</v>
      </c>
    </row>
    <row r="1308" spans="2:5">
      <c r="B1308" s="13">
        <v>44168</v>
      </c>
      <c r="C1308">
        <v>1659.1247559999999</v>
      </c>
      <c r="D1308" s="262">
        <f t="shared" si="24"/>
        <v>0.46600222663073509</v>
      </c>
      <c r="E1308" s="105">
        <v>1.2935628076520831E-2</v>
      </c>
    </row>
    <row r="1309" spans="2:5">
      <c r="B1309" s="13">
        <v>44070</v>
      </c>
      <c r="C1309">
        <v>1131.7341309999999</v>
      </c>
      <c r="D1309" s="262">
        <f t="shared" si="24"/>
        <v>13.746923618946708</v>
      </c>
      <c r="E1309" s="105">
        <v>1.2905436613978336E-2</v>
      </c>
    </row>
    <row r="1310" spans="2:5">
      <c r="B1310" s="13">
        <v>38611</v>
      </c>
      <c r="C1310">
        <v>76.743744000000007</v>
      </c>
      <c r="D1310" s="262">
        <f t="shared" si="24"/>
        <v>0.2991476558080105</v>
      </c>
      <c r="E1310" s="105">
        <v>1.2895828733135582E-2</v>
      </c>
    </row>
    <row r="1311" spans="2:5">
      <c r="B1311" s="13">
        <v>38489</v>
      </c>
      <c r="C1311">
        <v>59.072380000000003</v>
      </c>
      <c r="D1311" s="262">
        <f t="shared" si="24"/>
        <v>-6.4200765790991612E-2</v>
      </c>
      <c r="E1311" s="105">
        <v>1.2868240872893713E-2</v>
      </c>
    </row>
    <row r="1312" spans="2:5">
      <c r="B1312" s="13">
        <v>38454</v>
      </c>
      <c r="C1312">
        <v>63.125056999999998</v>
      </c>
      <c r="D1312" s="262">
        <f t="shared" si="24"/>
        <v>-0.89243985331484399</v>
      </c>
      <c r="E1312" s="105">
        <v>1.2844346911254276E-2</v>
      </c>
    </row>
    <row r="1313" spans="2:5">
      <c r="B1313" s="13">
        <v>42677</v>
      </c>
      <c r="C1313">
        <v>586.88147000000004</v>
      </c>
      <c r="D1313" s="262">
        <f t="shared" si="24"/>
        <v>-0.22835419655412117</v>
      </c>
      <c r="E1313" s="105">
        <v>1.2837608598508672E-2</v>
      </c>
    </row>
    <row r="1314" spans="2:5">
      <c r="B1314" s="13">
        <v>42606</v>
      </c>
      <c r="C1314">
        <v>760.55810499999995</v>
      </c>
      <c r="D1314" s="262">
        <f t="shared" si="24"/>
        <v>5.5697480574467058</v>
      </c>
      <c r="E1314" s="105">
        <v>1.2824877695824428E-2</v>
      </c>
    </row>
    <row r="1315" spans="2:5">
      <c r="B1315" s="13">
        <v>40368</v>
      </c>
      <c r="C1315">
        <v>115.76670799999999</v>
      </c>
      <c r="D1315" s="262">
        <f t="shared" si="24"/>
        <v>3.3339269425965772</v>
      </c>
      <c r="E1315" s="105">
        <v>1.2820234877740389E-2</v>
      </c>
    </row>
    <row r="1316" spans="2:5">
      <c r="B1316" s="13">
        <v>37805</v>
      </c>
      <c r="C1316">
        <v>26.711735000000001</v>
      </c>
      <c r="D1316" s="262">
        <f t="shared" si="24"/>
        <v>-0.71312819261085547</v>
      </c>
      <c r="E1316" s="105">
        <v>1.2820158445440651E-2</v>
      </c>
    </row>
    <row r="1317" spans="2:5">
      <c r="B1317" s="13">
        <v>41325</v>
      </c>
      <c r="C1317">
        <v>93.113838000000001</v>
      </c>
      <c r="D1317" s="262">
        <f t="shared" si="24"/>
        <v>1.1506400887364041</v>
      </c>
      <c r="E1317" s="105">
        <v>1.2814385630971935E-2</v>
      </c>
    </row>
    <row r="1318" spans="2:5">
      <c r="B1318" s="13">
        <v>37442</v>
      </c>
      <c r="C1318">
        <v>43.295872000000003</v>
      </c>
      <c r="D1318" s="262">
        <f t="shared" si="24"/>
        <v>-0.63858691138162593</v>
      </c>
      <c r="E1318" s="105">
        <v>1.2805894203390827E-2</v>
      </c>
    </row>
    <row r="1319" spans="2:5">
      <c r="B1319" s="13">
        <v>39251</v>
      </c>
      <c r="C1319">
        <v>119.796082</v>
      </c>
      <c r="D1319" s="262">
        <f t="shared" si="24"/>
        <v>-0.85978457620696103</v>
      </c>
      <c r="E1319" s="105">
        <v>1.2795406066798952E-2</v>
      </c>
    </row>
    <row r="1320" spans="2:5">
      <c r="B1320" s="13">
        <v>43997</v>
      </c>
      <c r="C1320">
        <v>854.37164299999995</v>
      </c>
      <c r="D1320" s="262">
        <f t="shared" si="24"/>
        <v>6.8100331670501602</v>
      </c>
      <c r="E1320" s="105">
        <v>1.279199336130744E-2</v>
      </c>
    </row>
    <row r="1321" spans="2:5">
      <c r="B1321" s="13">
        <v>40660</v>
      </c>
      <c r="C1321">
        <v>109.39411200000001</v>
      </c>
      <c r="D1321" s="262">
        <f t="shared" si="24"/>
        <v>-0.82633854795994277</v>
      </c>
      <c r="E1321" s="105">
        <v>1.2788607170268364E-2</v>
      </c>
    </row>
    <row r="1322" spans="2:5">
      <c r="B1322" s="13">
        <v>43671</v>
      </c>
      <c r="C1322">
        <v>629.92742899999996</v>
      </c>
      <c r="D1322" s="262">
        <f t="shared" si="24"/>
        <v>6.8304679551897447</v>
      </c>
      <c r="E1322" s="105">
        <v>1.277964700916796E-2</v>
      </c>
    </row>
    <row r="1323" spans="2:5">
      <c r="B1323" s="13">
        <v>39002</v>
      </c>
      <c r="C1323">
        <v>80.445694000000003</v>
      </c>
      <c r="D1323" s="262">
        <f t="shared" si="24"/>
        <v>-0.98612605820678845</v>
      </c>
      <c r="E1323" s="105">
        <v>1.2777453715009393E-2</v>
      </c>
    </row>
    <row r="1324" spans="2:5">
      <c r="B1324" s="13">
        <v>44567</v>
      </c>
      <c r="C1324">
        <v>5798.330078</v>
      </c>
      <c r="D1324" s="262">
        <f t="shared" si="24"/>
        <v>72.261305800982115</v>
      </c>
      <c r="E1324" s="105">
        <v>1.2759684747247743E-2</v>
      </c>
    </row>
    <row r="1325" spans="2:5">
      <c r="B1325" s="13">
        <v>38958</v>
      </c>
      <c r="C1325">
        <v>79.145874000000006</v>
      </c>
      <c r="D1325" s="262">
        <f t="shared" si="24"/>
        <v>-0.35643697324181567</v>
      </c>
      <c r="E1325" s="105">
        <v>1.2759010304614772E-2</v>
      </c>
    </row>
    <row r="1326" spans="2:5">
      <c r="B1326" s="13">
        <v>40527</v>
      </c>
      <c r="C1326">
        <v>122.980766</v>
      </c>
      <c r="D1326" s="262">
        <f t="shared" si="24"/>
        <v>0.64390398270353244</v>
      </c>
      <c r="E1326" s="105">
        <v>1.2733633838907521E-2</v>
      </c>
    </row>
    <row r="1327" spans="2:5">
      <c r="B1327" s="13">
        <v>41513</v>
      </c>
      <c r="C1327">
        <v>74.810187999999997</v>
      </c>
      <c r="D1327" s="262">
        <f t="shared" si="24"/>
        <v>-0.99031758788713031</v>
      </c>
      <c r="E1327" s="105">
        <v>1.2723585650323504E-2</v>
      </c>
    </row>
    <row r="1328" spans="2:5">
      <c r="B1328" s="13">
        <v>45330</v>
      </c>
      <c r="C1328">
        <v>7726.3999020000001</v>
      </c>
      <c r="D1328" s="262">
        <f t="shared" si="24"/>
        <v>9.5257870635783934</v>
      </c>
      <c r="E1328">
        <v>1.2720585994007719E-2</v>
      </c>
    </row>
    <row r="1329" spans="2:5">
      <c r="B1329" s="13">
        <v>42836</v>
      </c>
      <c r="C1329">
        <v>734.04486099999997</v>
      </c>
      <c r="D1329" s="262">
        <f t="shared" si="24"/>
        <v>20.263505766446482</v>
      </c>
      <c r="E1329" s="105">
        <v>1.2707567806312986E-2</v>
      </c>
    </row>
    <row r="1330" spans="2:5">
      <c r="B1330" s="13">
        <v>39822</v>
      </c>
      <c r="C1330">
        <v>34.521346999999999</v>
      </c>
      <c r="D1330" s="262">
        <f t="shared" si="24"/>
        <v>-0.87954519828129707</v>
      </c>
      <c r="E1330" s="105">
        <v>1.2692959691200448E-2</v>
      </c>
    </row>
    <row r="1331" spans="2:5">
      <c r="B1331" s="13">
        <v>41953</v>
      </c>
      <c r="C1331">
        <v>286.59170499999999</v>
      </c>
      <c r="D1331" s="262">
        <f t="shared" si="24"/>
        <v>1.6721848757156574</v>
      </c>
      <c r="E1331" s="105">
        <v>1.2684766785940754E-2</v>
      </c>
    </row>
    <row r="1332" spans="2:5">
      <c r="B1332" s="13">
        <v>40651</v>
      </c>
      <c r="C1332">
        <v>107.249954</v>
      </c>
      <c r="D1332" s="262">
        <f t="shared" si="24"/>
        <v>2.4656771467495973</v>
      </c>
      <c r="E1332" s="105">
        <v>1.2653318728836255E-2</v>
      </c>
    </row>
    <row r="1333" spans="2:5">
      <c r="B1333" s="13">
        <v>37547</v>
      </c>
      <c r="C1333">
        <v>30.94632</v>
      </c>
      <c r="D1333" s="262">
        <f t="shared" si="24"/>
        <v>-0.680324335736468</v>
      </c>
      <c r="E1333" s="105">
        <v>1.2644542338876475E-2</v>
      </c>
    </row>
    <row r="1334" spans="2:5">
      <c r="B1334" s="13">
        <v>40855</v>
      </c>
      <c r="C1334">
        <v>96.805367000000004</v>
      </c>
      <c r="D1334" s="262">
        <f t="shared" si="24"/>
        <v>-0.88029542741568345</v>
      </c>
      <c r="E1334" s="105">
        <v>1.2630113401799399E-2</v>
      </c>
    </row>
    <row r="1335" spans="2:5">
      <c r="B1335" s="13">
        <v>43809</v>
      </c>
      <c r="C1335">
        <v>808.70233199999996</v>
      </c>
      <c r="D1335" s="262">
        <f t="shared" si="24"/>
        <v>6.2814026013647419</v>
      </c>
      <c r="E1335" s="105">
        <v>1.260689951088011E-2</v>
      </c>
    </row>
    <row r="1336" spans="2:5">
      <c r="B1336" s="13">
        <v>40646</v>
      </c>
      <c r="C1336">
        <v>111.064087</v>
      </c>
      <c r="D1336" s="262">
        <f t="shared" si="24"/>
        <v>-0.98565629024948076</v>
      </c>
      <c r="E1336" s="105">
        <v>1.2594032685489398E-2</v>
      </c>
    </row>
    <row r="1337" spans="2:5">
      <c r="B1337" s="13">
        <v>44679</v>
      </c>
      <c r="C1337">
        <v>7743.0517579999996</v>
      </c>
      <c r="D1337" s="262">
        <f t="shared" si="24"/>
        <v>4.2315867668273643</v>
      </c>
      <c r="E1337" s="105">
        <v>1.2587155582984096E-2</v>
      </c>
    </row>
    <row r="1338" spans="2:5">
      <c r="B1338" s="13">
        <v>44120</v>
      </c>
      <c r="C1338">
        <v>1480.0579829999999</v>
      </c>
      <c r="D1338" s="262">
        <f t="shared" si="24"/>
        <v>13.276193954521435</v>
      </c>
      <c r="E1338" s="105">
        <v>1.2582879261523464E-2</v>
      </c>
    </row>
    <row r="1339" spans="2:5">
      <c r="B1339" s="13">
        <v>41290</v>
      </c>
      <c r="C1339">
        <v>103.673149</v>
      </c>
      <c r="D1339" s="262">
        <f t="shared" si="24"/>
        <v>0.18878176583643824</v>
      </c>
      <c r="E1339" s="105">
        <v>1.2572047484484844E-2</v>
      </c>
    </row>
    <row r="1340" spans="2:5">
      <c r="B1340" s="13">
        <v>40974</v>
      </c>
      <c r="C1340">
        <v>87.209571999999994</v>
      </c>
      <c r="D1340" s="262">
        <f t="shared" si="24"/>
        <v>-0.9871319553986192</v>
      </c>
      <c r="E1340" s="105">
        <v>1.2543032709561449E-2</v>
      </c>
    </row>
    <row r="1341" spans="2:5">
      <c r="B1341" s="13">
        <v>44903</v>
      </c>
      <c r="C1341">
        <v>6777.2202150000003</v>
      </c>
      <c r="D1341" s="262">
        <f t="shared" si="24"/>
        <v>131.02222301874971</v>
      </c>
      <c r="E1341" s="105">
        <v>1.2541222848775834E-2</v>
      </c>
    </row>
    <row r="1342" spans="2:5">
      <c r="B1342" s="13">
        <v>38246</v>
      </c>
      <c r="C1342">
        <v>51.333934999999997</v>
      </c>
      <c r="D1342" s="262">
        <f t="shared" si="24"/>
        <v>0.63834757561975874</v>
      </c>
      <c r="E1342" s="105">
        <v>1.2499974359067348E-2</v>
      </c>
    </row>
    <row r="1343" spans="2:5">
      <c r="B1343" s="13">
        <v>37518</v>
      </c>
      <c r="C1343">
        <v>31.332750000000001</v>
      </c>
      <c r="D1343" s="262">
        <f t="shared" si="24"/>
        <v>-0.97546864815450041</v>
      </c>
      <c r="E1343" s="105">
        <v>1.2487106706063943E-2</v>
      </c>
    </row>
    <row r="1344" spans="2:5">
      <c r="B1344" s="13">
        <v>44088</v>
      </c>
      <c r="C1344">
        <v>1277.2532960000001</v>
      </c>
      <c r="D1344" s="262">
        <f t="shared" si="24"/>
        <v>56.48337277761911</v>
      </c>
      <c r="E1344" s="105">
        <v>1.2480009229323111E-2</v>
      </c>
    </row>
    <row r="1345" spans="2:5">
      <c r="B1345" s="13">
        <v>37734</v>
      </c>
      <c r="C1345">
        <v>22.219525999999998</v>
      </c>
      <c r="D1345" s="262">
        <f t="shared" si="24"/>
        <v>-0.97695759401254345</v>
      </c>
      <c r="E1345" s="105">
        <v>1.2472496454561905E-2</v>
      </c>
    </row>
    <row r="1346" spans="2:5">
      <c r="B1346" s="13">
        <v>43452</v>
      </c>
      <c r="C1346">
        <v>964.28845200000001</v>
      </c>
      <c r="D1346" s="262">
        <f t="shared" si="24"/>
        <v>12.56164287734563</v>
      </c>
      <c r="E1346" s="105">
        <v>1.2453207037380967E-2</v>
      </c>
    </row>
    <row r="1347" spans="2:5">
      <c r="B1347" s="13">
        <v>38862</v>
      </c>
      <c r="C1347">
        <v>71.104102999999995</v>
      </c>
      <c r="D1347" s="262">
        <f t="shared" si="24"/>
        <v>-0.91970834391772627</v>
      </c>
      <c r="E1347" s="105">
        <v>1.2448222526866186E-2</v>
      </c>
    </row>
    <row r="1348" spans="2:5">
      <c r="B1348" s="13">
        <v>44025</v>
      </c>
      <c r="C1348">
        <v>885.57275400000003</v>
      </c>
      <c r="D1348" s="262">
        <f t="shared" si="24"/>
        <v>7.7983201725549129</v>
      </c>
      <c r="E1348" s="105">
        <v>1.24481262999758E-2</v>
      </c>
    </row>
    <row r="1349" spans="2:5">
      <c r="B1349" s="13">
        <v>40709</v>
      </c>
      <c r="C1349">
        <v>100.65248099999999</v>
      </c>
      <c r="D1349" s="262">
        <f t="shared" si="24"/>
        <v>2.660074729796463E-2</v>
      </c>
      <c r="E1349" s="105">
        <v>1.2442954168727382E-2</v>
      </c>
    </row>
    <row r="1350" spans="2:5">
      <c r="B1350" s="13">
        <v>41201</v>
      </c>
      <c r="C1350">
        <v>98.044426000000001</v>
      </c>
      <c r="D1350" s="262">
        <f t="shared" si="24"/>
        <v>-6.3693625123423053E-2</v>
      </c>
      <c r="E1350" s="105">
        <v>1.2390097929451047E-2</v>
      </c>
    </row>
    <row r="1351" spans="2:5">
      <c r="B1351" s="13">
        <v>40588</v>
      </c>
      <c r="C1351">
        <v>104.714043</v>
      </c>
      <c r="D1351" s="262">
        <f t="shared" si="24"/>
        <v>0.2068734500109348</v>
      </c>
      <c r="E1351" s="105">
        <v>1.2357927441189184E-2</v>
      </c>
    </row>
    <row r="1352" spans="2:5">
      <c r="B1352" s="13">
        <v>40982</v>
      </c>
      <c r="C1352">
        <v>86.764724999999999</v>
      </c>
      <c r="D1352" s="262">
        <f t="shared" ref="D1352:D1415" si="25">(C1352-C1353)/C1353</f>
        <v>0.34953130138625199</v>
      </c>
      <c r="E1352" s="105">
        <v>1.2357651521157722E-2</v>
      </c>
    </row>
    <row r="1353" spans="2:5">
      <c r="B1353" s="13">
        <v>38513</v>
      </c>
      <c r="C1353">
        <v>64.292488000000006</v>
      </c>
      <c r="D1353" s="262">
        <f t="shared" si="25"/>
        <v>-0.16993052914035314</v>
      </c>
      <c r="E1353" s="105">
        <v>1.2342495232104941E-2</v>
      </c>
    </row>
    <row r="1354" spans="2:5">
      <c r="B1354" s="13">
        <v>38952</v>
      </c>
      <c r="C1354">
        <v>77.454346000000001</v>
      </c>
      <c r="D1354" s="262">
        <f t="shared" si="25"/>
        <v>-0.98985970045609872</v>
      </c>
      <c r="E1354" s="105">
        <v>1.2334165082453753E-2</v>
      </c>
    </row>
    <row r="1355" spans="2:5">
      <c r="B1355" s="13">
        <v>45082</v>
      </c>
      <c r="C1355">
        <v>7638.2700199999999</v>
      </c>
      <c r="D1355" s="262">
        <f t="shared" si="25"/>
        <v>261.24105452471025</v>
      </c>
      <c r="E1355">
        <v>1.2315055475846867E-2</v>
      </c>
    </row>
    <row r="1356" spans="2:5">
      <c r="B1356" s="13">
        <v>38050</v>
      </c>
      <c r="C1356">
        <v>29.126904</v>
      </c>
      <c r="D1356" s="262">
        <f t="shared" si="25"/>
        <v>-0.91716825910670685</v>
      </c>
      <c r="E1356" s="105">
        <v>1.2311122912429378E-2</v>
      </c>
    </row>
    <row r="1357" spans="2:5">
      <c r="B1357" s="13">
        <v>42031</v>
      </c>
      <c r="C1357">
        <v>351.63940400000001</v>
      </c>
      <c r="D1357" s="262">
        <f t="shared" si="25"/>
        <v>5.0937627605270386</v>
      </c>
      <c r="E1357" s="105">
        <v>1.2296268229579153E-2</v>
      </c>
    </row>
    <row r="1358" spans="2:5">
      <c r="B1358" s="13">
        <v>38471</v>
      </c>
      <c r="C1358">
        <v>57.704807000000002</v>
      </c>
      <c r="D1358" s="262">
        <f t="shared" si="25"/>
        <v>-0.77156085297392374</v>
      </c>
      <c r="E1358" s="105">
        <v>1.2287870336901541E-2</v>
      </c>
    </row>
    <row r="1359" spans="2:5">
      <c r="B1359" s="13">
        <v>41814</v>
      </c>
      <c r="C1359">
        <v>252.60472100000001</v>
      </c>
      <c r="D1359" s="262">
        <f t="shared" si="25"/>
        <v>5.7916263393382632</v>
      </c>
      <c r="E1359" s="105">
        <v>1.2286151083433157E-2</v>
      </c>
    </row>
    <row r="1360" spans="2:5">
      <c r="B1360" s="13">
        <v>37453</v>
      </c>
      <c r="C1360">
        <v>37.193553999999999</v>
      </c>
      <c r="D1360" s="262">
        <f t="shared" si="25"/>
        <v>-0.95973602284885673</v>
      </c>
      <c r="E1360" s="105">
        <v>1.2269774517837307E-2</v>
      </c>
    </row>
    <row r="1361" spans="2:5">
      <c r="B1361" s="13">
        <v>43846</v>
      </c>
      <c r="C1361">
        <v>923.74267599999996</v>
      </c>
      <c r="D1361" s="262">
        <f t="shared" si="25"/>
        <v>0.21552820346494148</v>
      </c>
      <c r="E1361" s="105">
        <v>1.2247278847619504E-2</v>
      </c>
    </row>
    <row r="1362" spans="2:5">
      <c r="B1362" s="13">
        <v>42908</v>
      </c>
      <c r="C1362">
        <v>759.95165999999995</v>
      </c>
      <c r="D1362" s="262">
        <f t="shared" si="25"/>
        <v>7.765331352273197</v>
      </c>
      <c r="E1362" s="105">
        <v>1.2237366934299582E-2</v>
      </c>
    </row>
    <row r="1363" spans="2:5">
      <c r="B1363" s="13">
        <v>41345</v>
      </c>
      <c r="C1363">
        <v>86.699707000000004</v>
      </c>
      <c r="D1363" s="262">
        <f t="shared" si="25"/>
        <v>2.4210321505900039</v>
      </c>
      <c r="E1363" s="105">
        <v>1.2226086258859542E-2</v>
      </c>
    </row>
    <row r="1364" spans="2:5">
      <c r="B1364" s="13">
        <v>37656</v>
      </c>
      <c r="C1364">
        <v>25.343143000000001</v>
      </c>
      <c r="D1364" s="262">
        <f t="shared" si="25"/>
        <v>-0.90530189866846922</v>
      </c>
      <c r="E1364" s="105">
        <v>1.2218728756627131E-2</v>
      </c>
    </row>
    <row r="1365" spans="2:5">
      <c r="B1365" s="13">
        <v>41828</v>
      </c>
      <c r="C1365">
        <v>267.62039199999998</v>
      </c>
      <c r="D1365" s="262">
        <f t="shared" si="25"/>
        <v>1.3329493181058558</v>
      </c>
      <c r="E1365" s="105">
        <v>1.2202452978013206E-2</v>
      </c>
    </row>
    <row r="1366" spans="2:5">
      <c r="B1366" s="13">
        <v>40470</v>
      </c>
      <c r="C1366">
        <v>114.71333300000001</v>
      </c>
      <c r="D1366" s="262">
        <f t="shared" si="25"/>
        <v>-0.12114973870919001</v>
      </c>
      <c r="E1366" s="105">
        <v>1.218870619932705E-2</v>
      </c>
    </row>
    <row r="1367" spans="2:5">
      <c r="B1367" s="13">
        <v>40546</v>
      </c>
      <c r="C1367">
        <v>130.52659600000001</v>
      </c>
      <c r="D1367" s="262">
        <f t="shared" si="25"/>
        <v>0.18669150725661748</v>
      </c>
      <c r="E1367" s="105">
        <v>1.2150142978368974E-2</v>
      </c>
    </row>
    <row r="1368" spans="2:5">
      <c r="B1368" s="13">
        <v>40568</v>
      </c>
      <c r="C1368">
        <v>109.99202</v>
      </c>
      <c r="D1368" s="262">
        <f t="shared" si="25"/>
        <v>4.8963472428234112E-3</v>
      </c>
      <c r="E1368" s="105">
        <v>1.2142021263223489E-2</v>
      </c>
    </row>
    <row r="1369" spans="2:5">
      <c r="B1369" s="13">
        <v>40309</v>
      </c>
      <c r="C1369">
        <v>109.456085</v>
      </c>
      <c r="D1369" s="262">
        <f t="shared" si="25"/>
        <v>-0.98043013240753196</v>
      </c>
      <c r="E1369" s="105">
        <v>1.2141920836481876E-2</v>
      </c>
    </row>
    <row r="1370" spans="2:5">
      <c r="B1370" s="13">
        <v>44467</v>
      </c>
      <c r="C1370">
        <v>5593.0927730000003</v>
      </c>
      <c r="D1370" s="262">
        <f t="shared" si="25"/>
        <v>8.2658504707155362</v>
      </c>
      <c r="E1370" s="105">
        <v>1.2129932826385369E-2</v>
      </c>
    </row>
    <row r="1371" spans="2:5">
      <c r="B1371" s="13">
        <v>43683</v>
      </c>
      <c r="C1371">
        <v>603.62432899999999</v>
      </c>
      <c r="D1371" s="262">
        <f t="shared" si="25"/>
        <v>-0.34074798246405708</v>
      </c>
      <c r="E1371" s="105">
        <v>1.2116294255774174E-2</v>
      </c>
    </row>
    <row r="1372" spans="2:5">
      <c r="B1372" s="13">
        <v>42345</v>
      </c>
      <c r="C1372">
        <v>915.61999500000002</v>
      </c>
      <c r="D1372" s="262">
        <f t="shared" si="25"/>
        <v>0.43034100396985647</v>
      </c>
      <c r="E1372" s="105">
        <v>1.2116028866338089E-2</v>
      </c>
    </row>
    <row r="1373" spans="2:5">
      <c r="B1373" s="13">
        <v>42887</v>
      </c>
      <c r="C1373">
        <v>640.14105199999995</v>
      </c>
      <c r="D1373" s="262">
        <f t="shared" si="25"/>
        <v>-0.89811208058173864</v>
      </c>
      <c r="E1373" s="105">
        <v>1.2092531704895786E-2</v>
      </c>
    </row>
    <row r="1374" spans="2:5">
      <c r="B1374" s="13">
        <v>44923</v>
      </c>
      <c r="C1374">
        <v>6282.7963870000003</v>
      </c>
      <c r="D1374" s="262">
        <f t="shared" si="25"/>
        <v>6.8778637744964284</v>
      </c>
      <c r="E1374" s="105">
        <v>1.2091612424910463E-2</v>
      </c>
    </row>
    <row r="1375" spans="2:5">
      <c r="B1375" s="13">
        <v>42227</v>
      </c>
      <c r="C1375">
        <v>797.52539100000001</v>
      </c>
      <c r="D1375" s="262">
        <f t="shared" si="25"/>
        <v>25.890513743514749</v>
      </c>
      <c r="E1375" s="105">
        <v>1.2090254647519304E-2</v>
      </c>
    </row>
    <row r="1376" spans="2:5">
      <c r="B1376" s="13">
        <v>37630</v>
      </c>
      <c r="C1376">
        <v>29.658242999999999</v>
      </c>
      <c r="D1376" s="262">
        <f t="shared" si="25"/>
        <v>-0.99297560446376398</v>
      </c>
      <c r="E1376" s="105">
        <v>1.2088070937995053E-2</v>
      </c>
    </row>
    <row r="1377" spans="2:5">
      <c r="B1377" s="13">
        <v>44406</v>
      </c>
      <c r="C1377">
        <v>4222.1772460000002</v>
      </c>
      <c r="D1377" s="262">
        <f t="shared" si="25"/>
        <v>63.251925118088025</v>
      </c>
      <c r="E1377" s="105">
        <v>1.208032897103615E-2</v>
      </c>
    </row>
    <row r="1378" spans="2:5">
      <c r="B1378" s="13">
        <v>40045</v>
      </c>
      <c r="C1378">
        <v>65.712851999999998</v>
      </c>
      <c r="D1378" s="262">
        <f t="shared" si="25"/>
        <v>-0.99245672643141358</v>
      </c>
      <c r="E1378" s="105">
        <v>1.2073617420895098E-2</v>
      </c>
    </row>
    <row r="1379" spans="2:5">
      <c r="B1379" s="13">
        <v>45293</v>
      </c>
      <c r="C1379">
        <v>8711.4501949999994</v>
      </c>
      <c r="D1379" s="262">
        <f t="shared" si="25"/>
        <v>82.979099442956496</v>
      </c>
      <c r="E1379">
        <v>1.2070843893304532E-2</v>
      </c>
    </row>
    <row r="1380" spans="2:5">
      <c r="B1380" s="13">
        <v>39372</v>
      </c>
      <c r="C1380">
        <v>103.73355100000001</v>
      </c>
      <c r="D1380" s="262">
        <f t="shared" si="25"/>
        <v>8.3484359316361806E-2</v>
      </c>
      <c r="E1380" s="105">
        <v>1.2058676593354415E-2</v>
      </c>
    </row>
    <row r="1381" spans="2:5">
      <c r="B1381" s="13">
        <v>39125</v>
      </c>
      <c r="C1381">
        <v>95.740700000000004</v>
      </c>
      <c r="D1381" s="262">
        <f t="shared" si="25"/>
        <v>-0.85458569814321317</v>
      </c>
      <c r="E1381" s="105">
        <v>1.2045911538299391E-2</v>
      </c>
    </row>
    <row r="1382" spans="2:5">
      <c r="B1382" s="13">
        <v>42647</v>
      </c>
      <c r="C1382">
        <v>658.39947500000005</v>
      </c>
      <c r="D1382" s="262">
        <f t="shared" si="25"/>
        <v>27.535629757016583</v>
      </c>
      <c r="E1382" s="105">
        <v>1.2043516516348246E-2</v>
      </c>
    </row>
    <row r="1383" spans="2:5">
      <c r="B1383" s="13">
        <v>37685</v>
      </c>
      <c r="C1383">
        <v>23.072890999999998</v>
      </c>
      <c r="D1383" s="262">
        <f t="shared" si="25"/>
        <v>-0.9970595608372893</v>
      </c>
      <c r="E1383" s="105">
        <v>1.200569968092249E-2</v>
      </c>
    </row>
    <row r="1384" spans="2:5">
      <c r="B1384" s="13">
        <v>45392</v>
      </c>
      <c r="C1384">
        <v>7846.75</v>
      </c>
      <c r="D1384" s="262">
        <f t="shared" si="25"/>
        <v>149.70266130135039</v>
      </c>
      <c r="E1384">
        <v>1.1994196356601644E-2</v>
      </c>
    </row>
    <row r="1385" spans="2:5">
      <c r="B1385" s="13">
        <v>38259</v>
      </c>
      <c r="C1385">
        <v>52.06776</v>
      </c>
      <c r="D1385" s="262">
        <f t="shared" si="25"/>
        <v>-0.99183812764919954</v>
      </c>
      <c r="E1385" s="105">
        <v>1.199377920661566E-2</v>
      </c>
    </row>
    <row r="1386" spans="2:5">
      <c r="B1386" s="13">
        <v>44911</v>
      </c>
      <c r="C1386">
        <v>6379.3891599999997</v>
      </c>
      <c r="D1386" s="262">
        <f t="shared" si="25"/>
        <v>85.509293364165586</v>
      </c>
      <c r="E1386" s="105">
        <v>1.1978066002341598E-2</v>
      </c>
    </row>
    <row r="1387" spans="2:5">
      <c r="B1387" s="13">
        <v>39490</v>
      </c>
      <c r="C1387">
        <v>73.742241000000007</v>
      </c>
      <c r="D1387" s="262">
        <f t="shared" si="25"/>
        <v>-0.34561749912228085</v>
      </c>
      <c r="E1387" s="105">
        <v>1.1972961518996893E-2</v>
      </c>
    </row>
    <row r="1388" spans="2:5">
      <c r="B1388" s="13">
        <v>40365</v>
      </c>
      <c r="C1388">
        <v>112.689812</v>
      </c>
      <c r="D1388" s="262">
        <f t="shared" si="25"/>
        <v>-0.97313634980640096</v>
      </c>
      <c r="E1388" s="105">
        <v>1.1967621436227328E-2</v>
      </c>
    </row>
    <row r="1389" spans="2:5">
      <c r="B1389" s="13">
        <v>44400</v>
      </c>
      <c r="C1389">
        <v>4194.8808589999999</v>
      </c>
      <c r="D1389" s="262">
        <f t="shared" si="25"/>
        <v>42.649958791499657</v>
      </c>
      <c r="E1389" s="105">
        <v>1.1954947846739054E-2</v>
      </c>
    </row>
    <row r="1390" spans="2:5">
      <c r="B1390" s="13">
        <v>41309</v>
      </c>
      <c r="C1390">
        <v>96.102744999999999</v>
      </c>
      <c r="D1390" s="262">
        <f t="shared" si="25"/>
        <v>1.920425032303132E-2</v>
      </c>
      <c r="E1390" s="105">
        <v>1.19459172581257E-2</v>
      </c>
    </row>
    <row r="1391" spans="2:5">
      <c r="B1391" s="13">
        <v>41235</v>
      </c>
      <c r="C1391">
        <v>94.291938999999999</v>
      </c>
      <c r="D1391" s="262">
        <f t="shared" si="25"/>
        <v>-0.93485397342397314</v>
      </c>
      <c r="E1391" s="105">
        <v>1.1940860511741529E-2</v>
      </c>
    </row>
    <row r="1392" spans="2:5">
      <c r="B1392" s="13">
        <v>44116</v>
      </c>
      <c r="C1392">
        <v>1447.3935550000001</v>
      </c>
      <c r="D1392" s="262">
        <f t="shared" si="25"/>
        <v>0.5867142091216816</v>
      </c>
      <c r="E1392" s="105">
        <v>1.1898312544875667E-2</v>
      </c>
    </row>
    <row r="1393" spans="2:5">
      <c r="B1393" s="13">
        <v>43537</v>
      </c>
      <c r="C1393">
        <v>912.19549600000005</v>
      </c>
      <c r="D1393" s="262">
        <f t="shared" si="25"/>
        <v>-0.39899138660799688</v>
      </c>
      <c r="E1393" s="105">
        <v>1.1894049071632667E-2</v>
      </c>
    </row>
    <row r="1394" spans="2:5">
      <c r="B1394" s="13">
        <v>44153</v>
      </c>
      <c r="C1394">
        <v>1517.774414</v>
      </c>
      <c r="D1394" s="262">
        <f t="shared" si="25"/>
        <v>10.792975220061225</v>
      </c>
      <c r="E1394" s="105">
        <v>1.1869372491337267E-2</v>
      </c>
    </row>
    <row r="1395" spans="2:5">
      <c r="B1395" s="13">
        <v>40269</v>
      </c>
      <c r="C1395">
        <v>128.70156900000001</v>
      </c>
      <c r="D1395" s="262">
        <f t="shared" si="25"/>
        <v>1.5120408437637385</v>
      </c>
      <c r="E1395" s="105">
        <v>1.1864290447268475E-2</v>
      </c>
    </row>
    <row r="1396" spans="2:5">
      <c r="B1396" s="13">
        <v>38327</v>
      </c>
      <c r="C1396">
        <v>51.233868000000001</v>
      </c>
      <c r="D1396" s="262">
        <f t="shared" si="25"/>
        <v>-0.80865517247251861</v>
      </c>
      <c r="E1396" s="105">
        <v>1.1857609775793377E-2</v>
      </c>
    </row>
    <row r="1397" spans="2:5">
      <c r="B1397" s="13">
        <v>41858</v>
      </c>
      <c r="C1397">
        <v>267.75674400000003</v>
      </c>
      <c r="D1397" s="262">
        <f t="shared" si="25"/>
        <v>6.4639613064611119</v>
      </c>
      <c r="E1397" s="105">
        <v>1.1848651449264632E-2</v>
      </c>
    </row>
    <row r="1398" spans="2:5">
      <c r="B1398" s="13">
        <v>38166</v>
      </c>
      <c r="C1398">
        <v>35.873275999999997</v>
      </c>
      <c r="D1398" s="262">
        <f t="shared" si="25"/>
        <v>-0.45840088675849511</v>
      </c>
      <c r="E1398" s="105">
        <v>1.1807564949955916E-2</v>
      </c>
    </row>
    <row r="1399" spans="2:5">
      <c r="B1399" s="13">
        <v>38764</v>
      </c>
      <c r="C1399">
        <v>66.235847000000007</v>
      </c>
      <c r="D1399" s="262">
        <f t="shared" si="25"/>
        <v>-0.92153674912955885</v>
      </c>
      <c r="E1399" s="105">
        <v>1.178313977032123E-2</v>
      </c>
    </row>
    <row r="1400" spans="2:5">
      <c r="B1400" s="13">
        <v>42985</v>
      </c>
      <c r="C1400">
        <v>844.16394000000003</v>
      </c>
      <c r="D1400" s="262">
        <f t="shared" si="25"/>
        <v>-0.82283832977940596</v>
      </c>
      <c r="E1400" s="105">
        <v>1.1764627342702344E-2</v>
      </c>
    </row>
    <row r="1401" spans="2:5">
      <c r="B1401" s="13">
        <v>44438</v>
      </c>
      <c r="C1401">
        <v>4764.935547</v>
      </c>
      <c r="D1401" s="262">
        <f t="shared" si="25"/>
        <v>46.672476621161266</v>
      </c>
      <c r="E1401" s="105">
        <v>1.1695691825923346E-2</v>
      </c>
    </row>
    <row r="1402" spans="2:5">
      <c r="B1402" s="13">
        <v>40681</v>
      </c>
      <c r="C1402">
        <v>99.951499999999996</v>
      </c>
      <c r="D1402" s="262">
        <f t="shared" si="25"/>
        <v>0.68725409315876251</v>
      </c>
      <c r="E1402" s="105">
        <v>1.168623286050079E-2</v>
      </c>
    </row>
    <row r="1403" spans="2:5">
      <c r="B1403" s="13">
        <v>38439</v>
      </c>
      <c r="C1403">
        <v>59.239151</v>
      </c>
      <c r="D1403" s="262">
        <f t="shared" si="25"/>
        <v>-0.41278039728988919</v>
      </c>
      <c r="E1403" s="105">
        <v>1.1677442278824812E-2</v>
      </c>
    </row>
    <row r="1404" spans="2:5">
      <c r="B1404" s="13">
        <v>41575</v>
      </c>
      <c r="C1404">
        <v>100.880745</v>
      </c>
      <c r="D1404" s="262">
        <f t="shared" si="25"/>
        <v>0.35663429209965664</v>
      </c>
      <c r="E1404" s="105">
        <v>1.1669828144960336E-2</v>
      </c>
    </row>
    <row r="1405" spans="2:5">
      <c r="B1405" s="13">
        <v>38721</v>
      </c>
      <c r="C1405">
        <v>74.361046000000002</v>
      </c>
      <c r="D1405" s="262">
        <f t="shared" si="25"/>
        <v>-0.89579710616519204</v>
      </c>
      <c r="E1405" s="105">
        <v>1.166030943608797E-2</v>
      </c>
    </row>
    <row r="1406" spans="2:5">
      <c r="B1406" s="13">
        <v>42636</v>
      </c>
      <c r="C1406">
        <v>713.61785899999995</v>
      </c>
      <c r="D1406" s="262">
        <f t="shared" si="25"/>
        <v>5.2489052780386771</v>
      </c>
      <c r="E1406" s="105">
        <v>1.1635975040542691E-2</v>
      </c>
    </row>
    <row r="1407" spans="2:5">
      <c r="B1407" s="13">
        <v>40303</v>
      </c>
      <c r="C1407">
        <v>114.19886</v>
      </c>
      <c r="D1407" s="262">
        <f t="shared" si="25"/>
        <v>-0.57839879172760711</v>
      </c>
      <c r="E1407" s="105">
        <v>1.1631862816956117E-2</v>
      </c>
    </row>
    <row r="1408" spans="2:5">
      <c r="B1408" s="13">
        <v>41857</v>
      </c>
      <c r="C1408">
        <v>270.86938500000002</v>
      </c>
      <c r="D1408" s="262">
        <f t="shared" si="25"/>
        <v>-0.92160162663086864</v>
      </c>
      <c r="E1408" s="105">
        <v>1.1624883666795694E-2</v>
      </c>
    </row>
    <row r="1409" spans="2:5">
      <c r="B1409" s="13">
        <v>44328</v>
      </c>
      <c r="C1409">
        <v>3455.0383299999999</v>
      </c>
      <c r="D1409" s="262">
        <f t="shared" si="25"/>
        <v>3.7860614840558697</v>
      </c>
      <c r="E1409" s="105">
        <v>1.1617508523446052E-2</v>
      </c>
    </row>
    <row r="1410" spans="2:5">
      <c r="B1410" s="13">
        <v>42635</v>
      </c>
      <c r="C1410">
        <v>721.89593500000001</v>
      </c>
      <c r="D1410" s="262">
        <f t="shared" si="25"/>
        <v>24.693514719630176</v>
      </c>
      <c r="E1410" s="105">
        <v>1.1600152512438813E-2</v>
      </c>
    </row>
    <row r="1411" spans="2:5">
      <c r="B1411" s="13">
        <v>37901</v>
      </c>
      <c r="C1411">
        <v>28.096426000000001</v>
      </c>
      <c r="D1411" s="262">
        <f t="shared" si="25"/>
        <v>-0.60032650507912355</v>
      </c>
      <c r="E1411" s="105">
        <v>1.1593908810742756E-2</v>
      </c>
    </row>
    <row r="1412" spans="2:5">
      <c r="B1412" s="13">
        <v>38734</v>
      </c>
      <c r="C1412">
        <v>70.298446999999996</v>
      </c>
      <c r="D1412" s="262">
        <f t="shared" si="25"/>
        <v>-0.90395871298515207</v>
      </c>
      <c r="E1412" s="105">
        <v>1.1593389760290191E-2</v>
      </c>
    </row>
    <row r="1413" spans="2:5">
      <c r="B1413" s="13">
        <v>43977</v>
      </c>
      <c r="C1413">
        <v>731.96069299999999</v>
      </c>
      <c r="D1413" s="262">
        <f t="shared" si="25"/>
        <v>-0.14734841094036782</v>
      </c>
      <c r="E1413" s="105">
        <v>1.1584627271606932E-2</v>
      </c>
    </row>
    <row r="1414" spans="2:5">
      <c r="B1414" s="13">
        <v>42993</v>
      </c>
      <c r="C1414">
        <v>858.452271</v>
      </c>
      <c r="D1414" s="262">
        <f t="shared" si="25"/>
        <v>7.8122659416466629</v>
      </c>
      <c r="E1414" s="105">
        <v>1.1566695163717564E-2</v>
      </c>
    </row>
    <row r="1415" spans="2:5">
      <c r="B1415" s="13">
        <v>40686</v>
      </c>
      <c r="C1415">
        <v>97.415610999999998</v>
      </c>
      <c r="D1415" s="262">
        <f t="shared" si="25"/>
        <v>1.5710906391720538</v>
      </c>
      <c r="E1415" s="105">
        <v>1.1560669812510841E-2</v>
      </c>
    </row>
    <row r="1416" spans="2:5">
      <c r="B1416" s="13">
        <v>39763</v>
      </c>
      <c r="C1416">
        <v>37.888827999999997</v>
      </c>
      <c r="D1416" s="262">
        <f t="shared" ref="D1416:D1479" si="26">(C1416-C1417)/C1417</f>
        <v>-0.4954757932277335</v>
      </c>
      <c r="E1416" s="105">
        <v>1.1551992750987075E-2</v>
      </c>
    </row>
    <row r="1417" spans="2:5">
      <c r="B1417" s="13">
        <v>38603</v>
      </c>
      <c r="C1417">
        <v>75.098136999999994</v>
      </c>
      <c r="D1417" s="262">
        <f t="shared" si="26"/>
        <v>-0.98282616296026704</v>
      </c>
      <c r="E1417" s="105">
        <v>1.1544637211560965E-2</v>
      </c>
    </row>
    <row r="1418" spans="2:5">
      <c r="B1418" s="13">
        <v>44379</v>
      </c>
      <c r="C1418">
        <v>4372.8222660000001</v>
      </c>
      <c r="D1418" s="262">
        <f t="shared" si="26"/>
        <v>2.2884652895694284</v>
      </c>
      <c r="E1418" s="105">
        <v>1.1532240662160726E-2</v>
      </c>
    </row>
    <row r="1419" spans="2:5">
      <c r="B1419" s="13">
        <v>43318</v>
      </c>
      <c r="C1419">
        <v>1329.7456050000001</v>
      </c>
      <c r="D1419" s="262">
        <f t="shared" si="26"/>
        <v>17.148246132547861</v>
      </c>
      <c r="E1419" s="105">
        <v>1.1512640193548071E-2</v>
      </c>
    </row>
    <row r="1420" spans="2:5">
      <c r="B1420" s="13">
        <v>40896</v>
      </c>
      <c r="C1420">
        <v>73.271300999999994</v>
      </c>
      <c r="D1420" s="262">
        <f t="shared" si="26"/>
        <v>0.20564545017363317</v>
      </c>
      <c r="E1420" s="105">
        <v>1.1403562484664245E-2</v>
      </c>
    </row>
    <row r="1421" spans="2:5">
      <c r="B1421" s="13">
        <v>38481</v>
      </c>
      <c r="C1421">
        <v>60.773505999999998</v>
      </c>
      <c r="D1421" s="262">
        <f t="shared" si="26"/>
        <v>-0.96243284926944361</v>
      </c>
      <c r="E1421" s="105">
        <v>1.1379450973625803E-2</v>
      </c>
    </row>
    <row r="1422" spans="2:5">
      <c r="B1422" s="13">
        <v>44181</v>
      </c>
      <c r="C1422">
        <v>1617.7299800000001</v>
      </c>
      <c r="D1422" s="262">
        <f t="shared" si="26"/>
        <v>50.340432041865753</v>
      </c>
      <c r="E1422" s="105">
        <v>1.137576402890204E-2</v>
      </c>
    </row>
    <row r="1423" spans="2:5">
      <c r="B1423" s="13">
        <v>37481</v>
      </c>
      <c r="C1423">
        <v>31.509862999999999</v>
      </c>
      <c r="D1423" s="262">
        <f t="shared" si="26"/>
        <v>0</v>
      </c>
      <c r="E1423" s="105">
        <v>1.136953125466407E-2</v>
      </c>
    </row>
    <row r="1424" spans="2:5">
      <c r="B1424" s="13">
        <v>37484</v>
      </c>
      <c r="C1424">
        <v>31.509862999999999</v>
      </c>
      <c r="D1424" s="262">
        <f t="shared" si="26"/>
        <v>-0.72749303659954812</v>
      </c>
      <c r="E1424" s="105">
        <v>1.136953125466407E-2</v>
      </c>
    </row>
    <row r="1425" spans="2:5">
      <c r="B1425" s="13">
        <v>39206</v>
      </c>
      <c r="C1425">
        <v>115.62957</v>
      </c>
      <c r="D1425" s="262">
        <f t="shared" si="26"/>
        <v>0.43008160573419957</v>
      </c>
      <c r="E1425" s="105">
        <v>1.1369309747281866E-2</v>
      </c>
    </row>
    <row r="1426" spans="2:5">
      <c r="B1426" s="13">
        <v>39000</v>
      </c>
      <c r="C1426">
        <v>80.855225000000004</v>
      </c>
      <c r="D1426" s="262">
        <f t="shared" si="26"/>
        <v>-0.2761063390785467</v>
      </c>
      <c r="E1426" s="105">
        <v>1.1358428519860565E-2</v>
      </c>
    </row>
    <row r="1427" spans="2:5">
      <c r="B1427" s="13">
        <v>39342</v>
      </c>
      <c r="C1427">
        <v>111.69489299999999</v>
      </c>
      <c r="D1427" s="262">
        <f t="shared" si="26"/>
        <v>0.1378735252084993</v>
      </c>
      <c r="E1427" s="105">
        <v>1.1356431241129302E-2</v>
      </c>
    </row>
    <row r="1428" spans="2:5">
      <c r="B1428" s="13">
        <v>40948</v>
      </c>
      <c r="C1428">
        <v>98.161079000000001</v>
      </c>
      <c r="D1428" s="262">
        <f t="shared" si="26"/>
        <v>-0.87908295992436492</v>
      </c>
      <c r="E1428" s="105">
        <v>1.1348866262668046E-2</v>
      </c>
    </row>
    <row r="1429" spans="2:5">
      <c r="B1429" s="13">
        <v>43628</v>
      </c>
      <c r="C1429">
        <v>811.80517599999996</v>
      </c>
      <c r="D1429" s="262">
        <f t="shared" si="26"/>
        <v>-0.80635413219274976</v>
      </c>
      <c r="E1429" s="105">
        <v>1.1348169779508423E-2</v>
      </c>
    </row>
    <row r="1430" spans="2:5">
      <c r="B1430" s="13">
        <v>44384</v>
      </c>
      <c r="C1430">
        <v>4192.2153319999998</v>
      </c>
      <c r="D1430" s="262">
        <f t="shared" si="26"/>
        <v>2.8383355102911652</v>
      </c>
      <c r="E1430" s="105">
        <v>1.1335871842223112E-2</v>
      </c>
    </row>
    <row r="1431" spans="2:5">
      <c r="B1431" s="13">
        <v>43377</v>
      </c>
      <c r="C1431">
        <v>1092.1961670000001</v>
      </c>
      <c r="D1431" s="262">
        <f t="shared" si="26"/>
        <v>9.9861803987647431</v>
      </c>
      <c r="E1431" s="105">
        <v>1.1334241891598843E-2</v>
      </c>
    </row>
    <row r="1432" spans="2:5">
      <c r="B1432" s="13">
        <v>40710</v>
      </c>
      <c r="C1432">
        <v>99.415458999999998</v>
      </c>
      <c r="D1432" s="262">
        <f t="shared" si="26"/>
        <v>0.13354305863977076</v>
      </c>
      <c r="E1432" s="105">
        <v>1.132556311189668E-2</v>
      </c>
    </row>
    <row r="1433" spans="2:5">
      <c r="B1433" s="13">
        <v>41353</v>
      </c>
      <c r="C1433">
        <v>87.703293000000002</v>
      </c>
      <c r="D1433" s="262">
        <f t="shared" si="26"/>
        <v>-0.11784049708636275</v>
      </c>
      <c r="E1433" s="105">
        <v>1.1320903055593192E-2</v>
      </c>
    </row>
    <row r="1434" spans="2:5">
      <c r="B1434" s="13">
        <v>41177</v>
      </c>
      <c r="C1434">
        <v>99.418861000000007</v>
      </c>
      <c r="D1434" s="262">
        <f t="shared" si="26"/>
        <v>0.30198123032821272</v>
      </c>
      <c r="E1434" s="105">
        <v>1.1318103663042985E-2</v>
      </c>
    </row>
    <row r="1435" spans="2:5">
      <c r="B1435" s="13">
        <v>39630</v>
      </c>
      <c r="C1435">
        <v>76.359673000000001</v>
      </c>
      <c r="D1435" s="262">
        <f t="shared" si="26"/>
        <v>1.3890153691685923</v>
      </c>
      <c r="E1435" s="105">
        <v>1.1314346226909156E-2</v>
      </c>
    </row>
    <row r="1436" spans="2:5">
      <c r="B1436" s="13">
        <v>39905</v>
      </c>
      <c r="C1436">
        <v>31.962821999999999</v>
      </c>
      <c r="D1436" s="262">
        <f t="shared" si="26"/>
        <v>-0.88777869356229233</v>
      </c>
      <c r="E1436" s="105">
        <v>1.1309498214876697E-2</v>
      </c>
    </row>
    <row r="1437" spans="2:5">
      <c r="B1437" s="13">
        <v>41941</v>
      </c>
      <c r="C1437">
        <v>284.81954999999999</v>
      </c>
      <c r="D1437" s="262">
        <f t="shared" si="26"/>
        <v>-0.95317978924796842</v>
      </c>
      <c r="E1437" s="105">
        <v>1.1293961473686897E-2</v>
      </c>
    </row>
    <row r="1438" spans="2:5">
      <c r="B1438" s="13">
        <v>44998</v>
      </c>
      <c r="C1438">
        <v>6083.2607420000004</v>
      </c>
      <c r="D1438" s="262">
        <f t="shared" si="26"/>
        <v>8.1580555320834733</v>
      </c>
      <c r="E1438" s="105">
        <v>1.1290707286655932E-2</v>
      </c>
    </row>
    <row r="1439" spans="2:5">
      <c r="B1439" s="13">
        <v>42724</v>
      </c>
      <c r="C1439">
        <v>664.25244099999998</v>
      </c>
      <c r="D1439" s="262">
        <f t="shared" si="26"/>
        <v>-0.86322398679634438</v>
      </c>
      <c r="E1439" s="105">
        <v>1.1289378059211338E-2</v>
      </c>
    </row>
    <row r="1440" spans="2:5">
      <c r="B1440" s="13">
        <v>44446</v>
      </c>
      <c r="C1440">
        <v>4856.498047</v>
      </c>
      <c r="D1440" s="262">
        <f t="shared" si="26"/>
        <v>45.864045713079655</v>
      </c>
      <c r="E1440" s="105">
        <v>1.1285687521787097E-2</v>
      </c>
    </row>
    <row r="1441" spans="2:5">
      <c r="B1441" s="13">
        <v>41281</v>
      </c>
      <c r="C1441">
        <v>103.629509</v>
      </c>
      <c r="D1441" s="262">
        <f t="shared" si="26"/>
        <v>1.7552112303611835</v>
      </c>
      <c r="E1441" s="105">
        <v>1.128373744603803E-2</v>
      </c>
    </row>
    <row r="1442" spans="2:5">
      <c r="B1442" s="13">
        <v>37452</v>
      </c>
      <c r="C1442">
        <v>37.612183000000002</v>
      </c>
      <c r="D1442" s="262">
        <f t="shared" si="26"/>
        <v>-0.38977352891268052</v>
      </c>
      <c r="E1442" s="105">
        <v>1.1255418075938719E-2</v>
      </c>
    </row>
    <row r="1443" spans="2:5">
      <c r="B1443" s="13">
        <v>40115</v>
      </c>
      <c r="C1443">
        <v>61.636432999999997</v>
      </c>
      <c r="D1443" s="262">
        <f t="shared" si="26"/>
        <v>-0.72890630684077151</v>
      </c>
      <c r="E1443" s="105">
        <v>1.1254051710459423E-2</v>
      </c>
    </row>
    <row r="1444" spans="2:5">
      <c r="B1444" s="13">
        <v>41773</v>
      </c>
      <c r="C1444">
        <v>227.36210600000001</v>
      </c>
      <c r="D1444" s="262">
        <f t="shared" si="26"/>
        <v>0.95935847633367921</v>
      </c>
      <c r="E1444" s="105">
        <v>1.1247070603023291E-2</v>
      </c>
    </row>
    <row r="1445" spans="2:5">
      <c r="B1445" s="13">
        <v>39337</v>
      </c>
      <c r="C1445">
        <v>116.039055</v>
      </c>
      <c r="D1445" s="262">
        <f t="shared" si="26"/>
        <v>0.47811257804180146</v>
      </c>
      <c r="E1445" s="105">
        <v>1.1246505238607192E-2</v>
      </c>
    </row>
    <row r="1446" spans="2:5">
      <c r="B1446" s="13">
        <v>38982</v>
      </c>
      <c r="C1446">
        <v>78.504883000000007</v>
      </c>
      <c r="D1446" s="262">
        <f t="shared" si="26"/>
        <v>-0.88013240523556224</v>
      </c>
      <c r="E1446" s="105">
        <v>1.1238840594682326E-2</v>
      </c>
    </row>
    <row r="1447" spans="2:5">
      <c r="B1447" s="13">
        <v>43668</v>
      </c>
      <c r="C1447">
        <v>654.92999299999997</v>
      </c>
      <c r="D1447" s="262">
        <f t="shared" si="26"/>
        <v>-0.91833818453375093</v>
      </c>
      <c r="E1447" s="105">
        <v>1.1231822207245844E-2</v>
      </c>
    </row>
    <row r="1448" spans="2:5">
      <c r="B1448" s="13">
        <v>44749</v>
      </c>
      <c r="C1448">
        <v>8020.0273440000001</v>
      </c>
      <c r="D1448" s="262">
        <f t="shared" si="26"/>
        <v>29.805086358730751</v>
      </c>
      <c r="E1448" s="105">
        <v>1.1228348522115917E-2</v>
      </c>
    </row>
    <row r="1449" spans="2:5">
      <c r="B1449" s="13">
        <v>41722</v>
      </c>
      <c r="C1449">
        <v>260.34750400000001</v>
      </c>
      <c r="D1449" s="262">
        <f t="shared" si="26"/>
        <v>7.9631597005590846</v>
      </c>
      <c r="E1449" s="105">
        <v>1.1212506339413491E-2</v>
      </c>
    </row>
    <row r="1450" spans="2:5">
      <c r="B1450" s="13">
        <v>37581</v>
      </c>
      <c r="C1450">
        <v>29.046398</v>
      </c>
      <c r="D1450" s="262">
        <f t="shared" si="26"/>
        <v>-0.89182237805604803</v>
      </c>
      <c r="E1450" s="105">
        <v>1.1210792227855315E-2</v>
      </c>
    </row>
    <row r="1451" spans="2:5">
      <c r="B1451" s="13">
        <v>41831</v>
      </c>
      <c r="C1451">
        <v>268.506531</v>
      </c>
      <c r="D1451" s="262">
        <f t="shared" si="26"/>
        <v>1.5733084291694099</v>
      </c>
      <c r="E1451" s="105">
        <v>1.120931210662909E-2</v>
      </c>
    </row>
    <row r="1452" spans="2:5">
      <c r="B1452" s="13">
        <v>40395</v>
      </c>
      <c r="C1452">
        <v>104.34292600000001</v>
      </c>
      <c r="D1452" s="262">
        <f t="shared" si="26"/>
        <v>-0.98625890036677843</v>
      </c>
      <c r="E1452" s="105">
        <v>1.1188750453939234E-2</v>
      </c>
    </row>
    <row r="1453" spans="2:5">
      <c r="B1453" s="13">
        <v>44643</v>
      </c>
      <c r="C1453">
        <v>7593.4916990000002</v>
      </c>
      <c r="D1453" s="262">
        <f t="shared" si="26"/>
        <v>77.391450269224109</v>
      </c>
      <c r="E1453" s="105">
        <v>1.1187224392962037E-2</v>
      </c>
    </row>
    <row r="1454" spans="2:5">
      <c r="B1454" s="13">
        <v>41215</v>
      </c>
      <c r="C1454">
        <v>96.866325000000003</v>
      </c>
      <c r="D1454" s="262">
        <f t="shared" si="26"/>
        <v>-0.88648623408685834</v>
      </c>
      <c r="E1454" s="105">
        <v>1.1159218241866576E-2</v>
      </c>
    </row>
    <row r="1455" spans="2:5">
      <c r="B1455" s="13">
        <v>43052</v>
      </c>
      <c r="C1455">
        <v>853.34429899999998</v>
      </c>
      <c r="D1455" s="262">
        <f t="shared" si="26"/>
        <v>-0.87645674062785683</v>
      </c>
      <c r="E1455" s="105">
        <v>1.1156925410696782E-2</v>
      </c>
    </row>
    <row r="1456" spans="2:5">
      <c r="B1456" s="13">
        <v>44900</v>
      </c>
      <c r="C1456">
        <v>6907.2509769999997</v>
      </c>
      <c r="D1456" s="262">
        <f t="shared" si="26"/>
        <v>6.8951262397331012</v>
      </c>
      <c r="E1456" s="105">
        <v>1.1148035767445304E-2</v>
      </c>
    </row>
    <row r="1457" spans="2:5">
      <c r="B1457" s="13">
        <v>42465</v>
      </c>
      <c r="C1457">
        <v>874.87530500000003</v>
      </c>
      <c r="D1457" s="262">
        <f t="shared" si="26"/>
        <v>0.4065999697481632</v>
      </c>
      <c r="E1457" s="105">
        <v>1.1144633182194967E-2</v>
      </c>
    </row>
    <row r="1458" spans="2:5">
      <c r="B1458" s="13">
        <v>43672</v>
      </c>
      <c r="C1458">
        <v>621.97875999999997</v>
      </c>
      <c r="D1458" s="262">
        <f t="shared" si="26"/>
        <v>8.5010126867291511</v>
      </c>
      <c r="E1458" s="105">
        <v>1.1120791884696297E-2</v>
      </c>
    </row>
    <row r="1459" spans="2:5">
      <c r="B1459" s="13">
        <v>38765</v>
      </c>
      <c r="C1459">
        <v>65.464470000000006</v>
      </c>
      <c r="D1459" s="262">
        <f t="shared" si="26"/>
        <v>-0.92826332122529154</v>
      </c>
      <c r="E1459" s="105">
        <v>1.1120063050291E-2</v>
      </c>
    </row>
    <row r="1460" spans="2:5">
      <c r="B1460" s="13">
        <v>43847</v>
      </c>
      <c r="C1460">
        <v>912.56622300000004</v>
      </c>
      <c r="D1460" s="262">
        <f t="shared" si="26"/>
        <v>-0.32125996684183866</v>
      </c>
      <c r="E1460" s="105">
        <v>1.1102150767777902E-2</v>
      </c>
    </row>
    <row r="1461" spans="2:5">
      <c r="B1461" s="13">
        <v>43315</v>
      </c>
      <c r="C1461">
        <v>1344.500366</v>
      </c>
      <c r="D1461" s="262">
        <f t="shared" si="26"/>
        <v>24.240043941130509</v>
      </c>
      <c r="E1461" s="105">
        <v>1.1095927630458245E-2</v>
      </c>
    </row>
    <row r="1462" spans="2:5">
      <c r="B1462" s="13">
        <v>38295</v>
      </c>
      <c r="C1462">
        <v>53.268543000000001</v>
      </c>
      <c r="D1462" s="262">
        <f t="shared" si="26"/>
        <v>-0.33102102910718323</v>
      </c>
      <c r="E1462" s="105">
        <v>1.1079567552079258E-2</v>
      </c>
    </row>
    <row r="1463" spans="2:5">
      <c r="B1463" s="13">
        <v>38975</v>
      </c>
      <c r="C1463">
        <v>79.626632999999998</v>
      </c>
      <c r="D1463" s="262">
        <f t="shared" si="26"/>
        <v>-0.99002599295184712</v>
      </c>
      <c r="E1463" s="105">
        <v>1.1078462676218242E-2</v>
      </c>
    </row>
    <row r="1464" spans="2:5">
      <c r="B1464" s="13">
        <v>44753</v>
      </c>
      <c r="C1464">
        <v>7983.4145509999998</v>
      </c>
      <c r="D1464" s="262">
        <f t="shared" si="26"/>
        <v>92.635292911243965</v>
      </c>
      <c r="E1464" s="105">
        <v>1.1058046341867807E-2</v>
      </c>
    </row>
    <row r="1465" spans="2:5">
      <c r="B1465" s="13">
        <v>40791</v>
      </c>
      <c r="C1465">
        <v>85.260741999999993</v>
      </c>
      <c r="D1465" s="262">
        <f t="shared" si="26"/>
        <v>0.64802848238522015</v>
      </c>
      <c r="E1465" s="105">
        <v>1.1052344781454714E-2</v>
      </c>
    </row>
    <row r="1466" spans="2:5">
      <c r="B1466" s="13">
        <v>39951</v>
      </c>
      <c r="C1466">
        <v>51.734993000000003</v>
      </c>
      <c r="D1466" s="262">
        <f t="shared" si="26"/>
        <v>-0.96197543779938588</v>
      </c>
      <c r="E1466" s="105">
        <v>1.1029318075826961E-2</v>
      </c>
    </row>
    <row r="1467" spans="2:5">
      <c r="B1467" s="13">
        <v>43292</v>
      </c>
      <c r="C1467">
        <v>1360.567749</v>
      </c>
      <c r="D1467" s="262">
        <f t="shared" si="26"/>
        <v>12.592737204181619</v>
      </c>
      <c r="E1467" s="105">
        <v>1.101976134453274E-2</v>
      </c>
    </row>
    <row r="1468" spans="2:5">
      <c r="B1468" s="13">
        <v>41173</v>
      </c>
      <c r="C1468">
        <v>100.09520000000001</v>
      </c>
      <c r="D1468" s="262">
        <f t="shared" si="26"/>
        <v>0.70259579725115751</v>
      </c>
      <c r="E1468" s="105">
        <v>1.101814146440187E-2</v>
      </c>
    </row>
    <row r="1469" spans="2:5">
      <c r="B1469" s="13">
        <v>39966</v>
      </c>
      <c r="C1469">
        <v>58.789760999999999</v>
      </c>
      <c r="D1469" s="262">
        <f t="shared" si="26"/>
        <v>1.2035528507939026</v>
      </c>
      <c r="E1469" s="105">
        <v>1.0999492193819101E-2</v>
      </c>
    </row>
    <row r="1470" spans="2:5">
      <c r="B1470" s="13">
        <v>37882</v>
      </c>
      <c r="C1470">
        <v>26.679532999999999</v>
      </c>
      <c r="D1470" s="262">
        <f t="shared" si="26"/>
        <v>-0.68924483040466888</v>
      </c>
      <c r="E1470" s="105">
        <v>1.0982462898700376E-2</v>
      </c>
    </row>
    <row r="1471" spans="2:5">
      <c r="B1471" s="13">
        <v>40815</v>
      </c>
      <c r="C1471">
        <v>85.853866999999994</v>
      </c>
      <c r="D1471" s="262">
        <f t="shared" si="26"/>
        <v>0.21986862358029</v>
      </c>
      <c r="E1471" s="105">
        <v>1.0975329756820196E-2</v>
      </c>
    </row>
    <row r="1472" spans="2:5">
      <c r="B1472" s="13">
        <v>39570</v>
      </c>
      <c r="C1472">
        <v>70.379600999999994</v>
      </c>
      <c r="D1472" s="262">
        <f t="shared" si="26"/>
        <v>-0.61674223915787985</v>
      </c>
      <c r="E1472" s="105">
        <v>1.096624486956487E-2</v>
      </c>
    </row>
    <row r="1473" spans="2:5">
      <c r="B1473" s="13">
        <v>41674</v>
      </c>
      <c r="C1473">
        <v>183.63516200000001</v>
      </c>
      <c r="D1473" s="262">
        <f t="shared" si="26"/>
        <v>-0.97566215009443036</v>
      </c>
      <c r="E1473" s="105">
        <v>1.0964625220932138E-2</v>
      </c>
    </row>
    <row r="1474" spans="2:5">
      <c r="B1474" s="13">
        <v>45224</v>
      </c>
      <c r="C1474">
        <v>7545.25</v>
      </c>
      <c r="D1474" s="262">
        <f t="shared" si="26"/>
        <v>9.2425605582289379</v>
      </c>
      <c r="E1474">
        <v>1.095330608963623E-2</v>
      </c>
    </row>
    <row r="1475" spans="2:5">
      <c r="B1475" s="13">
        <v>42613</v>
      </c>
      <c r="C1475">
        <v>736.65661599999999</v>
      </c>
      <c r="D1475" s="262">
        <f t="shared" si="26"/>
        <v>9.563995504839081</v>
      </c>
      <c r="E1475" s="105">
        <v>1.0944473167552735E-2</v>
      </c>
    </row>
    <row r="1476" spans="2:5">
      <c r="B1476" s="13">
        <v>38624</v>
      </c>
      <c r="C1476">
        <v>69.732765000000001</v>
      </c>
      <c r="D1476" s="262">
        <f t="shared" si="26"/>
        <v>6.9681945684278365E-2</v>
      </c>
      <c r="E1476" s="105">
        <v>1.0934446943724861E-2</v>
      </c>
    </row>
    <row r="1477" spans="2:5">
      <c r="B1477" s="13">
        <v>38790</v>
      </c>
      <c r="C1477">
        <v>65.190185999999997</v>
      </c>
      <c r="D1477" s="262">
        <f t="shared" si="26"/>
        <v>-0.80810125089574214</v>
      </c>
      <c r="E1477" s="105">
        <v>1.0898098598988135E-2</v>
      </c>
    </row>
    <row r="1478" spans="2:5">
      <c r="B1478" s="13">
        <v>42023</v>
      </c>
      <c r="C1478">
        <v>339.711365</v>
      </c>
      <c r="D1478" s="262">
        <f t="shared" si="26"/>
        <v>14.081224348459189</v>
      </c>
      <c r="E1478" s="105">
        <v>1.0885052597860012E-2</v>
      </c>
    </row>
    <row r="1479" spans="2:5">
      <c r="B1479" s="13">
        <v>37761</v>
      </c>
      <c r="C1479">
        <v>22.525449999999999</v>
      </c>
      <c r="D1479" s="262">
        <f t="shared" si="26"/>
        <v>-0.99657131080962047</v>
      </c>
      <c r="E1479" s="105">
        <v>1.083812220948064E-2</v>
      </c>
    </row>
    <row r="1480" spans="2:5">
      <c r="B1480" s="13">
        <v>44909</v>
      </c>
      <c r="C1480">
        <v>6569.6972660000001</v>
      </c>
      <c r="D1480" s="262">
        <f t="shared" ref="D1480:D1543" si="27">(C1480-C1481)/C1481</f>
        <v>59.753767293230858</v>
      </c>
      <c r="E1480" s="105">
        <v>1.0816205325862799E-2</v>
      </c>
    </row>
    <row r="1481" spans="2:5">
      <c r="B1481" s="13">
        <v>40429</v>
      </c>
      <c r="C1481">
        <v>108.136459</v>
      </c>
      <c r="D1481" s="262">
        <f t="shared" si="27"/>
        <v>-0.87367666645240227</v>
      </c>
      <c r="E1481" s="105">
        <v>1.079185095246837E-2</v>
      </c>
    </row>
    <row r="1482" spans="2:5">
      <c r="B1482" s="13">
        <v>42221</v>
      </c>
      <c r="C1482">
        <v>856.02917500000001</v>
      </c>
      <c r="D1482" s="262">
        <f t="shared" si="27"/>
        <v>-0.38438214669942994</v>
      </c>
      <c r="E1482" s="105">
        <v>1.0785099091201209E-2</v>
      </c>
    </row>
    <row r="1483" spans="2:5">
      <c r="B1483" s="13">
        <v>43306</v>
      </c>
      <c r="C1483">
        <v>1390.5203859999999</v>
      </c>
      <c r="D1483" s="262">
        <f t="shared" si="27"/>
        <v>12.803753587124039</v>
      </c>
      <c r="E1483" s="105">
        <v>1.0759650228934227E-2</v>
      </c>
    </row>
    <row r="1484" spans="2:5">
      <c r="B1484" s="13">
        <v>40449</v>
      </c>
      <c r="C1484">
        <v>100.73494700000001</v>
      </c>
      <c r="D1484" s="262">
        <f t="shared" si="27"/>
        <v>-0.85648491887855449</v>
      </c>
      <c r="E1484" s="105">
        <v>1.0757167035659061E-2</v>
      </c>
    </row>
    <row r="1485" spans="2:5">
      <c r="B1485" s="13">
        <v>42818</v>
      </c>
      <c r="C1485">
        <v>701.91192599999999</v>
      </c>
      <c r="D1485" s="262">
        <f t="shared" si="27"/>
        <v>5.9699068387834027</v>
      </c>
      <c r="E1485" s="105">
        <v>1.074515879690794E-2</v>
      </c>
    </row>
    <row r="1486" spans="2:5">
      <c r="B1486" s="13">
        <v>41166</v>
      </c>
      <c r="C1486">
        <v>100.70607</v>
      </c>
      <c r="D1486" s="262">
        <f t="shared" si="27"/>
        <v>4.081172633696456E-2</v>
      </c>
      <c r="E1486" s="105">
        <v>1.0729253003995787E-2</v>
      </c>
    </row>
    <row r="1487" spans="2:5">
      <c r="B1487" s="13">
        <v>41305</v>
      </c>
      <c r="C1487">
        <v>96.757239999999996</v>
      </c>
      <c r="D1487" s="262">
        <f t="shared" si="27"/>
        <v>0.11797329093017138</v>
      </c>
      <c r="E1487" s="105">
        <v>1.0710990386408057E-2</v>
      </c>
    </row>
    <row r="1488" spans="2:5">
      <c r="B1488" s="13">
        <v>41366</v>
      </c>
      <c r="C1488">
        <v>86.547004999999999</v>
      </c>
      <c r="D1488" s="262">
        <f t="shared" si="27"/>
        <v>-0.90176570390883659</v>
      </c>
      <c r="E1488" s="105">
        <v>1.0700577305755488E-2</v>
      </c>
    </row>
    <row r="1489" spans="2:5">
      <c r="B1489" s="13">
        <v>42492</v>
      </c>
      <c r="C1489">
        <v>881.02636700000005</v>
      </c>
      <c r="D1489" s="262">
        <f t="shared" si="27"/>
        <v>7.8774471001698876E-2</v>
      </c>
      <c r="E1489" s="105">
        <v>1.0690479433892008E-2</v>
      </c>
    </row>
    <row r="1490" spans="2:5">
      <c r="B1490" s="13">
        <v>43637</v>
      </c>
      <c r="C1490">
        <v>816.69189500000005</v>
      </c>
      <c r="D1490" s="262">
        <f t="shared" si="27"/>
        <v>4.669885801919435E-2</v>
      </c>
      <c r="E1490" s="105">
        <v>1.0685836050584504E-2</v>
      </c>
    </row>
    <row r="1491" spans="2:5">
      <c r="B1491" s="13">
        <v>42977</v>
      </c>
      <c r="C1491">
        <v>780.25488299999995</v>
      </c>
      <c r="D1491" s="262">
        <f t="shared" si="27"/>
        <v>10.433743865547223</v>
      </c>
      <c r="E1491" s="105">
        <v>1.0671759126871917E-2</v>
      </c>
    </row>
    <row r="1492" spans="2:5">
      <c r="B1492" s="13">
        <v>38664</v>
      </c>
      <c r="C1492">
        <v>68.241416999999998</v>
      </c>
      <c r="D1492" s="262">
        <f t="shared" si="27"/>
        <v>-0.99017409940372236</v>
      </c>
      <c r="E1492" s="105">
        <v>1.0662504987858043E-2</v>
      </c>
    </row>
    <row r="1493" spans="2:5">
      <c r="B1493" s="13">
        <v>44874</v>
      </c>
      <c r="C1493">
        <v>6945.0546880000002</v>
      </c>
      <c r="D1493" s="262">
        <f t="shared" si="27"/>
        <v>-0.17854234132103505</v>
      </c>
      <c r="E1493" s="105">
        <v>1.0655909061924818E-2</v>
      </c>
    </row>
    <row r="1494" spans="2:5">
      <c r="B1494" s="13">
        <v>45266</v>
      </c>
      <c r="C1494">
        <v>8454.5498050000006</v>
      </c>
      <c r="D1494" s="262">
        <f t="shared" si="27"/>
        <v>79.195704680945767</v>
      </c>
      <c r="E1494">
        <v>1.0650904365344934E-2</v>
      </c>
    </row>
    <row r="1495" spans="2:5">
      <c r="B1495" s="13">
        <v>39317</v>
      </c>
      <c r="C1495">
        <v>105.423973</v>
      </c>
      <c r="D1495" s="262">
        <f t="shared" si="27"/>
        <v>-0.9852758790035131</v>
      </c>
      <c r="E1495" s="105">
        <v>1.0628909592633131E-2</v>
      </c>
    </row>
    <row r="1496" spans="2:5">
      <c r="B1496" s="13">
        <v>45147</v>
      </c>
      <c r="C1496">
        <v>7159.9501950000003</v>
      </c>
      <c r="D1496" s="262">
        <f t="shared" si="27"/>
        <v>25.04437049853026</v>
      </c>
      <c r="E1496">
        <v>1.0607270786531519E-2</v>
      </c>
    </row>
    <row r="1497" spans="2:5">
      <c r="B1497" s="13">
        <v>41985</v>
      </c>
      <c r="C1497">
        <v>274.913544</v>
      </c>
      <c r="D1497" s="262">
        <f t="shared" si="27"/>
        <v>0.58781223722106868</v>
      </c>
      <c r="E1497" s="105">
        <v>1.0607128181794923E-2</v>
      </c>
    </row>
    <row r="1498" spans="2:5">
      <c r="B1498" s="13">
        <v>41653</v>
      </c>
      <c r="C1498">
        <v>173.13983200000001</v>
      </c>
      <c r="D1498" s="262">
        <f t="shared" si="27"/>
        <v>-0.79215425437395404</v>
      </c>
      <c r="E1498" s="105">
        <v>1.058015528699233E-2</v>
      </c>
    </row>
    <row r="1499" spans="2:5">
      <c r="B1499" s="13">
        <v>42536</v>
      </c>
      <c r="C1499">
        <v>833.02081299999998</v>
      </c>
      <c r="D1499" s="262">
        <f t="shared" si="27"/>
        <v>-0.12676770336678173</v>
      </c>
      <c r="E1499" s="105">
        <v>1.0575932123215226E-2</v>
      </c>
    </row>
    <row r="1500" spans="2:5">
      <c r="B1500" s="13">
        <v>43146</v>
      </c>
      <c r="C1500">
        <v>953.95098900000005</v>
      </c>
      <c r="D1500" s="262">
        <f t="shared" si="27"/>
        <v>25.506927152193118</v>
      </c>
      <c r="E1500" s="105">
        <v>1.0573122113857785E-2</v>
      </c>
    </row>
    <row r="1501" spans="2:5">
      <c r="B1501" s="13">
        <v>39769</v>
      </c>
      <c r="C1501">
        <v>35.988742999999999</v>
      </c>
      <c r="D1501" s="262">
        <f t="shared" si="27"/>
        <v>-0.94745320048000803</v>
      </c>
      <c r="E1501" s="105">
        <v>1.056536803217651E-2</v>
      </c>
    </row>
    <row r="1502" spans="2:5">
      <c r="B1502" s="13">
        <v>42772</v>
      </c>
      <c r="C1502">
        <v>684.88934300000005</v>
      </c>
      <c r="D1502" s="262">
        <f t="shared" si="27"/>
        <v>5.8041931470366794</v>
      </c>
      <c r="E1502" s="105">
        <v>1.0562828497142532E-2</v>
      </c>
    </row>
    <row r="1503" spans="2:5">
      <c r="B1503" s="13">
        <v>41596</v>
      </c>
      <c r="C1503">
        <v>100.656952</v>
      </c>
      <c r="D1503" s="262">
        <f t="shared" si="27"/>
        <v>0.37584343526551522</v>
      </c>
      <c r="E1503" s="105">
        <v>1.0559349791284971E-2</v>
      </c>
    </row>
    <row r="1504" spans="2:5">
      <c r="B1504" s="13">
        <v>40106</v>
      </c>
      <c r="C1504">
        <v>73.160178999999999</v>
      </c>
      <c r="D1504" s="262">
        <f t="shared" si="27"/>
        <v>-8.672373314467334E-2</v>
      </c>
      <c r="E1504" s="105">
        <v>1.055762159629847E-2</v>
      </c>
    </row>
    <row r="1505" spans="2:5">
      <c r="B1505" s="13">
        <v>39007</v>
      </c>
      <c r="C1505">
        <v>80.107391000000007</v>
      </c>
      <c r="D1505" s="262">
        <f t="shared" si="27"/>
        <v>-0.98751542694877448</v>
      </c>
      <c r="E1505" s="105">
        <v>1.0557216639755699E-2</v>
      </c>
    </row>
    <row r="1506" spans="2:5">
      <c r="B1506" s="13">
        <v>44617</v>
      </c>
      <c r="C1506">
        <v>6416.5102539999998</v>
      </c>
      <c r="D1506" s="262">
        <f t="shared" si="27"/>
        <v>8.2060067045360885</v>
      </c>
      <c r="E1506" s="105">
        <v>1.0556735362406186E-2</v>
      </c>
    </row>
    <row r="1507" spans="2:5">
      <c r="B1507" s="13">
        <v>42779</v>
      </c>
      <c r="C1507">
        <v>696.99169900000004</v>
      </c>
      <c r="D1507" s="262">
        <f t="shared" si="27"/>
        <v>-0.91878697201881021</v>
      </c>
      <c r="E1507" s="105">
        <v>1.0548291031572959E-2</v>
      </c>
    </row>
    <row r="1508" spans="2:5">
      <c r="B1508" s="13">
        <v>44721</v>
      </c>
      <c r="C1508">
        <v>8582.2646480000003</v>
      </c>
      <c r="D1508" s="262">
        <f t="shared" si="27"/>
        <v>8.5256970257418825</v>
      </c>
      <c r="E1508" s="105">
        <v>1.0542797774782208E-2</v>
      </c>
    </row>
    <row r="1509" spans="2:5">
      <c r="B1509" s="13">
        <v>42256</v>
      </c>
      <c r="C1509">
        <v>900.95922900000005</v>
      </c>
      <c r="D1509" s="262">
        <f t="shared" si="27"/>
        <v>14.200290930875042</v>
      </c>
      <c r="E1509" s="105">
        <v>1.0530071986208166E-2</v>
      </c>
    </row>
    <row r="1510" spans="2:5">
      <c r="B1510" s="13">
        <v>38398</v>
      </c>
      <c r="C1510">
        <v>59.272499000000003</v>
      </c>
      <c r="D1510" s="262">
        <f t="shared" si="27"/>
        <v>-0.21119202783652113</v>
      </c>
      <c r="E1510" s="105">
        <v>1.0519909241509789E-2</v>
      </c>
    </row>
    <row r="1511" spans="2:5">
      <c r="B1511" s="13">
        <v>39497</v>
      </c>
      <c r="C1511">
        <v>75.141861000000006</v>
      </c>
      <c r="D1511" s="262">
        <f t="shared" si="27"/>
        <v>0.26631035254359803</v>
      </c>
      <c r="E1511" s="105">
        <v>1.0511004130432157E-2</v>
      </c>
    </row>
    <row r="1512" spans="2:5">
      <c r="B1512" s="13">
        <v>38469</v>
      </c>
      <c r="C1512">
        <v>59.339213999999998</v>
      </c>
      <c r="D1512" s="262">
        <f t="shared" si="27"/>
        <v>-0.99188318209797377</v>
      </c>
      <c r="E1512" s="105">
        <v>1.0508146729565581E-2</v>
      </c>
    </row>
    <row r="1513" spans="2:5">
      <c r="B1513" s="13">
        <v>45183</v>
      </c>
      <c r="C1513">
        <v>7310.6499020000001</v>
      </c>
      <c r="D1513" s="262">
        <f t="shared" si="27"/>
        <v>-4.2588603996453124E-2</v>
      </c>
      <c r="E1513">
        <v>1.0505000384191361E-2</v>
      </c>
    </row>
    <row r="1514" spans="2:5">
      <c r="B1514" s="13">
        <v>45370</v>
      </c>
      <c r="C1514">
        <v>7635.8500979999999</v>
      </c>
      <c r="D1514" s="262">
        <f t="shared" si="27"/>
        <v>8.4595709740438529</v>
      </c>
      <c r="E1514">
        <v>1.0500906239661205E-2</v>
      </c>
    </row>
    <row r="1515" spans="2:5">
      <c r="B1515" s="13">
        <v>43987</v>
      </c>
      <c r="C1515">
        <v>807.20892300000003</v>
      </c>
      <c r="D1515" s="262">
        <f t="shared" si="27"/>
        <v>5.2795921966505057</v>
      </c>
      <c r="E1515" s="105">
        <v>1.0493296055105496E-2</v>
      </c>
    </row>
    <row r="1516" spans="2:5">
      <c r="B1516" s="13">
        <v>40276</v>
      </c>
      <c r="C1516">
        <v>128.54480000000001</v>
      </c>
      <c r="D1516" s="262">
        <f t="shared" si="27"/>
        <v>-0.97632932548025464</v>
      </c>
      <c r="E1516" s="105">
        <v>1.0476164984456592E-2</v>
      </c>
    </row>
    <row r="1517" spans="2:5">
      <c r="B1517" s="13">
        <v>44554</v>
      </c>
      <c r="C1517">
        <v>5430.5507809999999</v>
      </c>
      <c r="D1517" s="262">
        <f t="shared" si="27"/>
        <v>4.8805153679007303</v>
      </c>
      <c r="E1517" s="105">
        <v>1.0451605435945754E-2</v>
      </c>
    </row>
    <row r="1518" spans="2:5">
      <c r="B1518" s="13">
        <v>42341</v>
      </c>
      <c r="C1518">
        <v>923.48211700000002</v>
      </c>
      <c r="D1518" s="262">
        <f t="shared" si="27"/>
        <v>11.640349669913496</v>
      </c>
      <c r="E1518" s="105">
        <v>1.0449610257333403E-2</v>
      </c>
    </row>
    <row r="1519" spans="2:5">
      <c r="B1519" s="13">
        <v>38706</v>
      </c>
      <c r="C1519">
        <v>73.058273</v>
      </c>
      <c r="D1519" s="262">
        <f t="shared" si="27"/>
        <v>-0.98953205415920087</v>
      </c>
      <c r="E1519" s="105">
        <v>1.0431422786768478E-2</v>
      </c>
    </row>
    <row r="1520" spans="2:5">
      <c r="B1520" s="13">
        <v>44897</v>
      </c>
      <c r="C1520">
        <v>6979.2368159999996</v>
      </c>
      <c r="D1520" s="262">
        <f t="shared" si="27"/>
        <v>56.735854449036104</v>
      </c>
      <c r="E1520" s="105">
        <v>1.0421778394863723E-2</v>
      </c>
    </row>
    <row r="1521" spans="2:5">
      <c r="B1521" s="13">
        <v>39260</v>
      </c>
      <c r="C1521">
        <v>120.882195</v>
      </c>
      <c r="D1521" s="262">
        <f t="shared" si="27"/>
        <v>0.9144581680510574</v>
      </c>
      <c r="E1521" s="105">
        <v>1.0418219034313668E-2</v>
      </c>
    </row>
    <row r="1522" spans="2:5">
      <c r="B1522" s="13">
        <v>38519</v>
      </c>
      <c r="C1522">
        <v>63.141727000000003</v>
      </c>
      <c r="D1522" s="262">
        <f t="shared" si="27"/>
        <v>-0.88789393940319339</v>
      </c>
      <c r="E1522" s="105">
        <v>1.040824849512666E-2</v>
      </c>
    </row>
    <row r="1523" spans="2:5">
      <c r="B1523" s="13">
        <v>42180</v>
      </c>
      <c r="C1523">
        <v>563.23205600000006</v>
      </c>
      <c r="D1523" s="262">
        <f t="shared" si="27"/>
        <v>-8.5221378403755779E-2</v>
      </c>
      <c r="E1523" s="105">
        <v>1.0393216900239239E-2</v>
      </c>
    </row>
    <row r="1524" spans="2:5">
      <c r="B1524" s="13">
        <v>42657</v>
      </c>
      <c r="C1524">
        <v>615.703125</v>
      </c>
      <c r="D1524" s="262">
        <f t="shared" si="27"/>
        <v>3.6422777470103709</v>
      </c>
      <c r="E1524" s="105">
        <v>1.0369941704231164E-2</v>
      </c>
    </row>
    <row r="1525" spans="2:5">
      <c r="B1525" s="13">
        <v>40490</v>
      </c>
      <c r="C1525">
        <v>132.62953200000001</v>
      </c>
      <c r="D1525" s="262">
        <f t="shared" si="27"/>
        <v>0.9787793775101854</v>
      </c>
      <c r="E1525" s="105">
        <v>1.0366004796006478E-2</v>
      </c>
    </row>
    <row r="1526" spans="2:5">
      <c r="B1526" s="13">
        <v>40050</v>
      </c>
      <c r="C1526">
        <v>67.025931999999997</v>
      </c>
      <c r="D1526" s="262">
        <f t="shared" si="27"/>
        <v>-0.9839816366133245</v>
      </c>
      <c r="E1526" s="105">
        <v>1.0339705175743424E-2</v>
      </c>
    </row>
    <row r="1527" spans="2:5">
      <c r="B1527" s="13">
        <v>44418</v>
      </c>
      <c r="C1527">
        <v>4184.3183589999999</v>
      </c>
      <c r="D1527" s="262">
        <f t="shared" si="27"/>
        <v>138.71916510927602</v>
      </c>
      <c r="E1527" s="105">
        <v>1.0321104454513241E-2</v>
      </c>
    </row>
    <row r="1528" spans="2:5">
      <c r="B1528" s="13">
        <v>37551</v>
      </c>
      <c r="C1528">
        <v>29.948063000000001</v>
      </c>
      <c r="D1528" s="262">
        <f t="shared" si="27"/>
        <v>-0.96871347963543064</v>
      </c>
      <c r="E1528" s="105">
        <v>1.032050957452778E-2</v>
      </c>
    </row>
    <row r="1529" spans="2:5">
      <c r="B1529" s="13">
        <v>43454</v>
      </c>
      <c r="C1529">
        <v>957.21936000000005</v>
      </c>
      <c r="D1529" s="262">
        <f t="shared" si="27"/>
        <v>13.241598868931648</v>
      </c>
      <c r="E1529" s="105">
        <v>1.0315431735218258E-2</v>
      </c>
    </row>
    <row r="1530" spans="2:5">
      <c r="B1530" s="13">
        <v>38782</v>
      </c>
      <c r="C1530">
        <v>67.212913999999998</v>
      </c>
      <c r="D1530" s="262">
        <f t="shared" si="27"/>
        <v>0.32612971547316144</v>
      </c>
      <c r="E1530" s="105">
        <v>1.0306483123637716E-2</v>
      </c>
    </row>
    <row r="1531" spans="2:5">
      <c r="B1531" s="13">
        <v>38337</v>
      </c>
      <c r="C1531">
        <v>50.683514000000002</v>
      </c>
      <c r="D1531" s="262">
        <f t="shared" si="27"/>
        <v>-0.99284151399620135</v>
      </c>
      <c r="E1531" s="105">
        <v>1.0306263235305421E-2</v>
      </c>
    </row>
    <row r="1532" spans="2:5">
      <c r="B1532" s="13">
        <v>45155</v>
      </c>
      <c r="C1532">
        <v>7080.2001950000003</v>
      </c>
      <c r="D1532" s="262">
        <f t="shared" si="27"/>
        <v>0.19290613161144723</v>
      </c>
      <c r="E1532">
        <v>1.0280929204930159E-2</v>
      </c>
    </row>
    <row r="1533" spans="2:5">
      <c r="B1533" s="13">
        <v>44524</v>
      </c>
      <c r="C1533">
        <v>5935.2534180000002</v>
      </c>
      <c r="D1533" s="262">
        <f t="shared" si="27"/>
        <v>78.044676834010573</v>
      </c>
      <c r="E1533" s="105">
        <v>1.0275380937094142E-2</v>
      </c>
    </row>
    <row r="1534" spans="2:5">
      <c r="B1534" s="13">
        <v>39485</v>
      </c>
      <c r="C1534">
        <v>75.087326000000004</v>
      </c>
      <c r="D1534" s="262">
        <f t="shared" si="27"/>
        <v>1.4938437495620094</v>
      </c>
      <c r="E1534" s="105">
        <v>1.0271526902797744E-2</v>
      </c>
    </row>
    <row r="1535" spans="2:5">
      <c r="B1535" s="13">
        <v>37607</v>
      </c>
      <c r="C1535">
        <v>30.109074</v>
      </c>
      <c r="D1535" s="262">
        <f t="shared" si="27"/>
        <v>-0.54270423296064485</v>
      </c>
      <c r="E1535" s="105">
        <v>1.0264753204627447E-2</v>
      </c>
    </row>
    <row r="1536" spans="2:5">
      <c r="B1536" s="13">
        <v>38889</v>
      </c>
      <c r="C1536">
        <v>65.841576000000003</v>
      </c>
      <c r="D1536" s="262">
        <f t="shared" si="27"/>
        <v>-0.42338972188231527</v>
      </c>
      <c r="E1536" s="105">
        <v>1.0257706214455207E-2</v>
      </c>
    </row>
    <row r="1537" spans="2:5">
      <c r="B1537" s="13">
        <v>39223</v>
      </c>
      <c r="C1537">
        <v>114.187309</v>
      </c>
      <c r="D1537" s="262">
        <f t="shared" si="27"/>
        <v>-0.84246418970333481</v>
      </c>
      <c r="E1537" s="105">
        <v>1.0239651408412013E-2</v>
      </c>
    </row>
    <row r="1538" spans="2:5">
      <c r="B1538" s="13">
        <v>42837</v>
      </c>
      <c r="C1538">
        <v>724.83398399999999</v>
      </c>
      <c r="D1538" s="262">
        <f t="shared" si="27"/>
        <v>22.996612822376878</v>
      </c>
      <c r="E1538" s="105">
        <v>1.0237565473283331E-2</v>
      </c>
    </row>
    <row r="1539" spans="2:5">
      <c r="B1539" s="13">
        <v>38111</v>
      </c>
      <c r="C1539">
        <v>30.205679</v>
      </c>
      <c r="D1539" s="262">
        <f t="shared" si="27"/>
        <v>-0.14459325566095629</v>
      </c>
      <c r="E1539" s="105">
        <v>1.0231655744336399E-2</v>
      </c>
    </row>
    <row r="1540" spans="2:5">
      <c r="B1540" s="13">
        <v>39771</v>
      </c>
      <c r="C1540">
        <v>35.311481000000001</v>
      </c>
      <c r="D1540" s="262">
        <f t="shared" si="27"/>
        <v>-0.97331353694467804</v>
      </c>
      <c r="E1540" s="105">
        <v>1.0225999334383227E-2</v>
      </c>
    </row>
    <row r="1541" spans="2:5">
      <c r="B1541" s="13">
        <v>43301</v>
      </c>
      <c r="C1541">
        <v>1323.1982419999999</v>
      </c>
      <c r="D1541" s="262">
        <f t="shared" si="27"/>
        <v>-0.81878217310180879</v>
      </c>
      <c r="E1541" s="105">
        <v>1.0214408108384821E-2</v>
      </c>
    </row>
    <row r="1542" spans="2:5">
      <c r="B1542" s="13">
        <v>45196</v>
      </c>
      <c r="C1542">
        <v>7301.7001950000003</v>
      </c>
      <c r="D1542" s="262">
        <f t="shared" si="27"/>
        <v>7.1619973305327562</v>
      </c>
      <c r="E1542">
        <v>1.0196485196458266E-2</v>
      </c>
    </row>
    <row r="1543" spans="2:5">
      <c r="B1543" s="13">
        <v>44022</v>
      </c>
      <c r="C1543">
        <v>894.59722899999997</v>
      </c>
      <c r="D1543" s="262">
        <f t="shared" si="27"/>
        <v>10.794180717915561</v>
      </c>
      <c r="E1543" s="105">
        <v>1.0190551774812099E-2</v>
      </c>
    </row>
    <row r="1544" spans="2:5">
      <c r="B1544" s="13">
        <v>39484</v>
      </c>
      <c r="C1544">
        <v>75.850730999999996</v>
      </c>
      <c r="D1544" s="262">
        <f t="shared" ref="D1544:D1607" si="28">(C1544-C1545)/C1545</f>
        <v>-0.12192970370084139</v>
      </c>
      <c r="E1544" s="105">
        <v>1.0166895542398082E-2</v>
      </c>
    </row>
    <row r="1545" spans="2:5">
      <c r="B1545" s="13">
        <v>40837</v>
      </c>
      <c r="C1545">
        <v>86.383437999999998</v>
      </c>
      <c r="D1545" s="262">
        <f t="shared" si="28"/>
        <v>-0.22974602461155086</v>
      </c>
      <c r="E1545" s="105">
        <v>1.0155931324011413E-2</v>
      </c>
    </row>
    <row r="1546" spans="2:5">
      <c r="B1546" s="13">
        <v>39310</v>
      </c>
      <c r="C1546">
        <v>112.149292</v>
      </c>
      <c r="D1546" s="262">
        <f t="shared" si="28"/>
        <v>-0.87309911529157325</v>
      </c>
      <c r="E1546" s="105">
        <v>1.0150413922441207E-2</v>
      </c>
    </row>
    <row r="1547" spans="2:5">
      <c r="B1547" s="13">
        <v>42464</v>
      </c>
      <c r="C1547">
        <v>883.75500499999998</v>
      </c>
      <c r="D1547" s="262">
        <f t="shared" si="28"/>
        <v>0.60713332675656573</v>
      </c>
      <c r="E1547" s="105">
        <v>1.01496749871114E-2</v>
      </c>
    </row>
    <row r="1548" spans="2:5">
      <c r="B1548" s="13">
        <v>42081</v>
      </c>
      <c r="C1548">
        <v>549.895264</v>
      </c>
      <c r="D1548" s="262">
        <f t="shared" si="28"/>
        <v>10.020021581712772</v>
      </c>
      <c r="E1548" s="105">
        <v>1.0142025336626653E-2</v>
      </c>
    </row>
    <row r="1549" spans="2:5">
      <c r="B1549" s="13">
        <v>38366</v>
      </c>
      <c r="C1549">
        <v>49.899653999999998</v>
      </c>
      <c r="D1549" s="262">
        <f t="shared" si="28"/>
        <v>-0.92608249364969786</v>
      </c>
      <c r="E1549" s="105">
        <v>1.0128460283305482E-2</v>
      </c>
    </row>
    <row r="1550" spans="2:5">
      <c r="B1550" s="13">
        <v>42803</v>
      </c>
      <c r="C1550">
        <v>675.07220500000005</v>
      </c>
      <c r="D1550" s="262">
        <f t="shared" si="28"/>
        <v>-0.85550654870716203</v>
      </c>
      <c r="E1550" s="105">
        <v>1.0118554659992148E-2</v>
      </c>
    </row>
    <row r="1551" spans="2:5">
      <c r="B1551" s="13">
        <v>44428</v>
      </c>
      <c r="C1551">
        <v>4671.9916990000002</v>
      </c>
      <c r="D1551" s="262">
        <f t="shared" si="28"/>
        <v>46.556543109960785</v>
      </c>
      <c r="E1551" s="105">
        <v>1.0095423566391893E-2</v>
      </c>
    </row>
    <row r="1552" spans="2:5">
      <c r="B1552" s="13">
        <v>41129</v>
      </c>
      <c r="C1552">
        <v>98.240775999999997</v>
      </c>
      <c r="D1552" s="262">
        <f t="shared" si="28"/>
        <v>-0.65196772612819831</v>
      </c>
      <c r="E1552" s="105">
        <v>1.0094106117629141E-2</v>
      </c>
    </row>
    <row r="1553" spans="2:5">
      <c r="B1553" s="13">
        <v>41893</v>
      </c>
      <c r="C1553">
        <v>282.274902</v>
      </c>
      <c r="D1553" s="262">
        <f t="shared" si="28"/>
        <v>1.6767014185493581</v>
      </c>
      <c r="E1553" s="105">
        <v>1.0081390491961615E-2</v>
      </c>
    </row>
    <row r="1554" spans="2:5">
      <c r="B1554" s="13">
        <v>40571</v>
      </c>
      <c r="C1554">
        <v>105.456253</v>
      </c>
      <c r="D1554" s="262">
        <f t="shared" si="28"/>
        <v>-0.13664046551092179</v>
      </c>
      <c r="E1554" s="105">
        <v>1.0071070976296727E-2</v>
      </c>
    </row>
    <row r="1555" spans="2:5">
      <c r="B1555" s="13">
        <v>39275</v>
      </c>
      <c r="C1555">
        <v>122.146393</v>
      </c>
      <c r="D1555" s="262">
        <f t="shared" si="28"/>
        <v>-0.86363176697826427</v>
      </c>
      <c r="E1555" s="105">
        <v>1.0070631284919062E-2</v>
      </c>
    </row>
    <row r="1556" spans="2:5">
      <c r="B1556" s="13">
        <v>42444</v>
      </c>
      <c r="C1556">
        <v>895.71002199999998</v>
      </c>
      <c r="D1556" s="262">
        <f t="shared" si="28"/>
        <v>7.3184230140374993</v>
      </c>
      <c r="E1556" s="105">
        <v>1.0065405091010971E-2</v>
      </c>
    </row>
    <row r="1557" spans="2:5">
      <c r="B1557" s="13">
        <v>39322</v>
      </c>
      <c r="C1557">
        <v>107.677864</v>
      </c>
      <c r="D1557" s="262">
        <f t="shared" si="28"/>
        <v>0.26035798552172501</v>
      </c>
      <c r="E1557" s="105">
        <v>1.0059692447607217E-2</v>
      </c>
    </row>
    <row r="1558" spans="2:5">
      <c r="B1558" s="13">
        <v>41389</v>
      </c>
      <c r="C1558">
        <v>85.434348999999997</v>
      </c>
      <c r="D1558" s="262">
        <f t="shared" si="28"/>
        <v>1.6588442903750844</v>
      </c>
      <c r="E1558" s="105">
        <v>1.0059326467186941E-2</v>
      </c>
    </row>
    <row r="1559" spans="2:5">
      <c r="B1559" s="13">
        <v>39848</v>
      </c>
      <c r="C1559">
        <v>32.132137</v>
      </c>
      <c r="D1559" s="262">
        <f t="shared" si="28"/>
        <v>-0.7159387785081851</v>
      </c>
      <c r="E1559" s="105">
        <v>1.0053053021020891E-2</v>
      </c>
    </row>
    <row r="1560" spans="2:5">
      <c r="B1560" s="13">
        <v>40375</v>
      </c>
      <c r="C1560">
        <v>113.11694300000001</v>
      </c>
      <c r="D1560" s="262">
        <f t="shared" si="28"/>
        <v>-0.86361286846783536</v>
      </c>
      <c r="E1560" s="105">
        <v>1.00374469538543E-2</v>
      </c>
    </row>
    <row r="1561" spans="2:5">
      <c r="B1561" s="13">
        <v>42998</v>
      </c>
      <c r="C1561">
        <v>829.381348</v>
      </c>
      <c r="D1561" s="262">
        <f t="shared" si="28"/>
        <v>-8.3926966298259312E-2</v>
      </c>
      <c r="E1561" s="105">
        <v>1.0033375241730424E-2</v>
      </c>
    </row>
    <row r="1562" spans="2:5">
      <c r="B1562" s="13">
        <v>43095</v>
      </c>
      <c r="C1562">
        <v>905.36596699999996</v>
      </c>
      <c r="D1562" s="262">
        <f t="shared" si="28"/>
        <v>10.764186769761233</v>
      </c>
      <c r="E1562" s="105">
        <v>1.0031464287536576E-2</v>
      </c>
    </row>
    <row r="1563" spans="2:5">
      <c r="B1563" s="13">
        <v>39603</v>
      </c>
      <c r="C1563">
        <v>76.959502999999998</v>
      </c>
      <c r="D1563" s="262">
        <f t="shared" si="28"/>
        <v>2.6403380919614183</v>
      </c>
      <c r="E1563" s="105">
        <v>1.0019044152803094E-2</v>
      </c>
    </row>
    <row r="1564" spans="2:5">
      <c r="B1564" s="13">
        <v>37750</v>
      </c>
      <c r="C1564">
        <v>21.140757000000001</v>
      </c>
      <c r="D1564" s="262">
        <f t="shared" si="28"/>
        <v>-0.99749290132691959</v>
      </c>
      <c r="E1564" s="105">
        <v>1.0000268973410747E-2</v>
      </c>
    </row>
    <row r="1565" spans="2:5">
      <c r="B1565" s="13">
        <v>44704</v>
      </c>
      <c r="C1565">
        <v>8432.359375</v>
      </c>
      <c r="D1565" s="262">
        <f t="shared" si="28"/>
        <v>342.869377575648</v>
      </c>
      <c r="E1565" s="105">
        <v>9.9733679744545608E-3</v>
      </c>
    </row>
    <row r="1566" spans="2:5">
      <c r="B1566" s="13">
        <v>37784</v>
      </c>
      <c r="C1566">
        <v>24.521984</v>
      </c>
      <c r="D1566" s="262">
        <f t="shared" si="28"/>
        <v>-0.95862742720496386</v>
      </c>
      <c r="E1566" s="105">
        <v>9.9470916206544201E-3</v>
      </c>
    </row>
    <row r="1567" spans="2:5">
      <c r="B1567" s="13">
        <v>42676</v>
      </c>
      <c r="C1567">
        <v>592.71112100000005</v>
      </c>
      <c r="D1567" s="262">
        <f t="shared" si="28"/>
        <v>-0.54172639469083084</v>
      </c>
      <c r="E1567" s="105">
        <v>9.9332681265264892E-3</v>
      </c>
    </row>
    <row r="1568" spans="2:5">
      <c r="B1568" s="13">
        <v>43350</v>
      </c>
      <c r="C1568">
        <v>1293.3564449999999</v>
      </c>
      <c r="D1568" s="262">
        <f t="shared" si="28"/>
        <v>0.83348257307633467</v>
      </c>
      <c r="E1568" s="105">
        <v>9.9284944204084784E-3</v>
      </c>
    </row>
    <row r="1569" spans="2:5">
      <c r="B1569" s="13">
        <v>42639</v>
      </c>
      <c r="C1569">
        <v>705.40972899999997</v>
      </c>
      <c r="D1569" s="262">
        <f t="shared" si="28"/>
        <v>19.434015190658695</v>
      </c>
      <c r="E1569" s="105">
        <v>9.9152712244389429E-3</v>
      </c>
    </row>
    <row r="1570" spans="2:5">
      <c r="B1570" s="13">
        <v>39792</v>
      </c>
      <c r="C1570">
        <v>34.521346999999999</v>
      </c>
      <c r="D1570" s="262">
        <f t="shared" si="28"/>
        <v>-0.99635884377760497</v>
      </c>
      <c r="E1570" s="105">
        <v>9.9064977750743816E-3</v>
      </c>
    </row>
    <row r="1571" spans="2:5">
      <c r="B1571" s="13">
        <v>44781</v>
      </c>
      <c r="C1571">
        <v>9480.875</v>
      </c>
      <c r="D1571" s="262">
        <f t="shared" si="28"/>
        <v>120.85524714185526</v>
      </c>
      <c r="E1571" s="105">
        <v>9.903243584375972E-3</v>
      </c>
    </row>
    <row r="1572" spans="2:5">
      <c r="B1572" s="13">
        <v>40903</v>
      </c>
      <c r="C1572">
        <v>77.804405000000003</v>
      </c>
      <c r="D1572" s="262">
        <f t="shared" si="28"/>
        <v>-0.10151666716938854</v>
      </c>
      <c r="E1572" s="105">
        <v>9.8980631822917168E-3</v>
      </c>
    </row>
    <row r="1573" spans="2:5">
      <c r="B1573" s="13">
        <v>41016</v>
      </c>
      <c r="C1573">
        <v>86.595268000000004</v>
      </c>
      <c r="D1573" s="262">
        <f t="shared" si="28"/>
        <v>0.39752101084312863</v>
      </c>
      <c r="E1573" s="105">
        <v>9.881342604022042E-3</v>
      </c>
    </row>
    <row r="1574" spans="2:5">
      <c r="B1574" s="13">
        <v>38929</v>
      </c>
      <c r="C1574">
        <v>61.963481999999999</v>
      </c>
      <c r="D1574" s="262">
        <f t="shared" si="28"/>
        <v>-0.86809586290574381</v>
      </c>
      <c r="E1574" s="105">
        <v>9.866358152120799E-3</v>
      </c>
    </row>
    <row r="1575" spans="2:5">
      <c r="B1575" s="13">
        <v>42059</v>
      </c>
      <c r="C1575">
        <v>469.76147500000002</v>
      </c>
      <c r="D1575" s="262">
        <f t="shared" si="28"/>
        <v>-0.44313383459333983</v>
      </c>
      <c r="E1575" s="105">
        <v>9.8662609219528127E-3</v>
      </c>
    </row>
    <row r="1576" spans="2:5">
      <c r="B1576" s="13">
        <v>43998</v>
      </c>
      <c r="C1576">
        <v>843.58056599999998</v>
      </c>
      <c r="D1576" s="262">
        <f t="shared" si="28"/>
        <v>24.557416303819842</v>
      </c>
      <c r="E1576" s="105">
        <v>9.8614983749294206E-3</v>
      </c>
    </row>
    <row r="1577" spans="2:5">
      <c r="B1577" s="13">
        <v>38159</v>
      </c>
      <c r="C1577">
        <v>33.007271000000003</v>
      </c>
      <c r="D1577" s="262">
        <f t="shared" si="28"/>
        <v>-0.96114313708339461</v>
      </c>
      <c r="E1577" s="105">
        <v>9.852211925936499E-3</v>
      </c>
    </row>
    <row r="1578" spans="2:5">
      <c r="B1578" s="13">
        <v>44005</v>
      </c>
      <c r="C1578">
        <v>849.45794699999999</v>
      </c>
      <c r="D1578" s="262">
        <f t="shared" si="28"/>
        <v>7.2875914048534574</v>
      </c>
      <c r="E1578" s="105">
        <v>9.8505556894851413E-3</v>
      </c>
    </row>
    <row r="1579" spans="2:5">
      <c r="B1579" s="13">
        <v>39373</v>
      </c>
      <c r="C1579">
        <v>102.49756600000001</v>
      </c>
      <c r="D1579" s="262">
        <f t="shared" si="28"/>
        <v>-0.89549944074407561</v>
      </c>
      <c r="E1579" s="105">
        <v>9.8496373061068912E-3</v>
      </c>
    </row>
    <row r="1580" spans="2:5">
      <c r="B1580" s="13">
        <v>43164</v>
      </c>
      <c r="C1580">
        <v>980.83270300000004</v>
      </c>
      <c r="D1580" s="262">
        <f t="shared" si="28"/>
        <v>-0.86810827629817522</v>
      </c>
      <c r="E1580" s="105">
        <v>9.8394536574299158E-3</v>
      </c>
    </row>
    <row r="1581" spans="2:5">
      <c r="B1581" s="13">
        <v>45075</v>
      </c>
      <c r="C1581">
        <v>7436.6508789999998</v>
      </c>
      <c r="D1581" s="262">
        <f t="shared" si="28"/>
        <v>86.067439280020452</v>
      </c>
      <c r="E1581">
        <v>9.8289215372514074E-3</v>
      </c>
    </row>
    <row r="1582" spans="2:5">
      <c r="B1582" s="13">
        <v>41403</v>
      </c>
      <c r="C1582">
        <v>85.412537</v>
      </c>
      <c r="D1582" s="262">
        <f t="shared" si="28"/>
        <v>-0.98934811736540396</v>
      </c>
      <c r="E1582" s="105">
        <v>9.80145110105172E-3</v>
      </c>
    </row>
    <row r="1583" spans="2:5">
      <c r="B1583" s="13">
        <v>44746</v>
      </c>
      <c r="C1583">
        <v>8018.5390630000002</v>
      </c>
      <c r="D1583" s="262">
        <f t="shared" si="28"/>
        <v>106.73319528879934</v>
      </c>
      <c r="E1583" s="105">
        <v>9.7710388487213268E-3</v>
      </c>
    </row>
    <row r="1584" spans="2:5">
      <c r="B1584" s="13">
        <v>38553</v>
      </c>
      <c r="C1584">
        <v>74.429603999999998</v>
      </c>
      <c r="D1584" s="262">
        <f t="shared" si="28"/>
        <v>-0.73836495873826835</v>
      </c>
      <c r="E1584" s="105">
        <v>9.7673498842540014E-3</v>
      </c>
    </row>
    <row r="1585" spans="2:5">
      <c r="B1585" s="13">
        <v>41919</v>
      </c>
      <c r="C1585">
        <v>284.47872899999999</v>
      </c>
      <c r="D1585" s="262">
        <f t="shared" si="28"/>
        <v>-0.92063577249305495</v>
      </c>
      <c r="E1585" s="105">
        <v>9.7579908656672508E-3</v>
      </c>
    </row>
    <row r="1586" spans="2:5">
      <c r="B1586" s="13">
        <v>44335</v>
      </c>
      <c r="C1586">
        <v>3584.4704590000001</v>
      </c>
      <c r="D1586" s="262">
        <f t="shared" si="28"/>
        <v>33.775198574132347</v>
      </c>
      <c r="E1586" s="105">
        <v>9.7542930558295621E-3</v>
      </c>
    </row>
    <row r="1587" spans="2:5">
      <c r="B1587" s="13">
        <v>40749</v>
      </c>
      <c r="C1587">
        <v>103.075485</v>
      </c>
      <c r="D1587" s="262">
        <f t="shared" si="28"/>
        <v>-0.98174891095639938</v>
      </c>
      <c r="E1587" s="105">
        <v>9.7530468658887943E-3</v>
      </c>
    </row>
    <row r="1588" spans="2:5">
      <c r="B1588" s="13">
        <v>44466</v>
      </c>
      <c r="C1588">
        <v>5647.6347660000001</v>
      </c>
      <c r="D1588" s="262">
        <f t="shared" si="28"/>
        <v>43.601573452260659</v>
      </c>
      <c r="E1588" s="105">
        <v>9.7516696421155215E-3</v>
      </c>
    </row>
    <row r="1589" spans="2:5">
      <c r="B1589" s="13">
        <v>40267</v>
      </c>
      <c r="C1589">
        <v>126.624115</v>
      </c>
      <c r="D1589" s="262">
        <f t="shared" si="28"/>
        <v>0.23673333571126387</v>
      </c>
      <c r="E1589" s="105">
        <v>9.6888143240062008E-3</v>
      </c>
    </row>
    <row r="1590" spans="2:5">
      <c r="B1590" s="13">
        <v>41291</v>
      </c>
      <c r="C1590">
        <v>102.385948</v>
      </c>
      <c r="D1590" s="262">
        <f t="shared" si="28"/>
        <v>7.178172098866226E-3</v>
      </c>
      <c r="E1590" s="105">
        <v>9.6816314986589731E-3</v>
      </c>
    </row>
    <row r="1591" spans="2:5">
      <c r="B1591" s="13">
        <v>40751</v>
      </c>
      <c r="C1591">
        <v>101.65624200000001</v>
      </c>
      <c r="D1591" s="262">
        <f t="shared" si="28"/>
        <v>-0.87155218994914374</v>
      </c>
      <c r="E1591" s="105">
        <v>9.6782719930280977E-3</v>
      </c>
    </row>
    <row r="1592" spans="2:5">
      <c r="B1592" s="13">
        <v>42545</v>
      </c>
      <c r="C1592">
        <v>791.42059300000005</v>
      </c>
      <c r="D1592" s="262">
        <f t="shared" si="28"/>
        <v>12.032249218599985</v>
      </c>
      <c r="E1592" s="105">
        <v>9.6763297423599348E-3</v>
      </c>
    </row>
    <row r="1593" spans="2:5">
      <c r="B1593" s="13">
        <v>39541</v>
      </c>
      <c r="C1593">
        <v>60.727859000000002</v>
      </c>
      <c r="D1593" s="262">
        <f t="shared" si="28"/>
        <v>-0.92707492876930941</v>
      </c>
      <c r="E1593" s="105">
        <v>9.6707858408606982E-3</v>
      </c>
    </row>
    <row r="1594" spans="2:5">
      <c r="B1594" s="13">
        <v>42521</v>
      </c>
      <c r="C1594">
        <v>832.74322500000005</v>
      </c>
      <c r="D1594" s="262">
        <f t="shared" si="28"/>
        <v>18.072411257255105</v>
      </c>
      <c r="E1594" s="105">
        <v>9.6443234959176661E-3</v>
      </c>
    </row>
    <row r="1595" spans="2:5">
      <c r="B1595" s="13">
        <v>38224</v>
      </c>
      <c r="C1595">
        <v>43.662188999999998</v>
      </c>
      <c r="D1595" s="262">
        <f t="shared" si="28"/>
        <v>-0.84189713677866618</v>
      </c>
      <c r="E1595" s="105">
        <v>9.6413370005725436E-3</v>
      </c>
    </row>
    <row r="1596" spans="2:5">
      <c r="B1596" s="13">
        <v>41983</v>
      </c>
      <c r="C1596">
        <v>276.16317700000002</v>
      </c>
      <c r="D1596" s="262">
        <f t="shared" si="28"/>
        <v>9.2276771551741064</v>
      </c>
      <c r="E1596" s="105">
        <v>9.6353257509262692E-3</v>
      </c>
    </row>
    <row r="1597" spans="2:5">
      <c r="B1597" s="13">
        <v>37571</v>
      </c>
      <c r="C1597">
        <v>27.001553999999999</v>
      </c>
      <c r="D1597" s="262">
        <f t="shared" si="28"/>
        <v>-0.65581837607145388</v>
      </c>
      <c r="E1597" s="105">
        <v>9.6327253537876554E-3</v>
      </c>
    </row>
    <row r="1598" spans="2:5">
      <c r="B1598" s="13">
        <v>38986</v>
      </c>
      <c r="C1598">
        <v>78.451469000000003</v>
      </c>
      <c r="D1598" s="262">
        <f t="shared" si="28"/>
        <v>-0.98974061489851972</v>
      </c>
      <c r="E1598" s="105">
        <v>9.6243648671148121E-3</v>
      </c>
    </row>
    <row r="1599" spans="2:5">
      <c r="B1599" s="13">
        <v>44680</v>
      </c>
      <c r="C1599">
        <v>7646.8002930000002</v>
      </c>
      <c r="D1599" s="262">
        <f t="shared" si="28"/>
        <v>97.503366598592763</v>
      </c>
      <c r="E1599" s="105">
        <v>9.612584582676555E-3</v>
      </c>
    </row>
    <row r="1600" spans="2:5">
      <c r="B1600" s="13">
        <v>41537</v>
      </c>
      <c r="C1600">
        <v>77.629836999999995</v>
      </c>
      <c r="D1600" s="262">
        <f t="shared" si="28"/>
        <v>1.8647637160953043</v>
      </c>
      <c r="E1600" s="105">
        <v>9.6042922903550546E-3</v>
      </c>
    </row>
    <row r="1601" spans="2:5">
      <c r="B1601" s="13">
        <v>37916</v>
      </c>
      <c r="C1601">
        <v>27.098164000000001</v>
      </c>
      <c r="D1601" s="262">
        <f t="shared" si="28"/>
        <v>-0.76544791145344382</v>
      </c>
      <c r="E1601" s="105">
        <v>9.5980908883150431E-3</v>
      </c>
    </row>
    <row r="1602" spans="2:5">
      <c r="B1602" s="13">
        <v>40200</v>
      </c>
      <c r="C1602">
        <v>115.53154000000001</v>
      </c>
      <c r="D1602" s="262">
        <f t="shared" si="28"/>
        <v>-3.4346587789667989E-2</v>
      </c>
      <c r="E1602" s="105">
        <v>9.5906424490251052E-3</v>
      </c>
    </row>
    <row r="1603" spans="2:5">
      <c r="B1603" s="13">
        <v>40464</v>
      </c>
      <c r="C1603">
        <v>119.640793</v>
      </c>
      <c r="D1603" s="262">
        <f t="shared" si="28"/>
        <v>-0.98645418935423468</v>
      </c>
      <c r="E1603" s="105">
        <v>9.5686372341499629E-3</v>
      </c>
    </row>
    <row r="1604" spans="2:5">
      <c r="B1604" s="13">
        <v>44824</v>
      </c>
      <c r="C1604">
        <v>8832.3095699999994</v>
      </c>
      <c r="D1604" s="262">
        <f t="shared" si="28"/>
        <v>0.3980101858291617</v>
      </c>
      <c r="E1604" s="105">
        <v>9.5322108221019951E-3</v>
      </c>
    </row>
    <row r="1605" spans="2:5">
      <c r="B1605" s="13">
        <v>45034</v>
      </c>
      <c r="C1605">
        <v>6317.7719729999999</v>
      </c>
      <c r="D1605" s="262">
        <f t="shared" si="28"/>
        <v>7.7720397441893132</v>
      </c>
      <c r="E1605" s="105">
        <v>9.5287622766706877E-3</v>
      </c>
    </row>
    <row r="1606" spans="2:5">
      <c r="B1606" s="13">
        <v>42860</v>
      </c>
      <c r="C1606">
        <v>720.21698000000004</v>
      </c>
      <c r="D1606" s="262">
        <f t="shared" si="28"/>
        <v>-0.20833033963507308</v>
      </c>
      <c r="E1606" s="105">
        <v>9.5113660520578808E-3</v>
      </c>
    </row>
    <row r="1607" spans="2:5">
      <c r="B1607" s="13">
        <v>43067</v>
      </c>
      <c r="C1607">
        <v>909.74432400000001</v>
      </c>
      <c r="D1607" s="262">
        <f t="shared" si="28"/>
        <v>11.80071164943366</v>
      </c>
      <c r="E1607" s="105">
        <v>9.5079766241967633E-3</v>
      </c>
    </row>
    <row r="1608" spans="2:5">
      <c r="B1608" s="13">
        <v>38569</v>
      </c>
      <c r="C1608">
        <v>71.069823999999997</v>
      </c>
      <c r="D1608" s="262">
        <f t="shared" ref="D1608:D1671" si="29">(C1608-C1609)/C1609</f>
        <v>-0.9322394421376442</v>
      </c>
      <c r="E1608" s="105">
        <v>9.4960332474584384E-3</v>
      </c>
    </row>
    <row r="1609" spans="2:5">
      <c r="B1609" s="13">
        <v>42362</v>
      </c>
      <c r="C1609">
        <v>1048.8376459999999</v>
      </c>
      <c r="D1609" s="262">
        <f t="shared" si="29"/>
        <v>0.28543409229029126</v>
      </c>
      <c r="E1609" s="105">
        <v>9.4811886429171585E-3</v>
      </c>
    </row>
    <row r="1610" spans="2:5">
      <c r="B1610" s="13">
        <v>42954</v>
      </c>
      <c r="C1610">
        <v>815.94042999999999</v>
      </c>
      <c r="D1610" s="262">
        <f t="shared" si="29"/>
        <v>-0.77170258316843732</v>
      </c>
      <c r="E1610" s="105">
        <v>9.4647558131045716E-3</v>
      </c>
    </row>
    <row r="1611" spans="2:5">
      <c r="B1611" s="13">
        <v>44347</v>
      </c>
      <c r="C1611">
        <v>3574.0239259999998</v>
      </c>
      <c r="D1611" s="262">
        <f t="shared" si="29"/>
        <v>159.03880695674275</v>
      </c>
      <c r="E1611" s="105">
        <v>9.4615286203646974E-3</v>
      </c>
    </row>
    <row r="1612" spans="2:5">
      <c r="B1612" s="13">
        <v>37774</v>
      </c>
      <c r="C1612">
        <v>22.332232999999999</v>
      </c>
      <c r="D1612" s="262">
        <f t="shared" si="29"/>
        <v>-0.74020136487555843</v>
      </c>
      <c r="E1612" s="105">
        <v>9.461318421739924E-3</v>
      </c>
    </row>
    <row r="1613" spans="2:5">
      <c r="B1613" s="13">
        <v>41023</v>
      </c>
      <c r="C1613">
        <v>85.959778</v>
      </c>
      <c r="D1613" s="262">
        <f t="shared" si="29"/>
        <v>-0.91294539234980543</v>
      </c>
      <c r="E1613" s="105">
        <v>9.4525683247667861E-3</v>
      </c>
    </row>
    <row r="1614" spans="2:5">
      <c r="B1614" s="13">
        <v>43157</v>
      </c>
      <c r="C1614">
        <v>987.42364499999996</v>
      </c>
      <c r="D1614" s="262">
        <f t="shared" si="29"/>
        <v>12.43987930204842</v>
      </c>
      <c r="E1614" s="105">
        <v>9.432968135691687E-3</v>
      </c>
    </row>
    <row r="1615" spans="2:5">
      <c r="B1615" s="13">
        <v>38726</v>
      </c>
      <c r="C1615">
        <v>73.469680999999994</v>
      </c>
      <c r="D1615" s="262">
        <f t="shared" si="29"/>
        <v>-0.27863592416354038</v>
      </c>
      <c r="E1615" s="105">
        <v>9.4207100780000826E-3</v>
      </c>
    </row>
    <row r="1616" spans="2:5">
      <c r="B1616" s="13">
        <v>40443</v>
      </c>
      <c r="C1616">
        <v>101.84826700000001</v>
      </c>
      <c r="D1616" s="262">
        <f t="shared" si="29"/>
        <v>2.6712384125129183</v>
      </c>
      <c r="E1616" s="105">
        <v>9.3992976939051478E-3</v>
      </c>
    </row>
    <row r="1617" spans="2:5">
      <c r="B1617" s="13">
        <v>38056</v>
      </c>
      <c r="C1617">
        <v>27.74221</v>
      </c>
      <c r="D1617" s="262">
        <f t="shared" si="29"/>
        <v>-0.73190398969108972</v>
      </c>
      <c r="E1617" s="105">
        <v>9.3732891548787695E-3</v>
      </c>
    </row>
    <row r="1618" spans="2:5">
      <c r="B1618" s="13">
        <v>40183</v>
      </c>
      <c r="C1618">
        <v>103.478638</v>
      </c>
      <c r="D1618" s="262">
        <f t="shared" si="29"/>
        <v>2.7256824014852232</v>
      </c>
      <c r="E1618" s="105">
        <v>9.3673015587322651E-3</v>
      </c>
    </row>
    <row r="1619" spans="2:5">
      <c r="B1619" s="13">
        <v>37923</v>
      </c>
      <c r="C1619">
        <v>27.774412000000002</v>
      </c>
      <c r="D1619" s="262">
        <f t="shared" si="29"/>
        <v>-0.97032403498762543</v>
      </c>
      <c r="E1619" s="105">
        <v>9.3622832196428585E-3</v>
      </c>
    </row>
    <row r="1620" spans="2:5">
      <c r="B1620" s="13">
        <v>42338</v>
      </c>
      <c r="C1620">
        <v>935.92279099999996</v>
      </c>
      <c r="D1620" s="262">
        <f t="shared" si="29"/>
        <v>-3.4113930840701807E-2</v>
      </c>
      <c r="E1620" s="105">
        <v>9.3519100364710915E-3</v>
      </c>
    </row>
    <row r="1621" spans="2:5">
      <c r="B1621" s="13">
        <v>43880</v>
      </c>
      <c r="C1621">
        <v>968.97845500000005</v>
      </c>
      <c r="D1621" s="262">
        <f t="shared" si="29"/>
        <v>7.8012657882232848</v>
      </c>
      <c r="E1621" s="105">
        <v>9.3335628956800042E-3</v>
      </c>
    </row>
    <row r="1622" spans="2:5">
      <c r="B1622" s="13">
        <v>39297</v>
      </c>
      <c r="C1622">
        <v>110.09535200000001</v>
      </c>
      <c r="D1622" s="262">
        <f t="shared" si="29"/>
        <v>-1.3118981256276536E-2</v>
      </c>
      <c r="E1622" s="105">
        <v>9.3320306991442597E-3</v>
      </c>
    </row>
    <row r="1623" spans="2:5">
      <c r="B1623" s="13">
        <v>40564</v>
      </c>
      <c r="C1623">
        <v>111.558891</v>
      </c>
      <c r="D1623" s="262">
        <f t="shared" si="29"/>
        <v>7.3207877266357704E-2</v>
      </c>
      <c r="E1623" s="105">
        <v>9.3266199115920947E-3</v>
      </c>
    </row>
    <row r="1624" spans="2:5">
      <c r="B1624" s="13">
        <v>40333</v>
      </c>
      <c r="C1624">
        <v>103.949005</v>
      </c>
      <c r="D1624" s="262">
        <f t="shared" si="29"/>
        <v>-0.90769651307218535</v>
      </c>
      <c r="E1624" s="105">
        <v>9.3245096844909586E-3</v>
      </c>
    </row>
    <row r="1625" spans="2:5">
      <c r="B1625" s="13">
        <v>43369</v>
      </c>
      <c r="C1625">
        <v>1126.1655270000001</v>
      </c>
      <c r="D1625" s="262">
        <f t="shared" si="29"/>
        <v>0.50973212002477164</v>
      </c>
      <c r="E1625" s="105">
        <v>9.3119215101470539E-3</v>
      </c>
    </row>
    <row r="1626" spans="2:5">
      <c r="B1626" s="13">
        <v>42915</v>
      </c>
      <c r="C1626">
        <v>745.93731700000001</v>
      </c>
      <c r="D1626" s="262">
        <f t="shared" si="29"/>
        <v>5.294466140706608</v>
      </c>
      <c r="E1626" s="105">
        <v>9.3077454574459362E-3</v>
      </c>
    </row>
    <row r="1627" spans="2:5">
      <c r="B1627" s="13">
        <v>40465</v>
      </c>
      <c r="C1627">
        <v>118.506844</v>
      </c>
      <c r="D1627" s="262">
        <f t="shared" si="29"/>
        <v>1.2306268727242802</v>
      </c>
      <c r="E1627" s="105">
        <v>9.3063573447103951E-3</v>
      </c>
    </row>
    <row r="1628" spans="2:5">
      <c r="B1628" s="13">
        <v>39710</v>
      </c>
      <c r="C1628">
        <v>53.127147999999998</v>
      </c>
      <c r="D1628" s="262">
        <f t="shared" si="29"/>
        <v>-0.93790001432677872</v>
      </c>
      <c r="E1628" s="105">
        <v>9.2925248994984583E-3</v>
      </c>
    </row>
    <row r="1629" spans="2:5">
      <c r="B1629" s="13">
        <v>43048</v>
      </c>
      <c r="C1629">
        <v>855.50982699999997</v>
      </c>
      <c r="D1629" s="262">
        <f t="shared" si="29"/>
        <v>0.23495155662599743</v>
      </c>
      <c r="E1629" s="105">
        <v>9.2751509711404417E-3</v>
      </c>
    </row>
    <row r="1630" spans="2:5">
      <c r="B1630" s="13">
        <v>42788</v>
      </c>
      <c r="C1630">
        <v>692.74768100000006</v>
      </c>
      <c r="D1630" s="262">
        <f t="shared" si="29"/>
        <v>23.68435916089075</v>
      </c>
      <c r="E1630" s="105">
        <v>9.2746745289896647E-3</v>
      </c>
    </row>
    <row r="1631" spans="2:5">
      <c r="B1631" s="13">
        <v>37564</v>
      </c>
      <c r="C1631">
        <v>28.064236000000001</v>
      </c>
      <c r="D1631" s="262">
        <f t="shared" si="29"/>
        <v>-0.95911973289048758</v>
      </c>
      <c r="E1631" s="105">
        <v>9.2647742008430574E-3</v>
      </c>
    </row>
    <row r="1632" spans="2:5">
      <c r="B1632" s="13">
        <v>42762</v>
      </c>
      <c r="C1632">
        <v>686.49835199999995</v>
      </c>
      <c r="D1632" s="262">
        <f t="shared" si="29"/>
        <v>1.7018807201220127</v>
      </c>
      <c r="E1632" s="105">
        <v>9.2561893254836814E-3</v>
      </c>
    </row>
    <row r="1633" spans="2:5">
      <c r="B1633" s="13">
        <v>41757</v>
      </c>
      <c r="C1633">
        <v>254.08166499999999</v>
      </c>
      <c r="D1633" s="262">
        <f t="shared" si="29"/>
        <v>-0.66635692436434313</v>
      </c>
      <c r="E1633" s="105">
        <v>9.2446369771464788E-3</v>
      </c>
    </row>
    <row r="1634" spans="2:5">
      <c r="B1634" s="13">
        <v>42600</v>
      </c>
      <c r="C1634">
        <v>761.53735400000005</v>
      </c>
      <c r="D1634" s="262">
        <f t="shared" si="29"/>
        <v>6.7932802562104282</v>
      </c>
      <c r="E1634" s="105">
        <v>9.2399810239853948E-3</v>
      </c>
    </row>
    <row r="1635" spans="2:5">
      <c r="B1635" s="13">
        <v>41134</v>
      </c>
      <c r="C1635">
        <v>97.717178000000004</v>
      </c>
      <c r="D1635" s="262">
        <f t="shared" si="29"/>
        <v>0.1105065224254472</v>
      </c>
      <c r="E1635" s="105">
        <v>9.2384651386190845E-3</v>
      </c>
    </row>
    <row r="1636" spans="2:5">
      <c r="B1636" s="13">
        <v>40834</v>
      </c>
      <c r="C1636">
        <v>87.993340000000003</v>
      </c>
      <c r="D1636" s="262">
        <f t="shared" si="29"/>
        <v>0.30100431976475822</v>
      </c>
      <c r="E1636" s="105">
        <v>9.2324576703612764E-3</v>
      </c>
    </row>
    <row r="1637" spans="2:5">
      <c r="B1637" s="13">
        <v>39562</v>
      </c>
      <c r="C1637">
        <v>67.634933000000004</v>
      </c>
      <c r="D1637" s="262">
        <f t="shared" si="29"/>
        <v>-8.1914459807964274E-2</v>
      </c>
      <c r="E1637" s="105">
        <v>9.2214897854851988E-3</v>
      </c>
    </row>
    <row r="1638" spans="2:5">
      <c r="B1638" s="13">
        <v>39594</v>
      </c>
      <c r="C1638">
        <v>73.669533000000001</v>
      </c>
      <c r="D1638" s="262">
        <f t="shared" si="29"/>
        <v>-0.93631416941696555</v>
      </c>
      <c r="E1638" s="105">
        <v>9.212813809877974E-3</v>
      </c>
    </row>
    <row r="1639" spans="2:5">
      <c r="B1639" s="13">
        <v>43215</v>
      </c>
      <c r="C1639">
        <v>1156.764893</v>
      </c>
      <c r="D1639" s="262">
        <f t="shared" si="29"/>
        <v>42.647519471806724</v>
      </c>
      <c r="E1639" s="105">
        <v>9.2002747187937724E-3</v>
      </c>
    </row>
    <row r="1640" spans="2:5">
      <c r="B1640" s="13">
        <v>37844</v>
      </c>
      <c r="C1640">
        <v>26.502420000000001</v>
      </c>
      <c r="D1640" s="262">
        <f t="shared" si="29"/>
        <v>-0.72025515340329038</v>
      </c>
      <c r="E1640" s="105">
        <v>9.1967124058858537E-3</v>
      </c>
    </row>
    <row r="1641" spans="2:5">
      <c r="B1641" s="13">
        <v>40165</v>
      </c>
      <c r="C1641">
        <v>94.737831</v>
      </c>
      <c r="D1641" s="262">
        <f t="shared" si="29"/>
        <v>-0.83650184390069482</v>
      </c>
      <c r="E1641" s="105">
        <v>9.1857822217340235E-3</v>
      </c>
    </row>
    <row r="1642" spans="2:5">
      <c r="B1642" s="13">
        <v>42678</v>
      </c>
      <c r="C1642">
        <v>579.44281000000001</v>
      </c>
      <c r="D1642" s="262">
        <f t="shared" si="29"/>
        <v>-0.91311423034419803</v>
      </c>
      <c r="E1642" s="105">
        <v>9.1783475684078034E-3</v>
      </c>
    </row>
    <row r="1643" spans="2:5">
      <c r="B1643" s="13">
        <v>45050</v>
      </c>
      <c r="C1643">
        <v>6669.0185549999997</v>
      </c>
      <c r="D1643" s="262">
        <f t="shared" si="29"/>
        <v>0.12724675194665602</v>
      </c>
      <c r="E1643">
        <v>9.1663335386695539E-3</v>
      </c>
    </row>
    <row r="1644" spans="2:5">
      <c r="B1644" s="13">
        <v>44571</v>
      </c>
      <c r="C1644">
        <v>5916.201172</v>
      </c>
      <c r="D1644" s="262">
        <f t="shared" si="29"/>
        <v>-0.31626479204552566</v>
      </c>
      <c r="E1644" s="105">
        <v>9.1265790914038351E-3</v>
      </c>
    </row>
    <row r="1645" spans="2:5">
      <c r="B1645" s="13">
        <v>44774</v>
      </c>
      <c r="C1645">
        <v>8652.7666019999997</v>
      </c>
      <c r="D1645" s="262">
        <f t="shared" si="29"/>
        <v>294.97310433913134</v>
      </c>
      <c r="E1645" s="105">
        <v>9.1242699610443595E-3</v>
      </c>
    </row>
    <row r="1646" spans="2:5">
      <c r="B1646" s="13">
        <v>39897</v>
      </c>
      <c r="C1646">
        <v>29.234976</v>
      </c>
      <c r="D1646" s="262">
        <f t="shared" si="29"/>
        <v>-0.47438111494293916</v>
      </c>
      <c r="E1646" s="105">
        <v>9.0909034427441478E-3</v>
      </c>
    </row>
    <row r="1647" spans="2:5">
      <c r="B1647" s="13">
        <v>38406</v>
      </c>
      <c r="C1647">
        <v>55.620102000000003</v>
      </c>
      <c r="D1647" s="262">
        <f t="shared" si="29"/>
        <v>-0.37925477272630376</v>
      </c>
      <c r="E1647" s="105">
        <v>9.0771786602157484E-3</v>
      </c>
    </row>
    <row r="1648" spans="2:5">
      <c r="B1648" s="13">
        <v>41471</v>
      </c>
      <c r="C1648">
        <v>89.602142000000001</v>
      </c>
      <c r="D1648" s="262">
        <f t="shared" si="29"/>
        <v>-0.87407748114617467</v>
      </c>
      <c r="E1648" s="105">
        <v>9.0725390041133756E-3</v>
      </c>
    </row>
    <row r="1649" spans="2:5">
      <c r="B1649" s="13">
        <v>42852</v>
      </c>
      <c r="C1649">
        <v>711.56567399999994</v>
      </c>
      <c r="D1649" s="262">
        <f t="shared" si="29"/>
        <v>-0.71949733865051646</v>
      </c>
      <c r="E1649" s="105">
        <v>9.0602825256922183E-3</v>
      </c>
    </row>
    <row r="1650" spans="2:5">
      <c r="B1650" s="13">
        <v>44257</v>
      </c>
      <c r="C1650">
        <v>2536.751953</v>
      </c>
      <c r="D1650" s="262">
        <f t="shared" si="29"/>
        <v>-0.70450935840995577</v>
      </c>
      <c r="E1650" s="105">
        <v>9.052256411960757E-3</v>
      </c>
    </row>
    <row r="1651" spans="2:5">
      <c r="B1651" s="13">
        <v>44718</v>
      </c>
      <c r="C1651">
        <v>8584.8808590000008</v>
      </c>
      <c r="D1651" s="262">
        <f t="shared" si="29"/>
        <v>28.947970840883471</v>
      </c>
      <c r="E1651" s="105">
        <v>9.0388501634530421E-3</v>
      </c>
    </row>
    <row r="1652" spans="2:5">
      <c r="B1652" s="13">
        <v>41843</v>
      </c>
      <c r="C1652">
        <v>286.659851</v>
      </c>
      <c r="D1652" s="262">
        <f t="shared" si="29"/>
        <v>-0.68282946224569285</v>
      </c>
      <c r="E1652" s="105">
        <v>9.0370284644510392E-3</v>
      </c>
    </row>
    <row r="1653" spans="2:5">
      <c r="B1653" s="13">
        <v>42443</v>
      </c>
      <c r="C1653">
        <v>903.80352800000003</v>
      </c>
      <c r="D1653" s="262">
        <f t="shared" si="29"/>
        <v>25.85418312734312</v>
      </c>
      <c r="E1653" s="105">
        <v>9.0358551330355086E-3</v>
      </c>
    </row>
    <row r="1654" spans="2:5">
      <c r="B1654" s="13">
        <v>39828</v>
      </c>
      <c r="C1654">
        <v>33.655968000000001</v>
      </c>
      <c r="D1654" s="262">
        <f t="shared" si="29"/>
        <v>9.8995288252409719E-2</v>
      </c>
      <c r="E1654" s="105">
        <v>9.0243547279218357E-3</v>
      </c>
    </row>
    <row r="1655" spans="2:5">
      <c r="B1655" s="13">
        <v>37540</v>
      </c>
      <c r="C1655">
        <v>30.624306000000001</v>
      </c>
      <c r="D1655" s="262">
        <f t="shared" si="29"/>
        <v>-0.55713185000594356</v>
      </c>
      <c r="E1655" s="105">
        <v>9.0189392122245211E-3</v>
      </c>
    </row>
    <row r="1656" spans="2:5">
      <c r="B1656" s="13">
        <v>38672</v>
      </c>
      <c r="C1656">
        <v>69.149940000000001</v>
      </c>
      <c r="D1656" s="262">
        <f t="shared" si="29"/>
        <v>-0.98958615719646914</v>
      </c>
      <c r="E1656" s="105">
        <v>9.0044864186783948E-3</v>
      </c>
    </row>
    <row r="1657" spans="2:5">
      <c r="B1657" s="13">
        <v>44907</v>
      </c>
      <c r="C1657">
        <v>6640.1943359999996</v>
      </c>
      <c r="D1657" s="262">
        <f t="shared" si="29"/>
        <v>6.344959920805243</v>
      </c>
      <c r="E1657" s="105">
        <v>8.9933851933044623E-3</v>
      </c>
    </row>
    <row r="1658" spans="2:5">
      <c r="B1658" s="13">
        <v>43089</v>
      </c>
      <c r="C1658">
        <v>904.047729</v>
      </c>
      <c r="D1658" s="262">
        <f t="shared" si="29"/>
        <v>12.247862107235548</v>
      </c>
      <c r="E1658" s="105">
        <v>8.9847964119314193E-3</v>
      </c>
    </row>
    <row r="1659" spans="2:5">
      <c r="B1659" s="13">
        <v>40079</v>
      </c>
      <c r="C1659">
        <v>68.241028</v>
      </c>
      <c r="D1659" s="262">
        <f t="shared" si="29"/>
        <v>-3.1701589682521597E-2</v>
      </c>
      <c r="E1659" s="105">
        <v>8.9831116011511222E-3</v>
      </c>
    </row>
    <row r="1660" spans="2:5">
      <c r="B1660" s="13">
        <v>40108</v>
      </c>
      <c r="C1660">
        <v>70.475204000000005</v>
      </c>
      <c r="D1660" s="262">
        <f t="shared" si="29"/>
        <v>-0.99156352426992012</v>
      </c>
      <c r="E1660" s="105">
        <v>8.9783566429446956E-3</v>
      </c>
    </row>
    <row r="1661" spans="2:5">
      <c r="B1661" s="13">
        <v>44725</v>
      </c>
      <c r="C1661">
        <v>8353.6308590000008</v>
      </c>
      <c r="D1661" s="262">
        <f t="shared" si="29"/>
        <v>7.9907811297206912</v>
      </c>
      <c r="E1661" s="105">
        <v>8.9725842099503093E-3</v>
      </c>
    </row>
    <row r="1662" spans="2:5">
      <c r="B1662" s="13">
        <v>43480</v>
      </c>
      <c r="C1662">
        <v>929.13293499999997</v>
      </c>
      <c r="D1662" s="262">
        <f t="shared" si="29"/>
        <v>17.313977991679668</v>
      </c>
      <c r="E1662" s="105">
        <v>8.9645445052079741E-3</v>
      </c>
    </row>
    <row r="1663" spans="2:5">
      <c r="B1663" s="13">
        <v>38257</v>
      </c>
      <c r="C1663">
        <v>50.733539999999998</v>
      </c>
      <c r="D1663" s="262">
        <f t="shared" si="29"/>
        <v>-0.93905800659610872</v>
      </c>
      <c r="E1663" s="105">
        <v>8.9553905781000007E-3</v>
      </c>
    </row>
    <row r="1664" spans="2:5">
      <c r="B1664" s="13">
        <v>42324</v>
      </c>
      <c r="C1664">
        <v>832.489014</v>
      </c>
      <c r="D1664" s="262">
        <f t="shared" si="29"/>
        <v>7.6448276021056403</v>
      </c>
      <c r="E1664" s="105">
        <v>8.9400992623760011E-3</v>
      </c>
    </row>
    <row r="1665" spans="2:5">
      <c r="B1665" s="13">
        <v>41144</v>
      </c>
      <c r="C1665">
        <v>96.299087999999998</v>
      </c>
      <c r="D1665" s="262">
        <f t="shared" si="29"/>
        <v>-0.94698111972360421</v>
      </c>
      <c r="E1665" s="105">
        <v>8.9143719767575645E-3</v>
      </c>
    </row>
    <row r="1666" spans="2:5">
      <c r="B1666" s="13">
        <v>44195</v>
      </c>
      <c r="C1666">
        <v>1816.3168949999999</v>
      </c>
      <c r="D1666" s="262">
        <f t="shared" si="29"/>
        <v>20.031373148773241</v>
      </c>
      <c r="E1666" s="105">
        <v>8.9086678795651051E-3</v>
      </c>
    </row>
    <row r="1667" spans="2:5">
      <c r="B1667" s="13">
        <v>41036</v>
      </c>
      <c r="C1667">
        <v>86.362258999999995</v>
      </c>
      <c r="D1667" s="262">
        <f t="shared" si="29"/>
        <v>-0.90823615854977446</v>
      </c>
      <c r="E1667" s="105">
        <v>8.9084189674914702E-3</v>
      </c>
    </row>
    <row r="1668" spans="2:5">
      <c r="B1668" s="13">
        <v>43570</v>
      </c>
      <c r="C1668">
        <v>941.13604699999996</v>
      </c>
      <c r="D1668" s="262">
        <f t="shared" si="29"/>
        <v>-0.86970378546351446</v>
      </c>
      <c r="E1668" s="105">
        <v>8.9004228284334103E-3</v>
      </c>
    </row>
    <row r="1669" spans="2:5">
      <c r="B1669" s="13">
        <v>45135</v>
      </c>
      <c r="C1669">
        <v>7223.0498049999997</v>
      </c>
      <c r="D1669" s="262">
        <f t="shared" si="29"/>
        <v>8.4119114897124589</v>
      </c>
      <c r="E1669">
        <v>8.890396383950944E-3</v>
      </c>
    </row>
    <row r="1670" spans="2:5">
      <c r="B1670" s="13">
        <v>42583</v>
      </c>
      <c r="C1670">
        <v>767.43707300000005</v>
      </c>
      <c r="D1670" s="262">
        <f t="shared" si="29"/>
        <v>-0.87736977501848168</v>
      </c>
      <c r="E1670" s="105">
        <v>8.8899895725859154E-3</v>
      </c>
    </row>
    <row r="1671" spans="2:5">
      <c r="B1671" s="13">
        <v>45035</v>
      </c>
      <c r="C1671">
        <v>6258.1396480000003</v>
      </c>
      <c r="D1671" s="262">
        <f t="shared" si="29"/>
        <v>70.963631969685537</v>
      </c>
      <c r="E1671" s="105">
        <v>8.8856961308568048E-3</v>
      </c>
    </row>
    <row r="1672" spans="2:5">
      <c r="B1672" s="13">
        <v>39034</v>
      </c>
      <c r="C1672">
        <v>86.962531999999996</v>
      </c>
      <c r="D1672" s="262">
        <f t="shared" ref="D1672:D1735" si="30">(C1672-C1673)/C1673</f>
        <v>1.7127567759624802</v>
      </c>
      <c r="E1672" s="105">
        <v>8.8823729029972875E-3</v>
      </c>
    </row>
    <row r="1673" spans="2:5">
      <c r="B1673" s="13">
        <v>39868</v>
      </c>
      <c r="C1673">
        <v>32.056885000000001</v>
      </c>
      <c r="D1673" s="262">
        <f t="shared" si="30"/>
        <v>-0.66057497663817388</v>
      </c>
      <c r="E1673" s="105">
        <v>8.8811569485385856E-3</v>
      </c>
    </row>
    <row r="1674" spans="2:5">
      <c r="B1674" s="13">
        <v>41151</v>
      </c>
      <c r="C1674">
        <v>94.444671999999997</v>
      </c>
      <c r="D1674" s="262">
        <f t="shared" si="30"/>
        <v>-0.98498705706637624</v>
      </c>
      <c r="E1674" s="105">
        <v>8.8558829544935855E-3</v>
      </c>
    </row>
    <row r="1675" spans="2:5">
      <c r="B1675" s="13">
        <v>44993</v>
      </c>
      <c r="C1675">
        <v>6290.8833009999998</v>
      </c>
      <c r="D1675" s="262">
        <f t="shared" si="30"/>
        <v>6.7142072781372821</v>
      </c>
      <c r="E1675" s="105">
        <v>8.8551532728801119E-3</v>
      </c>
    </row>
    <row r="1676" spans="2:5">
      <c r="B1676" s="13">
        <v>43041</v>
      </c>
      <c r="C1676">
        <v>815.49316399999998</v>
      </c>
      <c r="D1676" s="262">
        <f t="shared" si="30"/>
        <v>-9.0231150083205827E-2</v>
      </c>
      <c r="E1676" s="105">
        <v>8.8526729090275553E-3</v>
      </c>
    </row>
    <row r="1677" spans="2:5">
      <c r="B1677" s="13">
        <v>43096</v>
      </c>
      <c r="C1677">
        <v>896.37402299999997</v>
      </c>
      <c r="D1677" s="262">
        <f t="shared" si="30"/>
        <v>0.29202644528448235</v>
      </c>
      <c r="E1677" s="105">
        <v>8.8486389234659936E-3</v>
      </c>
    </row>
    <row r="1678" spans="2:5">
      <c r="B1678" s="13">
        <v>42823</v>
      </c>
      <c r="C1678">
        <v>693.77374299999997</v>
      </c>
      <c r="D1678" s="262">
        <f t="shared" si="30"/>
        <v>-0.24801224299744168</v>
      </c>
      <c r="E1678" s="105">
        <v>8.816011512372799E-3</v>
      </c>
    </row>
    <row r="1679" spans="2:5">
      <c r="B1679" s="13">
        <v>43860</v>
      </c>
      <c r="C1679">
        <v>922.58648700000003</v>
      </c>
      <c r="D1679" s="262">
        <f t="shared" si="30"/>
        <v>9.5405553464208364</v>
      </c>
      <c r="E1679" s="105">
        <v>8.7968736662372652E-3</v>
      </c>
    </row>
    <row r="1680" spans="2:5">
      <c r="B1680" s="13">
        <v>40981</v>
      </c>
      <c r="C1680">
        <v>87.527313000000007</v>
      </c>
      <c r="D1680" s="262">
        <f t="shared" si="30"/>
        <v>-0.89437954296696431</v>
      </c>
      <c r="E1680" s="105">
        <v>8.7891478939166583E-3</v>
      </c>
    </row>
    <row r="1681" spans="2:5">
      <c r="B1681" s="13">
        <v>42524</v>
      </c>
      <c r="C1681">
        <v>828.696594</v>
      </c>
      <c r="D1681" s="262">
        <f t="shared" si="30"/>
        <v>-0.77423674722856628</v>
      </c>
      <c r="E1681" s="105">
        <v>8.7824189013418624E-3</v>
      </c>
    </row>
    <row r="1682" spans="2:5">
      <c r="B1682" s="13">
        <v>44355</v>
      </c>
      <c r="C1682">
        <v>3670.6442870000001</v>
      </c>
      <c r="D1682" s="262">
        <f t="shared" si="30"/>
        <v>0.16835011348007059</v>
      </c>
      <c r="E1682" s="105">
        <v>8.7747878266834032E-3</v>
      </c>
    </row>
    <row r="1683" spans="2:5">
      <c r="B1683" s="13">
        <v>44312</v>
      </c>
      <c r="C1683">
        <v>3141.733154</v>
      </c>
      <c r="D1683" s="262">
        <f t="shared" si="30"/>
        <v>29.09185023464202</v>
      </c>
      <c r="E1683" s="105">
        <v>8.7715865734576542E-3</v>
      </c>
    </row>
    <row r="1684" spans="2:5">
      <c r="B1684" s="13">
        <v>40574</v>
      </c>
      <c r="C1684">
        <v>104.404785</v>
      </c>
      <c r="D1684" s="262">
        <f t="shared" si="30"/>
        <v>0.1893710439632566</v>
      </c>
      <c r="E1684" s="105">
        <v>8.764856606444724E-3</v>
      </c>
    </row>
    <row r="1685" spans="2:5">
      <c r="B1685" s="13">
        <v>41050</v>
      </c>
      <c r="C1685">
        <v>87.781509</v>
      </c>
      <c r="D1685" s="262">
        <f t="shared" si="30"/>
        <v>-0.98860380038457407</v>
      </c>
      <c r="E1685" s="105">
        <v>8.7635661456722871E-3</v>
      </c>
    </row>
    <row r="1686" spans="2:5">
      <c r="B1686" s="13">
        <v>45369</v>
      </c>
      <c r="C1686">
        <v>7702.7001950000003</v>
      </c>
      <c r="D1686" s="262">
        <f t="shared" si="30"/>
        <v>-4.77137077530356E-2</v>
      </c>
      <c r="E1686">
        <v>8.7547681190742604E-3</v>
      </c>
    </row>
    <row r="1687" spans="2:5">
      <c r="B1687" s="13">
        <v>44743</v>
      </c>
      <c r="C1687">
        <v>8088.6391599999997</v>
      </c>
      <c r="D1687" s="262">
        <f t="shared" si="30"/>
        <v>-5.0342605209742708E-2</v>
      </c>
      <c r="E1687" s="105">
        <v>8.7422529776605955E-3</v>
      </c>
    </row>
    <row r="1688" spans="2:5">
      <c r="B1688" s="13">
        <v>44844</v>
      </c>
      <c r="C1688">
        <v>8517.4287110000005</v>
      </c>
      <c r="D1688" s="262">
        <f t="shared" si="30"/>
        <v>380.12136536154799</v>
      </c>
      <c r="E1688" s="105">
        <v>8.7310779792416533E-3</v>
      </c>
    </row>
    <row r="1689" spans="2:5">
      <c r="B1689" s="13">
        <v>37732</v>
      </c>
      <c r="C1689">
        <v>22.348337000000001</v>
      </c>
      <c r="D1689" s="262">
        <f t="shared" si="30"/>
        <v>-0.26715797734454427</v>
      </c>
      <c r="E1689" s="105">
        <v>8.7209626414622536E-3</v>
      </c>
    </row>
    <row r="1690" spans="2:5">
      <c r="B1690" s="13">
        <v>39875</v>
      </c>
      <c r="C1690">
        <v>30.495436000000002</v>
      </c>
      <c r="D1690" s="262">
        <f t="shared" si="30"/>
        <v>-0.69849014287951872</v>
      </c>
      <c r="E1690" s="105">
        <v>8.712278355226144E-3</v>
      </c>
    </row>
    <row r="1691" spans="2:5">
      <c r="B1691" s="13">
        <v>41284</v>
      </c>
      <c r="C1691">
        <v>101.14241800000001</v>
      </c>
      <c r="D1691" s="262">
        <f t="shared" si="30"/>
        <v>-0.92556904533784112</v>
      </c>
      <c r="E1691" s="105">
        <v>8.7033338882697969E-3</v>
      </c>
    </row>
    <row r="1692" spans="2:5">
      <c r="B1692" s="13">
        <v>43329</v>
      </c>
      <c r="C1692">
        <v>1358.875732</v>
      </c>
      <c r="D1692" s="262">
        <f t="shared" si="30"/>
        <v>21.044705267377008</v>
      </c>
      <c r="E1692" s="105">
        <v>8.6987835087718787E-3</v>
      </c>
    </row>
    <row r="1693" spans="2:5">
      <c r="B1693" s="13">
        <v>38902</v>
      </c>
      <c r="C1693">
        <v>61.641818999999998</v>
      </c>
      <c r="D1693" s="262">
        <f t="shared" si="30"/>
        <v>-0.77942334296524241</v>
      </c>
      <c r="E1693" s="105">
        <v>8.695091108628197E-3</v>
      </c>
    </row>
    <row r="1694" spans="2:5">
      <c r="B1694" s="13">
        <v>41894</v>
      </c>
      <c r="C1694">
        <v>279.457581</v>
      </c>
      <c r="D1694" s="262">
        <f t="shared" si="30"/>
        <v>3.5692731331428482</v>
      </c>
      <c r="E1694" s="105">
        <v>8.6926591104804704E-3</v>
      </c>
    </row>
    <row r="1695" spans="2:5">
      <c r="B1695" s="13">
        <v>39701</v>
      </c>
      <c r="C1695">
        <v>61.160183000000004</v>
      </c>
      <c r="D1695" s="262">
        <f t="shared" si="30"/>
        <v>-0.98727499496412974</v>
      </c>
      <c r="E1695" s="105">
        <v>8.6878173487551467E-3</v>
      </c>
    </row>
    <row r="1696" spans="2:5">
      <c r="B1696" s="13">
        <v>44435</v>
      </c>
      <c r="C1696">
        <v>4806.2993159999996</v>
      </c>
      <c r="D1696" s="262">
        <f t="shared" si="30"/>
        <v>-0.37636411824257276</v>
      </c>
      <c r="E1696" s="105">
        <v>8.6808664234802064E-3</v>
      </c>
    </row>
    <row r="1697" spans="2:5">
      <c r="B1697" s="13">
        <v>45348</v>
      </c>
      <c r="C1697">
        <v>7706.8999020000001</v>
      </c>
      <c r="D1697" s="262">
        <f t="shared" si="30"/>
        <v>26.513196427860372</v>
      </c>
      <c r="E1697">
        <v>8.6773032418428538E-3</v>
      </c>
    </row>
    <row r="1698" spans="2:5">
      <c r="B1698" s="13">
        <v>41878</v>
      </c>
      <c r="C1698">
        <v>280.11648600000001</v>
      </c>
      <c r="D1698" s="262">
        <f t="shared" si="30"/>
        <v>-0.59403181601787336</v>
      </c>
      <c r="E1698" s="105">
        <v>8.6722560120945195E-3</v>
      </c>
    </row>
    <row r="1699" spans="2:5">
      <c r="B1699" s="13">
        <v>42797</v>
      </c>
      <c r="C1699">
        <v>689.99615500000004</v>
      </c>
      <c r="D1699" s="262">
        <f t="shared" si="30"/>
        <v>8.2881161136211094</v>
      </c>
      <c r="E1699" s="105">
        <v>8.6583923540777836E-3</v>
      </c>
    </row>
    <row r="1700" spans="2:5">
      <c r="B1700" s="13">
        <v>40907</v>
      </c>
      <c r="C1700">
        <v>74.288062999999994</v>
      </c>
      <c r="D1700" s="262">
        <f t="shared" si="30"/>
        <v>-0.34037614918745313</v>
      </c>
      <c r="E1700" s="105">
        <v>8.6280063913029038E-3</v>
      </c>
    </row>
    <row r="1701" spans="2:5">
      <c r="B1701" s="13">
        <v>39359</v>
      </c>
      <c r="C1701">
        <v>112.62185700000001</v>
      </c>
      <c r="D1701" s="262">
        <f t="shared" si="30"/>
        <v>-0.98510076089641008</v>
      </c>
      <c r="E1701" s="105">
        <v>8.6273563009811628E-3</v>
      </c>
    </row>
    <row r="1702" spans="2:5">
      <c r="B1702" s="13">
        <v>45126</v>
      </c>
      <c r="C1702">
        <v>7558.8999020000001</v>
      </c>
      <c r="D1702" s="262">
        <f t="shared" si="30"/>
        <v>106.36876830852434</v>
      </c>
      <c r="E1702">
        <v>8.6198976129699227E-3</v>
      </c>
    </row>
    <row r="1703" spans="2:5">
      <c r="B1703" s="13">
        <v>38713</v>
      </c>
      <c r="C1703">
        <v>70.401291000000001</v>
      </c>
      <c r="D1703" s="262">
        <f t="shared" si="30"/>
        <v>1.2749037287444196</v>
      </c>
      <c r="E1703" s="105">
        <v>8.5951504253399744E-3</v>
      </c>
    </row>
    <row r="1704" spans="2:5">
      <c r="B1704" s="13">
        <v>39871</v>
      </c>
      <c r="C1704">
        <v>30.946932</v>
      </c>
      <c r="D1704" s="262">
        <f t="shared" si="30"/>
        <v>-0.95418133827820839</v>
      </c>
      <c r="E1704" s="105">
        <v>8.5836862313928633E-3</v>
      </c>
    </row>
    <row r="1705" spans="2:5">
      <c r="B1705" s="13">
        <v>42808</v>
      </c>
      <c r="C1705">
        <v>675.42199700000003</v>
      </c>
      <c r="D1705" s="262">
        <f t="shared" si="30"/>
        <v>21.254009182560488</v>
      </c>
      <c r="E1705" s="105">
        <v>8.5657940554099993E-3</v>
      </c>
    </row>
    <row r="1706" spans="2:5">
      <c r="B1706" s="13">
        <v>37544</v>
      </c>
      <c r="C1706">
        <v>30.350576</v>
      </c>
      <c r="D1706" s="262">
        <f t="shared" si="30"/>
        <v>-1.0602055347916472E-3</v>
      </c>
      <c r="E1706" s="105">
        <v>8.5604052082865738E-3</v>
      </c>
    </row>
    <row r="1707" spans="2:5">
      <c r="B1707" s="13">
        <v>38141</v>
      </c>
      <c r="C1707">
        <v>30.382788000000001</v>
      </c>
      <c r="D1707" s="262">
        <f t="shared" si="30"/>
        <v>-0.65254003662610138</v>
      </c>
      <c r="E1707" s="105">
        <v>8.5515865968557453E-3</v>
      </c>
    </row>
    <row r="1708" spans="2:5">
      <c r="B1708" s="13">
        <v>40808</v>
      </c>
      <c r="C1708">
        <v>87.442558000000005</v>
      </c>
      <c r="D1708" s="262">
        <f t="shared" si="30"/>
        <v>-0.87186729068069202</v>
      </c>
      <c r="E1708" s="105">
        <v>8.5511424045010467E-3</v>
      </c>
    </row>
    <row r="1709" spans="2:5">
      <c r="B1709" s="13">
        <v>43756</v>
      </c>
      <c r="C1709">
        <v>682.43743900000004</v>
      </c>
      <c r="D1709" s="262">
        <f t="shared" si="30"/>
        <v>18.16287105948577</v>
      </c>
      <c r="E1709" s="105">
        <v>8.5433059907326463E-3</v>
      </c>
    </row>
    <row r="1710" spans="2:5">
      <c r="B1710" s="13">
        <v>39770</v>
      </c>
      <c r="C1710">
        <v>35.612484000000002</v>
      </c>
      <c r="D1710" s="262">
        <f t="shared" si="30"/>
        <v>-0.6271478453135203</v>
      </c>
      <c r="E1710" s="105">
        <v>8.5242247415224948E-3</v>
      </c>
    </row>
    <row r="1711" spans="2:5">
      <c r="B1711" s="13">
        <v>41124</v>
      </c>
      <c r="C1711">
        <v>95.513687000000004</v>
      </c>
      <c r="D1711" s="262">
        <f t="shared" si="30"/>
        <v>2.5735656369375768</v>
      </c>
      <c r="E1711" s="105">
        <v>8.5234735679433349E-3</v>
      </c>
    </row>
    <row r="1712" spans="2:5">
      <c r="B1712" s="13">
        <v>37841</v>
      </c>
      <c r="C1712">
        <v>26.727838999999999</v>
      </c>
      <c r="D1712" s="262">
        <f t="shared" si="30"/>
        <v>-0.99657820143677855</v>
      </c>
      <c r="E1712" s="105">
        <v>8.5056006206225207E-3</v>
      </c>
    </row>
    <row r="1713" spans="2:5">
      <c r="B1713" s="13">
        <v>45351</v>
      </c>
      <c r="C1713">
        <v>7811.0498049999997</v>
      </c>
      <c r="D1713" s="262">
        <f t="shared" si="30"/>
        <v>231.47497918795233</v>
      </c>
      <c r="E1713">
        <v>8.4955043413704728E-3</v>
      </c>
    </row>
    <row r="1714" spans="2:5">
      <c r="B1714" s="13">
        <v>39832</v>
      </c>
      <c r="C1714">
        <v>33.599528999999997</v>
      </c>
      <c r="D1714" s="262">
        <f t="shared" si="30"/>
        <v>-0.68176219192999921</v>
      </c>
      <c r="E1714" s="105">
        <v>8.469703509652763E-3</v>
      </c>
    </row>
    <row r="1715" spans="2:5">
      <c r="B1715" s="13">
        <v>40632</v>
      </c>
      <c r="C1715">
        <v>105.57994100000001</v>
      </c>
      <c r="D1715" s="262">
        <f t="shared" si="30"/>
        <v>-0.98184093987181376</v>
      </c>
      <c r="E1715" s="105">
        <v>8.4677814517856217E-3</v>
      </c>
    </row>
    <row r="1716" spans="2:5">
      <c r="B1716" s="13">
        <v>44473</v>
      </c>
      <c r="C1716">
        <v>5814.1743159999996</v>
      </c>
      <c r="D1716" s="262">
        <f t="shared" si="30"/>
        <v>5.1834357028526261</v>
      </c>
      <c r="E1716" s="105">
        <v>8.4671943636539845E-3</v>
      </c>
    </row>
    <row r="1717" spans="2:5">
      <c r="B1717" s="13">
        <v>43390</v>
      </c>
      <c r="C1717">
        <v>940.28216599999996</v>
      </c>
      <c r="D1717" s="262">
        <f t="shared" si="30"/>
        <v>10.638973965437373</v>
      </c>
      <c r="E1717" s="105">
        <v>8.4465418628464437E-3</v>
      </c>
    </row>
    <row r="1718" spans="2:5">
      <c r="B1718" s="13">
        <v>41444</v>
      </c>
      <c r="C1718">
        <v>80.787375999999995</v>
      </c>
      <c r="D1718" s="262">
        <f t="shared" si="30"/>
        <v>-0.94086594546952196</v>
      </c>
      <c r="E1718" s="105">
        <v>8.442318190474871E-3</v>
      </c>
    </row>
    <row r="1719" spans="2:5">
      <c r="B1719" s="13">
        <v>44110</v>
      </c>
      <c r="C1719">
        <v>1366.173462</v>
      </c>
      <c r="D1719" s="262">
        <f t="shared" si="30"/>
        <v>-0.81951609311286711</v>
      </c>
      <c r="E1719" s="105">
        <v>8.4352441456085319E-3</v>
      </c>
    </row>
    <row r="1720" spans="2:5">
      <c r="B1720" s="13">
        <v>44601</v>
      </c>
      <c r="C1720">
        <v>7569.5029299999997</v>
      </c>
      <c r="D1720" s="262">
        <f t="shared" si="30"/>
        <v>89.512162685980471</v>
      </c>
      <c r="E1720" s="105">
        <v>8.4302440340042611E-3</v>
      </c>
    </row>
    <row r="1721" spans="2:5">
      <c r="B1721" s="13">
        <v>40995</v>
      </c>
      <c r="C1721">
        <v>83.629677000000001</v>
      </c>
      <c r="D1721" s="262">
        <f t="shared" si="30"/>
        <v>-0.87291732489531504</v>
      </c>
      <c r="E1721" s="105">
        <v>8.4291643181680781E-3</v>
      </c>
    </row>
    <row r="1722" spans="2:5">
      <c r="B1722" s="13">
        <v>42745</v>
      </c>
      <c r="C1722">
        <v>658.07299799999998</v>
      </c>
      <c r="D1722" s="262">
        <f t="shared" si="30"/>
        <v>1.4589790012363104</v>
      </c>
      <c r="E1722" s="105">
        <v>8.3969569275361821E-3</v>
      </c>
    </row>
    <row r="1723" spans="2:5">
      <c r="B1723" s="13">
        <v>41862</v>
      </c>
      <c r="C1723">
        <v>267.62042200000002</v>
      </c>
      <c r="D1723" s="262">
        <f t="shared" si="30"/>
        <v>-0.72179507262135645</v>
      </c>
      <c r="E1723" s="105">
        <v>8.3898832918851193E-3</v>
      </c>
    </row>
    <row r="1724" spans="2:5">
      <c r="B1724" s="13">
        <v>43145</v>
      </c>
      <c r="C1724">
        <v>961.95428500000003</v>
      </c>
      <c r="D1724" s="262">
        <f t="shared" si="30"/>
        <v>8.9128793228377887</v>
      </c>
      <c r="E1724" s="105">
        <v>8.3896301720800225E-3</v>
      </c>
    </row>
    <row r="1725" spans="2:5">
      <c r="B1725" s="13">
        <v>41220</v>
      </c>
      <c r="C1725">
        <v>97.040854999999993</v>
      </c>
      <c r="D1725" s="262">
        <f t="shared" si="30"/>
        <v>-0.92313238892609639</v>
      </c>
      <c r="E1725" s="105">
        <v>8.3880436699252121E-3</v>
      </c>
    </row>
    <row r="1726" spans="2:5">
      <c r="B1726" s="13">
        <v>44104</v>
      </c>
      <c r="C1726">
        <v>1262.4414059999999</v>
      </c>
      <c r="D1726" s="262">
        <f t="shared" si="30"/>
        <v>0.28674113270245166</v>
      </c>
      <c r="E1726" s="105">
        <v>8.3835322698533696E-3</v>
      </c>
    </row>
    <row r="1727" spans="2:5">
      <c r="B1727" s="13">
        <v>43199</v>
      </c>
      <c r="C1727">
        <v>981.11529499999995</v>
      </c>
      <c r="D1727" s="262">
        <f t="shared" si="30"/>
        <v>17.80017968253658</v>
      </c>
      <c r="E1727" s="105">
        <v>8.3709766349039354E-3</v>
      </c>
    </row>
    <row r="1728" spans="2:5">
      <c r="B1728" s="13">
        <v>39715</v>
      </c>
      <c r="C1728">
        <v>52.186484999999998</v>
      </c>
      <c r="D1728" s="262">
        <f t="shared" si="30"/>
        <v>-0.1511581152977011</v>
      </c>
      <c r="E1728" s="105">
        <v>8.3605268297613639E-3</v>
      </c>
    </row>
    <row r="1729" spans="2:5">
      <c r="B1729" s="13">
        <v>40122</v>
      </c>
      <c r="C1729">
        <v>61.47963</v>
      </c>
      <c r="D1729" s="262">
        <f t="shared" si="30"/>
        <v>-0.92338411194031433</v>
      </c>
      <c r="E1729" s="105">
        <v>8.3572290668625839E-3</v>
      </c>
    </row>
    <row r="1730" spans="2:5">
      <c r="B1730" s="13">
        <v>43829</v>
      </c>
      <c r="C1730">
        <v>802.43969700000002</v>
      </c>
      <c r="D1730" s="262">
        <f t="shared" si="30"/>
        <v>6.4585187081049549</v>
      </c>
      <c r="E1730" s="105">
        <v>8.353957585385029E-3</v>
      </c>
    </row>
    <row r="1731" spans="2:5">
      <c r="B1731" s="13">
        <v>39366</v>
      </c>
      <c r="C1731">
        <v>107.587006</v>
      </c>
      <c r="D1731" s="262">
        <f t="shared" si="30"/>
        <v>2.6379404295107367</v>
      </c>
      <c r="E1731" s="105">
        <v>8.347718785279715E-3</v>
      </c>
    </row>
    <row r="1732" spans="2:5">
      <c r="B1732" s="13">
        <v>39889</v>
      </c>
      <c r="C1732">
        <v>29.573602999999999</v>
      </c>
      <c r="D1732" s="262">
        <f t="shared" si="30"/>
        <v>-0.97017911701967252</v>
      </c>
      <c r="E1732" s="105">
        <v>8.3386298473672078E-3</v>
      </c>
    </row>
    <row r="1733" spans="2:5">
      <c r="B1733" s="13">
        <v>43159</v>
      </c>
      <c r="C1733">
        <v>991.70782499999996</v>
      </c>
      <c r="D1733" s="262">
        <f t="shared" si="30"/>
        <v>8.6317928297253683</v>
      </c>
      <c r="E1733" s="105">
        <v>8.3288813224317599E-3</v>
      </c>
    </row>
    <row r="1734" spans="2:5">
      <c r="B1734" s="13">
        <v>41585</v>
      </c>
      <c r="C1734">
        <v>102.96191399999999</v>
      </c>
      <c r="D1734" s="262">
        <f t="shared" si="30"/>
        <v>0.60612485638389302</v>
      </c>
      <c r="E1734" s="105">
        <v>8.3279524524622946E-3</v>
      </c>
    </row>
    <row r="1735" spans="2:5">
      <c r="B1735" s="13">
        <v>40056</v>
      </c>
      <c r="C1735">
        <v>64.105796999999995</v>
      </c>
      <c r="D1735" s="262">
        <f t="shared" si="30"/>
        <v>-0.43010317195714687</v>
      </c>
      <c r="E1735" s="105">
        <v>8.3231198074776129E-3</v>
      </c>
    </row>
    <row r="1736" spans="2:5">
      <c r="B1736" s="13">
        <v>40563</v>
      </c>
      <c r="C1736">
        <v>112.486671</v>
      </c>
      <c r="D1736" s="262">
        <f t="shared" ref="D1736:D1799" si="31">(C1736-C1737)/C1737</f>
        <v>9.62427271147345E-2</v>
      </c>
      <c r="E1736" s="105">
        <v>8.3165043295383642E-3</v>
      </c>
    </row>
    <row r="1737" spans="2:5">
      <c r="B1737" s="13">
        <v>40674</v>
      </c>
      <c r="C1737">
        <v>102.611099</v>
      </c>
      <c r="D1737" s="262">
        <f t="shared" si="31"/>
        <v>-0.97562644419268596</v>
      </c>
      <c r="E1737" s="105">
        <v>8.3062377886292497E-3</v>
      </c>
    </row>
    <row r="1738" spans="2:5">
      <c r="B1738" s="13">
        <v>44413</v>
      </c>
      <c r="C1738">
        <v>4209.935547</v>
      </c>
      <c r="D1738" s="262">
        <f t="shared" si="31"/>
        <v>38.952395631190846</v>
      </c>
      <c r="E1738" s="105">
        <v>8.2988099368708247E-3</v>
      </c>
    </row>
    <row r="1739" spans="2:5">
      <c r="B1739" s="13">
        <v>40729</v>
      </c>
      <c r="C1739">
        <v>105.373795</v>
      </c>
      <c r="D1739" s="262">
        <f t="shared" si="31"/>
        <v>0.99628728943901257</v>
      </c>
      <c r="E1739" s="105">
        <v>8.2857782207512894E-3</v>
      </c>
    </row>
    <row r="1740" spans="2:5">
      <c r="B1740" s="13">
        <v>38307</v>
      </c>
      <c r="C1740">
        <v>52.784885000000003</v>
      </c>
      <c r="D1740" s="262">
        <f t="shared" si="31"/>
        <v>-0.89500728612433866</v>
      </c>
      <c r="E1740" s="105">
        <v>8.2828944057035635E-3</v>
      </c>
    </row>
    <row r="1741" spans="2:5">
      <c r="B1741" s="13">
        <v>42689</v>
      </c>
      <c r="C1741">
        <v>502.74807700000002</v>
      </c>
      <c r="D1741" s="262">
        <f t="shared" si="31"/>
        <v>3.1648256410097102</v>
      </c>
      <c r="E1741" s="105">
        <v>8.2774712720644489E-3</v>
      </c>
    </row>
    <row r="1742" spans="2:5">
      <c r="B1742" s="13">
        <v>40533</v>
      </c>
      <c r="C1742">
        <v>120.712875</v>
      </c>
      <c r="D1742" s="262">
        <f t="shared" si="31"/>
        <v>0.86198457160944808</v>
      </c>
      <c r="E1742" s="105">
        <v>8.2657951524158606E-3</v>
      </c>
    </row>
    <row r="1743" spans="2:5">
      <c r="B1743" s="13">
        <v>38770</v>
      </c>
      <c r="C1743">
        <v>64.830223000000004</v>
      </c>
      <c r="D1743" s="262">
        <f t="shared" si="31"/>
        <v>1.9980975580271856</v>
      </c>
      <c r="E1743" s="105">
        <v>8.2648192295331491E-3</v>
      </c>
    </row>
    <row r="1744" spans="2:5">
      <c r="B1744" s="13">
        <v>37770</v>
      </c>
      <c r="C1744">
        <v>21.623787</v>
      </c>
      <c r="D1744" s="262">
        <f t="shared" si="31"/>
        <v>-0.84792417620529192</v>
      </c>
      <c r="E1744" s="105">
        <v>8.2583908589640657E-3</v>
      </c>
    </row>
    <row r="1745" spans="2:5">
      <c r="B1745" s="13">
        <v>41620</v>
      </c>
      <c r="C1745">
        <v>142.19082599999999</v>
      </c>
      <c r="D1745" s="262">
        <f t="shared" si="31"/>
        <v>-0.98174735688160575</v>
      </c>
      <c r="E1745" s="105">
        <v>8.2514681836606488E-3</v>
      </c>
    </row>
    <row r="1746" spans="2:5">
      <c r="B1746" s="13">
        <v>45329</v>
      </c>
      <c r="C1746">
        <v>7790.1499020000001</v>
      </c>
      <c r="D1746" s="262">
        <f t="shared" si="31"/>
        <v>0.12755725123400144</v>
      </c>
      <c r="E1746">
        <v>8.250931974605422E-3</v>
      </c>
    </row>
    <row r="1747" spans="2:5">
      <c r="B1747" s="13">
        <v>44608</v>
      </c>
      <c r="C1747">
        <v>6908.873047</v>
      </c>
      <c r="D1747" s="262">
        <f t="shared" si="31"/>
        <v>64.220836173482795</v>
      </c>
      <c r="E1747" s="105">
        <v>8.2477615479618696E-3</v>
      </c>
    </row>
    <row r="1748" spans="2:5">
      <c r="B1748" s="13">
        <v>40393</v>
      </c>
      <c r="C1748">
        <v>105.930458</v>
      </c>
      <c r="D1748" s="262">
        <f t="shared" si="31"/>
        <v>-0.89412113729918841</v>
      </c>
      <c r="E1748" s="105">
        <v>8.2419448879232984E-3</v>
      </c>
    </row>
    <row r="1749" spans="2:5">
      <c r="B1749" s="13">
        <v>44053</v>
      </c>
      <c r="C1749">
        <v>1000.487305</v>
      </c>
      <c r="D1749" s="262">
        <f t="shared" si="31"/>
        <v>-0.87057336304162147</v>
      </c>
      <c r="E1749" s="105">
        <v>8.2044628962052654E-3</v>
      </c>
    </row>
    <row r="1750" spans="2:5">
      <c r="B1750" s="13">
        <v>45098</v>
      </c>
      <c r="C1750">
        <v>7730.1499020000001</v>
      </c>
      <c r="D1750" s="262">
        <f t="shared" si="31"/>
        <v>103.77549874779443</v>
      </c>
      <c r="E1750">
        <v>8.2037108480876603E-3</v>
      </c>
    </row>
    <row r="1751" spans="2:5">
      <c r="B1751" s="13">
        <v>38582</v>
      </c>
      <c r="C1751">
        <v>73.778221000000002</v>
      </c>
      <c r="D1751" s="262">
        <f t="shared" si="31"/>
        <v>-0.90847789797228795</v>
      </c>
      <c r="E1751" s="105">
        <v>8.1986096936629282E-3</v>
      </c>
    </row>
    <row r="1752" spans="2:5">
      <c r="B1752" s="13">
        <v>43024</v>
      </c>
      <c r="C1752">
        <v>806.12463400000001</v>
      </c>
      <c r="D1752" s="262">
        <f t="shared" si="31"/>
        <v>-0.47511887308708922</v>
      </c>
      <c r="E1752" s="105">
        <v>8.1842990925791465E-3</v>
      </c>
    </row>
    <row r="1753" spans="2:5">
      <c r="B1753" s="13">
        <v>44140</v>
      </c>
      <c r="C1753">
        <v>1535.8232419999999</v>
      </c>
      <c r="D1753" s="262">
        <f t="shared" si="31"/>
        <v>50.393418596439474</v>
      </c>
      <c r="E1753" s="105">
        <v>8.1777092720370335E-3</v>
      </c>
    </row>
    <row r="1754" spans="2:5">
      <c r="B1754" s="13">
        <v>38021</v>
      </c>
      <c r="C1754">
        <v>29.883655999999998</v>
      </c>
      <c r="D1754" s="262">
        <f t="shared" si="31"/>
        <v>-0.62327063548636819</v>
      </c>
      <c r="E1754" s="105">
        <v>8.1476908162605305E-3</v>
      </c>
    </row>
    <row r="1755" spans="2:5">
      <c r="B1755" s="13">
        <v>38994</v>
      </c>
      <c r="C1755">
        <v>79.323936000000003</v>
      </c>
      <c r="D1755" s="262">
        <f t="shared" si="31"/>
        <v>-0.30871504372583058</v>
      </c>
      <c r="E1755" s="105">
        <v>8.1465946276689672E-3</v>
      </c>
    </row>
    <row r="1756" spans="2:5">
      <c r="B1756" s="13">
        <v>39338</v>
      </c>
      <c r="C1756">
        <v>114.748535</v>
      </c>
      <c r="D1756" s="262">
        <f t="shared" si="31"/>
        <v>-0.81819519852348355</v>
      </c>
      <c r="E1756" s="105">
        <v>8.1442136070754966E-3</v>
      </c>
    </row>
    <row r="1757" spans="2:5">
      <c r="B1757" s="13">
        <v>42663</v>
      </c>
      <c r="C1757">
        <v>631.16339100000005</v>
      </c>
      <c r="D1757" s="262">
        <f t="shared" si="31"/>
        <v>7.9717758596446311</v>
      </c>
      <c r="E1757" s="105">
        <v>8.1195643568782571E-3</v>
      </c>
    </row>
    <row r="1758" spans="2:5">
      <c r="B1758" s="13">
        <v>38831</v>
      </c>
      <c r="C1758">
        <v>70.349884000000003</v>
      </c>
      <c r="D1758" s="262">
        <f t="shared" si="31"/>
        <v>-0.93522989600764717</v>
      </c>
      <c r="E1758" s="105">
        <v>8.1063780251534653E-3</v>
      </c>
    </row>
    <row r="1759" spans="2:5">
      <c r="B1759" s="13">
        <v>43234</v>
      </c>
      <c r="C1759">
        <v>1086.147461</v>
      </c>
      <c r="D1759" s="262">
        <f t="shared" si="31"/>
        <v>0.31588359779033059</v>
      </c>
      <c r="E1759" s="105">
        <v>8.0837311004764226E-3</v>
      </c>
    </row>
    <row r="1760" spans="2:5">
      <c r="B1760" s="13">
        <v>42424</v>
      </c>
      <c r="C1760">
        <v>825.41302499999995</v>
      </c>
      <c r="D1760" s="262">
        <f t="shared" si="31"/>
        <v>7.034476187576419</v>
      </c>
      <c r="E1760" s="105">
        <v>8.0771757930785705E-3</v>
      </c>
    </row>
    <row r="1761" spans="2:5">
      <c r="B1761" s="13">
        <v>40156</v>
      </c>
      <c r="C1761">
        <v>102.73389400000001</v>
      </c>
      <c r="D1761" s="262">
        <f t="shared" si="31"/>
        <v>3.2536989070855209</v>
      </c>
      <c r="E1761" s="105">
        <v>8.0769385240717449E-3</v>
      </c>
    </row>
    <row r="1762" spans="2:5">
      <c r="B1762" s="13">
        <v>37662</v>
      </c>
      <c r="C1762">
        <v>24.151661000000001</v>
      </c>
      <c r="D1762" s="262">
        <f t="shared" si="31"/>
        <v>-0.35810299763622727</v>
      </c>
      <c r="E1762" s="105">
        <v>8.0646302378973092E-3</v>
      </c>
    </row>
    <row r="1763" spans="2:5">
      <c r="B1763" s="13">
        <v>39756</v>
      </c>
      <c r="C1763">
        <v>37.625445999999997</v>
      </c>
      <c r="D1763" s="262">
        <f t="shared" si="31"/>
        <v>-0.4098248928470386</v>
      </c>
      <c r="E1763" s="105">
        <v>8.0643657476193592E-3</v>
      </c>
    </row>
    <row r="1764" spans="2:5">
      <c r="B1764" s="13">
        <v>40113</v>
      </c>
      <c r="C1764">
        <v>63.753020999999997</v>
      </c>
      <c r="D1764" s="262">
        <f t="shared" si="31"/>
        <v>-0.97607596711356903</v>
      </c>
      <c r="E1764" s="105">
        <v>8.0567987710858935E-3</v>
      </c>
    </row>
    <row r="1765" spans="2:5">
      <c r="B1765" s="13">
        <v>44250</v>
      </c>
      <c r="C1765">
        <v>2664.8107909999999</v>
      </c>
      <c r="D1765" s="262">
        <f t="shared" si="31"/>
        <v>1.1163478308280226</v>
      </c>
      <c r="E1765" s="105">
        <v>8.0520856769291625E-3</v>
      </c>
    </row>
    <row r="1766" spans="2:5">
      <c r="B1766" s="13">
        <v>44091</v>
      </c>
      <c r="C1766">
        <v>1259.1553960000001</v>
      </c>
      <c r="D1766" s="262">
        <f t="shared" si="31"/>
        <v>15.112286190341084</v>
      </c>
      <c r="E1766" s="105">
        <v>8.0493445977296019E-3</v>
      </c>
    </row>
    <row r="1767" spans="2:5">
      <c r="B1767" s="13">
        <v>38959</v>
      </c>
      <c r="C1767">
        <v>78.148773000000006</v>
      </c>
      <c r="D1767" s="262">
        <f t="shared" si="31"/>
        <v>-0.98832429053988602</v>
      </c>
      <c r="E1767" s="105">
        <v>8.0386247769026458E-3</v>
      </c>
    </row>
    <row r="1768" spans="2:5">
      <c r="B1768" s="13">
        <v>44904</v>
      </c>
      <c r="C1768">
        <v>6693.2783200000003</v>
      </c>
      <c r="D1768" s="262">
        <f t="shared" si="31"/>
        <v>218.71617841840015</v>
      </c>
      <c r="E1768" s="105">
        <v>7.9943419294529489E-3</v>
      </c>
    </row>
    <row r="1769" spans="2:5">
      <c r="B1769" s="13">
        <v>37623</v>
      </c>
      <c r="C1769">
        <v>30.463293</v>
      </c>
      <c r="D1769" s="262">
        <f t="shared" si="31"/>
        <v>-0.96202633751260191</v>
      </c>
      <c r="E1769" s="105">
        <v>7.9916560813064128E-3</v>
      </c>
    </row>
    <row r="1770" spans="2:5">
      <c r="B1770" s="13">
        <v>43598</v>
      </c>
      <c r="C1770">
        <v>802.22161900000003</v>
      </c>
      <c r="D1770" s="262">
        <f t="shared" si="31"/>
        <v>0.21969328444515171</v>
      </c>
      <c r="E1770" s="105">
        <v>7.9881511333738525E-3</v>
      </c>
    </row>
    <row r="1771" spans="2:5">
      <c r="B1771" s="13">
        <v>43735</v>
      </c>
      <c r="C1771">
        <v>657.72406000000001</v>
      </c>
      <c r="D1771" s="262">
        <f t="shared" si="31"/>
        <v>9.1079131245505547</v>
      </c>
      <c r="E1771" s="105">
        <v>7.9735051787492225E-3</v>
      </c>
    </row>
    <row r="1772" spans="2:5">
      <c r="B1772" s="13">
        <v>38748</v>
      </c>
      <c r="C1772">
        <v>65.070212999999995</v>
      </c>
      <c r="D1772" s="262">
        <f t="shared" si="31"/>
        <v>1.1247897993182274</v>
      </c>
      <c r="E1772" s="105">
        <v>7.9662220425054196E-3</v>
      </c>
    </row>
    <row r="1773" spans="2:5">
      <c r="B1773" s="13">
        <v>38140</v>
      </c>
      <c r="C1773">
        <v>30.624306000000001</v>
      </c>
      <c r="D1773" s="262">
        <f t="shared" si="31"/>
        <v>-0.69986124895891144</v>
      </c>
      <c r="E1773" s="105">
        <v>7.9491717481621239E-3</v>
      </c>
    </row>
    <row r="1774" spans="2:5">
      <c r="B1774" s="13">
        <v>40627</v>
      </c>
      <c r="C1774">
        <v>102.033829</v>
      </c>
      <c r="D1774" s="262">
        <f t="shared" si="31"/>
        <v>-0.16465950001487153</v>
      </c>
      <c r="E1774" s="105">
        <v>7.9430199967185124E-3</v>
      </c>
    </row>
    <row r="1775" spans="2:5">
      <c r="B1775" s="13">
        <v>39266</v>
      </c>
      <c r="C1775">
        <v>122.146393</v>
      </c>
      <c r="D1775" s="262">
        <f t="shared" si="31"/>
        <v>-5.7249491598189414E-2</v>
      </c>
      <c r="E1775" s="105">
        <v>7.9343652047383414E-3</v>
      </c>
    </row>
    <row r="1776" spans="2:5">
      <c r="B1776" s="13">
        <v>40275</v>
      </c>
      <c r="C1776">
        <v>129.56385800000001</v>
      </c>
      <c r="D1776" s="262">
        <f t="shared" si="31"/>
        <v>0.57031359401912096</v>
      </c>
      <c r="E1776" s="105">
        <v>7.9276485707706658E-3</v>
      </c>
    </row>
    <row r="1777" spans="2:5">
      <c r="B1777" s="13">
        <v>41547</v>
      </c>
      <c r="C1777">
        <v>82.508269999999996</v>
      </c>
      <c r="D1777" s="262">
        <f t="shared" si="31"/>
        <v>-0.98898841482105337</v>
      </c>
      <c r="E1777" s="105">
        <v>7.9276004753617429E-3</v>
      </c>
    </row>
    <row r="1778" spans="2:5">
      <c r="B1778" s="13">
        <v>44733</v>
      </c>
      <c r="C1778">
        <v>7492.8603519999997</v>
      </c>
      <c r="D1778" s="262">
        <f t="shared" si="31"/>
        <v>-2.213258666407562E-2</v>
      </c>
      <c r="E1778" s="105">
        <v>7.9148762199701891E-3</v>
      </c>
    </row>
    <row r="1779" spans="2:5">
      <c r="B1779" s="13">
        <v>45356</v>
      </c>
      <c r="C1779">
        <v>7662.4501950000003</v>
      </c>
      <c r="D1779" s="262">
        <f t="shared" si="31"/>
        <v>0.83784255394054152</v>
      </c>
      <c r="E1779">
        <v>7.9121307423893027E-3</v>
      </c>
    </row>
    <row r="1780" spans="2:5">
      <c r="B1780" s="13">
        <v>44396</v>
      </c>
      <c r="C1780">
        <v>4169.263672</v>
      </c>
      <c r="D1780" s="262">
        <f t="shared" si="31"/>
        <v>17.194287691859699</v>
      </c>
      <c r="E1780" s="105">
        <v>7.8752984210947799E-3</v>
      </c>
    </row>
    <row r="1781" spans="2:5">
      <c r="B1781" s="13">
        <v>41772</v>
      </c>
      <c r="C1781">
        <v>229.152344</v>
      </c>
      <c r="D1781" s="262">
        <f t="shared" si="31"/>
        <v>0.86139415412055964</v>
      </c>
      <c r="E1781" s="105">
        <v>7.8739506397780632E-3</v>
      </c>
    </row>
    <row r="1782" spans="2:5">
      <c r="B1782" s="13">
        <v>39265</v>
      </c>
      <c r="C1782">
        <v>123.10791</v>
      </c>
      <c r="D1782" s="262">
        <f t="shared" si="31"/>
        <v>4.4226434511978479</v>
      </c>
      <c r="E1782" s="105">
        <v>7.8718411275558557E-3</v>
      </c>
    </row>
    <row r="1783" spans="2:5">
      <c r="B1783" s="13">
        <v>37760</v>
      </c>
      <c r="C1783">
        <v>22.702563999999999</v>
      </c>
      <c r="D1783" s="262">
        <f t="shared" si="31"/>
        <v>-0.99376722274303952</v>
      </c>
      <c r="E1783" s="105">
        <v>7.8628395881103173E-3</v>
      </c>
    </row>
    <row r="1784" spans="2:5">
      <c r="B1784" s="13">
        <v>44369</v>
      </c>
      <c r="C1784">
        <v>3642.44751</v>
      </c>
      <c r="D1784" s="262">
        <f t="shared" si="31"/>
        <v>2.9594883640308725</v>
      </c>
      <c r="E1784" s="105">
        <v>7.8531600032014301E-3</v>
      </c>
    </row>
    <row r="1785" spans="2:5">
      <c r="B1785" s="13">
        <v>43475</v>
      </c>
      <c r="C1785">
        <v>919.92883300000005</v>
      </c>
      <c r="D1785" s="262">
        <f t="shared" si="31"/>
        <v>1.2056964455353271E-2</v>
      </c>
      <c r="E1785" s="105">
        <v>7.8486821017224491E-3</v>
      </c>
    </row>
    <row r="1786" spans="2:5">
      <c r="B1786" s="13">
        <v>43550</v>
      </c>
      <c r="C1786">
        <v>908.96942100000001</v>
      </c>
      <c r="D1786" s="262">
        <f t="shared" si="31"/>
        <v>0.1103593584209884</v>
      </c>
      <c r="E1786" s="105">
        <v>7.838063966693452E-3</v>
      </c>
    </row>
    <row r="1787" spans="2:5">
      <c r="B1787" s="13">
        <v>43656</v>
      </c>
      <c r="C1787">
        <v>818.62634300000002</v>
      </c>
      <c r="D1787" s="262">
        <f t="shared" si="31"/>
        <v>1.8852405672366777</v>
      </c>
      <c r="E1787" s="105">
        <v>7.828714431596254E-3</v>
      </c>
    </row>
    <row r="1788" spans="2:5">
      <c r="B1788" s="13">
        <v>41921</v>
      </c>
      <c r="C1788">
        <v>283.728973</v>
      </c>
      <c r="D1788" s="262">
        <f t="shared" si="31"/>
        <v>1.9705582719259909</v>
      </c>
      <c r="E1788" s="105">
        <v>7.8283894310874867E-3</v>
      </c>
    </row>
    <row r="1789" spans="2:5">
      <c r="B1789" s="13">
        <v>41228</v>
      </c>
      <c r="C1789">
        <v>95.513687000000004</v>
      </c>
      <c r="D1789" s="262">
        <f t="shared" si="31"/>
        <v>-2.8691958398502491E-2</v>
      </c>
      <c r="E1789" s="105">
        <v>7.8268753848912513E-3</v>
      </c>
    </row>
    <row r="1790" spans="2:5">
      <c r="B1790" s="13">
        <v>39426</v>
      </c>
      <c r="C1790">
        <v>98.335114000000004</v>
      </c>
      <c r="D1790" s="262">
        <f t="shared" si="31"/>
        <v>-0.8962103282620173</v>
      </c>
      <c r="E1790" s="105">
        <v>7.8241231030706324E-3</v>
      </c>
    </row>
    <row r="1791" spans="2:5">
      <c r="B1791" s="13">
        <v>43455</v>
      </c>
      <c r="C1791">
        <v>947.44604500000003</v>
      </c>
      <c r="D1791" s="262">
        <f t="shared" si="31"/>
        <v>-0.8636021684180567</v>
      </c>
      <c r="E1791" s="105">
        <v>7.8223155749424702E-3</v>
      </c>
    </row>
    <row r="1792" spans="2:5">
      <c r="B1792" s="13">
        <v>44880</v>
      </c>
      <c r="C1792">
        <v>6946.1958009999998</v>
      </c>
      <c r="D1792" s="262">
        <f t="shared" si="31"/>
        <v>97.045044556236221</v>
      </c>
      <c r="E1792" s="105">
        <v>7.8170274780831519E-3</v>
      </c>
    </row>
    <row r="1793" spans="2:5">
      <c r="B1793" s="13">
        <v>38733</v>
      </c>
      <c r="C1793">
        <v>70.846985000000004</v>
      </c>
      <c r="D1793" s="262">
        <f t="shared" si="31"/>
        <v>7.6524485843092974E-2</v>
      </c>
      <c r="E1793" s="105">
        <v>7.802988876838314E-3</v>
      </c>
    </row>
    <row r="1794" spans="2:5">
      <c r="B1794" s="13">
        <v>40135</v>
      </c>
      <c r="C1794">
        <v>65.810844000000003</v>
      </c>
      <c r="D1794" s="262">
        <f t="shared" si="31"/>
        <v>-0.25046892356565525</v>
      </c>
      <c r="E1794" s="105">
        <v>7.8029687004700574E-3</v>
      </c>
    </row>
    <row r="1795" spans="2:5">
      <c r="B1795" s="13">
        <v>40977</v>
      </c>
      <c r="C1795">
        <v>87.802689000000001</v>
      </c>
      <c r="D1795" s="262">
        <f t="shared" si="31"/>
        <v>-0.90417933686972785</v>
      </c>
      <c r="E1795" s="105">
        <v>7.7802962076300251E-3</v>
      </c>
    </row>
    <row r="1796" spans="2:5">
      <c r="B1796" s="13">
        <v>43565</v>
      </c>
      <c r="C1796">
        <v>916.32312000000002</v>
      </c>
      <c r="D1796" s="262">
        <f t="shared" si="31"/>
        <v>8.5197006756656037</v>
      </c>
      <c r="E1796" s="105">
        <v>7.7745385866502224E-3</v>
      </c>
    </row>
    <row r="1797" spans="2:5">
      <c r="B1797" s="13">
        <v>41225</v>
      </c>
      <c r="C1797">
        <v>96.255454999999998</v>
      </c>
      <c r="D1797" s="262">
        <f t="shared" si="31"/>
        <v>-5.565071931153321E-2</v>
      </c>
      <c r="E1797" s="105">
        <v>7.7660911571761785E-3</v>
      </c>
    </row>
    <row r="1798" spans="2:5">
      <c r="B1798" s="13">
        <v>41262</v>
      </c>
      <c r="C1798">
        <v>101.92781100000001</v>
      </c>
      <c r="D1798" s="262">
        <f t="shared" si="31"/>
        <v>9.0315396306067414E-2</v>
      </c>
      <c r="E1798" s="105">
        <v>7.7652187433367376E-3</v>
      </c>
    </row>
    <row r="1799" spans="2:5">
      <c r="B1799" s="13">
        <v>41232</v>
      </c>
      <c r="C1799">
        <v>93.484702999999996</v>
      </c>
      <c r="D1799" s="262">
        <f t="shared" si="31"/>
        <v>2.4355647737674233</v>
      </c>
      <c r="E1799" s="105">
        <v>7.7607580756565734E-3</v>
      </c>
    </row>
    <row r="1800" spans="2:5">
      <c r="B1800" s="13">
        <v>37568</v>
      </c>
      <c r="C1800">
        <v>27.210868999999999</v>
      </c>
      <c r="D1800" s="262">
        <f t="shared" ref="D1800:D1863" si="32">(C1800-C1801)/C1801</f>
        <v>-0.98964318641071847</v>
      </c>
      <c r="E1800" s="105">
        <v>7.7519612389716592E-3</v>
      </c>
    </row>
    <row r="1801" spans="2:5">
      <c r="B1801" s="13">
        <v>44252</v>
      </c>
      <c r="C1801">
        <v>2627.3398440000001</v>
      </c>
      <c r="D1801" s="262">
        <f t="shared" si="32"/>
        <v>2.8669602175747575</v>
      </c>
      <c r="E1801" s="105">
        <v>7.750577572458772E-3</v>
      </c>
    </row>
    <row r="1802" spans="2:5">
      <c r="B1802" s="13">
        <v>42801</v>
      </c>
      <c r="C1802">
        <v>679.432861</v>
      </c>
      <c r="D1802" s="262">
        <f t="shared" si="32"/>
        <v>-0.46921945008765148</v>
      </c>
      <c r="E1802" s="105">
        <v>7.7475171764584613E-3</v>
      </c>
    </row>
    <row r="1803" spans="2:5">
      <c r="B1803" s="13">
        <v>43285</v>
      </c>
      <c r="C1803">
        <v>1280.0635990000001</v>
      </c>
      <c r="D1803" s="262">
        <f t="shared" si="32"/>
        <v>13.49493995463717</v>
      </c>
      <c r="E1803" s="105">
        <v>7.7462534660842734E-3</v>
      </c>
    </row>
    <row r="1804" spans="2:5">
      <c r="B1804" s="13">
        <v>41057</v>
      </c>
      <c r="C1804">
        <v>88.311065999999997</v>
      </c>
      <c r="D1804" s="262">
        <f t="shared" si="32"/>
        <v>1.9956735411303625</v>
      </c>
      <c r="E1804" s="105">
        <v>7.7350692260903173E-3</v>
      </c>
    </row>
    <row r="1805" spans="2:5">
      <c r="B1805" s="13">
        <v>39891</v>
      </c>
      <c r="C1805">
        <v>29.479536</v>
      </c>
      <c r="D1805" s="262">
        <f t="shared" si="32"/>
        <v>-0.9566249501392422</v>
      </c>
      <c r="E1805" s="105">
        <v>7.7168120780247923E-3</v>
      </c>
    </row>
    <row r="1806" spans="2:5">
      <c r="B1806" s="13">
        <v>42719</v>
      </c>
      <c r="C1806">
        <v>679.64269999999999</v>
      </c>
      <c r="D1806" s="262">
        <f t="shared" si="32"/>
        <v>4.4033646488569884</v>
      </c>
      <c r="E1806" s="105">
        <v>7.7101784374610334E-3</v>
      </c>
    </row>
    <row r="1807" spans="2:5">
      <c r="B1807" s="13">
        <v>40297</v>
      </c>
      <c r="C1807">
        <v>125.781387</v>
      </c>
      <c r="D1807" s="262">
        <f t="shared" si="32"/>
        <v>-0.79351814779816532</v>
      </c>
      <c r="E1807" s="105">
        <v>7.6933228066940161E-3</v>
      </c>
    </row>
    <row r="1808" spans="2:5">
      <c r="B1808" s="13">
        <v>43707</v>
      </c>
      <c r="C1808">
        <v>609.16436799999997</v>
      </c>
      <c r="D1808" s="262">
        <f t="shared" si="32"/>
        <v>12.651110758284901</v>
      </c>
      <c r="E1808" s="105">
        <v>7.6499445885001068E-3</v>
      </c>
    </row>
    <row r="1809" spans="2:5">
      <c r="B1809" s="13">
        <v>39941</v>
      </c>
      <c r="C1809">
        <v>44.623795000000001</v>
      </c>
      <c r="D1809" s="262">
        <f t="shared" si="32"/>
        <v>-0.96093071132258312</v>
      </c>
      <c r="E1809" s="105">
        <v>7.6466924811833935E-3</v>
      </c>
    </row>
    <row r="1810" spans="2:5">
      <c r="B1810" s="13">
        <v>43252</v>
      </c>
      <c r="C1810">
        <v>1142.170654</v>
      </c>
      <c r="D1810" s="262">
        <f t="shared" si="32"/>
        <v>0.6362514921329494</v>
      </c>
      <c r="E1810" s="105">
        <v>7.6421812921034834E-3</v>
      </c>
    </row>
    <row r="1811" spans="2:5">
      <c r="B1811" s="13">
        <v>42787</v>
      </c>
      <c r="C1811">
        <v>698.04101600000001</v>
      </c>
      <c r="D1811" s="262">
        <f t="shared" si="32"/>
        <v>22.421717810250406</v>
      </c>
      <c r="E1811" s="105">
        <v>7.6410721322933677E-3</v>
      </c>
    </row>
    <row r="1812" spans="2:5">
      <c r="B1812" s="13">
        <v>37532</v>
      </c>
      <c r="C1812">
        <v>29.803152000000001</v>
      </c>
      <c r="D1812" s="262">
        <f t="shared" si="32"/>
        <v>-0.95988248372343365</v>
      </c>
      <c r="E1812" s="105">
        <v>7.6213421381560315E-3</v>
      </c>
    </row>
    <row r="1813" spans="2:5">
      <c r="B1813" s="13">
        <v>43956</v>
      </c>
      <c r="C1813">
        <v>742.89624000000003</v>
      </c>
      <c r="D1813" s="262">
        <f t="shared" si="32"/>
        <v>6.3370497831277156E-2</v>
      </c>
      <c r="E1813" s="105">
        <v>7.5791876210698703E-3</v>
      </c>
    </row>
    <row r="1814" spans="2:5">
      <c r="B1814" s="13">
        <v>43942</v>
      </c>
      <c r="C1814">
        <v>698.62408400000004</v>
      </c>
      <c r="D1814" s="262">
        <f t="shared" si="32"/>
        <v>9.5529850572556754</v>
      </c>
      <c r="E1814" s="105">
        <v>7.5730886292175569E-3</v>
      </c>
    </row>
    <row r="1815" spans="2:5">
      <c r="B1815" s="13">
        <v>38649</v>
      </c>
      <c r="C1815">
        <v>66.201560999999998</v>
      </c>
      <c r="D1815" s="262">
        <f t="shared" si="32"/>
        <v>-6.0901765548163761E-2</v>
      </c>
      <c r="E1815" s="105">
        <v>7.5657116731497479E-3</v>
      </c>
    </row>
    <row r="1816" spans="2:5">
      <c r="B1816" s="13">
        <v>40100</v>
      </c>
      <c r="C1816">
        <v>70.494820000000004</v>
      </c>
      <c r="D1816" s="262">
        <f t="shared" si="32"/>
        <v>-0.98549445870940289</v>
      </c>
      <c r="E1816" s="105">
        <v>7.562807612412013E-3</v>
      </c>
    </row>
    <row r="1817" spans="2:5">
      <c r="B1817" s="13">
        <v>44441</v>
      </c>
      <c r="C1817">
        <v>4859.8544920000004</v>
      </c>
      <c r="D1817" s="262">
        <f t="shared" si="32"/>
        <v>68.05203244900467</v>
      </c>
      <c r="E1817" s="105">
        <v>7.5521499842687153E-3</v>
      </c>
    </row>
    <row r="1818" spans="2:5">
      <c r="B1818" s="13">
        <v>39511</v>
      </c>
      <c r="C1818">
        <v>70.379600999999994</v>
      </c>
      <c r="D1818" s="262">
        <f t="shared" si="32"/>
        <v>-0.91948757295025796</v>
      </c>
      <c r="E1818" s="105">
        <v>7.5463473231511665E-3</v>
      </c>
    </row>
    <row r="1819" spans="2:5">
      <c r="B1819" s="13">
        <v>43649</v>
      </c>
      <c r="C1819">
        <v>874.14581299999998</v>
      </c>
      <c r="D1819" s="262">
        <f t="shared" si="32"/>
        <v>39.637010115161139</v>
      </c>
      <c r="E1819" s="105">
        <v>7.5462527148524644E-3</v>
      </c>
    </row>
    <row r="1820" spans="2:5">
      <c r="B1820" s="13">
        <v>37690</v>
      </c>
      <c r="C1820">
        <v>21.511075999999999</v>
      </c>
      <c r="D1820" s="262">
        <f t="shared" si="32"/>
        <v>-0.97286136410882884</v>
      </c>
      <c r="E1820" s="105">
        <v>7.5412871031001298E-3</v>
      </c>
    </row>
    <row r="1821" spans="2:5">
      <c r="B1821" s="13">
        <v>42937</v>
      </c>
      <c r="C1821">
        <v>792.63659700000005</v>
      </c>
      <c r="D1821" s="262">
        <f t="shared" si="32"/>
        <v>8.442841454018458</v>
      </c>
      <c r="E1821" s="105">
        <v>7.5401671167314418E-3</v>
      </c>
    </row>
    <row r="1822" spans="2:5">
      <c r="B1822" s="13">
        <v>41484</v>
      </c>
      <c r="C1822">
        <v>83.940475000000006</v>
      </c>
      <c r="D1822" s="262">
        <f t="shared" si="32"/>
        <v>0.25850299951262912</v>
      </c>
      <c r="E1822" s="105">
        <v>7.5207868402350437E-3</v>
      </c>
    </row>
    <row r="1823" spans="2:5">
      <c r="B1823" s="13">
        <v>38646</v>
      </c>
      <c r="C1823">
        <v>66.698668999999995</v>
      </c>
      <c r="D1823" s="262">
        <f t="shared" si="32"/>
        <v>-3.4251636939943222E-2</v>
      </c>
      <c r="E1823" s="105">
        <v>7.5090072271860363E-3</v>
      </c>
    </row>
    <row r="1824" spans="2:5">
      <c r="B1824" s="13">
        <v>38632</v>
      </c>
      <c r="C1824">
        <v>69.064232000000004</v>
      </c>
      <c r="D1824" s="262">
        <f t="shared" si="32"/>
        <v>-0.32497072242365266</v>
      </c>
      <c r="E1824" s="105">
        <v>7.5018548510152596E-3</v>
      </c>
    </row>
    <row r="1825" spans="2:5">
      <c r="B1825" s="13">
        <v>41598</v>
      </c>
      <c r="C1825">
        <v>102.312943</v>
      </c>
      <c r="D1825" s="262">
        <f t="shared" si="32"/>
        <v>0.19524883620796771</v>
      </c>
      <c r="E1825" s="105">
        <v>7.4922833195174487E-3</v>
      </c>
    </row>
    <row r="1826" spans="2:5">
      <c r="B1826" s="13">
        <v>41037</v>
      </c>
      <c r="C1826">
        <v>85.599700999999996</v>
      </c>
      <c r="D1826" s="262">
        <f t="shared" si="32"/>
        <v>-0.21060411552981928</v>
      </c>
      <c r="E1826" s="105">
        <v>7.479597025114193E-3</v>
      </c>
    </row>
    <row r="1827" spans="2:5">
      <c r="B1827" s="13">
        <v>40312</v>
      </c>
      <c r="C1827">
        <v>108.43697400000001</v>
      </c>
      <c r="D1827" s="262">
        <f t="shared" si="32"/>
        <v>0.30756223143144418</v>
      </c>
      <c r="E1827" s="105">
        <v>7.4651310155588093E-3</v>
      </c>
    </row>
    <row r="1828" spans="2:5">
      <c r="B1828" s="13">
        <v>40996</v>
      </c>
      <c r="C1828">
        <v>82.930640999999994</v>
      </c>
      <c r="D1828" s="262">
        <f t="shared" si="32"/>
        <v>-0.98865649823367507</v>
      </c>
      <c r="E1828" s="105">
        <v>7.4626248286412131E-3</v>
      </c>
    </row>
    <row r="1829" spans="2:5">
      <c r="B1829" s="13">
        <v>45128</v>
      </c>
      <c r="C1829">
        <v>7310.8500979999999</v>
      </c>
      <c r="D1829" s="262">
        <f t="shared" si="32"/>
        <v>84.112581107020134</v>
      </c>
      <c r="E1829">
        <v>7.4620559682636216E-3</v>
      </c>
    </row>
    <row r="1830" spans="2:5">
      <c r="B1830" s="13">
        <v>40788</v>
      </c>
      <c r="C1830">
        <v>85.896232999999995</v>
      </c>
      <c r="D1830" s="262">
        <f t="shared" si="32"/>
        <v>-0.8768109194610344</v>
      </c>
      <c r="E1830" s="105">
        <v>7.4535006978944879E-3</v>
      </c>
    </row>
    <row r="1831" spans="2:5">
      <c r="B1831" s="13">
        <v>42795</v>
      </c>
      <c r="C1831">
        <v>697.27148399999999</v>
      </c>
      <c r="D1831" s="262">
        <f t="shared" si="32"/>
        <v>-0.88289071514221529</v>
      </c>
      <c r="E1831" s="105">
        <v>7.4457228086850322E-3</v>
      </c>
    </row>
    <row r="1832" spans="2:5">
      <c r="B1832" s="13">
        <v>45009</v>
      </c>
      <c r="C1832">
        <v>5954.0239259999998</v>
      </c>
      <c r="D1832" s="262">
        <f t="shared" si="32"/>
        <v>-0.20598193687005178</v>
      </c>
      <c r="E1832" s="105">
        <v>7.4374041601504215E-3</v>
      </c>
    </row>
    <row r="1833" spans="2:5">
      <c r="B1833" s="13">
        <v>45334</v>
      </c>
      <c r="C1833">
        <v>7498.6000979999999</v>
      </c>
      <c r="D1833" s="262">
        <f t="shared" si="32"/>
        <v>24.606499168852512</v>
      </c>
      <c r="E1833">
        <v>7.4295399149249021E-3</v>
      </c>
    </row>
    <row r="1834" spans="2:5">
      <c r="B1834" s="13">
        <v>41912</v>
      </c>
      <c r="C1834">
        <v>292.83972199999999</v>
      </c>
      <c r="D1834" s="262">
        <f t="shared" si="32"/>
        <v>11.173730574350868</v>
      </c>
      <c r="E1834" s="105">
        <v>7.4253726086718434E-3</v>
      </c>
    </row>
    <row r="1835" spans="2:5">
      <c r="B1835" s="13">
        <v>37790</v>
      </c>
      <c r="C1835">
        <v>24.055052</v>
      </c>
      <c r="D1835" s="262">
        <f t="shared" si="32"/>
        <v>-0.96349020910759564</v>
      </c>
      <c r="E1835" s="105">
        <v>7.4170949453904464E-3</v>
      </c>
    </row>
    <row r="1836" spans="2:5">
      <c r="B1836" s="13">
        <v>42737</v>
      </c>
      <c r="C1836">
        <v>658.86578399999996</v>
      </c>
      <c r="D1836" s="262">
        <f t="shared" si="32"/>
        <v>5.3571335779446851</v>
      </c>
      <c r="E1836" s="105">
        <v>7.4160620434407911E-3</v>
      </c>
    </row>
    <row r="1837" spans="2:5">
      <c r="B1837" s="13">
        <v>40676</v>
      </c>
      <c r="C1837">
        <v>103.64196</v>
      </c>
      <c r="D1837" s="262">
        <f t="shared" si="32"/>
        <v>2.7150389455475803E-2</v>
      </c>
      <c r="E1837" s="105">
        <v>7.4149156796830791E-3</v>
      </c>
    </row>
    <row r="1838" spans="2:5">
      <c r="B1838" s="13">
        <v>41270</v>
      </c>
      <c r="C1838">
        <v>100.90242000000001</v>
      </c>
      <c r="D1838" s="262">
        <f t="shared" si="32"/>
        <v>-9.9027785004183438E-2</v>
      </c>
      <c r="E1838" s="105">
        <v>7.4058528676607871E-3</v>
      </c>
    </row>
    <row r="1839" spans="2:5">
      <c r="B1839" s="13">
        <v>40378</v>
      </c>
      <c r="C1839">
        <v>111.99282100000001</v>
      </c>
      <c r="D1839" s="262">
        <f t="shared" si="32"/>
        <v>-0.98240970241635106</v>
      </c>
      <c r="E1839" s="105">
        <v>7.4034145159136708E-3</v>
      </c>
    </row>
    <row r="1840" spans="2:5">
      <c r="B1840" s="13">
        <v>44929</v>
      </c>
      <c r="C1840">
        <v>6366.7382809999999</v>
      </c>
      <c r="D1840" s="262">
        <f t="shared" si="32"/>
        <v>56.85627326636596</v>
      </c>
      <c r="E1840" s="105">
        <v>7.3945970729028246E-3</v>
      </c>
    </row>
    <row r="1841" spans="2:5">
      <c r="B1841" s="13">
        <v>40350</v>
      </c>
      <c r="C1841">
        <v>110.044044</v>
      </c>
      <c r="D1841" s="262">
        <f t="shared" si="32"/>
        <v>-0.98402656943119859</v>
      </c>
      <c r="E1841" s="105">
        <v>7.3555121357712092E-3</v>
      </c>
    </row>
    <row r="1842" spans="2:5">
      <c r="B1842" s="13">
        <v>44867</v>
      </c>
      <c r="C1842">
        <v>6889.1928710000002</v>
      </c>
      <c r="D1842" s="262">
        <f t="shared" si="32"/>
        <v>88.596461383497626</v>
      </c>
      <c r="E1842" s="105">
        <v>7.3339617752497125E-3</v>
      </c>
    </row>
    <row r="1843" spans="2:5">
      <c r="B1843" s="13">
        <v>41540</v>
      </c>
      <c r="C1843">
        <v>76.891350000000003</v>
      </c>
      <c r="D1843" s="262">
        <f t="shared" si="32"/>
        <v>-0.17577288185389256</v>
      </c>
      <c r="E1843" s="105">
        <v>7.3290581531244917E-3</v>
      </c>
    </row>
    <row r="1844" spans="2:5">
      <c r="B1844" s="13">
        <v>41085</v>
      </c>
      <c r="C1844">
        <v>93.289032000000006</v>
      </c>
      <c r="D1844" s="262">
        <f t="shared" si="32"/>
        <v>-0.20712640717931238</v>
      </c>
      <c r="E1844" s="105">
        <v>7.3192996573643709E-3</v>
      </c>
    </row>
    <row r="1845" spans="2:5">
      <c r="B1845" s="13">
        <v>39253</v>
      </c>
      <c r="C1845">
        <v>117.659401</v>
      </c>
      <c r="D1845" s="262">
        <f t="shared" si="32"/>
        <v>-0.86040799801180878</v>
      </c>
      <c r="E1845" s="105">
        <v>7.3170665096251178E-3</v>
      </c>
    </row>
    <row r="1846" spans="2:5">
      <c r="B1846" s="13">
        <v>43508</v>
      </c>
      <c r="C1846">
        <v>842.88067599999999</v>
      </c>
      <c r="D1846" s="262">
        <f t="shared" si="32"/>
        <v>7.2482030340989745</v>
      </c>
      <c r="E1846" s="105">
        <v>7.3142069454700679E-3</v>
      </c>
    </row>
    <row r="1847" spans="2:5">
      <c r="B1847" s="13">
        <v>41163</v>
      </c>
      <c r="C1847">
        <v>102.18961299999999</v>
      </c>
      <c r="D1847" s="262">
        <f t="shared" si="32"/>
        <v>-0.87415217015644708</v>
      </c>
      <c r="E1847" s="105">
        <v>7.3118162342432538E-3</v>
      </c>
    </row>
    <row r="1848" spans="2:5">
      <c r="B1848" s="13">
        <v>43021</v>
      </c>
      <c r="C1848">
        <v>812.00933799999996</v>
      </c>
      <c r="D1848" s="262">
        <f t="shared" si="32"/>
        <v>29.435665346915929</v>
      </c>
      <c r="E1848" s="105">
        <v>7.299992770100538E-3</v>
      </c>
    </row>
    <row r="1849" spans="2:5">
      <c r="B1849" s="13">
        <v>37573</v>
      </c>
      <c r="C1849">
        <v>26.679532999999999</v>
      </c>
      <c r="D1849" s="262">
        <f t="shared" si="32"/>
        <v>-0.33453809488141345</v>
      </c>
      <c r="E1849" s="105">
        <v>7.294594199286116E-3</v>
      </c>
    </row>
    <row r="1850" spans="2:5">
      <c r="B1850" s="13">
        <v>37980</v>
      </c>
      <c r="C1850">
        <v>40.091751000000002</v>
      </c>
      <c r="D1850" s="262">
        <f t="shared" si="32"/>
        <v>-0.99468395490098682</v>
      </c>
      <c r="E1850" s="105">
        <v>7.2812019613614021E-3</v>
      </c>
    </row>
    <row r="1851" spans="2:5">
      <c r="B1851" s="13">
        <v>45114</v>
      </c>
      <c r="C1851">
        <v>7541.6499020000001</v>
      </c>
      <c r="D1851" s="262">
        <f t="shared" si="32"/>
        <v>68.592595354771134</v>
      </c>
      <c r="E1851">
        <v>7.2656719089118317E-3</v>
      </c>
    </row>
    <row r="1852" spans="2:5">
      <c r="B1852" s="13">
        <v>39365</v>
      </c>
      <c r="C1852">
        <v>108.368568</v>
      </c>
      <c r="D1852" s="262">
        <f t="shared" si="32"/>
        <v>-0.55343014377625399</v>
      </c>
      <c r="E1852" s="105">
        <v>7.2644646324668037E-3</v>
      </c>
    </row>
    <row r="1853" spans="2:5">
      <c r="B1853" s="13">
        <v>41781</v>
      </c>
      <c r="C1853">
        <v>242.66879299999999</v>
      </c>
      <c r="D1853" s="262">
        <f t="shared" si="32"/>
        <v>2.632684028688332</v>
      </c>
      <c r="E1853" s="105">
        <v>7.2452327224145378E-3</v>
      </c>
    </row>
    <row r="1854" spans="2:5">
      <c r="B1854" s="13">
        <v>38868</v>
      </c>
      <c r="C1854">
        <v>66.801513999999997</v>
      </c>
      <c r="D1854" s="262">
        <f t="shared" si="32"/>
        <v>-0.61009385528613547</v>
      </c>
      <c r="E1854" s="105">
        <v>7.2369541193458018E-3</v>
      </c>
    </row>
    <row r="1855" spans="2:5">
      <c r="B1855" s="13">
        <v>41654</v>
      </c>
      <c r="C1855">
        <v>171.32716400000001</v>
      </c>
      <c r="D1855" s="262">
        <f t="shared" si="32"/>
        <v>-0.87289481284752279</v>
      </c>
      <c r="E1855" s="105">
        <v>7.2357443917533855E-3</v>
      </c>
    </row>
    <row r="1856" spans="2:5">
      <c r="B1856" s="13">
        <v>43297</v>
      </c>
      <c r="C1856">
        <v>1347.9163820000001</v>
      </c>
      <c r="D1856" s="262">
        <f t="shared" si="32"/>
        <v>-0.84391473427337804</v>
      </c>
      <c r="E1856" s="105">
        <v>7.232338714858056E-3</v>
      </c>
    </row>
    <row r="1857" spans="2:5">
      <c r="B1857" s="13">
        <v>44658</v>
      </c>
      <c r="C1857">
        <v>8635.7695309999999</v>
      </c>
      <c r="D1857" s="262">
        <f t="shared" si="32"/>
        <v>238.76148068492873</v>
      </c>
      <c r="E1857" s="105">
        <v>7.2074961606922111E-3</v>
      </c>
    </row>
    <row r="1858" spans="2:5">
      <c r="B1858" s="13">
        <v>37971</v>
      </c>
      <c r="C1858">
        <v>36.018169</v>
      </c>
      <c r="D1858" s="262">
        <f t="shared" si="32"/>
        <v>-0.44368764750961803</v>
      </c>
      <c r="E1858" s="105">
        <v>7.2037464515026083E-3</v>
      </c>
    </row>
    <row r="1859" spans="2:5">
      <c r="B1859" s="13">
        <v>38768</v>
      </c>
      <c r="C1859">
        <v>64.744506999999999</v>
      </c>
      <c r="D1859" s="262">
        <f t="shared" si="32"/>
        <v>-0.99088439358732427</v>
      </c>
      <c r="E1859" s="105">
        <v>7.1999046073543769E-3</v>
      </c>
    </row>
    <row r="1860" spans="2:5">
      <c r="B1860" s="13">
        <v>45411</v>
      </c>
      <c r="C1860">
        <v>7102.6000979999999</v>
      </c>
      <c r="D1860" s="262">
        <f t="shared" si="32"/>
        <v>-0.17849599296679147</v>
      </c>
      <c r="E1860">
        <v>7.1895796458512715E-3</v>
      </c>
    </row>
    <row r="1861" spans="2:5">
      <c r="B1861" s="13">
        <v>45296</v>
      </c>
      <c r="C1861">
        <v>8645.8496090000008</v>
      </c>
      <c r="D1861" s="262">
        <f t="shared" si="32"/>
        <v>292.74846821575079</v>
      </c>
      <c r="E1861">
        <v>7.1875742140642988E-3</v>
      </c>
    </row>
    <row r="1862" spans="2:5">
      <c r="B1862" s="13">
        <v>37890</v>
      </c>
      <c r="C1862">
        <v>29.432832999999999</v>
      </c>
      <c r="D1862" s="262">
        <f t="shared" si="32"/>
        <v>-0.9952113824926565</v>
      </c>
      <c r="E1862" s="105">
        <v>7.1628632961222667E-3</v>
      </c>
    </row>
    <row r="1863" spans="2:5">
      <c r="B1863" s="13">
        <v>44986</v>
      </c>
      <c r="C1863">
        <v>6146.4155270000001</v>
      </c>
      <c r="D1863" s="262">
        <f t="shared" si="32"/>
        <v>0.10786587421356418</v>
      </c>
      <c r="E1863" s="105">
        <v>7.1619875869375705E-3</v>
      </c>
    </row>
    <row r="1864" spans="2:5">
      <c r="B1864" s="13">
        <v>44460</v>
      </c>
      <c r="C1864">
        <v>5547.9780270000001</v>
      </c>
      <c r="D1864" s="262">
        <f t="shared" ref="D1864:D1927" si="33">(C1864-C1865)/C1865</f>
        <v>105.82681150627133</v>
      </c>
      <c r="E1864" s="105">
        <v>7.1324661273670202E-3</v>
      </c>
    </row>
    <row r="1865" spans="2:5">
      <c r="B1865" s="13">
        <v>38280</v>
      </c>
      <c r="C1865">
        <v>51.934322000000002</v>
      </c>
      <c r="D1865" s="262">
        <f t="shared" si="33"/>
        <v>0.75204355177988003</v>
      </c>
      <c r="E1865" s="105">
        <v>7.1148204809668636E-3</v>
      </c>
    </row>
    <row r="1866" spans="2:5">
      <c r="B1866" s="13">
        <v>37869</v>
      </c>
      <c r="C1866">
        <v>29.642140999999999</v>
      </c>
      <c r="D1866" s="262">
        <f t="shared" si="33"/>
        <v>-0.95131849313949246</v>
      </c>
      <c r="E1866" s="105">
        <v>7.1113779635144213E-3</v>
      </c>
    </row>
    <row r="1867" spans="2:5">
      <c r="B1867" s="13">
        <v>42103</v>
      </c>
      <c r="C1867">
        <v>608.89941399999998</v>
      </c>
      <c r="D1867" s="262">
        <f t="shared" si="33"/>
        <v>4.6265504353969185</v>
      </c>
      <c r="E1867" s="105">
        <v>7.1022643469938196E-3</v>
      </c>
    </row>
    <row r="1868" spans="2:5">
      <c r="B1868" s="13">
        <v>40654</v>
      </c>
      <c r="C1868">
        <v>108.21895600000001</v>
      </c>
      <c r="D1868" s="262">
        <f t="shared" si="33"/>
        <v>-9.7954854213736259E-2</v>
      </c>
      <c r="E1868" s="105">
        <v>7.0992340127735819E-3</v>
      </c>
    </row>
    <row r="1869" spans="2:5">
      <c r="B1869" s="13">
        <v>40555</v>
      </c>
      <c r="C1869">
        <v>119.970665</v>
      </c>
      <c r="D1869" s="262">
        <f t="shared" si="33"/>
        <v>-0.91837933870999267</v>
      </c>
      <c r="E1869" s="105">
        <v>7.0959366426756676E-3</v>
      </c>
    </row>
    <row r="1870" spans="2:5">
      <c r="B1870" s="13">
        <v>44146</v>
      </c>
      <c r="C1870">
        <v>1469.856567</v>
      </c>
      <c r="D1870" s="262">
        <f t="shared" si="33"/>
        <v>41.838649531050258</v>
      </c>
      <c r="E1870" s="105">
        <v>7.0904938245504997E-3</v>
      </c>
    </row>
    <row r="1871" spans="2:5">
      <c r="B1871" s="13">
        <v>37958</v>
      </c>
      <c r="C1871">
        <v>34.311458999999999</v>
      </c>
      <c r="D1871" s="262">
        <f t="shared" si="33"/>
        <v>-0.96203307510626024</v>
      </c>
      <c r="E1871" s="105">
        <v>7.0889472387960922E-3</v>
      </c>
    </row>
    <row r="1872" spans="2:5">
      <c r="B1872" s="13">
        <v>44033</v>
      </c>
      <c r="C1872">
        <v>903.71972700000003</v>
      </c>
      <c r="D1872" s="262">
        <f t="shared" si="33"/>
        <v>31.746683714234258</v>
      </c>
      <c r="E1872" s="105">
        <v>7.0503867146751859E-3</v>
      </c>
    </row>
    <row r="1873" spans="2:5">
      <c r="B1873" s="13">
        <v>38083</v>
      </c>
      <c r="C1873">
        <v>27.597290000000001</v>
      </c>
      <c r="D1873" s="262">
        <f t="shared" si="33"/>
        <v>-0.68391819306507284</v>
      </c>
      <c r="E1873" s="105">
        <v>7.0502262710104178E-3</v>
      </c>
    </row>
    <row r="1874" spans="2:5">
      <c r="B1874" s="13">
        <v>41344</v>
      </c>
      <c r="C1874">
        <v>87.310592999999997</v>
      </c>
      <c r="D1874" s="262">
        <f t="shared" si="33"/>
        <v>-0.84191556169092585</v>
      </c>
      <c r="E1874" s="105">
        <v>7.0459984368804567E-3</v>
      </c>
    </row>
    <row r="1875" spans="2:5">
      <c r="B1875" s="13">
        <v>42186</v>
      </c>
      <c r="C1875">
        <v>552.30352800000003</v>
      </c>
      <c r="D1875" s="262">
        <f t="shared" si="33"/>
        <v>6.5086767691508172</v>
      </c>
      <c r="E1875" s="105">
        <v>7.0422196736014357E-3</v>
      </c>
    </row>
    <row r="1876" spans="2:5">
      <c r="B1876" s="13">
        <v>38700</v>
      </c>
      <c r="C1876">
        <v>73.555374</v>
      </c>
      <c r="D1876" s="262">
        <f t="shared" si="33"/>
        <v>-0.21428313306209584</v>
      </c>
      <c r="E1876" s="105">
        <v>7.0405818793418734E-3</v>
      </c>
    </row>
    <row r="1877" spans="2:5">
      <c r="B1877" s="13">
        <v>41152</v>
      </c>
      <c r="C1877">
        <v>93.615622999999999</v>
      </c>
      <c r="D1877" s="262">
        <f t="shared" si="33"/>
        <v>1.8931318838132889</v>
      </c>
      <c r="E1877" s="105">
        <v>7.0405234325469582E-3</v>
      </c>
    </row>
    <row r="1878" spans="2:5">
      <c r="B1878" s="13">
        <v>39847</v>
      </c>
      <c r="C1878">
        <v>32.357883000000001</v>
      </c>
      <c r="D1878" s="262">
        <f t="shared" si="33"/>
        <v>-0.99526315028279844</v>
      </c>
      <c r="E1878" s="105">
        <v>7.0255520197738761E-3</v>
      </c>
    </row>
    <row r="1879" spans="2:5">
      <c r="B1879" s="13">
        <v>44901</v>
      </c>
      <c r="C1879">
        <v>6831.0976559999999</v>
      </c>
      <c r="D1879" s="262">
        <f t="shared" si="33"/>
        <v>69.181353133445256</v>
      </c>
      <c r="E1879" s="105">
        <v>7.0135641988952309E-3</v>
      </c>
    </row>
    <row r="1880" spans="2:5">
      <c r="B1880" s="13">
        <v>41096</v>
      </c>
      <c r="C1880">
        <v>97.334937999999994</v>
      </c>
      <c r="D1880" s="262">
        <f t="shared" si="33"/>
        <v>-0.8820691659239368</v>
      </c>
      <c r="E1880" s="105">
        <v>7.0129258703414375E-3</v>
      </c>
    </row>
    <row r="1881" spans="2:5">
      <c r="B1881" s="13">
        <v>42947</v>
      </c>
      <c r="C1881">
        <v>825.35613999999998</v>
      </c>
      <c r="D1881" s="262">
        <f t="shared" si="33"/>
        <v>-0.8041226608117289</v>
      </c>
      <c r="E1881" s="105">
        <v>7.007690410557682E-3</v>
      </c>
    </row>
    <row r="1882" spans="2:5">
      <c r="B1882" s="13">
        <v>44417</v>
      </c>
      <c r="C1882">
        <v>4213.6376950000003</v>
      </c>
      <c r="D1882" s="262">
        <f t="shared" si="33"/>
        <v>4.3148721252588311</v>
      </c>
      <c r="E1882" s="105">
        <v>7.0069563270533349E-3</v>
      </c>
    </row>
    <row r="1883" spans="2:5">
      <c r="B1883" s="13">
        <v>43035</v>
      </c>
      <c r="C1883">
        <v>792.801331</v>
      </c>
      <c r="D1883" s="262">
        <f t="shared" si="33"/>
        <v>6.5390115472871866</v>
      </c>
      <c r="E1883" s="105">
        <v>6.9963507062233933E-3</v>
      </c>
    </row>
    <row r="1884" spans="2:5">
      <c r="B1884" s="13">
        <v>39181</v>
      </c>
      <c r="C1884">
        <v>105.159851</v>
      </c>
      <c r="D1884" s="262">
        <f t="shared" si="33"/>
        <v>0.68947844958418714</v>
      </c>
      <c r="E1884" s="105">
        <v>6.9905891348569192E-3</v>
      </c>
    </row>
    <row r="1885" spans="2:5">
      <c r="B1885" s="13">
        <v>40126</v>
      </c>
      <c r="C1885">
        <v>62.243972999999997</v>
      </c>
      <c r="D1885" s="262">
        <f t="shared" si="33"/>
        <v>-0.92179968275990509</v>
      </c>
      <c r="E1885" s="105">
        <v>6.9754483379582902E-3</v>
      </c>
    </row>
    <row r="1886" spans="2:5">
      <c r="B1886" s="13">
        <v>42933</v>
      </c>
      <c r="C1886">
        <v>795.95550500000002</v>
      </c>
      <c r="D1886" s="262">
        <f t="shared" si="33"/>
        <v>8.2857498341916855</v>
      </c>
      <c r="E1886" s="105">
        <v>6.9683537242582047E-3</v>
      </c>
    </row>
    <row r="1887" spans="2:5">
      <c r="B1887" s="13">
        <v>41368</v>
      </c>
      <c r="C1887">
        <v>85.717956999999998</v>
      </c>
      <c r="D1887" s="262">
        <f t="shared" si="33"/>
        <v>-0.97998133770609885</v>
      </c>
      <c r="E1887" s="105">
        <v>6.9195180306909822E-3</v>
      </c>
    </row>
    <row r="1888" spans="2:5">
      <c r="B1888" s="13">
        <v>44389</v>
      </c>
      <c r="C1888">
        <v>4281.9023440000001</v>
      </c>
      <c r="D1888" s="262">
        <f t="shared" si="33"/>
        <v>39.754978583541266</v>
      </c>
      <c r="E1888" s="105">
        <v>6.9179467298942782E-3</v>
      </c>
    </row>
    <row r="1889" spans="2:5">
      <c r="B1889" s="13">
        <v>40394</v>
      </c>
      <c r="C1889">
        <v>105.064522</v>
      </c>
      <c r="D1889" s="262">
        <f t="shared" si="33"/>
        <v>-2.9148627159182806E-2</v>
      </c>
      <c r="E1889" s="105">
        <v>6.9156197517404386E-3</v>
      </c>
    </row>
    <row r="1890" spans="2:5">
      <c r="B1890" s="13">
        <v>40637</v>
      </c>
      <c r="C1890">
        <v>108.21895600000001</v>
      </c>
      <c r="D1890" s="262">
        <f t="shared" si="33"/>
        <v>0.1230210791284426</v>
      </c>
      <c r="E1890" s="105">
        <v>6.905988378525448E-3</v>
      </c>
    </row>
    <row r="1891" spans="2:5">
      <c r="B1891" s="13">
        <v>40715</v>
      </c>
      <c r="C1891">
        <v>96.364136000000002</v>
      </c>
      <c r="D1891" s="262">
        <f t="shared" si="33"/>
        <v>-0.8544797456271368</v>
      </c>
      <c r="E1891" s="105">
        <v>6.8935708498474319E-3</v>
      </c>
    </row>
    <row r="1892" spans="2:5">
      <c r="B1892" s="13">
        <v>43741</v>
      </c>
      <c r="C1892">
        <v>662.20428500000003</v>
      </c>
      <c r="D1892" s="262">
        <f t="shared" si="33"/>
        <v>8.0982118131341068</v>
      </c>
      <c r="E1892" s="105">
        <v>6.8854309232614219E-3</v>
      </c>
    </row>
    <row r="1893" spans="2:5">
      <c r="B1893" s="13">
        <v>38727</v>
      </c>
      <c r="C1893">
        <v>72.784003999999996</v>
      </c>
      <c r="D1893" s="262">
        <f t="shared" si="33"/>
        <v>1.5684290597490727</v>
      </c>
      <c r="E1893" s="105">
        <v>6.8768757203241547E-3</v>
      </c>
    </row>
    <row r="1894" spans="2:5">
      <c r="B1894" s="13">
        <v>37866</v>
      </c>
      <c r="C1894">
        <v>28.337945999999999</v>
      </c>
      <c r="D1894" s="262">
        <f t="shared" si="33"/>
        <v>-0.96709162410258542</v>
      </c>
      <c r="E1894" s="105">
        <v>6.8649074151878858E-3</v>
      </c>
    </row>
    <row r="1895" spans="2:5">
      <c r="B1895" s="13">
        <v>42298</v>
      </c>
      <c r="C1895">
        <v>861.11651600000005</v>
      </c>
      <c r="D1895" s="262">
        <f t="shared" si="33"/>
        <v>-0.18455346731594272</v>
      </c>
      <c r="E1895" s="105">
        <v>6.8404475648856065E-3</v>
      </c>
    </row>
    <row r="1896" spans="2:5">
      <c r="B1896" s="13">
        <v>42361</v>
      </c>
      <c r="C1896">
        <v>1056.0061040000001</v>
      </c>
      <c r="D1896" s="262">
        <f t="shared" si="33"/>
        <v>0.54370341263239796</v>
      </c>
      <c r="E1896" s="105">
        <v>6.8346688616095887E-3</v>
      </c>
    </row>
    <row r="1897" spans="2:5">
      <c r="B1897" s="13">
        <v>42800</v>
      </c>
      <c r="C1897">
        <v>684.07318099999998</v>
      </c>
      <c r="D1897" s="262">
        <f t="shared" si="33"/>
        <v>8.1059622004290883</v>
      </c>
      <c r="E1897" s="105">
        <v>6.8296961574249998E-3</v>
      </c>
    </row>
    <row r="1898" spans="2:5">
      <c r="B1898" s="13">
        <v>39499</v>
      </c>
      <c r="C1898">
        <v>75.123656999999994</v>
      </c>
      <c r="D1898" s="262">
        <f t="shared" si="33"/>
        <v>-0.95489956032976098</v>
      </c>
      <c r="E1898" s="105">
        <v>6.8206230249041643E-3</v>
      </c>
    </row>
    <row r="1899" spans="2:5">
      <c r="B1899" s="13">
        <v>44172</v>
      </c>
      <c r="C1899">
        <v>1665.6967770000001</v>
      </c>
      <c r="D1899" s="262">
        <f t="shared" si="33"/>
        <v>-0.78493957238307344</v>
      </c>
      <c r="E1899" s="105">
        <v>6.8184273043835689E-3</v>
      </c>
    </row>
    <row r="1900" spans="2:5">
      <c r="B1900" s="13">
        <v>45352</v>
      </c>
      <c r="C1900">
        <v>7745.25</v>
      </c>
      <c r="D1900" s="262">
        <f t="shared" si="33"/>
        <v>-1.9594788491336564E-2</v>
      </c>
      <c r="E1900">
        <v>6.8049888425546663E-3</v>
      </c>
    </row>
    <row r="1901" spans="2:5">
      <c r="B1901" s="13">
        <v>45391</v>
      </c>
      <c r="C1901">
        <v>7900.0498049999997</v>
      </c>
      <c r="D1901" s="262">
        <f t="shared" si="33"/>
        <v>21.314945491640412</v>
      </c>
      <c r="E1901">
        <v>6.7925962978302671E-3</v>
      </c>
    </row>
    <row r="1902" spans="2:5">
      <c r="B1902" s="13">
        <v>42027</v>
      </c>
      <c r="C1902">
        <v>354.02505500000001</v>
      </c>
      <c r="D1902" s="262">
        <f t="shared" si="33"/>
        <v>5.7906125658105729</v>
      </c>
      <c r="E1902" s="105">
        <v>6.7843676586370159E-3</v>
      </c>
    </row>
    <row r="1903" spans="2:5">
      <c r="B1903" s="13">
        <v>38322</v>
      </c>
      <c r="C1903">
        <v>52.134480000000003</v>
      </c>
      <c r="D1903" s="262">
        <f t="shared" si="33"/>
        <v>-0.95755641776530021</v>
      </c>
      <c r="E1903" s="105">
        <v>6.7637393434005089E-3</v>
      </c>
    </row>
    <row r="1904" spans="2:5">
      <c r="B1904" s="13">
        <v>43266</v>
      </c>
      <c r="C1904">
        <v>1228.3242190000001</v>
      </c>
      <c r="D1904" s="262">
        <f t="shared" si="33"/>
        <v>22.478086315464257</v>
      </c>
      <c r="E1904" s="105">
        <v>6.7525165413172576E-3</v>
      </c>
    </row>
    <row r="1905" spans="2:5">
      <c r="B1905" s="13">
        <v>38350</v>
      </c>
      <c r="C1905">
        <v>52.317901999999997</v>
      </c>
      <c r="D1905" s="262">
        <f t="shared" si="33"/>
        <v>-0.29562201022837714</v>
      </c>
      <c r="E1905" s="105">
        <v>6.7391109159641261E-3</v>
      </c>
    </row>
    <row r="1906" spans="2:5">
      <c r="B1906" s="13">
        <v>38581</v>
      </c>
      <c r="C1906">
        <v>74.275322000000003</v>
      </c>
      <c r="D1906" s="262">
        <f t="shared" si="33"/>
        <v>-0.31234690295302925</v>
      </c>
      <c r="E1906" s="105">
        <v>6.7377742816542114E-3</v>
      </c>
    </row>
    <row r="1907" spans="2:5">
      <c r="B1907" s="13">
        <v>40661</v>
      </c>
      <c r="C1907">
        <v>108.01277899999999</v>
      </c>
      <c r="D1907" s="262">
        <f t="shared" si="33"/>
        <v>-0.8274776432487102</v>
      </c>
      <c r="E1907" s="105">
        <v>6.7255102052133711E-3</v>
      </c>
    </row>
    <row r="1908" spans="2:5">
      <c r="B1908" s="13">
        <v>42664</v>
      </c>
      <c r="C1908">
        <v>626.07989499999996</v>
      </c>
      <c r="D1908" s="262">
        <f t="shared" si="33"/>
        <v>1.2133480628287205</v>
      </c>
      <c r="E1908" s="105">
        <v>6.7115454250883406E-3</v>
      </c>
    </row>
    <row r="1909" spans="2:5">
      <c r="B1909" s="13">
        <v>41925</v>
      </c>
      <c r="C1909">
        <v>282.86554000000001</v>
      </c>
      <c r="D1909" s="262">
        <f t="shared" si="33"/>
        <v>-0.60986428208844634</v>
      </c>
      <c r="E1909" s="105">
        <v>6.7110931488905201E-3</v>
      </c>
    </row>
    <row r="1910" spans="2:5">
      <c r="B1910" s="13">
        <v>42859</v>
      </c>
      <c r="C1910">
        <v>725.04394500000001</v>
      </c>
      <c r="D1910" s="262">
        <f t="shared" si="33"/>
        <v>-8.9894025938554445E-2</v>
      </c>
      <c r="E1910" s="105">
        <v>6.7020983037639195E-3</v>
      </c>
    </row>
    <row r="1911" spans="2:5">
      <c r="B1911" s="13">
        <v>43837</v>
      </c>
      <c r="C1911">
        <v>796.65881300000001</v>
      </c>
      <c r="D1911" s="262">
        <f t="shared" si="33"/>
        <v>-0.86708754684089018</v>
      </c>
      <c r="E1911" s="105">
        <v>6.6963159008496956E-3</v>
      </c>
    </row>
    <row r="1912" spans="2:5">
      <c r="B1912" s="13">
        <v>45008</v>
      </c>
      <c r="C1912">
        <v>5993.861328</v>
      </c>
      <c r="D1912" s="262">
        <f t="shared" si="33"/>
        <v>-0.14660389046337699</v>
      </c>
      <c r="E1912" s="105">
        <v>6.6908367341351046E-3</v>
      </c>
    </row>
    <row r="1913" spans="2:5">
      <c r="B1913" s="13">
        <v>45058</v>
      </c>
      <c r="C1913">
        <v>7023.5395509999998</v>
      </c>
      <c r="D1913" s="262">
        <f t="shared" si="33"/>
        <v>-0.20730226904551122</v>
      </c>
      <c r="E1913">
        <v>6.6840921834599113E-3</v>
      </c>
    </row>
    <row r="1914" spans="2:5">
      <c r="B1914" s="13">
        <v>45286</v>
      </c>
      <c r="C1914">
        <v>8860.2998050000006</v>
      </c>
      <c r="D1914" s="262">
        <f t="shared" si="33"/>
        <v>0.19648090398954496</v>
      </c>
      <c r="E1914">
        <v>6.6806572743283036E-3</v>
      </c>
    </row>
    <row r="1915" spans="2:5">
      <c r="B1915" s="13">
        <v>45174</v>
      </c>
      <c r="C1915">
        <v>7405.2998049999997</v>
      </c>
      <c r="D1915" s="262">
        <f t="shared" si="33"/>
        <v>-0.30150463818655887</v>
      </c>
      <c r="E1915">
        <v>6.6745886053199369E-3</v>
      </c>
    </row>
    <row r="1916" spans="2:5">
      <c r="B1916" s="13">
        <v>44790</v>
      </c>
      <c r="C1916">
        <v>10601.788086</v>
      </c>
      <c r="D1916" s="262">
        <f t="shared" si="33"/>
        <v>10.670770552466847</v>
      </c>
      <c r="E1916" s="105">
        <v>6.6655867302192594E-3</v>
      </c>
    </row>
    <row r="1917" spans="2:5">
      <c r="B1917" s="13">
        <v>42439</v>
      </c>
      <c r="C1917">
        <v>908.40515100000005</v>
      </c>
      <c r="D1917" s="262">
        <f t="shared" si="33"/>
        <v>11.246205945639478</v>
      </c>
      <c r="E1917" s="105">
        <v>6.6624474776375616E-3</v>
      </c>
    </row>
    <row r="1918" spans="2:5">
      <c r="B1918" s="13">
        <v>39632</v>
      </c>
      <c r="C1918">
        <v>74.178496999999993</v>
      </c>
      <c r="D1918" s="262">
        <f t="shared" si="33"/>
        <v>-0.5533253613522312</v>
      </c>
      <c r="E1918" s="105">
        <v>6.6604190392354906E-3</v>
      </c>
    </row>
    <row r="1919" spans="2:5">
      <c r="B1919" s="13">
        <v>41632</v>
      </c>
      <c r="C1919">
        <v>166.068298</v>
      </c>
      <c r="D1919" s="262">
        <f t="shared" si="33"/>
        <v>-0.81621387363462428</v>
      </c>
      <c r="E1919" s="105">
        <v>6.6465661810495465E-3</v>
      </c>
    </row>
    <row r="1920" spans="2:5">
      <c r="B1920" s="13">
        <v>42482</v>
      </c>
      <c r="C1920">
        <v>903.59539800000005</v>
      </c>
      <c r="D1920" s="262">
        <f t="shared" si="33"/>
        <v>12.912125848167095</v>
      </c>
      <c r="E1920" s="105">
        <v>6.6463988737801979E-3</v>
      </c>
    </row>
    <row r="1921" spans="2:5">
      <c r="B1921" s="13">
        <v>38799</v>
      </c>
      <c r="C1921">
        <v>64.950203000000002</v>
      </c>
      <c r="D1921" s="262">
        <f t="shared" si="33"/>
        <v>1.2164268349039149</v>
      </c>
      <c r="E1921" s="105">
        <v>6.641847094448667E-3</v>
      </c>
    </row>
    <row r="1922" spans="2:5">
      <c r="B1922" s="13">
        <v>37631</v>
      </c>
      <c r="C1922">
        <v>29.304013999999999</v>
      </c>
      <c r="D1922" s="262">
        <f t="shared" si="33"/>
        <v>0</v>
      </c>
      <c r="E1922" s="105">
        <v>6.6374005463403088E-3</v>
      </c>
    </row>
    <row r="1923" spans="2:5">
      <c r="B1923" s="13">
        <v>37874</v>
      </c>
      <c r="C1923">
        <v>29.304013999999999</v>
      </c>
      <c r="D1923" s="262">
        <f t="shared" si="33"/>
        <v>-0.95738904963893567</v>
      </c>
      <c r="E1923" s="105">
        <v>6.6374005463403088E-3</v>
      </c>
    </row>
    <row r="1924" spans="2:5">
      <c r="B1924" s="13">
        <v>42824</v>
      </c>
      <c r="C1924">
        <v>687.71087599999998</v>
      </c>
      <c r="D1924" s="262">
        <f t="shared" si="33"/>
        <v>12.550897148997016</v>
      </c>
      <c r="E1924" s="105">
        <v>6.6216167998247961E-3</v>
      </c>
    </row>
    <row r="1925" spans="2:5">
      <c r="B1925" s="13">
        <v>38240</v>
      </c>
      <c r="C1925">
        <v>50.750210000000003</v>
      </c>
      <c r="D1925" s="262">
        <f t="shared" si="33"/>
        <v>0.4773568562115918</v>
      </c>
      <c r="E1925" s="105">
        <v>6.6160882687780996E-3</v>
      </c>
    </row>
    <row r="1926" spans="2:5">
      <c r="B1926" s="13">
        <v>39804</v>
      </c>
      <c r="C1926">
        <v>34.352032000000001</v>
      </c>
      <c r="D1926" s="262">
        <f t="shared" si="33"/>
        <v>-0.55656742561439043</v>
      </c>
      <c r="E1926" s="105">
        <v>6.6150181124310127E-3</v>
      </c>
    </row>
    <row r="1927" spans="2:5">
      <c r="B1927" s="13">
        <v>39602</v>
      </c>
      <c r="C1927">
        <v>77.468445000000003</v>
      </c>
      <c r="D1927" s="262">
        <f t="shared" si="33"/>
        <v>-0.22249350464941053</v>
      </c>
      <c r="E1927" s="105">
        <v>6.6131144324048539E-3</v>
      </c>
    </row>
    <row r="1928" spans="2:5">
      <c r="B1928" s="13">
        <v>41169</v>
      </c>
      <c r="C1928">
        <v>99.637039000000001</v>
      </c>
      <c r="D1928" s="262">
        <f t="shared" ref="D1928:D1991" si="34">(C1928-C1929)/C1929</f>
        <v>-6.6496584235353304E-2</v>
      </c>
      <c r="E1928" s="105">
        <v>6.6122264952090653E-3</v>
      </c>
    </row>
    <row r="1929" spans="2:5">
      <c r="B1929" s="13">
        <v>40386</v>
      </c>
      <c r="C1929">
        <v>106.73452</v>
      </c>
      <c r="D1929" s="262">
        <f t="shared" si="34"/>
        <v>0.62999239817056418</v>
      </c>
      <c r="E1929" s="105">
        <v>6.6109365641374915E-3</v>
      </c>
    </row>
    <row r="1930" spans="2:5">
      <c r="B1930" s="13">
        <v>38796</v>
      </c>
      <c r="C1930">
        <v>65.481605999999999</v>
      </c>
      <c r="D1930" s="262">
        <f t="shared" si="34"/>
        <v>0.11637720137476064</v>
      </c>
      <c r="E1930" s="105">
        <v>6.5876068985039051E-3</v>
      </c>
    </row>
    <row r="1931" spans="2:5">
      <c r="B1931" s="13">
        <v>38399</v>
      </c>
      <c r="C1931">
        <v>58.655448999999997</v>
      </c>
      <c r="D1931" s="262">
        <f t="shared" si="34"/>
        <v>-0.9373537917660999</v>
      </c>
      <c r="E1931" s="105">
        <v>6.5829039822331925E-3</v>
      </c>
    </row>
    <row r="1932" spans="2:5">
      <c r="B1932" s="13">
        <v>43544</v>
      </c>
      <c r="C1932">
        <v>936.296875</v>
      </c>
      <c r="D1932" s="262">
        <f t="shared" si="34"/>
        <v>7.2261500245318091</v>
      </c>
      <c r="E1932" s="105">
        <v>6.5797844902370888E-3</v>
      </c>
    </row>
    <row r="1933" spans="2:5">
      <c r="B1933" s="13">
        <v>40372</v>
      </c>
      <c r="C1933">
        <v>113.81957199999999</v>
      </c>
      <c r="D1933" s="262">
        <f t="shared" si="34"/>
        <v>-0.86242005990082926</v>
      </c>
      <c r="E1933" s="105">
        <v>6.5686946142491437E-3</v>
      </c>
    </row>
    <row r="1934" spans="2:5">
      <c r="B1934" s="13">
        <v>43812</v>
      </c>
      <c r="C1934">
        <v>827.297729</v>
      </c>
      <c r="D1934" s="262">
        <f t="shared" si="34"/>
        <v>13.028576711437218</v>
      </c>
      <c r="E1934" s="105">
        <v>6.5647327091040777E-3</v>
      </c>
    </row>
    <row r="1935" spans="2:5">
      <c r="B1935" s="13">
        <v>38425</v>
      </c>
      <c r="C1935">
        <v>58.972321000000001</v>
      </c>
      <c r="D1935" s="262">
        <f t="shared" si="34"/>
        <v>1.1608415158961618</v>
      </c>
      <c r="E1935" s="105">
        <v>6.547318099889665E-3</v>
      </c>
    </row>
    <row r="1936" spans="2:5">
      <c r="B1936" s="13">
        <v>38086</v>
      </c>
      <c r="C1936">
        <v>27.291367999999999</v>
      </c>
      <c r="D1936" s="262">
        <f t="shared" si="34"/>
        <v>-0.97294410449101121</v>
      </c>
      <c r="E1936" s="105">
        <v>6.5317649780204223E-3</v>
      </c>
    </row>
    <row r="1937" spans="2:5">
      <c r="B1937" s="13">
        <v>43207</v>
      </c>
      <c r="C1937">
        <v>1008.703186</v>
      </c>
      <c r="D1937" s="262">
        <f t="shared" si="34"/>
        <v>17.644326212314972</v>
      </c>
      <c r="E1937" s="105">
        <v>6.5298454898945627E-3</v>
      </c>
    </row>
    <row r="1938" spans="2:5">
      <c r="B1938" s="13">
        <v>38359</v>
      </c>
      <c r="C1938">
        <v>54.102421</v>
      </c>
      <c r="D1938" s="262">
        <f t="shared" si="34"/>
        <v>-0.21876910031295199</v>
      </c>
      <c r="E1938" s="105">
        <v>6.515529030376139E-3</v>
      </c>
    </row>
    <row r="1939" spans="2:5">
      <c r="B1939" s="13">
        <v>38621</v>
      </c>
      <c r="C1939">
        <v>69.252791999999999</v>
      </c>
      <c r="D1939" s="262">
        <f t="shared" si="34"/>
        <v>-0.92271908191426411</v>
      </c>
      <c r="E1939" s="105">
        <v>6.4772081561217769E-3</v>
      </c>
    </row>
    <row r="1940" spans="2:5">
      <c r="B1940" s="13">
        <v>44035</v>
      </c>
      <c r="C1940">
        <v>896.117615</v>
      </c>
      <c r="D1940" s="262">
        <f t="shared" si="34"/>
        <v>6.7185325688740083E-2</v>
      </c>
      <c r="E1940" s="105">
        <v>6.4447609994110529E-3</v>
      </c>
    </row>
    <row r="1941" spans="2:5">
      <c r="B1941" s="13">
        <v>43494</v>
      </c>
      <c r="C1941">
        <v>839.70196499999997</v>
      </c>
      <c r="D1941" s="262">
        <f t="shared" si="34"/>
        <v>7.0265650962369222</v>
      </c>
      <c r="E1941" s="105">
        <v>6.4256055457048893E-3</v>
      </c>
    </row>
    <row r="1942" spans="2:5">
      <c r="B1942" s="13">
        <v>40332</v>
      </c>
      <c r="C1942">
        <v>104.61535600000001</v>
      </c>
      <c r="D1942" s="262">
        <f t="shared" si="34"/>
        <v>-0.1499996794685414</v>
      </c>
      <c r="E1942" s="105">
        <v>6.4103643897313487E-3</v>
      </c>
    </row>
    <row r="1943" spans="2:5">
      <c r="B1943" s="13">
        <v>40256</v>
      </c>
      <c r="C1943">
        <v>123.076843</v>
      </c>
      <c r="D1943" s="262">
        <f t="shared" si="34"/>
        <v>1.1902284051473395</v>
      </c>
      <c r="E1943" s="105">
        <v>6.4099359838011233E-3</v>
      </c>
    </row>
    <row r="1944" spans="2:5">
      <c r="B1944" s="13">
        <v>39976</v>
      </c>
      <c r="C1944">
        <v>56.193610999999997</v>
      </c>
      <c r="D1944" s="262">
        <f t="shared" si="34"/>
        <v>-0.31032532633912252</v>
      </c>
      <c r="E1944" s="105">
        <v>6.4018013846546106E-3</v>
      </c>
    </row>
    <row r="1945" spans="2:5">
      <c r="B1945" s="13">
        <v>39021</v>
      </c>
      <c r="C1945">
        <v>81.478431999999998</v>
      </c>
      <c r="D1945" s="262">
        <f t="shared" si="34"/>
        <v>-0.91223980420138262</v>
      </c>
      <c r="E1945" s="105">
        <v>6.3779627936587126E-3</v>
      </c>
    </row>
    <row r="1946" spans="2:5">
      <c r="B1946" s="13">
        <v>43472</v>
      </c>
      <c r="C1946">
        <v>928.42126499999995</v>
      </c>
      <c r="D1946" s="262">
        <f t="shared" si="34"/>
        <v>8.1976506167971248</v>
      </c>
      <c r="E1946" s="105">
        <v>6.3770334377304116E-3</v>
      </c>
    </row>
    <row r="1947" spans="2:5">
      <c r="B1947" s="13">
        <v>40696</v>
      </c>
      <c r="C1947">
        <v>100.941132</v>
      </c>
      <c r="D1947" s="262">
        <f t="shared" si="34"/>
        <v>4.2535971812803879E-2</v>
      </c>
      <c r="E1947" s="105">
        <v>6.3722067639597132E-3</v>
      </c>
    </row>
    <row r="1948" spans="2:5">
      <c r="B1948" s="13">
        <v>41135</v>
      </c>
      <c r="C1948">
        <v>96.822685000000007</v>
      </c>
      <c r="D1948" s="262">
        <f t="shared" si="34"/>
        <v>-0.97251595564344273</v>
      </c>
      <c r="E1948" s="105">
        <v>6.3491365297174713E-3</v>
      </c>
    </row>
    <row r="1949" spans="2:5">
      <c r="B1949" s="13">
        <v>44349</v>
      </c>
      <c r="C1949">
        <v>3522.8688959999999</v>
      </c>
      <c r="D1949" s="262">
        <f t="shared" si="34"/>
        <v>2.3746799920595221</v>
      </c>
      <c r="E1949" s="105">
        <v>6.3468245671921934E-3</v>
      </c>
    </row>
    <row r="1950" spans="2:5">
      <c r="B1950" s="13">
        <v>42367</v>
      </c>
      <c r="C1950">
        <v>1043.911987</v>
      </c>
      <c r="D1950" s="262">
        <f t="shared" si="34"/>
        <v>7.77932330536827</v>
      </c>
      <c r="E1950" s="105">
        <v>6.3304815767803975E-3</v>
      </c>
    </row>
    <row r="1951" spans="2:5">
      <c r="B1951" s="13">
        <v>39255</v>
      </c>
      <c r="C1951">
        <v>118.90574599999999</v>
      </c>
      <c r="D1951" s="262">
        <f t="shared" si="34"/>
        <v>1.2076474484987607</v>
      </c>
      <c r="E1951" s="105">
        <v>6.3289020214434598E-3</v>
      </c>
    </row>
    <row r="1952" spans="2:5">
      <c r="B1952" s="13">
        <v>39995</v>
      </c>
      <c r="C1952">
        <v>53.860840000000003</v>
      </c>
      <c r="D1952" s="262">
        <f t="shared" si="34"/>
        <v>-0.94855614214371464</v>
      </c>
      <c r="E1952" s="105">
        <v>6.3269249593193473E-3</v>
      </c>
    </row>
    <row r="1953" spans="2:5">
      <c r="B1953" s="13">
        <v>44063</v>
      </c>
      <c r="C1953">
        <v>1046.9829099999999</v>
      </c>
      <c r="D1953" s="262">
        <f t="shared" si="34"/>
        <v>0.49559050225904339</v>
      </c>
      <c r="E1953" s="105">
        <v>6.3169913068315603E-3</v>
      </c>
    </row>
    <row r="1954" spans="2:5">
      <c r="B1954" s="13">
        <v>42775</v>
      </c>
      <c r="C1954">
        <v>700.04650900000001</v>
      </c>
      <c r="D1954" s="262">
        <f t="shared" si="34"/>
        <v>7.2785285897788237</v>
      </c>
      <c r="E1954" s="105">
        <v>6.3019541102861572E-3</v>
      </c>
    </row>
    <row r="1955" spans="2:5">
      <c r="B1955" s="13">
        <v>40984</v>
      </c>
      <c r="C1955">
        <v>84.561706999999998</v>
      </c>
      <c r="D1955" s="262">
        <f t="shared" si="34"/>
        <v>0.13954164452807619</v>
      </c>
      <c r="E1955" s="105">
        <v>6.3018380465095433E-3</v>
      </c>
    </row>
    <row r="1956" spans="2:5">
      <c r="B1956" s="13">
        <v>38692</v>
      </c>
      <c r="C1956">
        <v>74.206772000000001</v>
      </c>
      <c r="D1956" s="262">
        <f t="shared" si="34"/>
        <v>-0.31043471859559779</v>
      </c>
      <c r="E1956" s="105">
        <v>6.2759582283336956E-3</v>
      </c>
    </row>
    <row r="1957" spans="2:5">
      <c r="B1957" s="13">
        <v>40343</v>
      </c>
      <c r="C1957">
        <v>107.613846</v>
      </c>
      <c r="D1957" s="262">
        <f t="shared" si="34"/>
        <v>9.6036889399583759E-3</v>
      </c>
      <c r="E1957" s="105">
        <v>6.2304298284923286E-3</v>
      </c>
    </row>
    <row r="1958" spans="2:5">
      <c r="B1958" s="13">
        <v>40392</v>
      </c>
      <c r="C1958">
        <v>106.590187</v>
      </c>
      <c r="D1958" s="262">
        <f t="shared" si="34"/>
        <v>0.60220336472037039</v>
      </c>
      <c r="E1958" s="105">
        <v>6.2279443746009163E-3</v>
      </c>
    </row>
    <row r="1959" spans="2:5">
      <c r="B1959" s="13">
        <v>38783</v>
      </c>
      <c r="C1959">
        <v>66.527252000000004</v>
      </c>
      <c r="D1959" s="262">
        <f t="shared" si="34"/>
        <v>-0.12844768496488135</v>
      </c>
      <c r="E1959" s="105">
        <v>6.2224109280176925E-3</v>
      </c>
    </row>
    <row r="1960" spans="2:5">
      <c r="B1960" s="13">
        <v>41541</v>
      </c>
      <c r="C1960">
        <v>76.331908999999996</v>
      </c>
      <c r="D1960" s="262">
        <f t="shared" si="34"/>
        <v>-0.98789128305129359</v>
      </c>
      <c r="E1960" s="105">
        <v>6.1948707516813872E-3</v>
      </c>
    </row>
    <row r="1961" spans="2:5">
      <c r="B1961" s="13">
        <v>44914</v>
      </c>
      <c r="C1961">
        <v>6303.8808589999999</v>
      </c>
      <c r="D1961" s="262">
        <f t="shared" si="34"/>
        <v>-0.17494950944362328</v>
      </c>
      <c r="E1961" s="105">
        <v>6.1843989709956934E-3</v>
      </c>
    </row>
    <row r="1962" spans="2:5">
      <c r="B1962" s="13">
        <v>45349</v>
      </c>
      <c r="C1962">
        <v>7640.6000979999999</v>
      </c>
      <c r="D1962" s="262">
        <f t="shared" si="34"/>
        <v>241.73085641713618</v>
      </c>
      <c r="E1962">
        <v>6.1828233597698689E-3</v>
      </c>
    </row>
    <row r="1963" spans="2:5">
      <c r="B1963" s="13">
        <v>37600</v>
      </c>
      <c r="C1963">
        <v>31.477663</v>
      </c>
      <c r="D1963" s="262">
        <f t="shared" si="34"/>
        <v>-0.96383207905934853</v>
      </c>
      <c r="E1963" s="105">
        <v>6.1758789205654512E-3</v>
      </c>
    </row>
    <row r="1964" spans="2:5">
      <c r="B1964" s="13">
        <v>42275</v>
      </c>
      <c r="C1964">
        <v>870.31994599999996</v>
      </c>
      <c r="D1964" s="262">
        <f t="shared" si="34"/>
        <v>27.364378715712007</v>
      </c>
      <c r="E1964" s="105">
        <v>6.1754298301018116E-3</v>
      </c>
    </row>
    <row r="1965" spans="2:5">
      <c r="B1965" s="13">
        <v>39874</v>
      </c>
      <c r="C1965">
        <v>30.683554000000001</v>
      </c>
      <c r="D1965" s="262">
        <f t="shared" si="34"/>
        <v>-0.98839293929980154</v>
      </c>
      <c r="E1965" s="105">
        <v>6.1687263628563737E-3</v>
      </c>
    </row>
    <row r="1966" spans="2:5">
      <c r="B1966" s="13">
        <v>44251</v>
      </c>
      <c r="C1966">
        <v>2643.5249020000001</v>
      </c>
      <c r="D1966" s="262">
        <f t="shared" si="34"/>
        <v>1.5653995304869128</v>
      </c>
      <c r="E1966" s="105">
        <v>6.1602453283542656E-3</v>
      </c>
    </row>
    <row r="1967" spans="2:5">
      <c r="B1967" s="13">
        <v>43124</v>
      </c>
      <c r="C1967">
        <v>1030.453491</v>
      </c>
      <c r="D1967" s="262">
        <f t="shared" si="34"/>
        <v>11.937706457071972</v>
      </c>
      <c r="E1967" s="105">
        <v>6.1598647012543629E-3</v>
      </c>
    </row>
    <row r="1968" spans="2:5">
      <c r="B1968" s="13">
        <v>40890</v>
      </c>
      <c r="C1968">
        <v>79.647307999999995</v>
      </c>
      <c r="D1968" s="262">
        <f t="shared" si="34"/>
        <v>-0.30593322449347798</v>
      </c>
      <c r="E1968" s="105">
        <v>6.1547803852433098E-3</v>
      </c>
    </row>
    <row r="1969" spans="2:5">
      <c r="B1969" s="13">
        <v>40458</v>
      </c>
      <c r="C1969">
        <v>114.754532</v>
      </c>
      <c r="D1969" s="262">
        <f t="shared" si="34"/>
        <v>9.9968766913448623E-2</v>
      </c>
      <c r="E1969" s="105">
        <v>6.1460072994829517E-3</v>
      </c>
    </row>
    <row r="1970" spans="2:5">
      <c r="B1970" s="13">
        <v>40738</v>
      </c>
      <c r="C1970">
        <v>104.325264</v>
      </c>
      <c r="D1970" s="262">
        <f t="shared" si="34"/>
        <v>-0.87802011278798331</v>
      </c>
      <c r="E1970" s="105">
        <v>6.1286945914179125E-3</v>
      </c>
    </row>
    <row r="1971" spans="2:5">
      <c r="B1971" s="13">
        <v>42300</v>
      </c>
      <c r="C1971">
        <v>855.26611300000002</v>
      </c>
      <c r="D1971" s="262">
        <f t="shared" si="34"/>
        <v>9.2113084722952507</v>
      </c>
      <c r="E1971" s="105">
        <v>6.1205811569556836E-3</v>
      </c>
    </row>
    <row r="1972" spans="2:5">
      <c r="B1972" s="13">
        <v>40991</v>
      </c>
      <c r="C1972">
        <v>83.75676</v>
      </c>
      <c r="D1972" s="262">
        <f t="shared" si="34"/>
        <v>-0.90770591300169823</v>
      </c>
      <c r="E1972" s="105">
        <v>6.1066646454063477E-3</v>
      </c>
    </row>
    <row r="1973" spans="2:5">
      <c r="B1973" s="13">
        <v>43577</v>
      </c>
      <c r="C1973">
        <v>907.49865699999998</v>
      </c>
      <c r="D1973" s="262">
        <f t="shared" si="34"/>
        <v>8.6546751841702498</v>
      </c>
      <c r="E1973" s="105">
        <v>6.1014505778211265E-3</v>
      </c>
    </row>
    <row r="1974" spans="2:5">
      <c r="B1974" s="13">
        <v>39079</v>
      </c>
      <c r="C1974">
        <v>93.995773</v>
      </c>
      <c r="D1974" s="262">
        <f t="shared" si="34"/>
        <v>2.216443754239096</v>
      </c>
      <c r="E1974" s="105">
        <v>6.0990433023522935E-3</v>
      </c>
    </row>
    <row r="1975" spans="2:5">
      <c r="B1975" s="13">
        <v>38042</v>
      </c>
      <c r="C1975">
        <v>29.223509</v>
      </c>
      <c r="D1975" s="262">
        <f t="shared" si="34"/>
        <v>-0.89343119589773223</v>
      </c>
      <c r="E1975" s="105">
        <v>6.0975202501873044E-3</v>
      </c>
    </row>
    <row r="1976" spans="2:5">
      <c r="B1976" s="13">
        <v>41822</v>
      </c>
      <c r="C1976">
        <v>274.22198500000002</v>
      </c>
      <c r="D1976" s="262">
        <f t="shared" si="34"/>
        <v>2.1254235638020766</v>
      </c>
      <c r="E1976" s="105">
        <v>6.0756151815997209E-3</v>
      </c>
    </row>
    <row r="1977" spans="2:5">
      <c r="B1977" s="13">
        <v>40973</v>
      </c>
      <c r="C1977">
        <v>87.739142999999999</v>
      </c>
      <c r="D1977" s="262">
        <f t="shared" si="34"/>
        <v>-6.1067487230783722E-2</v>
      </c>
      <c r="E1977" s="105">
        <v>6.0723953558676361E-3</v>
      </c>
    </row>
    <row r="1978" spans="2:5">
      <c r="B1978" s="13">
        <v>39386</v>
      </c>
      <c r="C1978">
        <v>93.445633000000001</v>
      </c>
      <c r="D1978" s="262">
        <f t="shared" si="34"/>
        <v>-0.88800064582720517</v>
      </c>
      <c r="E1978" s="105">
        <v>6.0666554991099806E-3</v>
      </c>
    </row>
    <row r="1979" spans="2:5">
      <c r="B1979" s="13">
        <v>43495</v>
      </c>
      <c r="C1979">
        <v>834.34082000000001</v>
      </c>
      <c r="D1979" s="262">
        <f t="shared" si="34"/>
        <v>-0.88662923185173581</v>
      </c>
      <c r="E1979" s="105">
        <v>6.0640531391721163E-3</v>
      </c>
    </row>
    <row r="1980" spans="2:5">
      <c r="B1980" s="13">
        <v>45209</v>
      </c>
      <c r="C1980">
        <v>7359.3999020000001</v>
      </c>
      <c r="D1980" s="262">
        <f t="shared" si="34"/>
        <v>248.90387261360968</v>
      </c>
      <c r="E1980">
        <v>6.0559395505896223E-3</v>
      </c>
    </row>
    <row r="1981" spans="2:5">
      <c r="B1981" s="13">
        <v>37635</v>
      </c>
      <c r="C1981">
        <v>29.448923000000001</v>
      </c>
      <c r="D1981" s="262">
        <f t="shared" si="34"/>
        <v>-0.69950321728519083</v>
      </c>
      <c r="E1981" s="105">
        <v>6.0504274828729263E-3</v>
      </c>
    </row>
    <row r="1982" spans="2:5">
      <c r="B1982" s="13">
        <v>41207</v>
      </c>
      <c r="C1982">
        <v>98.000793000000002</v>
      </c>
      <c r="D1982" s="262">
        <f t="shared" si="34"/>
        <v>0.43177346383053927</v>
      </c>
      <c r="E1982" s="105">
        <v>6.0470845114596545E-3</v>
      </c>
    </row>
    <row r="1983" spans="2:5">
      <c r="B1983" s="13">
        <v>38544</v>
      </c>
      <c r="C1983">
        <v>68.447136</v>
      </c>
      <c r="D1983" s="262">
        <f t="shared" si="34"/>
        <v>-0.24600626293733066</v>
      </c>
      <c r="E1983" s="105">
        <v>6.0469405133725387E-3</v>
      </c>
    </row>
    <row r="1984" spans="2:5">
      <c r="B1984" s="13">
        <v>41323</v>
      </c>
      <c r="C1984">
        <v>90.779449</v>
      </c>
      <c r="D1984" s="262">
        <f t="shared" si="34"/>
        <v>-0.88927176125107954</v>
      </c>
      <c r="E1984" s="105">
        <v>6.0445603090913298E-3</v>
      </c>
    </row>
    <row r="1985" spans="2:5">
      <c r="B1985" s="13">
        <v>42327</v>
      </c>
      <c r="C1985">
        <v>819.84008800000004</v>
      </c>
      <c r="D1985" s="262">
        <f t="shared" si="34"/>
        <v>12.65705435073602</v>
      </c>
      <c r="E1985" s="105">
        <v>6.0440867776595346E-3</v>
      </c>
    </row>
    <row r="1986" spans="2:5">
      <c r="B1986" s="13">
        <v>38908</v>
      </c>
      <c r="C1986">
        <v>60.030521</v>
      </c>
      <c r="D1986" s="262">
        <f t="shared" si="34"/>
        <v>-0.42875862027686418</v>
      </c>
      <c r="E1986" s="105">
        <v>6.0328094902442255E-3</v>
      </c>
    </row>
    <row r="1987" spans="2:5">
      <c r="B1987" s="13">
        <v>41583</v>
      </c>
      <c r="C1987">
        <v>105.08783699999999</v>
      </c>
      <c r="D1987" s="262">
        <f t="shared" si="34"/>
        <v>0.9746482379908793</v>
      </c>
      <c r="E1987" s="105">
        <v>5.9982720865391368E-3</v>
      </c>
    </row>
    <row r="1988" spans="2:5">
      <c r="B1988" s="13">
        <v>38266</v>
      </c>
      <c r="C1988">
        <v>53.218510000000002</v>
      </c>
      <c r="D1988" s="262">
        <f t="shared" si="34"/>
        <v>-0.573552696531763</v>
      </c>
      <c r="E1988" s="105">
        <v>5.989833433891094E-3</v>
      </c>
    </row>
    <row r="1989" spans="2:5">
      <c r="B1989" s="13">
        <v>40548</v>
      </c>
      <c r="C1989">
        <v>124.795044</v>
      </c>
      <c r="D1989" s="262">
        <f t="shared" si="34"/>
        <v>0.93352793742755957</v>
      </c>
      <c r="E1989" s="105">
        <v>5.9829585039491637E-3</v>
      </c>
    </row>
    <row r="1990" spans="2:5">
      <c r="B1990" s="13">
        <v>38509</v>
      </c>
      <c r="C1990">
        <v>64.542664000000002</v>
      </c>
      <c r="D1990" s="262">
        <f t="shared" si="34"/>
        <v>-0.99008162261462729</v>
      </c>
      <c r="E1990" s="105">
        <v>5.9787491006922048E-3</v>
      </c>
    </row>
    <row r="1991" spans="2:5">
      <c r="B1991" s="13">
        <v>44511</v>
      </c>
      <c r="C1991">
        <v>6507.3813479999999</v>
      </c>
      <c r="D1991" s="262">
        <f t="shared" si="34"/>
        <v>74.70263092117338</v>
      </c>
      <c r="E1991" s="105">
        <v>5.9592391354828141E-3</v>
      </c>
    </row>
    <row r="1992" spans="2:5">
      <c r="B1992" s="13">
        <v>41019</v>
      </c>
      <c r="C1992">
        <v>85.959778</v>
      </c>
      <c r="D1992" s="262">
        <f t="shared" ref="D1992:D2055" si="35">(C1992-C1993)/C1993</f>
        <v>-0.87768383121070737</v>
      </c>
      <c r="E1992" s="105">
        <v>5.9495822290893258E-3</v>
      </c>
    </row>
    <row r="1993" spans="2:5">
      <c r="B1993" s="13">
        <v>43941</v>
      </c>
      <c r="C1993">
        <v>702.76709000000005</v>
      </c>
      <c r="D1993" s="262">
        <f t="shared" si="35"/>
        <v>4.9647710136170362</v>
      </c>
      <c r="E1993" s="105">
        <v>5.9302364388571721E-3</v>
      </c>
    </row>
    <row r="1994" spans="2:5">
      <c r="B1994" s="13">
        <v>39268</v>
      </c>
      <c r="C1994">
        <v>117.819626</v>
      </c>
      <c r="D1994" s="262">
        <f t="shared" si="35"/>
        <v>-0.66055549373777633</v>
      </c>
      <c r="E1994" s="105">
        <v>5.9285426120436044E-3</v>
      </c>
    </row>
    <row r="1995" spans="2:5">
      <c r="B1995" s="13">
        <v>42034</v>
      </c>
      <c r="C1995">
        <v>347.09539799999999</v>
      </c>
      <c r="D1995" s="262">
        <f t="shared" si="35"/>
        <v>-0.90682583489699475</v>
      </c>
      <c r="E1995" s="105">
        <v>5.9261748556228731E-3</v>
      </c>
    </row>
    <row r="1996" spans="2:5">
      <c r="B1996" s="13">
        <v>44362</v>
      </c>
      <c r="C1996">
        <v>3725.2321780000002</v>
      </c>
      <c r="D1996" s="262">
        <f t="shared" si="35"/>
        <v>57.594353514209722</v>
      </c>
      <c r="E1996" s="105">
        <v>5.8933413324691293E-3</v>
      </c>
    </row>
    <row r="1997" spans="2:5">
      <c r="B1997" s="13">
        <v>40057</v>
      </c>
      <c r="C1997">
        <v>63.576641000000002</v>
      </c>
      <c r="D1997" s="262">
        <f t="shared" si="35"/>
        <v>-2.5430555046929159E-2</v>
      </c>
      <c r="E1997" s="105">
        <v>5.8916118098738023E-3</v>
      </c>
    </row>
    <row r="1998" spans="2:5">
      <c r="B1998" s="13">
        <v>39553</v>
      </c>
      <c r="C1998">
        <v>65.235619</v>
      </c>
      <c r="D1998" s="262">
        <f t="shared" si="35"/>
        <v>-0.46443918994780414</v>
      </c>
      <c r="E1998" s="105">
        <v>5.8853952531603571E-3</v>
      </c>
    </row>
    <row r="1999" spans="2:5">
      <c r="B1999" s="13">
        <v>39240</v>
      </c>
      <c r="C1999">
        <v>121.808052</v>
      </c>
      <c r="D1999" s="262">
        <f t="shared" si="35"/>
        <v>3.1989423914919195</v>
      </c>
      <c r="E1999" s="105">
        <v>5.8812000869097342E-3</v>
      </c>
    </row>
    <row r="2000" spans="2:5">
      <c r="B2000" s="13">
        <v>39877</v>
      </c>
      <c r="C2000">
        <v>29.009222000000001</v>
      </c>
      <c r="D2000" s="262">
        <f t="shared" si="35"/>
        <v>-0.19206682480040929</v>
      </c>
      <c r="E2000" s="105">
        <v>5.8707185330773189E-3</v>
      </c>
    </row>
    <row r="2001" spans="2:5">
      <c r="B2001" s="13">
        <v>38005</v>
      </c>
      <c r="C2001">
        <v>35.905472000000003</v>
      </c>
      <c r="D2001" s="262">
        <f t="shared" si="35"/>
        <v>-0.41454812400074592</v>
      </c>
      <c r="E2001" s="105">
        <v>5.8639373790207215E-3</v>
      </c>
    </row>
    <row r="2002" spans="2:5">
      <c r="B2002" s="13">
        <v>39680</v>
      </c>
      <c r="C2002">
        <v>61.329501999999998</v>
      </c>
      <c r="D2002" s="262">
        <f t="shared" si="35"/>
        <v>-0.37040951615932605</v>
      </c>
      <c r="E2002" s="105">
        <v>5.8626870328534527E-3</v>
      </c>
    </row>
    <row r="2003" spans="2:5">
      <c r="B2003" s="13">
        <v>41211</v>
      </c>
      <c r="C2003">
        <v>97.411736000000005</v>
      </c>
      <c r="D2003" s="262">
        <f t="shared" si="35"/>
        <v>2.2010596005250029</v>
      </c>
      <c r="E2003" s="105">
        <v>5.8570484008732479E-3</v>
      </c>
    </row>
    <row r="2004" spans="2:5">
      <c r="B2004" s="13">
        <v>37617</v>
      </c>
      <c r="C2004">
        <v>30.431090999999999</v>
      </c>
      <c r="D2004" s="262">
        <f t="shared" si="35"/>
        <v>-0.86602395898822981</v>
      </c>
      <c r="E2004" s="105">
        <v>5.8542386014241886E-3</v>
      </c>
    </row>
    <row r="2005" spans="2:5">
      <c r="B2005" s="13">
        <v>41691</v>
      </c>
      <c r="C2005">
        <v>227.138306</v>
      </c>
      <c r="D2005" s="262">
        <f t="shared" si="35"/>
        <v>8.0895607333170059</v>
      </c>
      <c r="E2005" s="105">
        <v>5.8469352148040072E-3</v>
      </c>
    </row>
    <row r="2006" spans="2:5">
      <c r="B2006" s="13">
        <v>37825</v>
      </c>
      <c r="C2006">
        <v>24.98892</v>
      </c>
      <c r="D2006" s="262">
        <f t="shared" si="35"/>
        <v>-0.78033641292899236</v>
      </c>
      <c r="E2006" s="105">
        <v>5.8329157611330153E-3</v>
      </c>
    </row>
    <row r="2007" spans="2:5">
      <c r="B2007" s="13">
        <v>39216</v>
      </c>
      <c r="C2007">
        <v>113.759956</v>
      </c>
      <c r="D2007" s="262">
        <f t="shared" si="35"/>
        <v>2.8887253925046981</v>
      </c>
      <c r="E2007" s="105">
        <v>5.8250609067716534E-3</v>
      </c>
    </row>
    <row r="2008" spans="2:5">
      <c r="B2008" s="13">
        <v>39895</v>
      </c>
      <c r="C2008">
        <v>29.253789999999999</v>
      </c>
      <c r="D2008" s="262">
        <f t="shared" si="35"/>
        <v>-0.958288056012502</v>
      </c>
      <c r="E2008" s="105">
        <v>5.8214560922465984E-3</v>
      </c>
    </row>
    <row r="2009" spans="2:5">
      <c r="B2009" s="13">
        <v>42794</v>
      </c>
      <c r="C2009">
        <v>701.32885699999997</v>
      </c>
      <c r="D2009" s="262">
        <f t="shared" si="35"/>
        <v>9.6234219289459073</v>
      </c>
      <c r="E2009" s="105">
        <v>5.8189286283791067E-3</v>
      </c>
    </row>
    <row r="2010" spans="2:5">
      <c r="B2010" s="13">
        <v>39577</v>
      </c>
      <c r="C2010">
        <v>66.017227000000005</v>
      </c>
      <c r="D2010" s="262">
        <f t="shared" si="35"/>
        <v>-0.92086005192983045</v>
      </c>
      <c r="E2010" s="105">
        <v>5.8158924915905578E-3</v>
      </c>
    </row>
    <row r="2011" spans="2:5">
      <c r="B2011" s="13">
        <v>42997</v>
      </c>
      <c r="C2011">
        <v>834.18335000000002</v>
      </c>
      <c r="D2011" s="262">
        <f t="shared" si="35"/>
        <v>6.9828471774555068</v>
      </c>
      <c r="E2011" s="105">
        <v>5.789860130782705E-3</v>
      </c>
    </row>
    <row r="2012" spans="2:5">
      <c r="B2012" s="13">
        <v>39379</v>
      </c>
      <c r="C2012">
        <v>104.496971</v>
      </c>
      <c r="D2012" s="262">
        <f t="shared" si="35"/>
        <v>0.99089225175049755</v>
      </c>
      <c r="E2012" s="105">
        <v>5.7733835639141792E-3</v>
      </c>
    </row>
    <row r="2013" spans="2:5">
      <c r="B2013" s="13">
        <v>39714</v>
      </c>
      <c r="C2013">
        <v>52.487507000000001</v>
      </c>
      <c r="D2013" s="262">
        <f t="shared" si="35"/>
        <v>-0.14199338576091566</v>
      </c>
      <c r="E2013" s="105">
        <v>5.7681984138231047E-3</v>
      </c>
    </row>
    <row r="2014" spans="2:5">
      <c r="B2014" s="13">
        <v>38498</v>
      </c>
      <c r="C2014">
        <v>61.173779000000003</v>
      </c>
      <c r="D2014" s="262">
        <f t="shared" si="35"/>
        <v>-0.99118715428433135</v>
      </c>
      <c r="E2014" s="105">
        <v>5.7582142862310842E-3</v>
      </c>
    </row>
    <row r="2015" spans="2:5">
      <c r="B2015" s="13">
        <v>44865</v>
      </c>
      <c r="C2015">
        <v>6941.4331050000001</v>
      </c>
      <c r="D2015" s="262">
        <f t="shared" si="35"/>
        <v>25.903761096391985</v>
      </c>
      <c r="E2015" s="105">
        <v>5.757828015175737E-3</v>
      </c>
    </row>
    <row r="2016" spans="2:5">
      <c r="B2016" s="13">
        <v>41989</v>
      </c>
      <c r="C2016">
        <v>258.00976600000001</v>
      </c>
      <c r="D2016" s="262">
        <f t="shared" si="35"/>
        <v>-0.96889806265732425</v>
      </c>
      <c r="E2016" s="105">
        <v>5.7565532889293988E-3</v>
      </c>
    </row>
    <row r="2017" spans="2:5">
      <c r="B2017" s="13">
        <v>44846</v>
      </c>
      <c r="C2017">
        <v>8295.6171880000002</v>
      </c>
      <c r="D2017" s="262">
        <f t="shared" si="35"/>
        <v>0.35098048802560983</v>
      </c>
      <c r="E2017" s="105">
        <v>5.7501972866229982E-3</v>
      </c>
    </row>
    <row r="2018" spans="2:5">
      <c r="B2018" s="13">
        <v>44504</v>
      </c>
      <c r="C2018">
        <v>6140.4418949999999</v>
      </c>
      <c r="D2018" s="262">
        <f t="shared" si="35"/>
        <v>5.6824917378595652</v>
      </c>
      <c r="E2018" s="105">
        <v>5.7482755426429416E-3</v>
      </c>
    </row>
    <row r="2019" spans="2:5">
      <c r="B2019" s="13">
        <v>43482</v>
      </c>
      <c r="C2019">
        <v>918.88507100000004</v>
      </c>
      <c r="D2019" s="262">
        <f t="shared" si="35"/>
        <v>12.219482772751645</v>
      </c>
      <c r="E2019" s="105">
        <v>5.711810243665111E-3</v>
      </c>
    </row>
    <row r="2020" spans="2:5">
      <c r="B2020" s="13">
        <v>38686</v>
      </c>
      <c r="C2020">
        <v>69.509911000000002</v>
      </c>
      <c r="D2020" s="262">
        <f t="shared" si="35"/>
        <v>-0.9902287947988051</v>
      </c>
      <c r="E2020" s="105">
        <v>5.7041919094980541E-3</v>
      </c>
    </row>
    <row r="2021" spans="2:5">
      <c r="B2021" s="13">
        <v>45149</v>
      </c>
      <c r="C2021">
        <v>7113.75</v>
      </c>
      <c r="D2021" s="262">
        <f t="shared" si="35"/>
        <v>113.94011254573893</v>
      </c>
      <c r="E2021">
        <v>5.6973335344166721E-3</v>
      </c>
    </row>
    <row r="2022" spans="2:5">
      <c r="B2022" s="13">
        <v>38530</v>
      </c>
      <c r="C2022">
        <v>61.890926</v>
      </c>
      <c r="D2022" s="262">
        <f t="shared" si="35"/>
        <v>-0.99174055326515187</v>
      </c>
      <c r="E2022" s="105">
        <v>5.6913576964933345E-3</v>
      </c>
    </row>
    <row r="2023" spans="2:5">
      <c r="B2023" s="13">
        <v>45400</v>
      </c>
      <c r="C2023">
        <v>7493.3500979999999</v>
      </c>
      <c r="D2023" s="262">
        <f t="shared" si="35"/>
        <v>13.331509499824463</v>
      </c>
      <c r="E2023">
        <v>5.6838139847000257E-3</v>
      </c>
    </row>
    <row r="2024" spans="2:5">
      <c r="B2024" s="13">
        <v>42138</v>
      </c>
      <c r="C2024">
        <v>522.85839799999997</v>
      </c>
      <c r="D2024" s="262">
        <f t="shared" si="35"/>
        <v>-0.92356956041768912</v>
      </c>
      <c r="E2024" s="105">
        <v>5.681301227336631E-3</v>
      </c>
    </row>
    <row r="2025" spans="2:5">
      <c r="B2025" s="13">
        <v>44883</v>
      </c>
      <c r="C2025">
        <v>6840.970703</v>
      </c>
      <c r="D2025" s="262">
        <f t="shared" si="35"/>
        <v>198.47218817728728</v>
      </c>
      <c r="E2025" s="105">
        <v>5.6667825330303746E-3</v>
      </c>
    </row>
    <row r="2026" spans="2:5">
      <c r="B2026" s="13">
        <v>37498</v>
      </c>
      <c r="C2026">
        <v>34.295361</v>
      </c>
      <c r="D2026" s="262">
        <f t="shared" si="35"/>
        <v>-0.99432415107381333</v>
      </c>
      <c r="E2026" s="105">
        <v>5.6657724707413473E-3</v>
      </c>
    </row>
    <row r="2027" spans="2:5">
      <c r="B2027" s="13">
        <v>45006</v>
      </c>
      <c r="C2027">
        <v>6042.3315430000002</v>
      </c>
      <c r="D2027" s="262">
        <f t="shared" si="35"/>
        <v>-0.21987118702631028</v>
      </c>
      <c r="E2027" s="105">
        <v>5.6643663603428785E-3</v>
      </c>
    </row>
    <row r="2028" spans="2:5">
      <c r="B2028" s="13">
        <v>45383</v>
      </c>
      <c r="C2028">
        <v>7745.2998049999997</v>
      </c>
      <c r="D2028" s="262">
        <f t="shared" si="35"/>
        <v>87.315850284464659</v>
      </c>
      <c r="E2028">
        <v>5.6545337098710879E-3</v>
      </c>
    </row>
    <row r="2029" spans="2:5">
      <c r="B2029" s="13">
        <v>41562</v>
      </c>
      <c r="C2029">
        <v>87.699996999999996</v>
      </c>
      <c r="D2029" s="262">
        <f t="shared" si="35"/>
        <v>-0.98593574388807981</v>
      </c>
      <c r="E2029" s="105">
        <v>5.6451669775241181E-3</v>
      </c>
    </row>
    <row r="2030" spans="2:5">
      <c r="B2030" s="13">
        <v>44994</v>
      </c>
      <c r="C2030">
        <v>6235.6655270000001</v>
      </c>
      <c r="D2030" s="262">
        <f t="shared" si="35"/>
        <v>61.435490065886597</v>
      </c>
      <c r="E2030" s="105">
        <v>5.6405958583311908E-3</v>
      </c>
    </row>
    <row r="2031" spans="2:5">
      <c r="B2031" s="13">
        <v>41589</v>
      </c>
      <c r="C2031">
        <v>99.873733999999999</v>
      </c>
      <c r="D2031" s="262">
        <f t="shared" si="35"/>
        <v>-0.88896209756455102</v>
      </c>
      <c r="E2031" s="105">
        <v>5.6334209021655151E-3</v>
      </c>
    </row>
    <row r="2032" spans="2:5">
      <c r="B2032" s="13">
        <v>42451</v>
      </c>
      <c r="C2032">
        <v>899.45623799999998</v>
      </c>
      <c r="D2032" s="262">
        <f t="shared" si="35"/>
        <v>-7.2435862942572177E-2</v>
      </c>
      <c r="E2032" s="105">
        <v>5.6101634280096057E-3</v>
      </c>
    </row>
    <row r="2033" spans="2:5">
      <c r="B2033" s="13">
        <v>43451</v>
      </c>
      <c r="C2033">
        <v>969.69708300000002</v>
      </c>
      <c r="D2033" s="262">
        <f t="shared" si="35"/>
        <v>-0.86960565634006637</v>
      </c>
      <c r="E2033" s="105">
        <v>5.6089347422777327E-3</v>
      </c>
    </row>
    <row r="2034" spans="2:5">
      <c r="B2034" s="13">
        <v>45404</v>
      </c>
      <c r="C2034">
        <v>7436.6499020000001</v>
      </c>
      <c r="D2034" s="262">
        <f t="shared" si="35"/>
        <v>-2.0010555182183552E-2</v>
      </c>
      <c r="E2034">
        <v>5.6049472505185858E-3</v>
      </c>
    </row>
    <row r="2035" spans="2:5">
      <c r="B2035" s="13">
        <v>45107</v>
      </c>
      <c r="C2035">
        <v>7588.5</v>
      </c>
      <c r="D2035" s="262">
        <f t="shared" si="35"/>
        <v>0.83061697813405755</v>
      </c>
      <c r="E2035">
        <v>5.5921704796355297E-3</v>
      </c>
    </row>
    <row r="2036" spans="2:5">
      <c r="B2036" s="13">
        <v>44403</v>
      </c>
      <c r="C2036">
        <v>4145.3237300000001</v>
      </c>
      <c r="D2036" s="262">
        <f t="shared" si="35"/>
        <v>42.697818114325919</v>
      </c>
      <c r="E2036" s="105">
        <v>5.5917648552582331E-3</v>
      </c>
    </row>
    <row r="2037" spans="2:5">
      <c r="B2037" s="13">
        <v>39461</v>
      </c>
      <c r="C2037">
        <v>94.863403000000005</v>
      </c>
      <c r="D2037" s="262">
        <f t="shared" si="35"/>
        <v>-0.98673508163892065</v>
      </c>
      <c r="E2037" s="105">
        <v>5.5876165065982791E-3</v>
      </c>
    </row>
    <row r="2038" spans="2:5">
      <c r="B2038" s="13">
        <v>45414</v>
      </c>
      <c r="C2038">
        <v>7151.4501950000003</v>
      </c>
      <c r="D2038" s="262">
        <f t="shared" si="35"/>
        <v>64.301179602368151</v>
      </c>
      <c r="E2038">
        <v>5.5823383836608922E-3</v>
      </c>
    </row>
    <row r="2039" spans="2:5">
      <c r="B2039" s="13">
        <v>40359</v>
      </c>
      <c r="C2039">
        <v>109.51487</v>
      </c>
      <c r="D2039" s="262">
        <f t="shared" si="35"/>
        <v>-0.39708899809901821</v>
      </c>
      <c r="E2039" s="105">
        <v>5.5783287866092999E-3</v>
      </c>
    </row>
    <row r="2040" spans="2:5">
      <c r="B2040" s="13">
        <v>41675</v>
      </c>
      <c r="C2040">
        <v>181.64350899999999</v>
      </c>
      <c r="D2040" s="262">
        <f t="shared" si="35"/>
        <v>-0.3201676725163779</v>
      </c>
      <c r="E2040" s="105">
        <v>5.5748370664198878E-3</v>
      </c>
    </row>
    <row r="2041" spans="2:5">
      <c r="B2041" s="13">
        <v>41995</v>
      </c>
      <c r="C2041">
        <v>267.18869000000001</v>
      </c>
      <c r="D2041" s="262">
        <f t="shared" si="35"/>
        <v>-0.69580366481383815</v>
      </c>
      <c r="E2041" s="105">
        <v>5.5578087477102349E-3</v>
      </c>
    </row>
    <row r="2042" spans="2:5">
      <c r="B2042" s="13">
        <v>43076</v>
      </c>
      <c r="C2042">
        <v>878.342896</v>
      </c>
      <c r="D2042" s="262">
        <f t="shared" si="35"/>
        <v>13.532490956601034</v>
      </c>
      <c r="E2042" s="105">
        <v>5.5512694733244553E-3</v>
      </c>
    </row>
    <row r="2043" spans="2:5">
      <c r="B2043" s="13">
        <v>38485</v>
      </c>
      <c r="C2043">
        <v>60.439940999999997</v>
      </c>
      <c r="D2043" s="262">
        <f t="shared" si="35"/>
        <v>-0.83398695175170767</v>
      </c>
      <c r="E2043" s="105">
        <v>5.5492430456153263E-3</v>
      </c>
    </row>
    <row r="2044" spans="2:5">
      <c r="B2044" s="13">
        <v>42025</v>
      </c>
      <c r="C2044">
        <v>364.06741299999999</v>
      </c>
      <c r="D2044" s="262">
        <f t="shared" si="35"/>
        <v>2.6637126542839331</v>
      </c>
      <c r="E2044" s="105">
        <v>5.5223918587741791E-3</v>
      </c>
    </row>
    <row r="2045" spans="2:5">
      <c r="B2045" s="13">
        <v>39455</v>
      </c>
      <c r="C2045">
        <v>99.371170000000006</v>
      </c>
      <c r="D2045" s="262">
        <f t="shared" si="35"/>
        <v>-0.98814235984936938</v>
      </c>
      <c r="E2045" s="105">
        <v>5.5175824877469384E-3</v>
      </c>
    </row>
    <row r="2046" spans="2:5">
      <c r="B2046" s="13">
        <v>45253</v>
      </c>
      <c r="C2046">
        <v>8380.3496090000008</v>
      </c>
      <c r="D2046" s="262">
        <f t="shared" si="35"/>
        <v>8.1615091797460462</v>
      </c>
      <c r="E2046">
        <v>5.4951743131373869E-3</v>
      </c>
    </row>
    <row r="2047" spans="2:5">
      <c r="B2047" s="13">
        <v>43066</v>
      </c>
      <c r="C2047">
        <v>914.73461899999995</v>
      </c>
      <c r="D2047" s="262">
        <f t="shared" si="35"/>
        <v>5.7664436953064696E-2</v>
      </c>
      <c r="E2047" s="105">
        <v>5.4853818466911878E-3</v>
      </c>
    </row>
    <row r="2048" spans="2:5">
      <c r="B2048" s="13">
        <v>42500</v>
      </c>
      <c r="C2048">
        <v>864.86279300000001</v>
      </c>
      <c r="D2048" s="262">
        <f t="shared" si="35"/>
        <v>0.43045839288616139</v>
      </c>
      <c r="E2048" s="105">
        <v>5.484501121947101E-3</v>
      </c>
    </row>
    <row r="2049" spans="2:5">
      <c r="B2049" s="13">
        <v>42104</v>
      </c>
      <c r="C2049">
        <v>604.60534700000005</v>
      </c>
      <c r="D2049" s="262">
        <f t="shared" si="35"/>
        <v>-0.29141256049434117</v>
      </c>
      <c r="E2049" s="105">
        <v>5.4785490507422751E-3</v>
      </c>
    </row>
    <row r="2050" spans="2:5">
      <c r="B2050" s="13">
        <v>42510</v>
      </c>
      <c r="C2050">
        <v>853.25439500000005</v>
      </c>
      <c r="D2050" s="262">
        <f t="shared" si="35"/>
        <v>0.1856783145307099</v>
      </c>
      <c r="E2050" s="105">
        <v>5.4771561392042423E-3</v>
      </c>
    </row>
    <row r="2051" spans="2:5">
      <c r="B2051" s="13">
        <v>42620</v>
      </c>
      <c r="C2051">
        <v>719.63397199999997</v>
      </c>
      <c r="D2051" s="262">
        <f t="shared" si="35"/>
        <v>6.5885735252189156E-3</v>
      </c>
      <c r="E2051" s="105">
        <v>5.4734223814996708E-3</v>
      </c>
    </row>
    <row r="2052" spans="2:5">
      <c r="B2052" s="13">
        <v>42842</v>
      </c>
      <c r="C2052">
        <v>714.92364499999996</v>
      </c>
      <c r="D2052" s="262">
        <f t="shared" si="35"/>
        <v>-0.29091337879411161</v>
      </c>
      <c r="E2052" s="105">
        <v>5.4438292447750222E-3</v>
      </c>
    </row>
    <row r="2053" spans="2:5">
      <c r="B2053" s="13">
        <v>42374</v>
      </c>
      <c r="C2053">
        <v>1008.23175</v>
      </c>
      <c r="D2053" s="262">
        <f t="shared" si="35"/>
        <v>13.465620548190154</v>
      </c>
      <c r="E2053" s="105">
        <v>5.4421146569681358E-3</v>
      </c>
    </row>
    <row r="2054" spans="2:5">
      <c r="B2054" s="13">
        <v>38558</v>
      </c>
      <c r="C2054">
        <v>69.698479000000006</v>
      </c>
      <c r="D2054" s="262">
        <f t="shared" si="35"/>
        <v>-0.31384010960053532</v>
      </c>
      <c r="E2054" s="105">
        <v>5.4400832989945592E-3</v>
      </c>
    </row>
    <row r="2055" spans="2:5">
      <c r="B2055" s="13">
        <v>40231</v>
      </c>
      <c r="C2055">
        <v>101.577606</v>
      </c>
      <c r="D2055" s="262">
        <f t="shared" si="35"/>
        <v>-0.88591648274477641</v>
      </c>
      <c r="E2055" s="105">
        <v>5.431706055202273E-3</v>
      </c>
    </row>
    <row r="2056" spans="2:5">
      <c r="B2056" s="13">
        <v>44036</v>
      </c>
      <c r="C2056">
        <v>890.37933299999997</v>
      </c>
      <c r="D2056" s="262">
        <f t="shared" ref="D2056:D2119" si="36">(C2056-C2057)/C2057</f>
        <v>14.903317392197645</v>
      </c>
      <c r="E2056" s="105">
        <v>5.4276500471467102E-3</v>
      </c>
    </row>
    <row r="2057" spans="2:5">
      <c r="B2057" s="13">
        <v>38412</v>
      </c>
      <c r="C2057">
        <v>55.987018999999997</v>
      </c>
      <c r="D2057" s="262">
        <f t="shared" si="36"/>
        <v>-0.99149276690708443</v>
      </c>
      <c r="E2057" s="105">
        <v>5.3913141417334517E-3</v>
      </c>
    </row>
    <row r="2058" spans="2:5">
      <c r="B2058" s="13">
        <v>44957</v>
      </c>
      <c r="C2058">
        <v>6581.1079099999997</v>
      </c>
      <c r="D2058" s="262">
        <f t="shared" si="36"/>
        <v>181.55311560854028</v>
      </c>
      <c r="E2058" s="105">
        <v>5.3887596425787766E-3</v>
      </c>
    </row>
    <row r="2059" spans="2:5">
      <c r="B2059" s="13">
        <v>37973</v>
      </c>
      <c r="C2059">
        <v>36.050373</v>
      </c>
      <c r="D2059" s="262">
        <f t="shared" si="36"/>
        <v>-0.48242219141641191</v>
      </c>
      <c r="E2059" s="105">
        <v>5.388351705023337E-3</v>
      </c>
    </row>
    <row r="2060" spans="2:5">
      <c r="B2060" s="13">
        <v>40072</v>
      </c>
      <c r="C2060">
        <v>69.652084000000002</v>
      </c>
      <c r="D2060" s="262">
        <f t="shared" si="36"/>
        <v>0.11690724887997925</v>
      </c>
      <c r="E2060" s="105">
        <v>5.3747327284387053E-3</v>
      </c>
    </row>
    <row r="2061" spans="2:5">
      <c r="B2061" s="13">
        <v>40129</v>
      </c>
      <c r="C2061">
        <v>62.361564999999999</v>
      </c>
      <c r="D2061" s="262">
        <f t="shared" si="36"/>
        <v>1.2985894917288605</v>
      </c>
      <c r="E2061" s="105">
        <v>5.3711686904708332E-3</v>
      </c>
    </row>
    <row r="2062" spans="2:5">
      <c r="B2062" s="13">
        <v>37642</v>
      </c>
      <c r="C2062">
        <v>27.130362000000002</v>
      </c>
      <c r="D2062" s="262">
        <f t="shared" si="36"/>
        <v>-0.72967990721917186</v>
      </c>
      <c r="E2062" s="105">
        <v>5.3697814111424479E-3</v>
      </c>
    </row>
    <row r="2063" spans="2:5">
      <c r="B2063" s="13">
        <v>40704</v>
      </c>
      <c r="C2063">
        <v>100.363838</v>
      </c>
      <c r="D2063" s="262">
        <f t="shared" si="36"/>
        <v>0.78306664898354783</v>
      </c>
      <c r="E2063" s="105">
        <v>5.3695761416371257E-3</v>
      </c>
    </row>
    <row r="2064" spans="2:5">
      <c r="B2064" s="13">
        <v>38411</v>
      </c>
      <c r="C2064">
        <v>56.287205</v>
      </c>
      <c r="D2064" s="262">
        <f t="shared" si="36"/>
        <v>-0.99197804412340573</v>
      </c>
      <c r="E2064" s="105">
        <v>5.3617071485803454E-3</v>
      </c>
    </row>
    <row r="2065" spans="2:5">
      <c r="B2065" s="13">
        <v>44896</v>
      </c>
      <c r="C2065">
        <v>7016.6435549999997</v>
      </c>
      <c r="D2065" s="262">
        <f t="shared" si="36"/>
        <v>219.82493254300616</v>
      </c>
      <c r="E2065" s="105">
        <v>5.359717686358562E-3</v>
      </c>
    </row>
    <row r="2066" spans="2:5">
      <c r="B2066" s="13">
        <v>39869</v>
      </c>
      <c r="C2066">
        <v>31.774688999999999</v>
      </c>
      <c r="D2066" s="262">
        <f t="shared" si="36"/>
        <v>-0.94982677261185366</v>
      </c>
      <c r="E2066" s="105">
        <v>5.3569358964537508E-3</v>
      </c>
    </row>
    <row r="2067" spans="2:5">
      <c r="B2067" s="13">
        <v>43670</v>
      </c>
      <c r="C2067">
        <v>633.29968299999996</v>
      </c>
      <c r="D2067" s="262">
        <f t="shared" si="36"/>
        <v>-0.9275785918386722</v>
      </c>
      <c r="E2067" s="105">
        <v>5.3534007962685462E-3</v>
      </c>
    </row>
    <row r="2068" spans="2:5">
      <c r="B2068" s="13">
        <v>44811</v>
      </c>
      <c r="C2068">
        <v>8744.6474610000005</v>
      </c>
      <c r="D2068" s="262">
        <f t="shared" si="36"/>
        <v>359.39054891362491</v>
      </c>
      <c r="E2068" s="105">
        <v>5.3386292113395866E-3</v>
      </c>
    </row>
    <row r="2069" spans="2:5">
      <c r="B2069" s="13">
        <v>37672</v>
      </c>
      <c r="C2069">
        <v>24.264364</v>
      </c>
      <c r="D2069" s="262">
        <f t="shared" si="36"/>
        <v>-0.74355769718351228</v>
      </c>
      <c r="E2069" s="105">
        <v>5.3369815060793878E-3</v>
      </c>
    </row>
    <row r="2070" spans="2:5">
      <c r="B2070" s="13">
        <v>41121</v>
      </c>
      <c r="C2070">
        <v>94.619193999999993</v>
      </c>
      <c r="D2070" s="262">
        <f t="shared" si="36"/>
        <v>0.14978776926719906</v>
      </c>
      <c r="E2070" s="105">
        <v>5.3314043385975169E-3</v>
      </c>
    </row>
    <row r="2071" spans="2:5">
      <c r="B2071" s="13">
        <v>41423</v>
      </c>
      <c r="C2071">
        <v>82.292747000000006</v>
      </c>
      <c r="D2071" s="262">
        <f t="shared" si="36"/>
        <v>-0.53703020387487543</v>
      </c>
      <c r="E2071" s="105">
        <v>5.330554027371385E-3</v>
      </c>
    </row>
    <row r="2072" spans="2:5">
      <c r="B2072" s="13">
        <v>41646</v>
      </c>
      <c r="C2072">
        <v>177.74970999999999</v>
      </c>
      <c r="D2072" s="262">
        <f t="shared" si="36"/>
        <v>6.2868600215068282</v>
      </c>
      <c r="E2072" s="105">
        <v>5.3157677941321931E-3</v>
      </c>
    </row>
    <row r="2073" spans="2:5">
      <c r="B2073" s="13">
        <v>37671</v>
      </c>
      <c r="C2073">
        <v>24.393183000000001</v>
      </c>
      <c r="D2073" s="262">
        <f t="shared" si="36"/>
        <v>-0.98225572884041557</v>
      </c>
      <c r="E2073" s="105">
        <v>5.3089790443301959E-3</v>
      </c>
    </row>
    <row r="2074" spans="2:5">
      <c r="B2074" s="13">
        <v>44112</v>
      </c>
      <c r="C2074">
        <v>1374.7075199999999</v>
      </c>
      <c r="D2074" s="262">
        <f t="shared" si="36"/>
        <v>3.9828006240431595</v>
      </c>
      <c r="E2074" s="105">
        <v>5.3081817166874554E-3</v>
      </c>
    </row>
    <row r="2075" spans="2:5">
      <c r="B2075" s="13">
        <v>41967</v>
      </c>
      <c r="C2075">
        <v>275.890533</v>
      </c>
      <c r="D2075" s="262">
        <f t="shared" si="36"/>
        <v>1.3324691403490192</v>
      </c>
      <c r="E2075" s="105">
        <v>5.2984984151083119E-3</v>
      </c>
    </row>
    <row r="2076" spans="2:5">
      <c r="B2076" s="13">
        <v>39252</v>
      </c>
      <c r="C2076">
        <v>118.282608</v>
      </c>
      <c r="D2076" s="262">
        <f t="shared" si="36"/>
        <v>0.17123481411394367</v>
      </c>
      <c r="E2076" s="105">
        <v>5.2967038307461176E-3</v>
      </c>
    </row>
    <row r="2077" spans="2:5">
      <c r="B2077" s="13">
        <v>40317</v>
      </c>
      <c r="C2077">
        <v>100.989662</v>
      </c>
      <c r="D2077" s="262">
        <f t="shared" si="36"/>
        <v>3.6947750080005295</v>
      </c>
      <c r="E2077" s="105">
        <v>5.2674138227170901E-3</v>
      </c>
    </row>
    <row r="2078" spans="2:5">
      <c r="B2078" s="13">
        <v>37742</v>
      </c>
      <c r="C2078">
        <v>21.511075999999999</v>
      </c>
      <c r="D2078" s="262">
        <f t="shared" si="36"/>
        <v>-0.99718478262007593</v>
      </c>
      <c r="E2078" s="105">
        <v>5.2672715882732587E-3</v>
      </c>
    </row>
    <row r="2079" spans="2:5">
      <c r="B2079" s="13">
        <v>45324</v>
      </c>
      <c r="C2079">
        <v>7641</v>
      </c>
      <c r="D2079" s="262">
        <f t="shared" si="36"/>
        <v>30.351487927830771</v>
      </c>
      <c r="E2079">
        <v>5.2624654650703859E-3</v>
      </c>
    </row>
    <row r="2080" spans="2:5">
      <c r="B2080" s="13">
        <v>41808</v>
      </c>
      <c r="C2080">
        <v>243.72049000000001</v>
      </c>
      <c r="D2080" s="262">
        <f t="shared" si="36"/>
        <v>-0.9103495795431138</v>
      </c>
      <c r="E2080" s="105">
        <v>5.2611696842714342E-3</v>
      </c>
    </row>
    <row r="2081" spans="2:5">
      <c r="B2081" s="13">
        <v>44271</v>
      </c>
      <c r="C2081">
        <v>2718.5649410000001</v>
      </c>
      <c r="D2081" s="262">
        <f t="shared" si="36"/>
        <v>2.0896767137257344</v>
      </c>
      <c r="E2081" s="105">
        <v>5.2593736545351513E-3</v>
      </c>
    </row>
    <row r="2082" spans="2:5">
      <c r="B2082" s="13">
        <v>43580</v>
      </c>
      <c r="C2082">
        <v>879.88653599999998</v>
      </c>
      <c r="D2082" s="262">
        <f t="shared" si="36"/>
        <v>0.18818912377663669</v>
      </c>
      <c r="E2082" s="105">
        <v>5.2577774185040655E-3</v>
      </c>
    </row>
    <row r="2083" spans="2:5">
      <c r="B2083" s="13">
        <v>42612</v>
      </c>
      <c r="C2083">
        <v>740.52734399999997</v>
      </c>
      <c r="D2083" s="262">
        <f t="shared" si="36"/>
        <v>4.7970886444049095</v>
      </c>
      <c r="E2083" s="105">
        <v>5.2544535892690408E-3</v>
      </c>
    </row>
    <row r="2084" spans="2:5">
      <c r="B2084" s="13">
        <v>40294</v>
      </c>
      <c r="C2084">
        <v>127.741249</v>
      </c>
      <c r="D2084" s="262">
        <f t="shared" si="36"/>
        <v>1.1025006790596026</v>
      </c>
      <c r="E2084" s="105">
        <v>5.2436471075923627E-3</v>
      </c>
    </row>
    <row r="2085" spans="2:5">
      <c r="B2085" s="13">
        <v>38484</v>
      </c>
      <c r="C2085">
        <v>60.756816999999998</v>
      </c>
      <c r="D2085" s="262">
        <f t="shared" si="36"/>
        <v>-0.93487624235354672</v>
      </c>
      <c r="E2085" s="105">
        <v>5.2428244428630501E-3</v>
      </c>
    </row>
    <row r="2086" spans="2:5">
      <c r="B2086" s="13">
        <v>43853</v>
      </c>
      <c r="C2086">
        <v>932.94397000000004</v>
      </c>
      <c r="D2086" s="262">
        <f t="shared" si="36"/>
        <v>0.18588837179864262</v>
      </c>
      <c r="E2086" s="105">
        <v>5.2427278582617655E-3</v>
      </c>
    </row>
    <row r="2087" spans="2:5">
      <c r="B2087" s="13">
        <v>42940</v>
      </c>
      <c r="C2087">
        <v>786.70471199999997</v>
      </c>
      <c r="D2087" s="262">
        <f t="shared" si="36"/>
        <v>13.489843816737928</v>
      </c>
      <c r="E2087" s="105">
        <v>5.2337095917907644E-3</v>
      </c>
    </row>
    <row r="2088" spans="2:5">
      <c r="B2088" s="13">
        <v>39986</v>
      </c>
      <c r="C2088">
        <v>54.293526</v>
      </c>
      <c r="D2088" s="262">
        <f t="shared" si="36"/>
        <v>-0.26050351196477733</v>
      </c>
      <c r="E2088" s="105">
        <v>5.2246253411575884E-3</v>
      </c>
    </row>
    <row r="2089" spans="2:5">
      <c r="B2089" s="13">
        <v>40898</v>
      </c>
      <c r="C2089">
        <v>73.419585999999995</v>
      </c>
      <c r="D2089" s="262">
        <f t="shared" si="36"/>
        <v>0.55546246456387793</v>
      </c>
      <c r="E2089" s="105">
        <v>5.2206735380682882E-3</v>
      </c>
    </row>
    <row r="2090" spans="2:5">
      <c r="B2090" s="13">
        <v>39947</v>
      </c>
      <c r="C2090">
        <v>47.201129999999999</v>
      </c>
      <c r="D2090" s="262">
        <f t="shared" si="36"/>
        <v>-0.60462619168320442</v>
      </c>
      <c r="E2090" s="105">
        <v>5.2083881268820539E-3</v>
      </c>
    </row>
    <row r="2091" spans="2:5">
      <c r="B2091" s="13">
        <v>39279</v>
      </c>
      <c r="C2091">
        <v>119.38355300000001</v>
      </c>
      <c r="D2091" s="262">
        <f t="shared" si="36"/>
        <v>-0.86022838945103608</v>
      </c>
      <c r="E2091" s="105">
        <v>5.2034359050406945E-3</v>
      </c>
    </row>
    <row r="2092" spans="2:5">
      <c r="B2092" s="13">
        <v>42494</v>
      </c>
      <c r="C2092">
        <v>854.13305700000001</v>
      </c>
      <c r="D2092" s="262">
        <f t="shared" si="36"/>
        <v>-0.86186954238165958</v>
      </c>
      <c r="E2092" s="105">
        <v>5.197836779347942E-3</v>
      </c>
    </row>
    <row r="2093" spans="2:5">
      <c r="B2093" s="13">
        <v>44935</v>
      </c>
      <c r="C2093">
        <v>6183.5244140000004</v>
      </c>
      <c r="D2093" s="262">
        <f t="shared" si="36"/>
        <v>50.648477100111208</v>
      </c>
      <c r="E2093" s="105">
        <v>5.1937444510987505E-3</v>
      </c>
    </row>
    <row r="2094" spans="2:5">
      <c r="B2094" s="13">
        <v>40534</v>
      </c>
      <c r="C2094">
        <v>119.72326700000001</v>
      </c>
      <c r="D2094" s="262">
        <f t="shared" si="36"/>
        <v>-0.98446110944547194</v>
      </c>
      <c r="E2094" s="105">
        <v>5.1931012924221589E-3</v>
      </c>
    </row>
    <row r="2095" spans="2:5">
      <c r="B2095" s="13">
        <v>45372</v>
      </c>
      <c r="C2095">
        <v>7704.75</v>
      </c>
      <c r="D2095" s="262">
        <f t="shared" si="36"/>
        <v>5.6397927337777771</v>
      </c>
      <c r="E2095">
        <v>5.1859099804305283E-3</v>
      </c>
    </row>
    <row r="2096" spans="2:5">
      <c r="B2096" s="13">
        <v>43259</v>
      </c>
      <c r="C2096">
        <v>1160.3901370000001</v>
      </c>
      <c r="D2096" s="262">
        <f t="shared" si="36"/>
        <v>12.676539006176727</v>
      </c>
      <c r="E2096" s="105">
        <v>5.1793736745639708E-3</v>
      </c>
    </row>
    <row r="2097" spans="2:5">
      <c r="B2097" s="13">
        <v>41414</v>
      </c>
      <c r="C2097">
        <v>84.845305999999994</v>
      </c>
      <c r="D2097" s="262">
        <f t="shared" si="36"/>
        <v>-0.70031561672665521</v>
      </c>
      <c r="E2097" s="105">
        <v>5.1693560610609427E-3</v>
      </c>
    </row>
    <row r="2098" spans="2:5">
      <c r="B2098" s="13">
        <v>41886</v>
      </c>
      <c r="C2098">
        <v>283.11554000000001</v>
      </c>
      <c r="D2098" s="262">
        <f t="shared" si="36"/>
        <v>-0.95622319863358918</v>
      </c>
      <c r="E2098" s="105">
        <v>5.1626987718626748E-3</v>
      </c>
    </row>
    <row r="2099" spans="2:5">
      <c r="B2099" s="13">
        <v>44979</v>
      </c>
      <c r="C2099">
        <v>6467.2504879999997</v>
      </c>
      <c r="D2099" s="262">
        <f t="shared" si="36"/>
        <v>4.0264083288396959</v>
      </c>
      <c r="E2099" s="105">
        <v>5.1584750807909417E-3</v>
      </c>
    </row>
    <row r="2100" spans="2:5">
      <c r="B2100" s="13">
        <v>43284</v>
      </c>
      <c r="C2100">
        <v>1286.654419</v>
      </c>
      <c r="D2100" s="262">
        <f t="shared" si="36"/>
        <v>-0.83472965386710685</v>
      </c>
      <c r="E2100" s="105">
        <v>5.1488222969145563E-3</v>
      </c>
    </row>
    <row r="2101" spans="2:5">
      <c r="B2101" s="13">
        <v>45379</v>
      </c>
      <c r="C2101">
        <v>7785.1499020000001</v>
      </c>
      <c r="D2101" s="262">
        <f t="shared" si="36"/>
        <v>8.444524069691651</v>
      </c>
      <c r="E2101">
        <v>5.1450683644647457E-3</v>
      </c>
    </row>
    <row r="2102" spans="2:5">
      <c r="B2102" s="13">
        <v>42537</v>
      </c>
      <c r="C2102">
        <v>824.30304000000001</v>
      </c>
      <c r="D2102" s="262">
        <f t="shared" si="36"/>
        <v>3.9351005348806187E-2</v>
      </c>
      <c r="E2102" s="105">
        <v>5.1317217458913943E-3</v>
      </c>
    </row>
    <row r="2103" spans="2:5">
      <c r="B2103" s="13">
        <v>43768</v>
      </c>
      <c r="C2103">
        <v>793.09399399999995</v>
      </c>
      <c r="D2103" s="262">
        <f t="shared" si="36"/>
        <v>-0.14715517933452596</v>
      </c>
      <c r="E2103" s="105">
        <v>5.1285797312060353E-3</v>
      </c>
    </row>
    <row r="2104" spans="2:5">
      <c r="B2104" s="13">
        <v>43557</v>
      </c>
      <c r="C2104">
        <v>929.939392</v>
      </c>
      <c r="D2104" s="262">
        <f t="shared" si="36"/>
        <v>0.69672912324923664</v>
      </c>
      <c r="E2104" s="105">
        <v>5.1279837916375238E-3</v>
      </c>
    </row>
    <row r="2105" spans="2:5">
      <c r="B2105" s="13">
        <v>42193</v>
      </c>
      <c r="C2105">
        <v>548.07769800000005</v>
      </c>
      <c r="D2105" s="262">
        <f t="shared" si="36"/>
        <v>-0.30215503561142321</v>
      </c>
      <c r="E2105" s="105">
        <v>5.1249631333734813E-3</v>
      </c>
    </row>
    <row r="2106" spans="2:5">
      <c r="B2106" s="13">
        <v>43776</v>
      </c>
      <c r="C2106">
        <v>785.38604699999996</v>
      </c>
      <c r="D2106" s="262">
        <f t="shared" si="36"/>
        <v>-0.87022183119871654</v>
      </c>
      <c r="E2106" s="105">
        <v>5.1172240899595373E-3</v>
      </c>
    </row>
    <row r="2107" spans="2:5">
      <c r="B2107" s="13">
        <v>45021</v>
      </c>
      <c r="C2107">
        <v>6051.7578130000002</v>
      </c>
      <c r="D2107" s="262">
        <f t="shared" si="36"/>
        <v>2.3974249601399628E-2</v>
      </c>
      <c r="E2107" s="105">
        <v>5.1168998241637696E-3</v>
      </c>
    </row>
    <row r="2108" spans="2:5">
      <c r="B2108" s="13">
        <v>45012</v>
      </c>
      <c r="C2108">
        <v>5910.0683589999999</v>
      </c>
      <c r="D2108" s="262">
        <f t="shared" si="36"/>
        <v>90.915679599333131</v>
      </c>
      <c r="E2108" s="105">
        <v>5.1044853457462422E-3</v>
      </c>
    </row>
    <row r="2109" spans="2:5">
      <c r="B2109" s="13">
        <v>38771</v>
      </c>
      <c r="C2109">
        <v>64.298805000000002</v>
      </c>
      <c r="D2109" s="262">
        <f t="shared" si="36"/>
        <v>5.217350850160541E-2</v>
      </c>
      <c r="E2109" s="105">
        <v>5.0909977531500353E-3</v>
      </c>
    </row>
    <row r="2110" spans="2:5">
      <c r="B2110" s="13">
        <v>38903</v>
      </c>
      <c r="C2110">
        <v>61.110458000000001</v>
      </c>
      <c r="D2110" s="262">
        <f t="shared" si="36"/>
        <v>1.391569044601352</v>
      </c>
      <c r="E2110" s="105">
        <v>5.0745770930830372E-3</v>
      </c>
    </row>
    <row r="2111" spans="2:5">
      <c r="B2111" s="13">
        <v>37830</v>
      </c>
      <c r="C2111">
        <v>25.552454000000001</v>
      </c>
      <c r="D2111" s="262">
        <f t="shared" si="36"/>
        <v>-0.96962279302670407</v>
      </c>
      <c r="E2111" s="105">
        <v>5.0663459049485708E-3</v>
      </c>
    </row>
    <row r="2112" spans="2:5">
      <c r="B2112" s="13">
        <v>44006</v>
      </c>
      <c r="C2112">
        <v>841.17193599999996</v>
      </c>
      <c r="D2112" s="262">
        <f t="shared" si="36"/>
        <v>6.9956818075573652</v>
      </c>
      <c r="E2112" s="105">
        <v>5.0653050363789432E-3</v>
      </c>
    </row>
    <row r="2113" spans="2:5">
      <c r="B2113" s="13">
        <v>40205</v>
      </c>
      <c r="C2113">
        <v>105.203278</v>
      </c>
      <c r="D2113" s="262">
        <f t="shared" si="36"/>
        <v>5.2868104496745678E-2</v>
      </c>
      <c r="E2113" s="105">
        <v>5.0553857109460832E-3</v>
      </c>
    </row>
    <row r="2114" spans="2:5">
      <c r="B2114" s="13">
        <v>41191</v>
      </c>
      <c r="C2114">
        <v>99.920661999999993</v>
      </c>
      <c r="D2114" s="262">
        <f t="shared" si="36"/>
        <v>-0.9260888061771827</v>
      </c>
      <c r="E2114" s="105">
        <v>5.0473420732509312E-3</v>
      </c>
    </row>
    <row r="2115" spans="2:5">
      <c r="B2115" s="13">
        <v>43339</v>
      </c>
      <c r="C2115">
        <v>1351.901611</v>
      </c>
      <c r="D2115" s="262">
        <f t="shared" si="36"/>
        <v>20.365444356303819</v>
      </c>
      <c r="E2115" s="105">
        <v>5.0437412149104592E-3</v>
      </c>
    </row>
    <row r="2116" spans="2:5">
      <c r="B2116" s="13">
        <v>38525</v>
      </c>
      <c r="C2116">
        <v>63.275145999999999</v>
      </c>
      <c r="D2116" s="262">
        <f t="shared" si="36"/>
        <v>-0.45136450080987167</v>
      </c>
      <c r="E2116" s="105">
        <v>5.0329679437394088E-3</v>
      </c>
    </row>
    <row r="2117" spans="2:5">
      <c r="B2117" s="13">
        <v>40457</v>
      </c>
      <c r="C2117">
        <v>115.33184799999999</v>
      </c>
      <c r="D2117" s="262">
        <f t="shared" si="36"/>
        <v>0.29571640414159273</v>
      </c>
      <c r="E2117" s="105">
        <v>5.0308775604609342E-3</v>
      </c>
    </row>
    <row r="2118" spans="2:5">
      <c r="B2118" s="13">
        <v>41072</v>
      </c>
      <c r="C2118">
        <v>89.010101000000006</v>
      </c>
      <c r="D2118" s="262">
        <f t="shared" si="36"/>
        <v>-0.97485963315341473</v>
      </c>
      <c r="E2118" s="105">
        <v>5.0227255015629236E-3</v>
      </c>
    </row>
    <row r="2119" spans="2:5">
      <c r="B2119" s="13">
        <v>44348</v>
      </c>
      <c r="C2119">
        <v>3540.5251459999999</v>
      </c>
      <c r="D2119" s="262">
        <f t="shared" si="36"/>
        <v>33.25652401456712</v>
      </c>
      <c r="E2119" s="105">
        <v>5.0118952822932415E-3</v>
      </c>
    </row>
    <row r="2120" spans="2:5">
      <c r="B2120" s="13">
        <v>40406</v>
      </c>
      <c r="C2120">
        <v>103.35330999999999</v>
      </c>
      <c r="D2120" s="262">
        <f t="shared" ref="D2120:D2183" si="37">(C2120-C2121)/C2121</f>
        <v>9.3655186187536071E-2</v>
      </c>
      <c r="E2120" s="105">
        <v>5.0118877381176907E-3</v>
      </c>
    </row>
    <row r="2121" spans="2:5">
      <c r="B2121" s="13">
        <v>40163</v>
      </c>
      <c r="C2121">
        <v>94.502646999999996</v>
      </c>
      <c r="D2121" s="262">
        <f t="shared" si="37"/>
        <v>-0.88513404657541728</v>
      </c>
      <c r="E2121" s="105">
        <v>5.0020261655848259E-3</v>
      </c>
    </row>
    <row r="2122" spans="2:5">
      <c r="B2122" s="13">
        <v>43655</v>
      </c>
      <c r="C2122">
        <v>822.72113000000002</v>
      </c>
      <c r="D2122" s="262">
        <f t="shared" si="37"/>
        <v>-0.27239862744634985</v>
      </c>
      <c r="E2122" s="105">
        <v>5.0020220275271508E-3</v>
      </c>
    </row>
    <row r="2123" spans="2:5">
      <c r="B2123" s="13">
        <v>43243</v>
      </c>
      <c r="C2123">
        <v>1130.730591</v>
      </c>
      <c r="D2123" s="262">
        <f t="shared" si="37"/>
        <v>-0.8715297857183435</v>
      </c>
      <c r="E2123" s="105">
        <v>4.9794678837142515E-3</v>
      </c>
    </row>
    <row r="2124" spans="2:5">
      <c r="B2124" s="13">
        <v>45287</v>
      </c>
      <c r="C2124">
        <v>8801.5</v>
      </c>
      <c r="D2124" s="262">
        <f t="shared" si="37"/>
        <v>104.239679349171</v>
      </c>
      <c r="E2124">
        <v>4.9726024960570769E-3</v>
      </c>
    </row>
    <row r="2125" spans="2:5">
      <c r="B2125" s="13">
        <v>39017</v>
      </c>
      <c r="C2125">
        <v>83.632903999999996</v>
      </c>
      <c r="D2125" s="262">
        <f t="shared" si="37"/>
        <v>0.63343882186178124</v>
      </c>
      <c r="E2125" s="105">
        <v>4.9210463245185528E-3</v>
      </c>
    </row>
    <row r="2126" spans="2:5">
      <c r="B2126" s="13">
        <v>38253</v>
      </c>
      <c r="C2126">
        <v>51.200512000000003</v>
      </c>
      <c r="D2126" s="262">
        <f t="shared" si="37"/>
        <v>-0.53943859835655883</v>
      </c>
      <c r="E2126" s="105">
        <v>4.9100355436265978E-3</v>
      </c>
    </row>
    <row r="2127" spans="2:5">
      <c r="B2127" s="13">
        <v>40379</v>
      </c>
      <c r="C2127">
        <v>111.169785</v>
      </c>
      <c r="D2127" s="262">
        <f t="shared" si="37"/>
        <v>0.12699097096719875</v>
      </c>
      <c r="E2127" s="105">
        <v>4.8992481021405999E-3</v>
      </c>
    </row>
    <row r="2128" spans="2:5">
      <c r="B2128" s="13">
        <v>39085</v>
      </c>
      <c r="C2128">
        <v>98.643012999999996</v>
      </c>
      <c r="D2128" s="262">
        <f t="shared" si="37"/>
        <v>1.2039861276585005E-3</v>
      </c>
      <c r="E2128" s="105">
        <v>4.8975134660201487E-3</v>
      </c>
    </row>
    <row r="2129" spans="2:5">
      <c r="B2129" s="13">
        <v>41179</v>
      </c>
      <c r="C2129">
        <v>98.524390999999994</v>
      </c>
      <c r="D2129" s="262">
        <f t="shared" si="37"/>
        <v>-0.98691575152722444</v>
      </c>
      <c r="E2129" s="105">
        <v>4.8953828339001427E-3</v>
      </c>
    </row>
    <row r="2130" spans="2:5">
      <c r="B2130" s="13">
        <v>45398</v>
      </c>
      <c r="C2130">
        <v>7530</v>
      </c>
      <c r="D2130" s="262">
        <f t="shared" si="37"/>
        <v>8.9685731662576984</v>
      </c>
      <c r="E2130">
        <v>4.8909902140808941E-3</v>
      </c>
    </row>
    <row r="2131" spans="2:5">
      <c r="B2131" s="13">
        <v>43011</v>
      </c>
      <c r="C2131">
        <v>755.37390100000005</v>
      </c>
      <c r="D2131" s="262">
        <f t="shared" si="37"/>
        <v>11.182124915315663</v>
      </c>
      <c r="E2131" s="105">
        <v>4.8849111336028133E-3</v>
      </c>
    </row>
    <row r="2132" spans="2:5">
      <c r="B2132" s="13">
        <v>39674</v>
      </c>
      <c r="C2132">
        <v>62.006743999999998</v>
      </c>
      <c r="D2132" s="262">
        <f t="shared" si="37"/>
        <v>-0.77924818807484086</v>
      </c>
      <c r="E2132" s="105">
        <v>4.8780225347585457E-3</v>
      </c>
    </row>
    <row r="2133" spans="2:5">
      <c r="B2133" s="13">
        <v>41974</v>
      </c>
      <c r="C2133">
        <v>280.88894699999997</v>
      </c>
      <c r="D2133" s="262">
        <f t="shared" si="37"/>
        <v>1.5413365882781707</v>
      </c>
      <c r="E2133" s="105">
        <v>4.8769071080060553E-3</v>
      </c>
    </row>
    <row r="2134" spans="2:5">
      <c r="B2134" s="13">
        <v>40567</v>
      </c>
      <c r="C2134">
        <v>110.528038</v>
      </c>
      <c r="D2134" s="262">
        <f t="shared" si="37"/>
        <v>-0.98758377052704993</v>
      </c>
      <c r="E2134" s="105">
        <v>4.8732444408239664E-3</v>
      </c>
    </row>
    <row r="2135" spans="2:5">
      <c r="B2135" s="13">
        <v>45272</v>
      </c>
      <c r="C2135">
        <v>8901.9003909999992</v>
      </c>
      <c r="D2135" s="262">
        <f t="shared" si="37"/>
        <v>13.176076650034638</v>
      </c>
      <c r="E2135">
        <v>4.8709344997882563E-3</v>
      </c>
    </row>
    <row r="2136" spans="2:5">
      <c r="B2136" s="13">
        <v>43704</v>
      </c>
      <c r="C2136">
        <v>627.95233199999996</v>
      </c>
      <c r="D2136" s="262">
        <f t="shared" si="37"/>
        <v>-0.13809703969282908</v>
      </c>
      <c r="E2136" s="105">
        <v>4.8566986616790566E-3</v>
      </c>
    </row>
    <row r="2137" spans="2:5">
      <c r="B2137" s="13">
        <v>42872</v>
      </c>
      <c r="C2137">
        <v>728.56500200000005</v>
      </c>
      <c r="D2137" s="262">
        <f t="shared" si="37"/>
        <v>7.4887574545409343</v>
      </c>
      <c r="E2137" s="105">
        <v>4.8563359838830755E-3</v>
      </c>
    </row>
    <row r="2138" spans="2:5">
      <c r="B2138" s="13">
        <v>41402</v>
      </c>
      <c r="C2138">
        <v>85.827049000000002</v>
      </c>
      <c r="D2138" s="262">
        <f t="shared" si="37"/>
        <v>0.65154648217355693</v>
      </c>
      <c r="E2138" s="105">
        <v>4.8530580469703412E-3</v>
      </c>
    </row>
    <row r="2139" spans="2:5">
      <c r="B2139" s="13">
        <v>38351</v>
      </c>
      <c r="C2139">
        <v>51.967686</v>
      </c>
      <c r="D2139" s="262">
        <f t="shared" si="37"/>
        <v>-0.20537836469279994</v>
      </c>
      <c r="E2139" s="105">
        <v>4.8371227066911293E-3</v>
      </c>
    </row>
    <row r="2140" spans="2:5">
      <c r="B2140" s="13">
        <v>40052</v>
      </c>
      <c r="C2140">
        <v>65.399283999999994</v>
      </c>
      <c r="D2140" s="262">
        <f t="shared" si="37"/>
        <v>-0.91453290824533529</v>
      </c>
      <c r="E2140" s="105">
        <v>4.8180014224628873E-3</v>
      </c>
    </row>
    <row r="2141" spans="2:5">
      <c r="B2141" s="13">
        <v>42599</v>
      </c>
      <c r="C2141">
        <v>765.19842500000004</v>
      </c>
      <c r="D2141" s="262">
        <f t="shared" si="37"/>
        <v>8.0868943782325449</v>
      </c>
      <c r="E2141" s="105">
        <v>4.8074739614151511E-3</v>
      </c>
    </row>
    <row r="2142" spans="2:5">
      <c r="B2142" s="13">
        <v>41551</v>
      </c>
      <c r="C2142">
        <v>84.209014999999994</v>
      </c>
      <c r="D2142" s="262">
        <f t="shared" si="37"/>
        <v>-0.91559195843471275</v>
      </c>
      <c r="E2142" s="105">
        <v>4.8064340247068417E-3</v>
      </c>
    </row>
    <row r="2143" spans="2:5">
      <c r="B2143" s="13">
        <v>43867</v>
      </c>
      <c r="C2143">
        <v>997.64209000000005</v>
      </c>
      <c r="D2143" s="262">
        <f t="shared" si="37"/>
        <v>-0.86522265784830354</v>
      </c>
      <c r="E2143" s="105">
        <v>4.8035226522365288E-3</v>
      </c>
    </row>
    <row r="2144" spans="2:5">
      <c r="B2144" s="13">
        <v>45180</v>
      </c>
      <c r="C2144">
        <v>7402.1499020000001</v>
      </c>
      <c r="D2144" s="262">
        <f t="shared" si="37"/>
        <v>75.935969730040355</v>
      </c>
      <c r="E2144">
        <v>4.7917092828566772E-3</v>
      </c>
    </row>
    <row r="2145" spans="2:5">
      <c r="B2145" s="13">
        <v>41137</v>
      </c>
      <c r="C2145">
        <v>96.211822999999995</v>
      </c>
      <c r="D2145" s="262">
        <f t="shared" si="37"/>
        <v>-0.90487478406572353</v>
      </c>
      <c r="E2145" s="105">
        <v>4.7846308815900542E-3</v>
      </c>
    </row>
    <row r="2146" spans="2:5">
      <c r="B2146" s="13">
        <v>42353</v>
      </c>
      <c r="C2146">
        <v>1011.422913</v>
      </c>
      <c r="D2146" s="262">
        <f t="shared" si="37"/>
        <v>14.967536227243995</v>
      </c>
      <c r="E2146" s="105">
        <v>4.778094410482746E-3</v>
      </c>
    </row>
    <row r="2147" spans="2:5">
      <c r="B2147" s="13">
        <v>39672</v>
      </c>
      <c r="C2147">
        <v>63.342452999999999</v>
      </c>
      <c r="D2147" s="262">
        <f t="shared" si="37"/>
        <v>-0.29640860828392018</v>
      </c>
      <c r="E2147" s="105">
        <v>4.7744926981546877E-3</v>
      </c>
    </row>
    <row r="2148" spans="2:5">
      <c r="B2148" s="13">
        <v>41470</v>
      </c>
      <c r="C2148">
        <v>90.027327999999997</v>
      </c>
      <c r="D2148" s="262">
        <f t="shared" si="37"/>
        <v>-0.90811778292842182</v>
      </c>
      <c r="E2148" s="105">
        <v>4.7452660227698187E-3</v>
      </c>
    </row>
    <row r="2149" spans="2:5">
      <c r="B2149" s="13">
        <v>42405</v>
      </c>
      <c r="C2149">
        <v>979.81231700000001</v>
      </c>
      <c r="D2149" s="262">
        <f t="shared" si="37"/>
        <v>13.959254209176327</v>
      </c>
      <c r="E2149" s="105">
        <v>4.7424271852459033E-3</v>
      </c>
    </row>
    <row r="2150" spans="2:5">
      <c r="B2150" s="13">
        <v>38789</v>
      </c>
      <c r="C2150">
        <v>65.498740999999995</v>
      </c>
      <c r="D2150" s="262">
        <f t="shared" si="37"/>
        <v>0.21438670234720794</v>
      </c>
      <c r="E2150" s="105">
        <v>4.733151091178024E-3</v>
      </c>
    </row>
    <row r="2151" spans="2:5">
      <c r="B2151" s="13">
        <v>38345</v>
      </c>
      <c r="C2151">
        <v>53.935654</v>
      </c>
      <c r="D2151" s="262">
        <f t="shared" si="37"/>
        <v>-0.93603193681546759</v>
      </c>
      <c r="E2151" s="105">
        <v>4.6600311540487011E-3</v>
      </c>
    </row>
    <row r="2152" spans="2:5">
      <c r="B2152" s="13">
        <v>43614</v>
      </c>
      <c r="C2152">
        <v>843.165344</v>
      </c>
      <c r="D2152" s="262">
        <f t="shared" si="37"/>
        <v>12.777708581381498</v>
      </c>
      <c r="E2152" s="105">
        <v>4.635479972925495E-3</v>
      </c>
    </row>
    <row r="2153" spans="2:5">
      <c r="B2153" s="13">
        <v>39685</v>
      </c>
      <c r="C2153">
        <v>61.197792</v>
      </c>
      <c r="D2153" s="262">
        <f t="shared" si="37"/>
        <v>-0.28478208306062236</v>
      </c>
      <c r="E2153" s="105">
        <v>4.632326514791116E-3</v>
      </c>
    </row>
    <row r="2154" spans="2:5">
      <c r="B2154" s="13">
        <v>41397</v>
      </c>
      <c r="C2154">
        <v>85.565239000000005</v>
      </c>
      <c r="D2154" s="262">
        <f t="shared" si="37"/>
        <v>-0.98628187150252766</v>
      </c>
      <c r="E2154" s="105">
        <v>4.6105584304126403E-3</v>
      </c>
    </row>
    <row r="2155" spans="2:5">
      <c r="B2155" s="13">
        <v>44487</v>
      </c>
      <c r="C2155">
        <v>6237.3842770000001</v>
      </c>
      <c r="D2155" s="262">
        <f t="shared" si="37"/>
        <v>100.23706238565073</v>
      </c>
      <c r="E2155" s="105">
        <v>4.6029952929546175E-3</v>
      </c>
    </row>
    <row r="2156" spans="2:5">
      <c r="B2156" s="13">
        <v>39679</v>
      </c>
      <c r="C2156">
        <v>61.611668000000002</v>
      </c>
      <c r="D2156" s="262">
        <f t="shared" si="37"/>
        <v>-0.92046917378530257</v>
      </c>
      <c r="E2156" s="105">
        <v>4.6008200099195932E-3</v>
      </c>
    </row>
    <row r="2157" spans="2:5">
      <c r="B2157" s="13">
        <v>42593</v>
      </c>
      <c r="C2157">
        <v>774.68914800000005</v>
      </c>
      <c r="D2157" s="262">
        <f t="shared" si="37"/>
        <v>0.13323779879550757</v>
      </c>
      <c r="E2157" s="105">
        <v>4.5962484800601347E-3</v>
      </c>
    </row>
    <row r="2158" spans="2:5">
      <c r="B2158" s="13">
        <v>42782</v>
      </c>
      <c r="C2158">
        <v>683.60687299999995</v>
      </c>
      <c r="D2158" s="262">
        <f t="shared" si="37"/>
        <v>-0.72963017291998034</v>
      </c>
      <c r="E2158" s="105">
        <v>4.591973722653955E-3</v>
      </c>
    </row>
    <row r="2159" spans="2:5">
      <c r="B2159" s="13">
        <v>44217</v>
      </c>
      <c r="C2159">
        <v>2528.4140630000002</v>
      </c>
      <c r="D2159" s="262">
        <f t="shared" si="37"/>
        <v>-0.31727346147092306</v>
      </c>
      <c r="E2159" s="105">
        <v>4.5793190003096812E-3</v>
      </c>
    </row>
    <row r="2160" spans="2:5">
      <c r="B2160" s="13">
        <v>44363</v>
      </c>
      <c r="C2160">
        <v>3703.4067380000001</v>
      </c>
      <c r="D2160" s="262">
        <f t="shared" si="37"/>
        <v>-0.50537156659654747</v>
      </c>
      <c r="E2160" s="105">
        <v>4.579069713347407E-3</v>
      </c>
    </row>
    <row r="2161" spans="2:5">
      <c r="B2161" s="13">
        <v>45117</v>
      </c>
      <c r="C2161">
        <v>7487.25</v>
      </c>
      <c r="D2161" s="262">
        <f t="shared" si="37"/>
        <v>76.80283242524655</v>
      </c>
      <c r="E2161">
        <v>4.5752599167298872E-3</v>
      </c>
    </row>
    <row r="2162" spans="2:5">
      <c r="B2162" s="13">
        <v>41221</v>
      </c>
      <c r="C2162">
        <v>96.233643000000001</v>
      </c>
      <c r="D2162" s="262">
        <f t="shared" si="37"/>
        <v>0.27099409133609753</v>
      </c>
      <c r="E2162" s="105">
        <v>4.5548360015399882E-3</v>
      </c>
    </row>
    <row r="2163" spans="2:5">
      <c r="B2163" s="13">
        <v>38695</v>
      </c>
      <c r="C2163">
        <v>75.715255999999997</v>
      </c>
      <c r="D2163" s="262">
        <f t="shared" si="37"/>
        <v>4.7427129807869992E-2</v>
      </c>
      <c r="E2163" s="105">
        <v>4.548746924703433E-3</v>
      </c>
    </row>
    <row r="2164" spans="2:5">
      <c r="B2164" s="13">
        <v>38729</v>
      </c>
      <c r="C2164">
        <v>72.286895999999999</v>
      </c>
      <c r="D2164" s="262">
        <f t="shared" si="37"/>
        <v>-0.97942711322928178</v>
      </c>
      <c r="E2164" s="105">
        <v>4.5260364415561378E-3</v>
      </c>
    </row>
    <row r="2165" spans="2:5">
      <c r="B2165" s="13">
        <v>44340</v>
      </c>
      <c r="C2165">
        <v>3513.6972660000001</v>
      </c>
      <c r="D2165" s="262">
        <f t="shared" si="37"/>
        <v>162.34363125303452</v>
      </c>
      <c r="E2165" s="105">
        <v>4.5149102312224149E-3</v>
      </c>
    </row>
    <row r="2166" spans="2:5">
      <c r="B2166" s="13">
        <v>37748</v>
      </c>
      <c r="C2166">
        <v>21.511075999999999</v>
      </c>
      <c r="D2166" s="262">
        <f t="shared" si="37"/>
        <v>-0.99654836641515721</v>
      </c>
      <c r="E2166" s="105">
        <v>4.5111079782350098E-3</v>
      </c>
    </row>
    <row r="2167" spans="2:5">
      <c r="B2167" s="13">
        <v>45037</v>
      </c>
      <c r="C2167">
        <v>6232.1435549999997</v>
      </c>
      <c r="D2167" s="262">
        <f t="shared" si="37"/>
        <v>0.26025434107878875</v>
      </c>
      <c r="E2167" s="105">
        <v>4.4858387112332943E-3</v>
      </c>
    </row>
    <row r="2168" spans="2:5">
      <c r="B2168" s="13">
        <v>44452</v>
      </c>
      <c r="C2168">
        <v>4945.1474609999996</v>
      </c>
      <c r="D2168" s="262">
        <f t="shared" si="37"/>
        <v>6.4851316886776944</v>
      </c>
      <c r="E2168" s="105">
        <v>4.4714754754756735E-3</v>
      </c>
    </row>
    <row r="2169" spans="2:5">
      <c r="B2169" s="13">
        <v>43734</v>
      </c>
      <c r="C2169">
        <v>660.66272000000004</v>
      </c>
      <c r="D2169" s="262">
        <f t="shared" si="37"/>
        <v>11.575736493016789</v>
      </c>
      <c r="E2169" s="105">
        <v>4.4679223077228273E-3</v>
      </c>
    </row>
    <row r="2170" spans="2:5">
      <c r="B2170" s="13">
        <v>38317</v>
      </c>
      <c r="C2170">
        <v>52.534714000000001</v>
      </c>
      <c r="D2170" s="262">
        <f t="shared" si="37"/>
        <v>-0.99289980262539934</v>
      </c>
      <c r="E2170" s="105">
        <v>4.4641202067217467E-3</v>
      </c>
    </row>
    <row r="2171" spans="2:5">
      <c r="B2171" s="13">
        <v>45176</v>
      </c>
      <c r="C2171">
        <v>7399.0498049999997</v>
      </c>
      <c r="D2171" s="262">
        <f t="shared" si="37"/>
        <v>8.4691170403552594</v>
      </c>
      <c r="E2171">
        <v>4.459505461485669E-3</v>
      </c>
    </row>
    <row r="2172" spans="2:5">
      <c r="B2172" s="13">
        <v>43777</v>
      </c>
      <c r="C2172">
        <v>781.38751200000002</v>
      </c>
      <c r="D2172" s="262">
        <f t="shared" si="37"/>
        <v>6.7904612781515787</v>
      </c>
      <c r="E2172" s="105">
        <v>4.4586193437523422E-3</v>
      </c>
    </row>
    <row r="2173" spans="2:5">
      <c r="B2173" s="13">
        <v>40753</v>
      </c>
      <c r="C2173">
        <v>100.300545</v>
      </c>
      <c r="D2173" s="262">
        <f t="shared" si="37"/>
        <v>-0.87402078682649542</v>
      </c>
      <c r="E2173" s="105">
        <v>4.454978980166318E-3</v>
      </c>
    </row>
    <row r="2174" spans="2:5">
      <c r="B2174" s="13">
        <v>42936</v>
      </c>
      <c r="C2174">
        <v>796.167419</v>
      </c>
      <c r="D2174" s="262">
        <f t="shared" si="37"/>
        <v>11.439943900775747</v>
      </c>
      <c r="E2174" s="105">
        <v>4.4545281070335731E-3</v>
      </c>
    </row>
    <row r="2175" spans="2:5">
      <c r="B2175" s="13">
        <v>39660</v>
      </c>
      <c r="C2175">
        <v>64.000884999999997</v>
      </c>
      <c r="D2175" s="262">
        <f t="shared" si="37"/>
        <v>-0.15932646220070115</v>
      </c>
      <c r="E2175" s="105">
        <v>4.4287160755164092E-3</v>
      </c>
    </row>
    <row r="2176" spans="2:5">
      <c r="B2176" s="13">
        <v>41505</v>
      </c>
      <c r="C2176">
        <v>76.130486000000005</v>
      </c>
      <c r="D2176" s="262">
        <f t="shared" si="37"/>
        <v>-0.23086957635681701</v>
      </c>
      <c r="E2176" s="105">
        <v>4.4284814676673881E-3</v>
      </c>
    </row>
    <row r="2177" spans="2:5">
      <c r="B2177" s="13">
        <v>41170</v>
      </c>
      <c r="C2177">
        <v>98.982544000000004</v>
      </c>
      <c r="D2177" s="262">
        <f t="shared" si="37"/>
        <v>-0.86987532750580587</v>
      </c>
      <c r="E2177" s="105">
        <v>4.4277707541124697E-3</v>
      </c>
    </row>
    <row r="2178" spans="2:5">
      <c r="B2178" s="13">
        <v>42584</v>
      </c>
      <c r="C2178">
        <v>760.67468299999996</v>
      </c>
      <c r="D2178" s="262">
        <f t="shared" si="37"/>
        <v>10.434031319976961</v>
      </c>
      <c r="E2178" s="105">
        <v>4.4029542133781187E-3</v>
      </c>
    </row>
    <row r="2179" spans="2:5">
      <c r="B2179" s="13">
        <v>38806</v>
      </c>
      <c r="C2179">
        <v>66.527252000000004</v>
      </c>
      <c r="D2179" s="262">
        <f t="shared" si="37"/>
        <v>-0.98883980408984484</v>
      </c>
      <c r="E2179" s="105">
        <v>4.3995059050123938E-3</v>
      </c>
    </row>
    <row r="2180" spans="2:5">
      <c r="B2180" s="13">
        <v>44523</v>
      </c>
      <c r="C2180">
        <v>5961.1186520000001</v>
      </c>
      <c r="D2180" s="262">
        <f t="shared" si="37"/>
        <v>62.013177885176297</v>
      </c>
      <c r="E2180" s="105">
        <v>4.3578988424584691E-3</v>
      </c>
    </row>
    <row r="2181" spans="2:5">
      <c r="B2181" s="13">
        <v>39126</v>
      </c>
      <c r="C2181">
        <v>94.601142999999993</v>
      </c>
      <c r="D2181" s="262">
        <f t="shared" si="37"/>
        <v>2.1759158839633725</v>
      </c>
      <c r="E2181" s="105">
        <v>4.3478499975134408E-3</v>
      </c>
    </row>
    <row r="2182" spans="2:5">
      <c r="B2182" s="13">
        <v>37629</v>
      </c>
      <c r="C2182">
        <v>29.787043000000001</v>
      </c>
      <c r="D2182" s="262">
        <f t="shared" si="37"/>
        <v>0.33093525244146321</v>
      </c>
      <c r="E2182" s="105">
        <v>4.3428061466757083E-3</v>
      </c>
    </row>
    <row r="2183" spans="2:5">
      <c r="B2183" s="13">
        <v>37706</v>
      </c>
      <c r="C2183">
        <v>22.380534999999998</v>
      </c>
      <c r="D2183" s="262">
        <f t="shared" si="37"/>
        <v>-0.77210034379541881</v>
      </c>
      <c r="E2183" s="105">
        <v>4.3350065567417193E-3</v>
      </c>
    </row>
    <row r="2184" spans="2:5">
      <c r="B2184" s="13">
        <v>40757</v>
      </c>
      <c r="C2184">
        <v>98.203461000000004</v>
      </c>
      <c r="D2184" s="262">
        <f t="shared" ref="D2184:D2247" si="38">(C2184-C2185)/C2185</f>
        <v>-0.98698654128014729</v>
      </c>
      <c r="E2184" s="105">
        <v>4.3329610512029696E-3</v>
      </c>
    </row>
    <row r="2185" spans="2:5">
      <c r="B2185" s="13">
        <v>45110</v>
      </c>
      <c r="C2185">
        <v>7546.2998049999997</v>
      </c>
      <c r="D2185" s="262">
        <f t="shared" si="38"/>
        <v>92.007515352039292</v>
      </c>
      <c r="E2185">
        <v>4.3253747562415927E-3</v>
      </c>
    </row>
    <row r="2186" spans="2:5">
      <c r="B2186" s="13">
        <v>41443</v>
      </c>
      <c r="C2186">
        <v>81.136452000000006</v>
      </c>
      <c r="D2186" s="262">
        <f t="shared" si="38"/>
        <v>-0.31746180655789563</v>
      </c>
      <c r="E2186" s="105">
        <v>4.3209226154345059E-3</v>
      </c>
    </row>
    <row r="2187" spans="2:5">
      <c r="B2187" s="13">
        <v>39282</v>
      </c>
      <c r="C2187">
        <v>118.874596</v>
      </c>
      <c r="D2187" s="262">
        <f t="shared" si="38"/>
        <v>0.12110372926437918</v>
      </c>
      <c r="E2187" s="105">
        <v>4.2996166396862918E-3</v>
      </c>
    </row>
    <row r="2188" spans="2:5">
      <c r="B2188" s="13">
        <v>40387</v>
      </c>
      <c r="C2188">
        <v>106.033539</v>
      </c>
      <c r="D2188" s="262">
        <f t="shared" si="38"/>
        <v>-0.98178735346949109</v>
      </c>
      <c r="E2188" s="105">
        <v>4.2962516904607806E-3</v>
      </c>
    </row>
    <row r="2189" spans="2:5">
      <c r="B2189" s="13">
        <v>44497</v>
      </c>
      <c r="C2189">
        <v>5821.9731449999999</v>
      </c>
      <c r="D2189" s="262">
        <f t="shared" si="38"/>
        <v>110.61236859006415</v>
      </c>
      <c r="E2189" s="105">
        <v>4.2912784574149045E-3</v>
      </c>
    </row>
    <row r="2190" spans="2:5">
      <c r="B2190" s="13">
        <v>38881</v>
      </c>
      <c r="C2190">
        <v>52.162436999999997</v>
      </c>
      <c r="D2190" s="262">
        <f t="shared" si="38"/>
        <v>-0.99284068164015227</v>
      </c>
      <c r="E2190" s="105">
        <v>4.2901169261762885E-3</v>
      </c>
    </row>
    <row r="2191" spans="2:5">
      <c r="B2191" s="13">
        <v>45190</v>
      </c>
      <c r="C2191">
        <v>7285.9501950000003</v>
      </c>
      <c r="D2191" s="262">
        <f t="shared" si="38"/>
        <v>8.2175017662276097</v>
      </c>
      <c r="E2191">
        <v>4.2868007718828071E-3</v>
      </c>
    </row>
    <row r="2192" spans="2:5">
      <c r="B2192" s="13">
        <v>42934</v>
      </c>
      <c r="C2192">
        <v>790.44738800000005</v>
      </c>
      <c r="D2192" s="262">
        <f t="shared" si="38"/>
        <v>14.514073624311546</v>
      </c>
      <c r="E2192" s="105">
        <v>4.276672567721752E-3</v>
      </c>
    </row>
    <row r="2193" spans="2:5">
      <c r="B2193" s="13">
        <v>38254</v>
      </c>
      <c r="C2193">
        <v>50.950344000000001</v>
      </c>
      <c r="D2193" s="262">
        <f t="shared" si="38"/>
        <v>-0.49763435693199815</v>
      </c>
      <c r="E2193" s="105">
        <v>4.273386008545892E-3</v>
      </c>
    </row>
    <row r="2194" spans="2:5">
      <c r="B2194" s="13">
        <v>40170</v>
      </c>
      <c r="C2194">
        <v>101.42083700000001</v>
      </c>
      <c r="D2194" s="262">
        <f t="shared" si="38"/>
        <v>-0.98643571466754465</v>
      </c>
      <c r="E2194" s="105">
        <v>4.2694964163758698E-3</v>
      </c>
    </row>
    <row r="2195" spans="2:5">
      <c r="B2195" s="13">
        <v>45215</v>
      </c>
      <c r="C2195">
        <v>7477.0498049999997</v>
      </c>
      <c r="D2195" s="262">
        <f t="shared" si="38"/>
        <v>72.102855962023213</v>
      </c>
      <c r="E2195">
        <v>4.2576516325961711E-3</v>
      </c>
    </row>
    <row r="2196" spans="2:5">
      <c r="B2196" s="13">
        <v>40442</v>
      </c>
      <c r="C2196">
        <v>102.281227</v>
      </c>
      <c r="D2196" s="262">
        <f t="shared" si="38"/>
        <v>-0.98496400044141208</v>
      </c>
      <c r="E2196" s="105">
        <v>4.2510296223301882E-3</v>
      </c>
    </row>
    <row r="2197" spans="2:5">
      <c r="B2197" s="13">
        <v>44886</v>
      </c>
      <c r="C2197">
        <v>6802.4228519999997</v>
      </c>
      <c r="D2197" s="262">
        <f t="shared" si="38"/>
        <v>72.260873248495997</v>
      </c>
      <c r="E2197" s="105">
        <v>4.2479934208831645E-3</v>
      </c>
    </row>
    <row r="2198" spans="2:5">
      <c r="B2198" s="13">
        <v>41156</v>
      </c>
      <c r="C2198">
        <v>92.852058</v>
      </c>
      <c r="D2198" s="262">
        <f t="shared" si="38"/>
        <v>0.89248424844960872</v>
      </c>
      <c r="E2198" s="105">
        <v>4.2474344642487397E-3</v>
      </c>
    </row>
    <row r="2199" spans="2:5">
      <c r="B2199" s="13">
        <v>40004</v>
      </c>
      <c r="C2199">
        <v>49.063583000000001</v>
      </c>
      <c r="D2199" s="262">
        <f t="shared" si="38"/>
        <v>-0.98634594690890298</v>
      </c>
      <c r="E2199" s="105">
        <v>4.2354929321701132E-3</v>
      </c>
    </row>
    <row r="2200" spans="2:5">
      <c r="B2200" s="13">
        <v>44365</v>
      </c>
      <c r="C2200">
        <v>3593.3347170000002</v>
      </c>
      <c r="D2200" s="262">
        <f t="shared" si="38"/>
        <v>54.236980497551372</v>
      </c>
      <c r="E2200" s="105">
        <v>4.2349225271083027E-3</v>
      </c>
    </row>
    <row r="2201" spans="2:5">
      <c r="B2201" s="13">
        <v>38797</v>
      </c>
      <c r="C2201">
        <v>65.053061999999997</v>
      </c>
      <c r="D2201" s="262">
        <f t="shared" si="38"/>
        <v>-0.430863512726334</v>
      </c>
      <c r="E2201" s="105">
        <v>4.2339319289262448E-3</v>
      </c>
    </row>
    <row r="2202" spans="2:5">
      <c r="B2202" s="13">
        <v>40371</v>
      </c>
      <c r="C2202">
        <v>114.301338</v>
      </c>
      <c r="D2202" s="262">
        <f t="shared" si="38"/>
        <v>0.22668168201911112</v>
      </c>
      <c r="E2202" s="105">
        <v>4.2327166719622481E-3</v>
      </c>
    </row>
    <row r="2203" spans="2:5">
      <c r="B2203" s="13">
        <v>41236</v>
      </c>
      <c r="C2203">
        <v>93.179298000000003</v>
      </c>
      <c r="D2203" s="262">
        <f t="shared" si="38"/>
        <v>-0.47299707261751228</v>
      </c>
      <c r="E2203" s="105">
        <v>4.2322056698570988E-3</v>
      </c>
    </row>
    <row r="2204" spans="2:5">
      <c r="B2204" s="13">
        <v>41647</v>
      </c>
      <c r="C2204">
        <v>176.80983000000001</v>
      </c>
      <c r="D2204" s="262">
        <f t="shared" si="38"/>
        <v>0.78404392402901812</v>
      </c>
      <c r="E2204" s="105">
        <v>4.1942087682068085E-3</v>
      </c>
    </row>
    <row r="2205" spans="2:5">
      <c r="B2205" s="13">
        <v>40424</v>
      </c>
      <c r="C2205">
        <v>99.106209000000007</v>
      </c>
      <c r="D2205" s="262">
        <f t="shared" si="38"/>
        <v>-2.9130966484634282E-2</v>
      </c>
      <c r="E2205" s="105">
        <v>4.1779494088341656E-3</v>
      </c>
    </row>
    <row r="2206" spans="2:5">
      <c r="B2206" s="13">
        <v>40750</v>
      </c>
      <c r="C2206">
        <v>102.07989499999999</v>
      </c>
      <c r="D2206" s="262">
        <f t="shared" si="38"/>
        <v>-6.7880094813712613E-2</v>
      </c>
      <c r="E2206" s="105">
        <v>4.1675060150264788E-3</v>
      </c>
    </row>
    <row r="2207" spans="2:5">
      <c r="B2207" s="13">
        <v>39353</v>
      </c>
      <c r="C2207">
        <v>109.513695</v>
      </c>
      <c r="D2207" s="262">
        <f t="shared" si="38"/>
        <v>0.78254445069224554</v>
      </c>
      <c r="E2207" s="105">
        <v>4.16674334515318E-3</v>
      </c>
    </row>
    <row r="2208" spans="2:5">
      <c r="B2208" s="13">
        <v>39524</v>
      </c>
      <c r="C2208">
        <v>61.436726</v>
      </c>
      <c r="D2208" s="262">
        <f t="shared" si="38"/>
        <v>0.17354806994635186</v>
      </c>
      <c r="E2208" s="105">
        <v>4.1592944986610474E-3</v>
      </c>
    </row>
    <row r="2209" spans="2:5">
      <c r="B2209" s="13">
        <v>38321</v>
      </c>
      <c r="C2209">
        <v>52.351264999999998</v>
      </c>
      <c r="D2209" s="262">
        <f t="shared" si="38"/>
        <v>-0.93270241544785704</v>
      </c>
      <c r="E2209" s="105">
        <v>4.1581885922712652E-3</v>
      </c>
    </row>
    <row r="2210" spans="2:5">
      <c r="B2210" s="13">
        <v>42592</v>
      </c>
      <c r="C2210">
        <v>777.90704300000004</v>
      </c>
      <c r="D2210" s="262">
        <f t="shared" si="38"/>
        <v>0.13111594718860914</v>
      </c>
      <c r="E2210" s="105">
        <v>4.153788662597864E-3</v>
      </c>
    </row>
    <row r="2211" spans="2:5">
      <c r="B2211" s="13">
        <v>42769</v>
      </c>
      <c r="C2211">
        <v>687.73413100000005</v>
      </c>
      <c r="D2211" s="262">
        <f t="shared" si="38"/>
        <v>16.621069946334117</v>
      </c>
      <c r="E2211" s="105">
        <v>4.1536461752186933E-3</v>
      </c>
    </row>
    <row r="2212" spans="2:5">
      <c r="B2212" s="13">
        <v>37999</v>
      </c>
      <c r="C2212">
        <v>39.029079000000003</v>
      </c>
      <c r="D2212" s="262">
        <f t="shared" si="38"/>
        <v>-0.57857055988584005</v>
      </c>
      <c r="E2212" s="105">
        <v>4.1423715551836184E-3</v>
      </c>
    </row>
    <row r="2213" spans="2:5">
      <c r="B2213" s="13">
        <v>41086</v>
      </c>
      <c r="C2213">
        <v>92.611182999999997</v>
      </c>
      <c r="D2213" s="262">
        <f t="shared" si="38"/>
        <v>2.3794663459845498</v>
      </c>
      <c r="E2213" s="105">
        <v>4.1340824656890046E-3</v>
      </c>
    </row>
    <row r="2214" spans="2:5">
      <c r="B2214" s="13">
        <v>38084</v>
      </c>
      <c r="C2214">
        <v>27.404084999999998</v>
      </c>
      <c r="D2214" s="262">
        <f t="shared" si="38"/>
        <v>-0.95819115135794464</v>
      </c>
      <c r="E2214" s="105">
        <v>4.1301337477842801E-3</v>
      </c>
    </row>
    <row r="2215" spans="2:5">
      <c r="B2215" s="13">
        <v>42747</v>
      </c>
      <c r="C2215">
        <v>655.461365</v>
      </c>
      <c r="D2215" s="262">
        <f t="shared" si="38"/>
        <v>0.11601236844786415</v>
      </c>
      <c r="E2215" s="105">
        <v>4.1082212002084683E-3</v>
      </c>
    </row>
    <row r="2216" spans="2:5">
      <c r="B2216" s="13">
        <v>42702</v>
      </c>
      <c r="C2216">
        <v>587.32446300000004</v>
      </c>
      <c r="D2216" s="262">
        <f t="shared" si="38"/>
        <v>-0.32165528993028603</v>
      </c>
      <c r="E2216" s="105">
        <v>4.1061752799089546E-3</v>
      </c>
    </row>
    <row r="2217" spans="2:5">
      <c r="B2217" s="13">
        <v>43082</v>
      </c>
      <c r="C2217">
        <v>865.82006799999999</v>
      </c>
      <c r="D2217" s="262">
        <f t="shared" si="38"/>
        <v>10.266862985056617</v>
      </c>
      <c r="E2217" s="105">
        <v>4.0948492816662001E-3</v>
      </c>
    </row>
    <row r="2218" spans="2:5">
      <c r="B2218" s="13">
        <v>41509</v>
      </c>
      <c r="C2218">
        <v>76.846596000000005</v>
      </c>
      <c r="D2218" s="262">
        <f t="shared" si="38"/>
        <v>-0.24025059177807159</v>
      </c>
      <c r="E2218" s="105">
        <v>4.0935643937066645E-3</v>
      </c>
    </row>
    <row r="2219" spans="2:5">
      <c r="B2219" s="13">
        <v>40448</v>
      </c>
      <c r="C2219">
        <v>101.147293</v>
      </c>
      <c r="D2219" s="262">
        <f t="shared" si="38"/>
        <v>3.258989402980236</v>
      </c>
      <c r="E2219" s="105">
        <v>4.093375856940684E-3</v>
      </c>
    </row>
    <row r="2220" spans="2:5">
      <c r="B2220" s="13">
        <v>37795</v>
      </c>
      <c r="C2220">
        <v>23.749130000000001</v>
      </c>
      <c r="D2220" s="262">
        <f t="shared" si="38"/>
        <v>-4.0513321102215788E-3</v>
      </c>
      <c r="E2220" s="105">
        <v>4.0844268495163214E-3</v>
      </c>
    </row>
    <row r="2221" spans="2:5">
      <c r="B2221" s="13">
        <v>37792</v>
      </c>
      <c r="C2221">
        <v>23.845737</v>
      </c>
      <c r="D2221" s="262">
        <f t="shared" si="38"/>
        <v>-0.9727798214533846</v>
      </c>
      <c r="E2221" s="105">
        <v>4.0678121682772702E-3</v>
      </c>
    </row>
    <row r="2222" spans="2:5">
      <c r="B2222" s="13">
        <v>42270</v>
      </c>
      <c r="C2222">
        <v>876.03161599999999</v>
      </c>
      <c r="D2222" s="262">
        <f t="shared" si="38"/>
        <v>10.229697139076395</v>
      </c>
      <c r="E2222" s="105">
        <v>4.0550727667178332E-3</v>
      </c>
    </row>
    <row r="2223" spans="2:5">
      <c r="B2223" s="13">
        <v>41528</v>
      </c>
      <c r="C2223">
        <v>78.010261999999997</v>
      </c>
      <c r="D2223" s="262">
        <f t="shared" si="38"/>
        <v>-0.97084116268317711</v>
      </c>
      <c r="E2223" s="105">
        <v>4.0321517789828889E-3</v>
      </c>
    </row>
    <row r="2224" spans="2:5">
      <c r="B2224" s="13">
        <v>44267</v>
      </c>
      <c r="C2224">
        <v>2675.3557129999999</v>
      </c>
      <c r="D2224" s="262">
        <f t="shared" si="38"/>
        <v>3.3278299719807767</v>
      </c>
      <c r="E2224" s="105">
        <v>4.0310562717188201E-3</v>
      </c>
    </row>
    <row r="2225" spans="2:5">
      <c r="B2225" s="13">
        <v>42656</v>
      </c>
      <c r="C2225">
        <v>618.17486599999995</v>
      </c>
      <c r="D2225" s="262">
        <f t="shared" si="38"/>
        <v>-0.2681910204549886</v>
      </c>
      <c r="E2225" s="105">
        <v>4.0145013069406649E-3</v>
      </c>
    </row>
    <row r="2226" spans="2:5">
      <c r="B2226" s="13">
        <v>42307</v>
      </c>
      <c r="C2226">
        <v>844.72161900000003</v>
      </c>
      <c r="D2226" s="262">
        <f t="shared" si="38"/>
        <v>1.8566608344751852</v>
      </c>
      <c r="E2226" s="105">
        <v>4.0128106283628577E-3</v>
      </c>
    </row>
    <row r="2227" spans="2:5">
      <c r="B2227" s="13">
        <v>42011</v>
      </c>
      <c r="C2227">
        <v>295.70245399999999</v>
      </c>
      <c r="D2227" s="262">
        <f t="shared" si="38"/>
        <v>-0.63966393614501171</v>
      </c>
      <c r="E2227" s="105">
        <v>4.0111423192894374E-3</v>
      </c>
    </row>
    <row r="2228" spans="2:5">
      <c r="B2228" s="13">
        <v>43602</v>
      </c>
      <c r="C2228">
        <v>820.629639</v>
      </c>
      <c r="D2228" s="262">
        <f t="shared" si="38"/>
        <v>10.929531245375401</v>
      </c>
      <c r="E2228" s="105">
        <v>4.0050598314568539E-3</v>
      </c>
    </row>
    <row r="2229" spans="2:5">
      <c r="B2229" s="13">
        <v>40098</v>
      </c>
      <c r="C2229">
        <v>68.789764000000005</v>
      </c>
      <c r="D2229" s="262">
        <f t="shared" si="38"/>
        <v>-0.99183334651114485</v>
      </c>
      <c r="E2229" s="105">
        <v>4.0043549914702608E-3</v>
      </c>
    </row>
    <row r="2230" spans="2:5">
      <c r="B2230" s="13">
        <v>45251</v>
      </c>
      <c r="C2230">
        <v>8423.25</v>
      </c>
      <c r="D2230" s="262">
        <f t="shared" si="38"/>
        <v>10.665973328437619</v>
      </c>
      <c r="E2230">
        <v>3.9989277590628571E-3</v>
      </c>
    </row>
    <row r="2231" spans="2:5">
      <c r="B2231" s="13">
        <v>42900</v>
      </c>
      <c r="C2231">
        <v>722.03576699999996</v>
      </c>
      <c r="D2231" s="262">
        <f t="shared" si="38"/>
        <v>-0.90614257611589544</v>
      </c>
      <c r="E2231" s="105">
        <v>3.9881718642990355E-3</v>
      </c>
    </row>
    <row r="2232" spans="2:5">
      <c r="B2232" s="13">
        <v>45355</v>
      </c>
      <c r="C2232">
        <v>7692.8999020000001</v>
      </c>
      <c r="D2232" s="262">
        <f t="shared" si="38"/>
        <v>314.1628788932473</v>
      </c>
      <c r="E2232">
        <v>3.9738864495157426E-3</v>
      </c>
    </row>
    <row r="2233" spans="2:5">
      <c r="B2233" s="13">
        <v>37680</v>
      </c>
      <c r="C2233">
        <v>24.409282999999999</v>
      </c>
      <c r="D2233" s="262">
        <f t="shared" si="38"/>
        <v>-0.99721210418009798</v>
      </c>
      <c r="E2233" s="105">
        <v>3.9736065230832809E-3</v>
      </c>
    </row>
    <row r="2234" spans="2:5">
      <c r="B2234" s="13">
        <v>45301</v>
      </c>
      <c r="C2234">
        <v>8755.4501949999994</v>
      </c>
      <c r="D2234" s="262">
        <f t="shared" si="38"/>
        <v>111.07292564225334</v>
      </c>
      <c r="E2234">
        <v>3.9733041435181613E-3</v>
      </c>
    </row>
    <row r="2235" spans="2:5">
      <c r="B2235" s="13">
        <v>39482</v>
      </c>
      <c r="C2235">
        <v>78.122794999999996</v>
      </c>
      <c r="D2235" s="262">
        <f t="shared" si="38"/>
        <v>-5.9399844885991079E-2</v>
      </c>
      <c r="E2235" s="105">
        <v>3.9709924449516654E-3</v>
      </c>
    </row>
    <row r="2236" spans="2:5">
      <c r="B2236" s="13">
        <v>41372</v>
      </c>
      <c r="C2236">
        <v>83.056327999999993</v>
      </c>
      <c r="D2236" s="262">
        <f t="shared" si="38"/>
        <v>-0.90038626985492798</v>
      </c>
      <c r="E2236" s="105">
        <v>3.9556586390178316E-3</v>
      </c>
    </row>
    <row r="2237" spans="2:5">
      <c r="B2237" s="13">
        <v>42530</v>
      </c>
      <c r="C2237">
        <v>833.78393600000004</v>
      </c>
      <c r="D2237" s="262">
        <f t="shared" si="38"/>
        <v>0.50370943390847989</v>
      </c>
      <c r="E2237" s="105">
        <v>3.9537986683822034E-3</v>
      </c>
    </row>
    <row r="2238" spans="2:5">
      <c r="B2238" s="13">
        <v>42188</v>
      </c>
      <c r="C2238">
        <v>554.48474099999999</v>
      </c>
      <c r="D2238" s="262">
        <f t="shared" si="38"/>
        <v>4.712829564254271</v>
      </c>
      <c r="E2238" s="105">
        <v>3.9493012255390784E-3</v>
      </c>
    </row>
    <row r="2239" spans="2:5">
      <c r="B2239" s="13">
        <v>40949</v>
      </c>
      <c r="C2239">
        <v>97.059562999999997</v>
      </c>
      <c r="D2239" s="262">
        <f t="shared" si="38"/>
        <v>-0.6510119157494817</v>
      </c>
      <c r="E2239" s="105">
        <v>3.9437915550920629E-3</v>
      </c>
    </row>
    <row r="2240" spans="2:5">
      <c r="B2240" s="13">
        <v>41962</v>
      </c>
      <c r="C2240">
        <v>278.11712599999998</v>
      </c>
      <c r="D2240" s="262">
        <f t="shared" si="38"/>
        <v>8.5855550823388445</v>
      </c>
      <c r="E2240" s="105">
        <v>3.9366078015450915E-3</v>
      </c>
    </row>
    <row r="2241" spans="2:5">
      <c r="B2241" s="13">
        <v>37862</v>
      </c>
      <c r="C2241">
        <v>29.014191</v>
      </c>
      <c r="D2241" s="262">
        <f t="shared" si="38"/>
        <v>-0.99665055652837242</v>
      </c>
      <c r="E2241" s="105">
        <v>3.899661211179955E-3</v>
      </c>
    </row>
    <row r="2242" spans="2:5">
      <c r="B2242" s="13">
        <v>44820</v>
      </c>
      <c r="C2242">
        <v>8662.3916019999997</v>
      </c>
      <c r="D2242" s="262">
        <f t="shared" si="38"/>
        <v>0.11394774111335848</v>
      </c>
      <c r="E2242" s="105">
        <v>3.8980988162871729E-3</v>
      </c>
    </row>
    <row r="2243" spans="2:5">
      <c r="B2243" s="13">
        <v>45342</v>
      </c>
      <c r="C2243">
        <v>7776.2998049999997</v>
      </c>
      <c r="D2243" s="262">
        <f t="shared" si="38"/>
        <v>0.17170798776060775</v>
      </c>
      <c r="E2243">
        <v>3.8857258064964456E-3</v>
      </c>
    </row>
    <row r="2244" spans="2:5">
      <c r="B2244" s="13">
        <v>44973</v>
      </c>
      <c r="C2244">
        <v>6636.7216799999997</v>
      </c>
      <c r="D2244" s="262">
        <f t="shared" si="38"/>
        <v>103.55788262747632</v>
      </c>
      <c r="E2244" s="105">
        <v>3.8796919886384673E-3</v>
      </c>
    </row>
    <row r="2245" spans="2:5">
      <c r="B2245" s="13">
        <v>39667</v>
      </c>
      <c r="C2245">
        <v>63.474139999999998</v>
      </c>
      <c r="D2245" s="262">
        <f t="shared" si="38"/>
        <v>-0.90886115385226329</v>
      </c>
      <c r="E2245" s="105">
        <v>3.867936983663293E-3</v>
      </c>
    </row>
    <row r="2246" spans="2:5">
      <c r="B2246" s="13">
        <v>42822</v>
      </c>
      <c r="C2246">
        <v>696.45538299999998</v>
      </c>
      <c r="D2246" s="262">
        <f t="shared" si="38"/>
        <v>-0.90402588445367082</v>
      </c>
      <c r="E2246" s="105">
        <v>3.8652947406226873E-3</v>
      </c>
    </row>
    <row r="2247" spans="2:5">
      <c r="B2247" s="13">
        <v>45131</v>
      </c>
      <c r="C2247">
        <v>7256.7001950000003</v>
      </c>
      <c r="D2247" s="262">
        <f t="shared" si="38"/>
        <v>163.14191692067266</v>
      </c>
      <c r="E2247">
        <v>3.8526316941757755E-3</v>
      </c>
    </row>
    <row r="2248" spans="2:5">
      <c r="B2248" s="13">
        <v>39937</v>
      </c>
      <c r="C2248">
        <v>44.209915000000002</v>
      </c>
      <c r="D2248" s="262">
        <f t="shared" ref="D2248:D2311" si="39">(C2248-C2249)/C2249</f>
        <v>-0.65496911109125511</v>
      </c>
      <c r="E2248" s="105">
        <v>3.84486264203807E-3</v>
      </c>
    </row>
    <row r="2249" spans="2:5">
      <c r="B2249" s="13">
        <v>40280</v>
      </c>
      <c r="C2249">
        <v>128.13320899999999</v>
      </c>
      <c r="D2249" s="262">
        <f t="shared" si="39"/>
        <v>-0.85190894534077344</v>
      </c>
      <c r="E2249" s="105">
        <v>3.8385659305017724E-3</v>
      </c>
    </row>
    <row r="2250" spans="2:5">
      <c r="B2250" s="13">
        <v>42466</v>
      </c>
      <c r="C2250">
        <v>865.23260500000004</v>
      </c>
      <c r="D2250" s="262">
        <f t="shared" si="39"/>
        <v>24.091038730438964</v>
      </c>
      <c r="E2250" s="105">
        <v>3.8364820253295601E-3</v>
      </c>
    </row>
    <row r="2251" spans="2:5">
      <c r="B2251" s="13">
        <v>39801</v>
      </c>
      <c r="C2251">
        <v>34.483730000000001</v>
      </c>
      <c r="D2251" s="262">
        <f t="shared" si="39"/>
        <v>-0.95985205798304229</v>
      </c>
      <c r="E2251" s="105">
        <v>3.8337761213077608E-3</v>
      </c>
    </row>
    <row r="2252" spans="2:5">
      <c r="B2252" s="13">
        <v>43518</v>
      </c>
      <c r="C2252">
        <v>858.91650400000003</v>
      </c>
      <c r="D2252" s="262">
        <f t="shared" si="39"/>
        <v>27.944759975244601</v>
      </c>
      <c r="E2252" s="105">
        <v>3.8259197441370507E-3</v>
      </c>
    </row>
    <row r="2253" spans="2:5">
      <c r="B2253" s="13">
        <v>38048</v>
      </c>
      <c r="C2253">
        <v>29.674334999999999</v>
      </c>
      <c r="D2253" s="262">
        <f t="shared" si="39"/>
        <v>-0.43835760386306583</v>
      </c>
      <c r="E2253" s="105">
        <v>3.8122718368989133E-3</v>
      </c>
    </row>
    <row r="2254" spans="2:5">
      <c r="B2254" s="13">
        <v>38302</v>
      </c>
      <c r="C2254">
        <v>52.834927</v>
      </c>
      <c r="D2254" s="262">
        <f t="shared" si="39"/>
        <v>-0.475228704655069</v>
      </c>
      <c r="E2254" s="105">
        <v>3.802542657107355E-3</v>
      </c>
    </row>
    <row r="2255" spans="2:5">
      <c r="B2255" s="13">
        <v>40752</v>
      </c>
      <c r="C2255">
        <v>100.681816</v>
      </c>
      <c r="D2255" s="262">
        <f t="shared" si="39"/>
        <v>0.12443815821736655</v>
      </c>
      <c r="E2255" s="105">
        <v>3.8012854267142631E-3</v>
      </c>
    </row>
    <row r="2256" spans="2:5">
      <c r="B2256" s="13">
        <v>40968</v>
      </c>
      <c r="C2256">
        <v>89.539664999999999</v>
      </c>
      <c r="D2256" s="262">
        <f t="shared" si="39"/>
        <v>-6.8612119309382297E-2</v>
      </c>
      <c r="E2256" s="105">
        <v>3.7994410630081362E-3</v>
      </c>
    </row>
    <row r="2257" spans="2:5">
      <c r="B2257" s="13">
        <v>39429</v>
      </c>
      <c r="C2257">
        <v>96.135741999999993</v>
      </c>
      <c r="D2257" s="262">
        <f t="shared" si="39"/>
        <v>0.32114744607685586</v>
      </c>
      <c r="E2257" s="105">
        <v>3.7955678009048686E-3</v>
      </c>
    </row>
    <row r="2258" spans="2:5">
      <c r="B2258" s="13">
        <v>38587</v>
      </c>
      <c r="C2258">
        <v>72.766852999999998</v>
      </c>
      <c r="D2258" s="262">
        <f t="shared" si="39"/>
        <v>-0.9900816312917019</v>
      </c>
      <c r="E2258" s="105">
        <v>3.7835046200661404E-3</v>
      </c>
    </row>
    <row r="2259" spans="2:5">
      <c r="B2259" s="13">
        <v>44637</v>
      </c>
      <c r="C2259">
        <v>7336.5747069999998</v>
      </c>
      <c r="D2259" s="262">
        <f t="shared" si="39"/>
        <v>-0.16417444586741581</v>
      </c>
      <c r="E2259" s="105">
        <v>3.7818928703958485E-3</v>
      </c>
    </row>
    <row r="2260" spans="2:5">
      <c r="B2260" s="13">
        <v>44810</v>
      </c>
      <c r="C2260">
        <v>8777.6386719999991</v>
      </c>
      <c r="D2260" s="262">
        <f t="shared" si="39"/>
        <v>119.17392985830637</v>
      </c>
      <c r="E2260" s="105">
        <v>3.7727319651404134E-3</v>
      </c>
    </row>
    <row r="2261" spans="2:5">
      <c r="B2261" s="13">
        <v>38586</v>
      </c>
      <c r="C2261">
        <v>73.041122000000001</v>
      </c>
      <c r="D2261" s="262">
        <f t="shared" si="39"/>
        <v>-0.2229097041649708</v>
      </c>
      <c r="E2261" s="105">
        <v>3.7691474715830279E-3</v>
      </c>
    </row>
    <row r="2262" spans="2:5">
      <c r="B2262" s="13">
        <v>40161</v>
      </c>
      <c r="C2262">
        <v>93.993094999999997</v>
      </c>
      <c r="D2262" s="262">
        <f t="shared" si="39"/>
        <v>-0.88531634725766939</v>
      </c>
      <c r="E2262" s="105">
        <v>3.7673408207062305E-3</v>
      </c>
    </row>
    <row r="2263" spans="2:5">
      <c r="B2263" s="13">
        <v>42318</v>
      </c>
      <c r="C2263">
        <v>819.58581500000003</v>
      </c>
      <c r="D2263" s="262">
        <f t="shared" si="39"/>
        <v>-0.90627092281479948</v>
      </c>
      <c r="E2263" s="105">
        <v>3.766789473502711E-3</v>
      </c>
    </row>
    <row r="2264" spans="2:5">
      <c r="B2264" s="13">
        <v>45292</v>
      </c>
      <c r="C2264">
        <v>8744.2001949999994</v>
      </c>
      <c r="D2264" s="262">
        <f t="shared" si="39"/>
        <v>86.737803813912336</v>
      </c>
      <c r="E2264">
        <v>3.7594199894292113E-3</v>
      </c>
    </row>
    <row r="2265" spans="2:5">
      <c r="B2265" s="13">
        <v>40450</v>
      </c>
      <c r="C2265">
        <v>99.662857000000002</v>
      </c>
      <c r="D2265" s="262">
        <f t="shared" si="39"/>
        <v>0.27281427362433819</v>
      </c>
      <c r="E2265" s="105">
        <v>3.7374804812596515E-3</v>
      </c>
    </row>
    <row r="2266" spans="2:5">
      <c r="B2266" s="13">
        <v>41527</v>
      </c>
      <c r="C2266">
        <v>78.301177999999993</v>
      </c>
      <c r="D2266" s="262">
        <f t="shared" si="39"/>
        <v>-4.2551723897592285E-2</v>
      </c>
      <c r="E2266" s="105">
        <v>3.7292016786201251E-3</v>
      </c>
    </row>
    <row r="2267" spans="2:5">
      <c r="B2267" s="13">
        <v>38973</v>
      </c>
      <c r="C2267">
        <v>81.781104999999997</v>
      </c>
      <c r="D2267" s="262">
        <f t="shared" si="39"/>
        <v>-0.91664074202950241</v>
      </c>
      <c r="E2267" s="105">
        <v>3.7147622084823459E-3</v>
      </c>
    </row>
    <row r="2268" spans="2:5">
      <c r="B2268" s="13">
        <v>43110</v>
      </c>
      <c r="C2268">
        <v>981.06805399999996</v>
      </c>
      <c r="D2268" s="262">
        <f t="shared" si="39"/>
        <v>9.3333889219156383</v>
      </c>
      <c r="E2268" s="105">
        <v>3.7086559520428082E-3</v>
      </c>
    </row>
    <row r="2269" spans="2:5">
      <c r="B2269" s="13">
        <v>40599</v>
      </c>
      <c r="C2269">
        <v>94.941558999999998</v>
      </c>
      <c r="D2269" s="262">
        <f t="shared" si="39"/>
        <v>0.28399708518243538</v>
      </c>
      <c r="E2269" s="105">
        <v>3.7053711542984133E-3</v>
      </c>
    </row>
    <row r="2270" spans="2:5">
      <c r="B2270" s="13">
        <v>39591</v>
      </c>
      <c r="C2270">
        <v>73.942192000000006</v>
      </c>
      <c r="D2270" s="262">
        <f t="shared" si="39"/>
        <v>-7.0060535381646144E-3</v>
      </c>
      <c r="E2270" s="105">
        <v>3.7011093853412157E-3</v>
      </c>
    </row>
    <row r="2271" spans="2:5">
      <c r="B2271" s="13">
        <v>38589</v>
      </c>
      <c r="C2271">
        <v>74.463890000000006</v>
      </c>
      <c r="D2271" s="262">
        <f t="shared" si="39"/>
        <v>-0.41707247593923236</v>
      </c>
      <c r="E2271" s="105">
        <v>3.6968648215631654E-3</v>
      </c>
    </row>
    <row r="2272" spans="2:5">
      <c r="B2272" s="13">
        <v>40283</v>
      </c>
      <c r="C2272">
        <v>127.741249</v>
      </c>
      <c r="D2272" s="262">
        <f t="shared" si="39"/>
        <v>0.72292396301330863</v>
      </c>
      <c r="E2272" s="105">
        <v>3.695739093957295E-3</v>
      </c>
    </row>
    <row r="2273" spans="2:5">
      <c r="B2273" s="13">
        <v>39626</v>
      </c>
      <c r="C2273">
        <v>74.142128</v>
      </c>
      <c r="D2273" s="262">
        <f t="shared" si="39"/>
        <v>-7.5198227969072596E-3</v>
      </c>
      <c r="E2273" s="105">
        <v>3.6909968063127139E-3</v>
      </c>
    </row>
    <row r="2274" spans="2:5">
      <c r="B2274" s="13">
        <v>38552</v>
      </c>
      <c r="C2274">
        <v>74.703888000000006</v>
      </c>
      <c r="D2274" s="262">
        <f t="shared" si="39"/>
        <v>-0.99059257278674695</v>
      </c>
      <c r="E2274" s="105">
        <v>3.6851465715175462E-3</v>
      </c>
    </row>
    <row r="2275" spans="2:5">
      <c r="B2275" s="13">
        <v>44747</v>
      </c>
      <c r="C2275">
        <v>7940.9477539999998</v>
      </c>
      <c r="D2275" s="262">
        <f t="shared" si="39"/>
        <v>1.8624958135002343</v>
      </c>
      <c r="E2275" s="105">
        <v>3.6808280620859338E-3</v>
      </c>
    </row>
    <row r="2276" spans="2:5">
      <c r="B2276" s="13">
        <v>44231</v>
      </c>
      <c r="C2276">
        <v>2774.1342770000001</v>
      </c>
      <c r="D2276" s="262">
        <f t="shared" si="39"/>
        <v>36.2338649339951</v>
      </c>
      <c r="E2276" s="105">
        <v>3.673174840631125E-3</v>
      </c>
    </row>
    <row r="2277" spans="2:5">
      <c r="B2277" s="13">
        <v>39506</v>
      </c>
      <c r="C2277">
        <v>74.505675999999994</v>
      </c>
      <c r="D2277" s="262">
        <f t="shared" si="39"/>
        <v>-6.2657066892678692E-2</v>
      </c>
      <c r="E2277" s="105">
        <v>3.6728123943529571E-3</v>
      </c>
    </row>
    <row r="2278" spans="2:5">
      <c r="B2278" s="13">
        <v>39615</v>
      </c>
      <c r="C2278">
        <v>79.486037999999994</v>
      </c>
      <c r="D2278" s="262">
        <f t="shared" si="39"/>
        <v>0.14177546071083208</v>
      </c>
      <c r="E2278" s="105">
        <v>3.6722547864098572E-3</v>
      </c>
    </row>
    <row r="2279" spans="2:5">
      <c r="B2279" s="13">
        <v>39573</v>
      </c>
      <c r="C2279">
        <v>69.616173000000003</v>
      </c>
      <c r="D2279" s="262">
        <f t="shared" si="39"/>
        <v>-0.31716284692832186</v>
      </c>
      <c r="E2279" s="105">
        <v>3.6687536877340388E-3</v>
      </c>
    </row>
    <row r="2280" spans="2:5">
      <c r="B2280" s="13">
        <v>40667</v>
      </c>
      <c r="C2280">
        <v>101.95135500000001</v>
      </c>
      <c r="D2280" s="262">
        <f t="shared" si="39"/>
        <v>0.29807385080069992</v>
      </c>
      <c r="E2280" s="105">
        <v>3.6534370002166403E-3</v>
      </c>
    </row>
    <row r="2281" spans="2:5">
      <c r="B2281" s="13">
        <v>38989</v>
      </c>
      <c r="C2281">
        <v>78.540488999999994</v>
      </c>
      <c r="D2281" s="262">
        <f t="shared" si="39"/>
        <v>0.18332010857549783</v>
      </c>
      <c r="E2281" s="105">
        <v>3.6405960611735053E-3</v>
      </c>
    </row>
    <row r="2282" spans="2:5">
      <c r="B2282" s="13">
        <v>38776</v>
      </c>
      <c r="C2282">
        <v>66.372985999999997</v>
      </c>
      <c r="D2282" s="262">
        <f t="shared" si="39"/>
        <v>1.1281681208601464</v>
      </c>
      <c r="E2282" s="105">
        <v>3.6290209660570596E-3</v>
      </c>
    </row>
    <row r="2283" spans="2:5">
      <c r="B2283" s="13">
        <v>37596</v>
      </c>
      <c r="C2283">
        <v>31.187849</v>
      </c>
      <c r="D2283" s="262">
        <f t="shared" si="39"/>
        <v>-0.96174753125990187</v>
      </c>
      <c r="E2283" s="105">
        <v>3.6272412294177853E-3</v>
      </c>
    </row>
    <row r="2284" spans="2:5">
      <c r="B2284" s="13">
        <v>43514</v>
      </c>
      <c r="C2284">
        <v>815.31597899999997</v>
      </c>
      <c r="D2284" s="262">
        <f t="shared" si="39"/>
        <v>8.1992201294804623</v>
      </c>
      <c r="E2284" s="105">
        <v>3.6208263018473294E-3</v>
      </c>
    </row>
    <row r="2285" spans="2:5">
      <c r="B2285" s="13">
        <v>41054</v>
      </c>
      <c r="C2285">
        <v>88.628815000000003</v>
      </c>
      <c r="D2285" s="262">
        <f t="shared" si="39"/>
        <v>-0.87647356460540615</v>
      </c>
      <c r="E2285" s="105">
        <v>3.5980655017798821E-3</v>
      </c>
    </row>
    <row r="2286" spans="2:5">
      <c r="B2286" s="13">
        <v>42838</v>
      </c>
      <c r="C2286">
        <v>717.48864700000001</v>
      </c>
      <c r="D2286" s="262">
        <f t="shared" si="39"/>
        <v>-7.6200199445288275E-2</v>
      </c>
      <c r="E2286" s="105">
        <v>3.5877985263727706E-3</v>
      </c>
    </row>
    <row r="2287" spans="2:5">
      <c r="B2287" s="13">
        <v>42571</v>
      </c>
      <c r="C2287">
        <v>776.67114300000003</v>
      </c>
      <c r="D2287" s="262">
        <f t="shared" si="39"/>
        <v>-6.2701362190505067E-2</v>
      </c>
      <c r="E2287" s="105">
        <v>3.5856266726402427E-3</v>
      </c>
    </row>
    <row r="2288" spans="2:5">
      <c r="B2288" s="13">
        <v>42541</v>
      </c>
      <c r="C2288">
        <v>828.62719700000002</v>
      </c>
      <c r="D2288" s="262">
        <f t="shared" si="39"/>
        <v>0.15171767702294015</v>
      </c>
      <c r="E2288" s="105">
        <v>3.5847096928987923E-3</v>
      </c>
    </row>
    <row r="2289" spans="2:5">
      <c r="B2289" s="13">
        <v>42898</v>
      </c>
      <c r="C2289">
        <v>719.47076400000003</v>
      </c>
      <c r="D2289" s="262">
        <f t="shared" si="39"/>
        <v>-0.54325323965818739</v>
      </c>
      <c r="E2289" s="105">
        <v>3.5779642935215117E-3</v>
      </c>
    </row>
    <row r="2290" spans="2:5">
      <c r="B2290" s="13">
        <v>44176</v>
      </c>
      <c r="C2290">
        <v>1575.2071530000001</v>
      </c>
      <c r="D2290" s="262">
        <f t="shared" si="39"/>
        <v>0.65266937290257432</v>
      </c>
      <c r="E2290" s="105">
        <v>3.5621362916475143E-3</v>
      </c>
    </row>
    <row r="2291" spans="2:5">
      <c r="B2291" s="13">
        <v>43895</v>
      </c>
      <c r="C2291">
        <v>953.12902799999995</v>
      </c>
      <c r="D2291" s="262">
        <f t="shared" si="39"/>
        <v>28.855068347261721</v>
      </c>
      <c r="E2291" s="105">
        <v>3.5505846045839119E-3</v>
      </c>
    </row>
    <row r="2292" spans="2:5">
      <c r="B2292" s="13">
        <v>39861</v>
      </c>
      <c r="C2292">
        <v>31.9252</v>
      </c>
      <c r="D2292" s="262">
        <f t="shared" si="39"/>
        <v>-0.48081208969572375</v>
      </c>
      <c r="E2292" s="105">
        <v>3.5481215677219415E-3</v>
      </c>
    </row>
    <row r="2293" spans="2:5">
      <c r="B2293" s="13">
        <v>38503</v>
      </c>
      <c r="C2293">
        <v>61.490645999999998</v>
      </c>
      <c r="D2293" s="262">
        <f t="shared" si="39"/>
        <v>-0.73124045875954391</v>
      </c>
      <c r="E2293" s="105">
        <v>3.538476377272344E-3</v>
      </c>
    </row>
    <row r="2294" spans="2:5">
      <c r="B2294" s="13">
        <v>41788</v>
      </c>
      <c r="C2294">
        <v>228.79428100000001</v>
      </c>
      <c r="D2294" s="262">
        <f t="shared" si="39"/>
        <v>-0.72655834036421452</v>
      </c>
      <c r="E2294" s="105">
        <v>3.5334559332729724E-3</v>
      </c>
    </row>
    <row r="2295" spans="2:5">
      <c r="B2295" s="13">
        <v>42529</v>
      </c>
      <c r="C2295">
        <v>836.720642</v>
      </c>
      <c r="D2295" s="262">
        <f t="shared" si="39"/>
        <v>1.3455489913136937E-2</v>
      </c>
      <c r="E2295" s="105">
        <v>3.5221426957306578E-3</v>
      </c>
    </row>
    <row r="2296" spans="2:5">
      <c r="B2296" s="13">
        <v>43654</v>
      </c>
      <c r="C2296">
        <v>825.61163299999998</v>
      </c>
      <c r="D2296" s="262">
        <f t="shared" si="39"/>
        <v>8.7341599353234542</v>
      </c>
      <c r="E2296" s="105">
        <v>3.5133447952162928E-3</v>
      </c>
    </row>
    <row r="2297" spans="2:5">
      <c r="B2297" s="13">
        <v>40918</v>
      </c>
      <c r="C2297">
        <v>84.815910000000002</v>
      </c>
      <c r="D2297" s="262">
        <f t="shared" si="39"/>
        <v>4.3105325487799474E-2</v>
      </c>
      <c r="E2297" s="105">
        <v>3.5086279578326199E-3</v>
      </c>
    </row>
    <row r="2298" spans="2:5">
      <c r="B2298" s="13">
        <v>41418</v>
      </c>
      <c r="C2298">
        <v>81.310974000000002</v>
      </c>
      <c r="D2298" s="262">
        <f t="shared" si="39"/>
        <v>-0.89790521629551701</v>
      </c>
      <c r="E2298" s="105">
        <v>3.5002374938568281E-3</v>
      </c>
    </row>
    <row r="2299" spans="2:5">
      <c r="B2299" s="13">
        <v>42963</v>
      </c>
      <c r="C2299">
        <v>796.426331</v>
      </c>
      <c r="D2299" s="262">
        <f t="shared" si="39"/>
        <v>23.547930499721275</v>
      </c>
      <c r="E2299" s="105">
        <v>3.4996927935897998E-3</v>
      </c>
    </row>
    <row r="2300" spans="2:5">
      <c r="B2300" s="13">
        <v>38153</v>
      </c>
      <c r="C2300">
        <v>32.443725999999998</v>
      </c>
      <c r="D2300" s="262">
        <f t="shared" si="39"/>
        <v>-0.66783624229398708</v>
      </c>
      <c r="E2300" s="105">
        <v>3.4858778367180313E-3</v>
      </c>
    </row>
    <row r="2301" spans="2:5">
      <c r="B2301" s="13">
        <v>41095</v>
      </c>
      <c r="C2301">
        <v>97.673889000000003</v>
      </c>
      <c r="D2301" s="262">
        <f t="shared" si="39"/>
        <v>-0.13572202337973954</v>
      </c>
      <c r="E2301" s="105">
        <v>3.482315877162306E-3</v>
      </c>
    </row>
    <row r="2302" spans="2:5">
      <c r="B2302" s="13">
        <v>39211</v>
      </c>
      <c r="C2302">
        <v>113.012123</v>
      </c>
      <c r="D2302" s="262">
        <f t="shared" si="39"/>
        <v>0.45118080508961056</v>
      </c>
      <c r="E2302" s="105">
        <v>3.4785359298548021E-3</v>
      </c>
    </row>
    <row r="2303" spans="2:5">
      <c r="B2303" s="13">
        <v>41500</v>
      </c>
      <c r="C2303">
        <v>77.875977000000006</v>
      </c>
      <c r="D2303" s="262">
        <f t="shared" si="39"/>
        <v>-0.98999490298381232</v>
      </c>
      <c r="E2303" s="105">
        <v>3.4601319499695878E-3</v>
      </c>
    </row>
    <row r="2304" spans="2:5">
      <c r="B2304" s="13">
        <v>45085</v>
      </c>
      <c r="C2304">
        <v>7783.6303710000002</v>
      </c>
      <c r="D2304" s="262">
        <f t="shared" si="39"/>
        <v>10.835054827909667</v>
      </c>
      <c r="E2304">
        <v>3.4601106236636127E-3</v>
      </c>
    </row>
    <row r="2305" spans="2:5">
      <c r="B2305" s="13">
        <v>43742</v>
      </c>
      <c r="C2305">
        <v>657.67590299999995</v>
      </c>
      <c r="D2305" s="262">
        <f t="shared" si="39"/>
        <v>5.6769127208121821</v>
      </c>
      <c r="E2305" s="105">
        <v>3.454654627287993E-3</v>
      </c>
    </row>
    <row r="2306" spans="2:5">
      <c r="B2306" s="13">
        <v>40947</v>
      </c>
      <c r="C2306">
        <v>98.5</v>
      </c>
      <c r="D2306" s="262">
        <f t="shared" si="39"/>
        <v>2.6336610150008464E-2</v>
      </c>
      <c r="E2306" s="105">
        <v>3.4527024708031085E-3</v>
      </c>
    </row>
    <row r="2307" spans="2:5">
      <c r="B2307" s="13">
        <v>40422</v>
      </c>
      <c r="C2307">
        <v>95.972412000000006</v>
      </c>
      <c r="D2307" s="262">
        <f t="shared" si="39"/>
        <v>0.47451732588061962</v>
      </c>
      <c r="E2307" s="105">
        <v>3.4490931294040065E-3</v>
      </c>
    </row>
    <row r="2308" spans="2:5">
      <c r="B2308" s="13">
        <v>38785</v>
      </c>
      <c r="C2308">
        <v>65.087340999999995</v>
      </c>
      <c r="D2308" s="262">
        <f t="shared" si="39"/>
        <v>0.21238262980540085</v>
      </c>
      <c r="E2308" s="105">
        <v>3.4356858476349028E-3</v>
      </c>
    </row>
    <row r="2309" spans="2:5">
      <c r="B2309" s="13">
        <v>38348</v>
      </c>
      <c r="C2309">
        <v>53.685478000000003</v>
      </c>
      <c r="D2309" s="262">
        <f t="shared" si="39"/>
        <v>-0.81814641504212526</v>
      </c>
      <c r="E2309" s="105">
        <v>3.4288794970119938E-3</v>
      </c>
    </row>
    <row r="2310" spans="2:5">
      <c r="B2310" s="13">
        <v>41702</v>
      </c>
      <c r="C2310">
        <v>295.21264600000001</v>
      </c>
      <c r="D2310" s="262">
        <f t="shared" si="39"/>
        <v>-0.95326075535975452</v>
      </c>
      <c r="E2310" s="105">
        <v>3.4227349903650675E-3</v>
      </c>
    </row>
    <row r="2311" spans="2:5">
      <c r="B2311" s="13">
        <v>44578</v>
      </c>
      <c r="C2311">
        <v>6316.1621089999999</v>
      </c>
      <c r="D2311" s="262">
        <f t="shared" si="39"/>
        <v>-0.11186949639680811</v>
      </c>
      <c r="E2311" s="105">
        <v>3.4188613682409586E-3</v>
      </c>
    </row>
    <row r="2312" spans="2:5">
      <c r="B2312" s="13">
        <v>45415</v>
      </c>
      <c r="C2312">
        <v>7111.75</v>
      </c>
      <c r="D2312" s="262">
        <f t="shared" ref="D2312:D2375" si="40">(C2312-C2313)/C2313</f>
        <v>-0.14671455970740346</v>
      </c>
      <c r="E2312">
        <v>3.4144656003585361E-3</v>
      </c>
    </row>
    <row r="2313" spans="2:5">
      <c r="B2313" s="13">
        <v>45254</v>
      </c>
      <c r="C2313">
        <v>8334.5498050000006</v>
      </c>
      <c r="D2313" s="262">
        <f t="shared" si="40"/>
        <v>5.6904232185442432</v>
      </c>
      <c r="E2313">
        <v>3.4130660632362862E-3</v>
      </c>
    </row>
    <row r="2314" spans="2:5">
      <c r="B2314" s="13">
        <v>43272</v>
      </c>
      <c r="C2314">
        <v>1245.7432859999999</v>
      </c>
      <c r="D2314" s="262">
        <f t="shared" si="40"/>
        <v>1.2981789200348268</v>
      </c>
      <c r="E2314" s="105">
        <v>3.4127396986938399E-3</v>
      </c>
    </row>
    <row r="2315" spans="2:5">
      <c r="B2315" s="13">
        <v>42143</v>
      </c>
      <c r="C2315">
        <v>542.05670199999997</v>
      </c>
      <c r="D2315" s="262">
        <f t="shared" si="40"/>
        <v>-0.92556108854900321</v>
      </c>
      <c r="E2315" s="105">
        <v>3.4064306204112634E-3</v>
      </c>
    </row>
    <row r="2316" spans="2:5">
      <c r="B2316" s="13">
        <v>45203</v>
      </c>
      <c r="C2316">
        <v>7281.8999020000001</v>
      </c>
      <c r="D2316" s="262">
        <f t="shared" si="40"/>
        <v>65.314319588471093</v>
      </c>
      <c r="E2316">
        <v>3.4034760425952063E-3</v>
      </c>
    </row>
    <row r="2317" spans="2:5">
      <c r="B2317" s="13">
        <v>40240</v>
      </c>
      <c r="C2317">
        <v>109.80886099999999</v>
      </c>
      <c r="D2317" s="262">
        <f t="shared" si="40"/>
        <v>0.58098188214267554</v>
      </c>
      <c r="E2317" s="105">
        <v>3.402456883949456E-3</v>
      </c>
    </row>
    <row r="2318" spans="2:5">
      <c r="B2318" s="13">
        <v>40092</v>
      </c>
      <c r="C2318">
        <v>69.456115999999994</v>
      </c>
      <c r="D2318" s="262">
        <f t="shared" si="40"/>
        <v>-0.7083220061721357</v>
      </c>
      <c r="E2318" s="105">
        <v>3.3974690317698027E-3</v>
      </c>
    </row>
    <row r="2319" spans="2:5">
      <c r="B2319" s="13">
        <v>41766</v>
      </c>
      <c r="C2319">
        <v>238.12600699999999</v>
      </c>
      <c r="D2319" s="262">
        <f t="shared" si="40"/>
        <v>7.2622453157387437</v>
      </c>
      <c r="E2319" s="105">
        <v>3.3948375002979783E-3</v>
      </c>
    </row>
    <row r="2320" spans="2:5">
      <c r="B2320" s="13">
        <v>37896</v>
      </c>
      <c r="C2320">
        <v>28.820979999999999</v>
      </c>
      <c r="D2320" s="262">
        <f t="shared" si="40"/>
        <v>-0.55832487239555206</v>
      </c>
      <c r="E2320" s="105">
        <v>3.363171522443927E-3</v>
      </c>
    </row>
    <row r="2321" spans="2:5">
      <c r="B2321" s="13">
        <v>39514</v>
      </c>
      <c r="C2321">
        <v>65.253799000000001</v>
      </c>
      <c r="D2321" s="262">
        <f t="shared" si="40"/>
        <v>-0.92111038298856951</v>
      </c>
      <c r="E2321" s="105">
        <v>3.3536816477229398E-3</v>
      </c>
    </row>
    <row r="2322" spans="2:5">
      <c r="B2322" s="13">
        <v>43819</v>
      </c>
      <c r="C2322">
        <v>827.15319799999997</v>
      </c>
      <c r="D2322" s="262">
        <f t="shared" si="40"/>
        <v>6.3341771956605317</v>
      </c>
      <c r="E2322" s="105">
        <v>3.3308429500217619E-3</v>
      </c>
    </row>
    <row r="2323" spans="2:5">
      <c r="B2323" s="13">
        <v>39202</v>
      </c>
      <c r="C2323">
        <v>112.78064000000001</v>
      </c>
      <c r="D2323" s="262">
        <f t="shared" si="40"/>
        <v>1.8013110498475793</v>
      </c>
      <c r="E2323" s="105">
        <v>3.3263933278160347E-3</v>
      </c>
    </row>
    <row r="2324" spans="2:5">
      <c r="B2324" s="13">
        <v>38201</v>
      </c>
      <c r="C2324">
        <v>40.259948999999999</v>
      </c>
      <c r="D2324" s="262">
        <f t="shared" si="40"/>
        <v>-0.94863727592954539</v>
      </c>
      <c r="E2324" s="105">
        <v>3.3249573287298054E-3</v>
      </c>
    </row>
    <row r="2325" spans="2:5">
      <c r="B2325" s="13">
        <v>42548</v>
      </c>
      <c r="C2325">
        <v>783.83593800000006</v>
      </c>
      <c r="D2325" s="262">
        <f t="shared" si="40"/>
        <v>-0.91138448107812364</v>
      </c>
      <c r="E2325" s="105">
        <v>3.3150952332580285E-3</v>
      </c>
    </row>
    <row r="2326" spans="2:5">
      <c r="B2326" s="13">
        <v>44818</v>
      </c>
      <c r="C2326">
        <v>8845.3574219999991</v>
      </c>
      <c r="D2326" s="262">
        <f t="shared" si="40"/>
        <v>30.255470977557984</v>
      </c>
      <c r="E2326" s="105">
        <v>3.3144566527676879E-3</v>
      </c>
    </row>
    <row r="2327" spans="2:5">
      <c r="B2327" s="13">
        <v>41954</v>
      </c>
      <c r="C2327">
        <v>283.001892</v>
      </c>
      <c r="D2327" s="262">
        <f t="shared" si="40"/>
        <v>1.4978684586425832</v>
      </c>
      <c r="E2327" s="105">
        <v>3.3023244792459746E-3</v>
      </c>
    </row>
    <row r="2328" spans="2:5">
      <c r="B2328" s="13">
        <v>40248</v>
      </c>
      <c r="C2328">
        <v>113.29735599999999</v>
      </c>
      <c r="D2328" s="262">
        <f t="shared" si="40"/>
        <v>0.66442384359691997</v>
      </c>
      <c r="E2328" s="105">
        <v>3.297418786691095E-3</v>
      </c>
    </row>
    <row r="2329" spans="2:5">
      <c r="B2329" s="13">
        <v>38666</v>
      </c>
      <c r="C2329">
        <v>68.070014999999998</v>
      </c>
      <c r="D2329" s="262">
        <f t="shared" si="40"/>
        <v>-0.91159225340090577</v>
      </c>
      <c r="E2329" s="105">
        <v>3.2844255743229951E-3</v>
      </c>
    </row>
    <row r="2330" spans="2:5">
      <c r="B2330" s="13">
        <v>42580</v>
      </c>
      <c r="C2330">
        <v>769.95532200000002</v>
      </c>
      <c r="D2330" s="262">
        <f t="shared" si="40"/>
        <v>8.6110997567339442</v>
      </c>
      <c r="E2330" s="105">
        <v>3.2813752274904353E-3</v>
      </c>
    </row>
    <row r="2331" spans="2:5">
      <c r="B2331" s="13">
        <v>41445</v>
      </c>
      <c r="C2331">
        <v>80.111052999999998</v>
      </c>
      <c r="D2331" s="262">
        <f t="shared" si="40"/>
        <v>-0.87722842479569541</v>
      </c>
      <c r="E2331" s="105">
        <v>3.2784142783815946E-3</v>
      </c>
    </row>
    <row r="2332" spans="2:5">
      <c r="B2332" s="13">
        <v>43738</v>
      </c>
      <c r="C2332">
        <v>652.52117899999996</v>
      </c>
      <c r="D2332" s="262">
        <f t="shared" si="40"/>
        <v>-0.89421622398940748</v>
      </c>
      <c r="E2332" s="105">
        <v>3.2589544105482496E-3</v>
      </c>
    </row>
    <row r="2333" spans="2:5">
      <c r="B2333" s="13">
        <v>44937</v>
      </c>
      <c r="C2333">
        <v>6168.4428710000002</v>
      </c>
      <c r="D2333" s="262">
        <f t="shared" si="40"/>
        <v>45.99039963951018</v>
      </c>
      <c r="E2333" s="105">
        <v>3.2517406749279008E-3</v>
      </c>
    </row>
    <row r="2334" spans="2:5">
      <c r="B2334" s="13">
        <v>41610</v>
      </c>
      <c r="C2334">
        <v>131.27027899999999</v>
      </c>
      <c r="D2334" s="262">
        <f t="shared" si="40"/>
        <v>-0.83732860066602421</v>
      </c>
      <c r="E2334" s="105">
        <v>3.2495372218505477E-3</v>
      </c>
    </row>
    <row r="2335" spans="2:5">
      <c r="B2335" s="13">
        <v>43607</v>
      </c>
      <c r="C2335">
        <v>806.96594200000004</v>
      </c>
      <c r="D2335" s="262">
        <f t="shared" si="40"/>
        <v>8.4109050963694614</v>
      </c>
      <c r="E2335" s="105">
        <v>3.2439765014282201E-3</v>
      </c>
    </row>
    <row r="2336" spans="2:5">
      <c r="B2336" s="13">
        <v>41017</v>
      </c>
      <c r="C2336">
        <v>85.747962999999999</v>
      </c>
      <c r="D2336" s="262">
        <f t="shared" si="40"/>
        <v>-0.98863091895415256</v>
      </c>
      <c r="E2336" s="105">
        <v>3.2219809648409673E-3</v>
      </c>
    </row>
    <row r="2337" spans="2:5">
      <c r="B2337" s="13">
        <v>44599</v>
      </c>
      <c r="C2337">
        <v>7542.2070309999999</v>
      </c>
      <c r="D2337" s="262">
        <f t="shared" si="40"/>
        <v>247.23946475879697</v>
      </c>
      <c r="E2337" s="105">
        <v>3.2104937829941982E-3</v>
      </c>
    </row>
    <row r="2338" spans="2:5">
      <c r="B2338" s="13">
        <v>38145</v>
      </c>
      <c r="C2338">
        <v>30.382788000000001</v>
      </c>
      <c r="D2338" s="262">
        <f t="shared" si="40"/>
        <v>-0.35835809823387904</v>
      </c>
      <c r="E2338" s="105">
        <v>3.1894402571310942E-3</v>
      </c>
    </row>
    <row r="2339" spans="2:5">
      <c r="B2339" s="13">
        <v>39946</v>
      </c>
      <c r="C2339">
        <v>47.351627000000001</v>
      </c>
      <c r="D2339" s="262">
        <f t="shared" si="40"/>
        <v>-0.94003644635584827</v>
      </c>
      <c r="E2339" s="105">
        <v>3.1884194297891054E-3</v>
      </c>
    </row>
    <row r="2340" spans="2:5">
      <c r="B2340" s="13">
        <v>43984</v>
      </c>
      <c r="C2340">
        <v>789.67346199999997</v>
      </c>
      <c r="D2340" s="262">
        <f t="shared" si="40"/>
        <v>13.754126870959306</v>
      </c>
      <c r="E2340" s="105">
        <v>3.1822985000528074E-3</v>
      </c>
    </row>
    <row r="2341" spans="2:5">
      <c r="B2341" s="13">
        <v>39996</v>
      </c>
      <c r="C2341">
        <v>53.522208999999997</v>
      </c>
      <c r="D2341" s="262">
        <f t="shared" si="40"/>
        <v>-0.9428416826464221</v>
      </c>
      <c r="E2341" s="105">
        <v>3.173417121596531E-3</v>
      </c>
    </row>
    <row r="2342" spans="2:5">
      <c r="B2342" s="13">
        <v>42380</v>
      </c>
      <c r="C2342">
        <v>936.38531499999999</v>
      </c>
      <c r="D2342" s="262">
        <f t="shared" si="40"/>
        <v>0.49691459785569947</v>
      </c>
      <c r="E2342" s="105">
        <v>3.1709430223436372E-3</v>
      </c>
    </row>
    <row r="2343" spans="2:5">
      <c r="B2343" s="13">
        <v>43700</v>
      </c>
      <c r="C2343">
        <v>625.54357900000002</v>
      </c>
      <c r="D2343" s="262">
        <f t="shared" si="40"/>
        <v>6.4765690013904855</v>
      </c>
      <c r="E2343" s="105">
        <v>3.1674115356706148E-3</v>
      </c>
    </row>
    <row r="2344" spans="2:5">
      <c r="B2344" s="13">
        <v>41374</v>
      </c>
      <c r="C2344">
        <v>83.667197999999999</v>
      </c>
      <c r="D2344" s="262">
        <f t="shared" si="40"/>
        <v>-0.97761056492266074</v>
      </c>
      <c r="E2344" s="105">
        <v>3.1389096216269149E-3</v>
      </c>
    </row>
    <row r="2345" spans="2:5">
      <c r="B2345" s="13">
        <v>44361</v>
      </c>
      <c r="C2345">
        <v>3736.9052729999999</v>
      </c>
      <c r="D2345" s="262">
        <f t="shared" si="40"/>
        <v>-0.47646627181942819</v>
      </c>
      <c r="E2345" s="105">
        <v>3.1335214671818633E-3</v>
      </c>
    </row>
    <row r="2346" spans="2:5">
      <c r="B2346" s="13">
        <v>45419</v>
      </c>
      <c r="C2346">
        <v>7137.8500979999999</v>
      </c>
      <c r="D2346" s="262">
        <f t="shared" si="40"/>
        <v>7.7642377950118302</v>
      </c>
      <c r="E2346">
        <v>3.1269323308731004E-3</v>
      </c>
    </row>
    <row r="2347" spans="2:5">
      <c r="B2347" s="13">
        <v>42313</v>
      </c>
      <c r="C2347">
        <v>814.42907700000001</v>
      </c>
      <c r="D2347" s="262">
        <f t="shared" si="40"/>
        <v>2.0803598461062687</v>
      </c>
      <c r="E2347" s="105">
        <v>3.104498813799871E-3</v>
      </c>
    </row>
    <row r="2348" spans="2:5">
      <c r="B2348" s="13">
        <v>41829</v>
      </c>
      <c r="C2348">
        <v>264.39413500000001</v>
      </c>
      <c r="D2348" s="262">
        <f t="shared" si="40"/>
        <v>-0.61799278107083455</v>
      </c>
      <c r="E2348" s="105">
        <v>3.1032126337414262E-3</v>
      </c>
    </row>
    <row r="2349" spans="2:5">
      <c r="B2349" s="13">
        <v>42796</v>
      </c>
      <c r="C2349">
        <v>692.11816399999998</v>
      </c>
      <c r="D2349" s="262">
        <f t="shared" si="40"/>
        <v>-0.91047031857474303</v>
      </c>
      <c r="E2349" s="105">
        <v>3.0753924998320236E-3</v>
      </c>
    </row>
    <row r="2350" spans="2:5">
      <c r="B2350" s="13">
        <v>45365</v>
      </c>
      <c r="C2350">
        <v>7730.6000979999999</v>
      </c>
      <c r="D2350" s="262">
        <f t="shared" si="40"/>
        <v>10.906811902929169</v>
      </c>
      <c r="E2350">
        <v>3.0621640067470986E-3</v>
      </c>
    </row>
    <row r="2351" spans="2:5">
      <c r="B2351" s="13">
        <v>42741</v>
      </c>
      <c r="C2351">
        <v>649.25860599999999</v>
      </c>
      <c r="D2351" s="262">
        <f t="shared" si="40"/>
        <v>1.42275185079369</v>
      </c>
      <c r="E2351" s="105">
        <v>3.062052554220878E-3</v>
      </c>
    </row>
    <row r="2352" spans="2:5">
      <c r="B2352" s="13">
        <v>41999</v>
      </c>
      <c r="C2352">
        <v>267.983948</v>
      </c>
      <c r="D2352" s="262">
        <f t="shared" si="40"/>
        <v>-0.96667286097351446</v>
      </c>
      <c r="E2352" s="105">
        <v>3.0616285228077232E-3</v>
      </c>
    </row>
    <row r="2353" spans="2:5">
      <c r="B2353" s="13">
        <v>44760</v>
      </c>
      <c r="C2353">
        <v>8041.0126950000003</v>
      </c>
      <c r="D2353" s="262">
        <f t="shared" si="40"/>
        <v>112.40323247357995</v>
      </c>
      <c r="E2353" s="105">
        <v>3.0509374602797172E-3</v>
      </c>
    </row>
    <row r="2354" spans="2:5">
      <c r="B2354" s="13">
        <v>40063</v>
      </c>
      <c r="C2354">
        <v>70.906379999999999</v>
      </c>
      <c r="D2354" s="262">
        <f t="shared" si="40"/>
        <v>-0.99145866455336751</v>
      </c>
      <c r="E2354" s="105">
        <v>3.0495621467256004E-3</v>
      </c>
    </row>
    <row r="2355" spans="2:5">
      <c r="B2355" s="13">
        <v>44663</v>
      </c>
      <c r="C2355">
        <v>8301.5566409999992</v>
      </c>
      <c r="D2355" s="262">
        <f t="shared" si="40"/>
        <v>259.00467422668589</v>
      </c>
      <c r="E2355" s="105">
        <v>3.0356102879872966E-3</v>
      </c>
    </row>
    <row r="2356" spans="2:5">
      <c r="B2356" s="13">
        <v>37474</v>
      </c>
      <c r="C2356">
        <v>31.92849</v>
      </c>
      <c r="D2356" s="262">
        <f t="shared" si="40"/>
        <v>-0.75383178599052358</v>
      </c>
      <c r="E2356" s="105">
        <v>3.0347555884841248E-3</v>
      </c>
    </row>
    <row r="2357" spans="2:5">
      <c r="B2357" s="13">
        <v>40542</v>
      </c>
      <c r="C2357">
        <v>129.70192</v>
      </c>
      <c r="D2357" s="262">
        <f t="shared" si="40"/>
        <v>-0.98475752397987815</v>
      </c>
      <c r="E2357" s="105">
        <v>3.0293357532302453E-3</v>
      </c>
    </row>
    <row r="2358" spans="2:5">
      <c r="B2358" s="13">
        <v>44840</v>
      </c>
      <c r="C2358">
        <v>8509.2421880000002</v>
      </c>
      <c r="D2358" s="262">
        <f t="shared" si="40"/>
        <v>0.30219665430325487</v>
      </c>
      <c r="E2358" s="105">
        <v>3.029187231964145E-3</v>
      </c>
    </row>
    <row r="2359" spans="2:5">
      <c r="B2359" s="13">
        <v>44515</v>
      </c>
      <c r="C2359">
        <v>6534.529297</v>
      </c>
      <c r="D2359" s="262">
        <f t="shared" si="40"/>
        <v>304.37516754200618</v>
      </c>
      <c r="E2359" s="105">
        <v>3.0229984516718256E-3</v>
      </c>
    </row>
    <row r="2360" spans="2:5">
      <c r="B2360" s="13">
        <v>37743</v>
      </c>
      <c r="C2360">
        <v>21.398364999999998</v>
      </c>
      <c r="D2360" s="262">
        <f t="shared" si="40"/>
        <v>-0.97907437606570658</v>
      </c>
      <c r="E2360" s="105">
        <v>3.0186606193456831E-3</v>
      </c>
    </row>
    <row r="2361" spans="2:5">
      <c r="B2361" s="13">
        <v>43129</v>
      </c>
      <c r="C2361">
        <v>1022.591492</v>
      </c>
      <c r="D2361" s="262">
        <f t="shared" si="40"/>
        <v>-0.88384700112414039</v>
      </c>
      <c r="E2361" s="105">
        <v>3.0016166743295184E-3</v>
      </c>
    </row>
    <row r="2362" spans="2:5">
      <c r="B2362" s="13">
        <v>44809</v>
      </c>
      <c r="C2362">
        <v>8803.8320309999999</v>
      </c>
      <c r="D2362" s="262">
        <f t="shared" si="40"/>
        <v>9.1414798577693208</v>
      </c>
      <c r="E2362" s="105">
        <v>2.9841008474814083E-3</v>
      </c>
    </row>
    <row r="2363" spans="2:5">
      <c r="B2363" s="13">
        <v>44008</v>
      </c>
      <c r="C2363">
        <v>868.10131799999999</v>
      </c>
      <c r="D2363" s="262">
        <f t="shared" si="40"/>
        <v>-0.88352557919611263</v>
      </c>
      <c r="E2363" s="105">
        <v>2.9499032945063124E-3</v>
      </c>
    </row>
    <row r="2364" spans="2:5">
      <c r="B2364" s="13">
        <v>45118</v>
      </c>
      <c r="C2364">
        <v>7453.1499020000001</v>
      </c>
      <c r="D2364" s="262">
        <f t="shared" si="40"/>
        <v>129.7087911600334</v>
      </c>
      <c r="E2364">
        <v>2.9470011101766337E-3</v>
      </c>
    </row>
    <row r="2365" spans="2:5">
      <c r="B2365" s="13">
        <v>38392</v>
      </c>
      <c r="C2365">
        <v>57.021030000000003</v>
      </c>
      <c r="D2365" s="262">
        <f t="shared" si="40"/>
        <v>-0.92857080178321494</v>
      </c>
      <c r="E2365" s="105">
        <v>2.9335011167504121E-3</v>
      </c>
    </row>
    <row r="2366" spans="2:5">
      <c r="B2366" s="13">
        <v>42930</v>
      </c>
      <c r="C2366">
        <v>798.28741500000001</v>
      </c>
      <c r="D2366" s="262">
        <f t="shared" si="40"/>
        <v>12.759200694868685</v>
      </c>
      <c r="E2366" s="105">
        <v>2.9296989408974482E-3</v>
      </c>
    </row>
    <row r="2367" spans="2:5">
      <c r="B2367" s="13">
        <v>39974</v>
      </c>
      <c r="C2367">
        <v>58.018444000000002</v>
      </c>
      <c r="D2367" s="262">
        <f t="shared" si="40"/>
        <v>-0.93952045491678082</v>
      </c>
      <c r="E2367" s="105">
        <v>2.9269068460413454E-3</v>
      </c>
    </row>
    <row r="2368" spans="2:5">
      <c r="B2368" s="13">
        <v>43440</v>
      </c>
      <c r="C2368">
        <v>959.30688499999997</v>
      </c>
      <c r="D2368" s="262">
        <f t="shared" si="40"/>
        <v>0.20872970533702198</v>
      </c>
      <c r="E2368" s="105">
        <v>2.926474119617314E-3</v>
      </c>
    </row>
    <row r="2369" spans="2:5">
      <c r="B2369" s="13">
        <v>42964</v>
      </c>
      <c r="C2369">
        <v>793.64880400000004</v>
      </c>
      <c r="D2369" s="262">
        <f t="shared" si="40"/>
        <v>6.1949944339678513</v>
      </c>
      <c r="E2369" s="105">
        <v>2.9151558190108713E-3</v>
      </c>
    </row>
    <row r="2370" spans="2:5">
      <c r="B2370" s="13">
        <v>39198</v>
      </c>
      <c r="C2370">
        <v>110.30568700000001</v>
      </c>
      <c r="D2370" s="262">
        <f t="shared" si="40"/>
        <v>2.399045660049234</v>
      </c>
      <c r="E2370" s="105">
        <v>2.9140561332333835E-3</v>
      </c>
    </row>
    <row r="2371" spans="2:5">
      <c r="B2371" s="13">
        <v>39846</v>
      </c>
      <c r="C2371">
        <v>32.451957999999998</v>
      </c>
      <c r="D2371" s="262">
        <f t="shared" si="40"/>
        <v>-0.5297932888815573</v>
      </c>
      <c r="E2371" s="105">
        <v>2.9073286407518247E-3</v>
      </c>
    </row>
    <row r="2372" spans="2:5">
      <c r="B2372" s="13">
        <v>39560</v>
      </c>
      <c r="C2372">
        <v>69.016364999999993</v>
      </c>
      <c r="D2372" s="262">
        <f t="shared" si="40"/>
        <v>-0.8948746587311488</v>
      </c>
      <c r="E2372" s="105">
        <v>2.9056879256378581E-3</v>
      </c>
    </row>
    <row r="2373" spans="2:5">
      <c r="B2373" s="13">
        <v>42207</v>
      </c>
      <c r="C2373">
        <v>656.51501499999995</v>
      </c>
      <c r="D2373" s="262">
        <f t="shared" si="40"/>
        <v>8.4650937919602942</v>
      </c>
      <c r="E2373" s="105">
        <v>2.8968038376256922E-3</v>
      </c>
    </row>
    <row r="2374" spans="2:5">
      <c r="B2374" s="13">
        <v>39574</v>
      </c>
      <c r="C2374">
        <v>69.361701999999994</v>
      </c>
      <c r="D2374" s="262">
        <f t="shared" si="40"/>
        <v>-0.92391431882694819</v>
      </c>
      <c r="E2374" s="105">
        <v>2.8908457889868502E-3</v>
      </c>
    </row>
    <row r="2375" spans="2:5">
      <c r="B2375" s="13">
        <v>43531</v>
      </c>
      <c r="C2375">
        <v>911.62622099999999</v>
      </c>
      <c r="D2375" s="262">
        <f t="shared" si="40"/>
        <v>16.318782675058674</v>
      </c>
      <c r="E2375" s="105">
        <v>2.8706136597906272E-3</v>
      </c>
    </row>
    <row r="2376" spans="2:5">
      <c r="B2376" s="13">
        <v>39713</v>
      </c>
      <c r="C2376">
        <v>52.638007999999999</v>
      </c>
      <c r="D2376" s="262">
        <f t="shared" ref="D2376:D2439" si="41">(C2376-C2377)/C2377</f>
        <v>-0.50696088640322667</v>
      </c>
      <c r="E2376" s="105">
        <v>2.8673680386458143E-3</v>
      </c>
    </row>
    <row r="2377" spans="2:5">
      <c r="B2377" s="13">
        <v>39107</v>
      </c>
      <c r="C2377">
        <v>106.762337</v>
      </c>
      <c r="D2377" s="262">
        <f t="shared" si="41"/>
        <v>-0.98652407596486003</v>
      </c>
      <c r="E2377" s="105">
        <v>2.8430108524382168E-3</v>
      </c>
    </row>
    <row r="2378" spans="2:5">
      <c r="B2378" s="13">
        <v>45390</v>
      </c>
      <c r="C2378">
        <v>7922.4501950000003</v>
      </c>
      <c r="D2378" s="262">
        <f t="shared" si="41"/>
        <v>131.26190795374777</v>
      </c>
      <c r="E2378">
        <v>2.8354745290116181E-3</v>
      </c>
    </row>
    <row r="2379" spans="2:5">
      <c r="B2379" s="13">
        <v>39955</v>
      </c>
      <c r="C2379">
        <v>59.899712000000001</v>
      </c>
      <c r="D2379" s="262">
        <f t="shared" si="41"/>
        <v>-0.96208087989696545</v>
      </c>
      <c r="E2379" s="105">
        <v>2.8346706423979179E-3</v>
      </c>
    </row>
    <row r="2380" spans="2:5">
      <c r="B2380" s="13">
        <v>44175</v>
      </c>
      <c r="C2380">
        <v>1579.6704099999999</v>
      </c>
      <c r="D2380" s="262">
        <f t="shared" si="41"/>
        <v>17.565730657926604</v>
      </c>
      <c r="E2380" s="105">
        <v>2.8334412978633068E-3</v>
      </c>
    </row>
    <row r="2381" spans="2:5">
      <c r="B2381" s="13">
        <v>41411</v>
      </c>
      <c r="C2381">
        <v>85.085280999999995</v>
      </c>
      <c r="D2381" s="262">
        <f t="shared" si="41"/>
        <v>-0.12982748939364111</v>
      </c>
      <c r="E2381" s="105">
        <v>2.8283827510740688E-3</v>
      </c>
    </row>
    <row r="2382" spans="2:5">
      <c r="B2382" s="13">
        <v>40758</v>
      </c>
      <c r="C2382">
        <v>97.779785000000004</v>
      </c>
      <c r="D2382" s="262">
        <f t="shared" si="41"/>
        <v>-0.89754064148511958</v>
      </c>
      <c r="E2382" s="105">
        <v>2.8243135115069476E-3</v>
      </c>
    </row>
    <row r="2383" spans="2:5">
      <c r="B2383" s="13">
        <v>43171</v>
      </c>
      <c r="C2383">
        <v>954.32751499999995</v>
      </c>
      <c r="D2383" s="262">
        <f t="shared" si="41"/>
        <v>32.223612872342741</v>
      </c>
      <c r="E2383" s="105">
        <v>2.8197631748265195E-3</v>
      </c>
    </row>
    <row r="2384" spans="2:5">
      <c r="B2384" s="13">
        <v>37582</v>
      </c>
      <c r="C2384">
        <v>28.724374999999998</v>
      </c>
      <c r="D2384" s="262">
        <f t="shared" si="41"/>
        <v>-1.6788495197528595E-3</v>
      </c>
      <c r="E2384" s="105">
        <v>2.8107590512229E-3</v>
      </c>
    </row>
    <row r="2385" spans="2:5">
      <c r="B2385" s="13">
        <v>38051</v>
      </c>
      <c r="C2385">
        <v>28.772680000000001</v>
      </c>
      <c r="D2385" s="262">
        <f t="shared" si="41"/>
        <v>-0.96505826809598871</v>
      </c>
      <c r="E2385" s="105">
        <v>2.8059570675221068E-3</v>
      </c>
    </row>
    <row r="2386" spans="2:5">
      <c r="B2386" s="13">
        <v>42543</v>
      </c>
      <c r="C2386">
        <v>823.44744900000001</v>
      </c>
      <c r="D2386" s="262">
        <f t="shared" si="41"/>
        <v>10.648579481427316</v>
      </c>
      <c r="E2386" s="105">
        <v>2.7877512781141235E-3</v>
      </c>
    </row>
    <row r="2387" spans="2:5">
      <c r="B2387" s="13">
        <v>40064</v>
      </c>
      <c r="C2387">
        <v>70.690804</v>
      </c>
      <c r="D2387" s="262">
        <f t="shared" si="41"/>
        <v>-0.92162479511115114</v>
      </c>
      <c r="E2387" s="105">
        <v>2.7801191633654177E-3</v>
      </c>
    </row>
    <row r="2388" spans="2:5">
      <c r="B2388" s="13">
        <v>42450</v>
      </c>
      <c r="C2388">
        <v>901.95367399999998</v>
      </c>
      <c r="D2388" s="262">
        <f t="shared" si="41"/>
        <v>-9.1439577155697074E-2</v>
      </c>
      <c r="E2388" s="105">
        <v>2.7766064589792678E-3</v>
      </c>
    </row>
    <row r="2389" spans="2:5">
      <c r="B2389" s="13">
        <v>43865</v>
      </c>
      <c r="C2389">
        <v>992.72833300000002</v>
      </c>
      <c r="D2389" s="262">
        <f t="shared" si="41"/>
        <v>0.11947005301786059</v>
      </c>
      <c r="E2389" s="105">
        <v>2.7737585114408435E-3</v>
      </c>
    </row>
    <row r="2390" spans="2:5">
      <c r="B2390" s="13">
        <v>42445</v>
      </c>
      <c r="C2390">
        <v>886.78417999999999</v>
      </c>
      <c r="D2390" s="262">
        <f t="shared" si="41"/>
        <v>0.76577895106072247</v>
      </c>
      <c r="E2390" s="105">
        <v>2.7717748606303776E-3</v>
      </c>
    </row>
    <row r="2391" spans="2:5">
      <c r="B2391" s="13">
        <v>42086</v>
      </c>
      <c r="C2391">
        <v>502.20565800000003</v>
      </c>
      <c r="D2391" s="262">
        <f t="shared" si="41"/>
        <v>16.184988223009086</v>
      </c>
      <c r="E2391" s="105">
        <v>2.7673130842870422E-3</v>
      </c>
    </row>
    <row r="2392" spans="2:5">
      <c r="B2392" s="13">
        <v>38127</v>
      </c>
      <c r="C2392">
        <v>29.223509</v>
      </c>
      <c r="D2392" s="262">
        <f t="shared" si="41"/>
        <v>-0.67295410577296733</v>
      </c>
      <c r="E2392" s="105">
        <v>2.7626190002827209E-3</v>
      </c>
    </row>
    <row r="2393" spans="2:5">
      <c r="B2393" s="13">
        <v>41569</v>
      </c>
      <c r="C2393">
        <v>89.355987999999996</v>
      </c>
      <c r="D2393" s="262">
        <f t="shared" si="41"/>
        <v>-7.8512373341840747E-2</v>
      </c>
      <c r="E2393" s="105">
        <v>2.7622987539871122E-3</v>
      </c>
    </row>
    <row r="2394" spans="2:5">
      <c r="B2394" s="13">
        <v>39077</v>
      </c>
      <c r="C2394">
        <v>96.969275999999994</v>
      </c>
      <c r="D2394" s="262">
        <f t="shared" si="41"/>
        <v>-0.86211546630340108</v>
      </c>
      <c r="E2394" s="105">
        <v>2.7618192189666356E-3</v>
      </c>
    </row>
    <row r="2395" spans="2:5">
      <c r="B2395" s="13">
        <v>42793</v>
      </c>
      <c r="C2395">
        <v>703.26434300000005</v>
      </c>
      <c r="D2395" s="262">
        <f t="shared" si="41"/>
        <v>-0.81232050603873374</v>
      </c>
      <c r="E2395" s="105">
        <v>2.7597409983660245E-3</v>
      </c>
    </row>
    <row r="2396" spans="2:5">
      <c r="B2396" s="13">
        <v>44358</v>
      </c>
      <c r="C2396">
        <v>3747.1560060000002</v>
      </c>
      <c r="D2396" s="262">
        <f t="shared" si="41"/>
        <v>35.090777789760452</v>
      </c>
      <c r="E2396" s="105">
        <v>2.7431075318029101E-3</v>
      </c>
    </row>
    <row r="2397" spans="2:5">
      <c r="B2397" s="13">
        <v>41248</v>
      </c>
      <c r="C2397">
        <v>103.82585899999999</v>
      </c>
      <c r="D2397" s="262">
        <f t="shared" si="41"/>
        <v>0.50369607101841651</v>
      </c>
      <c r="E2397" s="105">
        <v>2.7391235600418076E-3</v>
      </c>
    </row>
    <row r="2398" spans="2:5">
      <c r="B2398" s="13">
        <v>38642</v>
      </c>
      <c r="C2398">
        <v>69.047104000000004</v>
      </c>
      <c r="D2398" s="262">
        <f t="shared" si="41"/>
        <v>-0.92979566422713911</v>
      </c>
      <c r="E2398" s="105">
        <v>2.7384840130786924E-3</v>
      </c>
    </row>
    <row r="2399" spans="2:5">
      <c r="B2399" s="13">
        <v>43160</v>
      </c>
      <c r="C2399">
        <v>983.51623500000005</v>
      </c>
      <c r="D2399" s="262">
        <f t="shared" si="41"/>
        <v>13.194803159793292</v>
      </c>
      <c r="E2399" s="105">
        <v>2.7359732111216254E-3</v>
      </c>
    </row>
    <row r="2400" spans="2:5">
      <c r="B2400" s="13">
        <v>38636</v>
      </c>
      <c r="C2400">
        <v>69.287064000000001</v>
      </c>
      <c r="D2400" s="262">
        <f t="shared" si="41"/>
        <v>1.0038026144470948</v>
      </c>
      <c r="E2400" s="105">
        <v>2.728654759281557E-3</v>
      </c>
    </row>
    <row r="2401" spans="2:5">
      <c r="B2401" s="13">
        <v>39800</v>
      </c>
      <c r="C2401">
        <v>34.577789000000003</v>
      </c>
      <c r="D2401" s="262">
        <f t="shared" si="41"/>
        <v>-0.68025871036097652</v>
      </c>
      <c r="E2401" s="105">
        <v>2.7276341625456831E-3</v>
      </c>
    </row>
    <row r="2402" spans="2:5">
      <c r="B2402" s="13">
        <v>40310</v>
      </c>
      <c r="C2402">
        <v>108.143021</v>
      </c>
      <c r="D2402" s="262">
        <f t="shared" si="41"/>
        <v>0.12248271418162911</v>
      </c>
      <c r="E2402" s="105">
        <v>2.7258843303349005E-3</v>
      </c>
    </row>
    <row r="2403" spans="2:5">
      <c r="B2403" s="13">
        <v>41303</v>
      </c>
      <c r="C2403">
        <v>96.342704999999995</v>
      </c>
      <c r="D2403" s="262">
        <f t="shared" si="41"/>
        <v>-0.96425942594966718</v>
      </c>
      <c r="E2403" s="105">
        <v>2.7245782656651328E-3</v>
      </c>
    </row>
    <row r="2404" spans="2:5">
      <c r="B2404" s="13">
        <v>44245</v>
      </c>
      <c r="C2404">
        <v>2695.6115719999998</v>
      </c>
      <c r="D2404" s="262">
        <f t="shared" si="41"/>
        <v>26.903577508773783</v>
      </c>
      <c r="E2404" s="105">
        <v>2.7183001335873633E-3</v>
      </c>
    </row>
    <row r="2405" spans="2:5">
      <c r="B2405" s="13">
        <v>41302</v>
      </c>
      <c r="C2405">
        <v>96.604515000000006</v>
      </c>
      <c r="D2405" s="262">
        <f t="shared" si="41"/>
        <v>-0.88811827589546977</v>
      </c>
      <c r="E2405" s="105">
        <v>2.7174864978101996E-3</v>
      </c>
    </row>
    <row r="2406" spans="2:5">
      <c r="B2406" s="13">
        <v>42297</v>
      </c>
      <c r="C2406">
        <v>863.45214799999997</v>
      </c>
      <c r="D2406" s="262">
        <f t="shared" si="41"/>
        <v>28.003182398140197</v>
      </c>
      <c r="E2406" s="105">
        <v>2.7123298143777778E-3</v>
      </c>
    </row>
    <row r="2407" spans="2:5">
      <c r="B2407" s="13">
        <v>37909</v>
      </c>
      <c r="C2407">
        <v>29.770945000000001</v>
      </c>
      <c r="D2407" s="262">
        <f t="shared" si="41"/>
        <v>-0.53162148438961432</v>
      </c>
      <c r="E2407" s="105">
        <v>2.7116477074182409E-3</v>
      </c>
    </row>
    <row r="2408" spans="2:5">
      <c r="B2408" s="13">
        <v>38653</v>
      </c>
      <c r="C2408">
        <v>63.561722000000003</v>
      </c>
      <c r="D2408" s="262">
        <f t="shared" si="41"/>
        <v>-0.92609158744680875</v>
      </c>
      <c r="E2408" s="105">
        <v>2.7041042299400997E-3</v>
      </c>
    </row>
    <row r="2409" spans="2:5">
      <c r="B2409" s="13">
        <v>42305</v>
      </c>
      <c r="C2409">
        <v>860.00659199999996</v>
      </c>
      <c r="D2409" s="262">
        <f t="shared" si="41"/>
        <v>4.1589594320664308E-2</v>
      </c>
      <c r="E2409" s="105">
        <v>2.6960401064335116E-3</v>
      </c>
    </row>
    <row r="2410" spans="2:5">
      <c r="B2410" s="13">
        <v>42542</v>
      </c>
      <c r="C2410">
        <v>825.667419</v>
      </c>
      <c r="D2410" s="262">
        <f t="shared" si="41"/>
        <v>11.204425933741941</v>
      </c>
      <c r="E2410" s="105">
        <v>2.6959461744595061E-3</v>
      </c>
    </row>
    <row r="2411" spans="2:5">
      <c r="B2411" s="13">
        <v>39589</v>
      </c>
      <c r="C2411">
        <v>67.653114000000002</v>
      </c>
      <c r="D2411" s="262">
        <f t="shared" si="41"/>
        <v>0.36215691132039829</v>
      </c>
      <c r="E2411" s="105">
        <v>2.694151483824308E-3</v>
      </c>
    </row>
    <row r="2412" spans="2:5">
      <c r="B2412" s="13">
        <v>38370</v>
      </c>
      <c r="C2412">
        <v>49.666167999999999</v>
      </c>
      <c r="D2412" s="262">
        <f t="shared" si="41"/>
        <v>-0.4038668870684935</v>
      </c>
      <c r="E2412" s="105">
        <v>2.6936929920011302E-3</v>
      </c>
    </row>
    <row r="2413" spans="2:5">
      <c r="B2413" s="13">
        <v>41485</v>
      </c>
      <c r="C2413">
        <v>83.313889000000003</v>
      </c>
      <c r="D2413" s="262">
        <f t="shared" si="41"/>
        <v>1.7805350288585216E-2</v>
      </c>
      <c r="E2413" s="105">
        <v>2.6931965465783292E-3</v>
      </c>
    </row>
    <row r="2414" spans="2:5">
      <c r="B2414" s="13">
        <v>41424</v>
      </c>
      <c r="C2414">
        <v>81.856407000000004</v>
      </c>
      <c r="D2414" s="262">
        <f t="shared" si="41"/>
        <v>0.15177444367950044</v>
      </c>
      <c r="E2414" s="105">
        <v>2.6723996991752852E-3</v>
      </c>
    </row>
    <row r="2415" spans="2:5">
      <c r="B2415" s="13">
        <v>38736</v>
      </c>
      <c r="C2415">
        <v>71.069823999999997</v>
      </c>
      <c r="D2415" s="262">
        <f t="shared" si="41"/>
        <v>-0.99144417362755777</v>
      </c>
      <c r="E2415" s="105">
        <v>2.6600112562865947E-3</v>
      </c>
    </row>
    <row r="2416" spans="2:5">
      <c r="B2416" s="13">
        <v>45247</v>
      </c>
      <c r="C2416">
        <v>8306.5996090000008</v>
      </c>
      <c r="D2416" s="262">
        <f t="shared" si="41"/>
        <v>92.970509768375578</v>
      </c>
      <c r="E2416">
        <v>2.6433562451925689E-3</v>
      </c>
    </row>
    <row r="2417" spans="2:5">
      <c r="B2417" s="13">
        <v>41075</v>
      </c>
      <c r="C2417">
        <v>88.395813000000004</v>
      </c>
      <c r="D2417" s="262">
        <f t="shared" si="41"/>
        <v>0.76909780504203162</v>
      </c>
      <c r="E2417" s="105">
        <v>2.6430309673935908E-3</v>
      </c>
    </row>
    <row r="2418" spans="2:5">
      <c r="B2418" s="13">
        <v>40002</v>
      </c>
      <c r="C2418">
        <v>49.966605999999999</v>
      </c>
      <c r="D2418" s="262">
        <f t="shared" si="41"/>
        <v>-0.94336208431204505</v>
      </c>
      <c r="E2418" s="105">
        <v>2.6427662025795633E-3</v>
      </c>
    </row>
    <row r="2419" spans="2:5">
      <c r="B2419" s="13">
        <v>43579</v>
      </c>
      <c r="C2419">
        <v>882.21124299999997</v>
      </c>
      <c r="D2419" s="262">
        <f t="shared" si="41"/>
        <v>2.1845725410732331</v>
      </c>
      <c r="E2419" s="105">
        <v>2.6420531567265503E-3</v>
      </c>
    </row>
    <row r="2420" spans="2:5">
      <c r="B2420" s="13">
        <v>41963</v>
      </c>
      <c r="C2420">
        <v>277.02658100000002</v>
      </c>
      <c r="D2420" s="262">
        <f t="shared" si="41"/>
        <v>3.3574522964527329</v>
      </c>
      <c r="E2420" s="105">
        <v>2.6316083872026325E-3</v>
      </c>
    </row>
    <row r="2421" spans="2:5">
      <c r="B2421" s="13">
        <v>38523</v>
      </c>
      <c r="C2421">
        <v>63.575355999999999</v>
      </c>
      <c r="D2421" s="262">
        <f t="shared" si="41"/>
        <v>-0.33385707294339989</v>
      </c>
      <c r="E2421" s="105">
        <v>2.6301645198463161E-3</v>
      </c>
    </row>
    <row r="2422" spans="2:5">
      <c r="B2422" s="13">
        <v>39087</v>
      </c>
      <c r="C2422">
        <v>95.438011000000003</v>
      </c>
      <c r="D2422" s="262">
        <f t="shared" si="41"/>
        <v>-0.9854003424968073</v>
      </c>
      <c r="E2422" s="105">
        <v>2.6189869801054671E-3</v>
      </c>
    </row>
    <row r="2423" spans="2:5">
      <c r="B2423" s="13">
        <v>44959</v>
      </c>
      <c r="C2423">
        <v>6537.0034180000002</v>
      </c>
      <c r="D2423" s="262">
        <f t="shared" si="41"/>
        <v>-9.0465933793291264E-2</v>
      </c>
      <c r="E2423" s="105">
        <v>2.6022548623964303E-3</v>
      </c>
    </row>
    <row r="2424" spans="2:5">
      <c r="B2424" s="13">
        <v>45140</v>
      </c>
      <c r="C2424">
        <v>7187.2001950000003</v>
      </c>
      <c r="D2424" s="262">
        <f t="shared" si="41"/>
        <v>65.578665175242364</v>
      </c>
      <c r="E2424">
        <v>2.5596988009443603E-3</v>
      </c>
    </row>
    <row r="2425" spans="2:5">
      <c r="B2425" s="13">
        <v>39321</v>
      </c>
      <c r="C2425">
        <v>107.95050000000001</v>
      </c>
      <c r="D2425" s="262">
        <f t="shared" si="41"/>
        <v>-0.85861375987593203</v>
      </c>
      <c r="E2425" s="105">
        <v>2.5319595864197833E-3</v>
      </c>
    </row>
    <row r="2426" spans="2:5">
      <c r="B2426" s="13">
        <v>43784</v>
      </c>
      <c r="C2426">
        <v>763.51489300000003</v>
      </c>
      <c r="D2426" s="262">
        <f t="shared" si="41"/>
        <v>5.6618389969363028</v>
      </c>
      <c r="E2426" s="105">
        <v>2.5302424352752948E-3</v>
      </c>
    </row>
    <row r="2427" spans="2:5">
      <c r="B2427" s="13">
        <v>40479</v>
      </c>
      <c r="C2427">
        <v>114.610229</v>
      </c>
      <c r="D2427" s="262">
        <f t="shared" si="41"/>
        <v>5.5295601970217677E-2</v>
      </c>
      <c r="E2427" s="105">
        <v>2.5248951468734007E-3</v>
      </c>
    </row>
    <row r="2428" spans="2:5">
      <c r="B2428" s="13">
        <v>39345</v>
      </c>
      <c r="C2428">
        <v>108.60485799999999</v>
      </c>
      <c r="D2428" s="262">
        <f t="shared" si="41"/>
        <v>0.65466647331600947</v>
      </c>
      <c r="E2428" s="105">
        <v>2.5166658171194112E-3</v>
      </c>
    </row>
    <row r="2429" spans="2:5">
      <c r="B2429" s="13">
        <v>39580</v>
      </c>
      <c r="C2429">
        <v>65.635497999999998</v>
      </c>
      <c r="D2429" s="262">
        <f t="shared" si="41"/>
        <v>-0.92477251560693696</v>
      </c>
      <c r="E2429" s="105">
        <v>2.4983838874201559E-3</v>
      </c>
    </row>
    <row r="2430" spans="2:5">
      <c r="B2430" s="13">
        <v>42271</v>
      </c>
      <c r="C2430">
        <v>872.49359100000004</v>
      </c>
      <c r="D2430" s="262">
        <f t="shared" si="41"/>
        <v>32.678334188261076</v>
      </c>
      <c r="E2430" s="105">
        <v>2.4975240542172736E-3</v>
      </c>
    </row>
    <row r="2431" spans="2:5">
      <c r="B2431" s="13">
        <v>37848</v>
      </c>
      <c r="C2431">
        <v>25.906673000000001</v>
      </c>
      <c r="D2431" s="262">
        <f t="shared" si="41"/>
        <v>-0.96418242403321086</v>
      </c>
      <c r="E2431" s="105">
        <v>2.492002058332856E-3</v>
      </c>
    </row>
    <row r="2432" spans="2:5">
      <c r="B2432" s="13">
        <v>42632</v>
      </c>
      <c r="C2432">
        <v>723.294983</v>
      </c>
      <c r="D2432" s="262">
        <f t="shared" si="41"/>
        <v>17.486444815521995</v>
      </c>
      <c r="E2432" s="105">
        <v>2.4886117342312157E-3</v>
      </c>
    </row>
    <row r="2433" spans="2:5">
      <c r="B2433" s="13">
        <v>37998</v>
      </c>
      <c r="C2433">
        <v>39.125694000000003</v>
      </c>
      <c r="D2433" s="262">
        <f t="shared" si="41"/>
        <v>-0.99491461329000808</v>
      </c>
      <c r="E2433" s="105">
        <v>2.4754619497938933E-3</v>
      </c>
    </row>
    <row r="2434" spans="2:5">
      <c r="B2434" s="13">
        <v>45377</v>
      </c>
      <c r="C2434">
        <v>7693.75</v>
      </c>
      <c r="D2434" s="262">
        <f t="shared" si="41"/>
        <v>-8.6605526370462704E-2</v>
      </c>
      <c r="E2434">
        <v>2.4691451870385759E-3</v>
      </c>
    </row>
    <row r="2435" spans="2:5">
      <c r="B2435" s="13">
        <v>45261</v>
      </c>
      <c r="C2435">
        <v>8423.25</v>
      </c>
      <c r="D2435" s="262">
        <f t="shared" si="41"/>
        <v>103.19989952671665</v>
      </c>
      <c r="E2435">
        <v>2.4337358350285531E-3</v>
      </c>
    </row>
    <row r="2436" spans="2:5">
      <c r="B2436" s="13">
        <v>39013</v>
      </c>
      <c r="C2436">
        <v>80.837410000000006</v>
      </c>
      <c r="D2436" s="262">
        <f t="shared" si="41"/>
        <v>-0.9056126404351198</v>
      </c>
      <c r="E2436" s="105">
        <v>2.4288846365175714E-3</v>
      </c>
    </row>
    <row r="2437" spans="2:5">
      <c r="B2437" s="13">
        <v>43994</v>
      </c>
      <c r="C2437">
        <v>856.44317599999999</v>
      </c>
      <c r="D2437" s="262">
        <f t="shared" si="41"/>
        <v>31.02382566186871</v>
      </c>
      <c r="E2437" s="105">
        <v>2.4246275224282521E-3</v>
      </c>
    </row>
    <row r="2438" spans="2:5">
      <c r="B2438" s="13">
        <v>37572</v>
      </c>
      <c r="C2438">
        <v>26.743936999999999</v>
      </c>
      <c r="D2438" s="262">
        <f t="shared" si="41"/>
        <v>-0.62020105959098315</v>
      </c>
      <c r="E2438" s="105">
        <v>2.4139852822761061E-3</v>
      </c>
    </row>
    <row r="2439" spans="2:5">
      <c r="B2439" s="13">
        <v>39645</v>
      </c>
      <c r="C2439">
        <v>70.416038999999998</v>
      </c>
      <c r="D2439" s="262">
        <f t="shared" si="41"/>
        <v>-0.9882802026438654</v>
      </c>
      <c r="E2439" s="105">
        <v>2.4103616853621166E-3</v>
      </c>
    </row>
    <row r="2440" spans="2:5">
      <c r="B2440" s="13">
        <v>45007</v>
      </c>
      <c r="C2440">
        <v>6008.2983400000003</v>
      </c>
      <c r="D2440" s="262">
        <f t="shared" ref="D2440:D2503" si="42">(C2440-C2441)/C2441</f>
        <v>91.701952778908549</v>
      </c>
      <c r="E2440" s="105">
        <v>2.4086329679598359E-3</v>
      </c>
    </row>
    <row r="2441" spans="2:5">
      <c r="B2441" s="13">
        <v>38754</v>
      </c>
      <c r="C2441">
        <v>64.813072000000005</v>
      </c>
      <c r="D2441" s="262">
        <f t="shared" si="42"/>
        <v>1.0458264876677013</v>
      </c>
      <c r="E2441" s="105">
        <v>2.3858467166870804E-3</v>
      </c>
    </row>
    <row r="2442" spans="2:5">
      <c r="B2442" s="13">
        <v>39836</v>
      </c>
      <c r="C2442">
        <v>31.680630000000001</v>
      </c>
      <c r="D2442" s="262">
        <f t="shared" si="42"/>
        <v>-2.3696398903132422E-3</v>
      </c>
      <c r="E2442" s="105">
        <v>2.3808920386056871E-3</v>
      </c>
    </row>
    <row r="2443" spans="2:5">
      <c r="B2443" s="13">
        <v>39835</v>
      </c>
      <c r="C2443">
        <v>31.755880000000001</v>
      </c>
      <c r="D2443" s="262">
        <f t="shared" si="42"/>
        <v>-0.95584785576872033</v>
      </c>
      <c r="E2443" s="105">
        <v>2.3752684211141156E-3</v>
      </c>
    </row>
    <row r="2444" spans="2:5">
      <c r="B2444" s="13">
        <v>42864</v>
      </c>
      <c r="C2444">
        <v>719.23754899999994</v>
      </c>
      <c r="D2444" s="262">
        <f t="shared" si="42"/>
        <v>-0.91768147311797199</v>
      </c>
      <c r="E2444" s="105">
        <v>2.3722160606988352E-3</v>
      </c>
    </row>
    <row r="2445" spans="2:5">
      <c r="B2445" s="13">
        <v>45303</v>
      </c>
      <c r="C2445">
        <v>8737.25</v>
      </c>
      <c r="D2445" s="262">
        <f t="shared" si="42"/>
        <v>11.074726919041506</v>
      </c>
      <c r="E2445">
        <v>2.3632482749646605E-3</v>
      </c>
    </row>
    <row r="2446" spans="2:5">
      <c r="B2446" s="13">
        <v>42634</v>
      </c>
      <c r="C2446">
        <v>723.59814500000005</v>
      </c>
      <c r="D2446" s="262">
        <f t="shared" si="42"/>
        <v>12.609779298505865</v>
      </c>
      <c r="E2446" s="105">
        <v>2.3579714436264784E-3</v>
      </c>
    </row>
    <row r="2447" spans="2:5">
      <c r="B2447" s="13">
        <v>38919</v>
      </c>
      <c r="C2447">
        <v>53.167515000000002</v>
      </c>
      <c r="D2447" s="262">
        <f t="shared" si="42"/>
        <v>-0.99296078850627945</v>
      </c>
      <c r="E2447" s="105">
        <v>2.3498350098796776E-3</v>
      </c>
    </row>
    <row r="2448" spans="2:5">
      <c r="B2448" s="13">
        <v>45112</v>
      </c>
      <c r="C2448">
        <v>7553.0498049999997</v>
      </c>
      <c r="D2448" s="262">
        <f t="shared" si="42"/>
        <v>25.768554746977422</v>
      </c>
      <c r="E2448">
        <v>2.3488898020408559E-3</v>
      </c>
    </row>
    <row r="2449" spans="2:5">
      <c r="B2449" s="13">
        <v>41943</v>
      </c>
      <c r="C2449">
        <v>282.16128500000002</v>
      </c>
      <c r="D2449" s="262">
        <f t="shared" si="42"/>
        <v>-0.9521857442940318</v>
      </c>
      <c r="E2449" s="105">
        <v>2.3406729278807668E-3</v>
      </c>
    </row>
    <row r="2450" spans="2:5">
      <c r="B2450" s="13">
        <v>44565</v>
      </c>
      <c r="C2450">
        <v>5901.1958009999998</v>
      </c>
      <c r="D2450" s="262">
        <f t="shared" si="42"/>
        <v>68.911954625768061</v>
      </c>
      <c r="E2450" s="105">
        <v>2.3392188845827201E-3</v>
      </c>
    </row>
    <row r="2451" spans="2:5">
      <c r="B2451" s="13">
        <v>41415</v>
      </c>
      <c r="C2451">
        <v>84.408966000000007</v>
      </c>
      <c r="D2451" s="262">
        <f t="shared" si="42"/>
        <v>-0.98804465031337618</v>
      </c>
      <c r="E2451" s="105">
        <v>2.3316936105339903E-3</v>
      </c>
    </row>
    <row r="2452" spans="2:5">
      <c r="B2452" s="13">
        <v>45062</v>
      </c>
      <c r="C2452">
        <v>7060.3510740000002</v>
      </c>
      <c r="D2452" s="262">
        <f t="shared" si="42"/>
        <v>11.876155391462566</v>
      </c>
      <c r="E2452">
        <v>2.3313515136312488E-3</v>
      </c>
    </row>
    <row r="2453" spans="2:5">
      <c r="B2453" s="13">
        <v>42079</v>
      </c>
      <c r="C2453">
        <v>548.32757600000002</v>
      </c>
      <c r="D2453" s="262">
        <f t="shared" si="42"/>
        <v>7.9106586854060934</v>
      </c>
      <c r="E2453" s="105">
        <v>2.3256844502765944E-3</v>
      </c>
    </row>
    <row r="2454" spans="2:5">
      <c r="B2454" s="13">
        <v>38933</v>
      </c>
      <c r="C2454">
        <v>61.536144</v>
      </c>
      <c r="D2454" s="262">
        <f t="shared" si="42"/>
        <v>-0.93031498355482301</v>
      </c>
      <c r="E2454" s="105">
        <v>2.3201729167650355E-3</v>
      </c>
    </row>
    <row r="2455" spans="2:5">
      <c r="B2455" s="13">
        <v>42489</v>
      </c>
      <c r="C2455">
        <v>883.06133999999997</v>
      </c>
      <c r="D2455" s="262">
        <f t="shared" si="42"/>
        <v>5.9065340862741849</v>
      </c>
      <c r="E2455" s="105">
        <v>2.3097753668022999E-3</v>
      </c>
    </row>
    <row r="2456" spans="2:5">
      <c r="B2456" s="13">
        <v>40290</v>
      </c>
      <c r="C2456">
        <v>127.85882599999999</v>
      </c>
      <c r="D2456" s="262">
        <f t="shared" si="42"/>
        <v>0.26847247110686634</v>
      </c>
      <c r="E2456" s="105">
        <v>2.3043412585844669E-3</v>
      </c>
    </row>
    <row r="2457" spans="2:5">
      <c r="B2457" s="13">
        <v>39097</v>
      </c>
      <c r="C2457">
        <v>100.797478</v>
      </c>
      <c r="D2457" s="262">
        <f t="shared" si="42"/>
        <v>-0.88553977590035104</v>
      </c>
      <c r="E2457" s="105">
        <v>2.3014331519015403E-3</v>
      </c>
    </row>
    <row r="2458" spans="2:5">
      <c r="B2458" s="13">
        <v>42503</v>
      </c>
      <c r="C2458">
        <v>880.63324</v>
      </c>
      <c r="D2458" s="262">
        <f t="shared" si="42"/>
        <v>-0.87814930478247055</v>
      </c>
      <c r="E2458" s="105">
        <v>2.28970050424223E-3</v>
      </c>
    </row>
    <row r="2459" spans="2:5">
      <c r="B2459" s="13">
        <v>45198</v>
      </c>
      <c r="C2459">
        <v>7227.1499020000001</v>
      </c>
      <c r="D2459" s="262">
        <f t="shared" si="42"/>
        <v>-0.10852919452150116</v>
      </c>
      <c r="E2459">
        <v>2.2812912137723071E-3</v>
      </c>
    </row>
    <row r="2460" spans="2:5">
      <c r="B2460" s="13">
        <v>44742</v>
      </c>
      <c r="C2460">
        <v>8106.9956050000001</v>
      </c>
      <c r="D2460" s="262">
        <f t="shared" si="42"/>
        <v>7.7877071482767244</v>
      </c>
      <c r="E2460" s="105">
        <v>2.269410791715964E-3</v>
      </c>
    </row>
    <row r="2461" spans="2:5">
      <c r="B2461" s="13">
        <v>43473</v>
      </c>
      <c r="C2461">
        <v>922.53820800000005</v>
      </c>
      <c r="D2461" s="262">
        <f t="shared" si="42"/>
        <v>2.5664797540122377</v>
      </c>
      <c r="E2461" s="105">
        <v>2.2680032451888555E-3</v>
      </c>
    </row>
    <row r="2462" spans="2:5">
      <c r="B2462" s="13">
        <v>41750</v>
      </c>
      <c r="C2462">
        <v>258.669128</v>
      </c>
      <c r="D2462" s="262">
        <f t="shared" si="42"/>
        <v>-0.96164501217496268</v>
      </c>
      <c r="E2462" s="105">
        <v>2.2543417487115472E-3</v>
      </c>
    </row>
    <row r="2463" spans="2:5">
      <c r="B2463" s="13">
        <v>44893</v>
      </c>
      <c r="C2463">
        <v>6744.0805659999996</v>
      </c>
      <c r="D2463" s="262">
        <f t="shared" si="42"/>
        <v>108.1049177014321</v>
      </c>
      <c r="E2463" s="105">
        <v>2.2413485337458043E-3</v>
      </c>
    </row>
    <row r="2464" spans="2:5">
      <c r="B2464" s="13">
        <v>40127</v>
      </c>
      <c r="C2464">
        <v>61.812801</v>
      </c>
      <c r="D2464" s="262">
        <f t="shared" si="42"/>
        <v>-0.99138845597682734</v>
      </c>
      <c r="E2464" s="105">
        <v>2.2242175721262822E-3</v>
      </c>
    </row>
    <row r="2465" spans="2:5">
      <c r="B2465" s="13">
        <v>45145</v>
      </c>
      <c r="C2465">
        <v>7177.8999020000001</v>
      </c>
      <c r="D2465" s="262">
        <f t="shared" si="42"/>
        <v>134.55567994151346</v>
      </c>
      <c r="E2465">
        <v>2.2200365819603617E-3</v>
      </c>
    </row>
    <row r="2466" spans="2:5">
      <c r="B2466" s="13">
        <v>38301</v>
      </c>
      <c r="C2466">
        <v>52.951672000000002</v>
      </c>
      <c r="D2466" s="262">
        <f t="shared" si="42"/>
        <v>-0.93269027247703751</v>
      </c>
      <c r="E2466" s="105">
        <v>2.2096178915890553E-3</v>
      </c>
    </row>
    <row r="2467" spans="2:5">
      <c r="B2467" s="13">
        <v>43661</v>
      </c>
      <c r="C2467">
        <v>786.68676800000003</v>
      </c>
      <c r="D2467" s="262">
        <f t="shared" si="42"/>
        <v>-6.4965812099307921E-2</v>
      </c>
      <c r="E2467" s="105">
        <v>2.209373136412055E-3</v>
      </c>
    </row>
    <row r="2468" spans="2:5">
      <c r="B2468" s="13">
        <v>42310</v>
      </c>
      <c r="C2468">
        <v>841.34545900000001</v>
      </c>
      <c r="D2468" s="262">
        <f t="shared" si="42"/>
        <v>0.16040615855360324</v>
      </c>
      <c r="E2468" s="105">
        <v>2.2036031200184784E-3</v>
      </c>
    </row>
    <row r="2469" spans="2:5">
      <c r="B2469" s="13">
        <v>42873</v>
      </c>
      <c r="C2469">
        <v>725.04394500000001</v>
      </c>
      <c r="D2469" s="262">
        <f t="shared" si="42"/>
        <v>-0.90070475427889529</v>
      </c>
      <c r="E2469" s="105">
        <v>2.1918237792109556E-3</v>
      </c>
    </row>
    <row r="2470" spans="2:5">
      <c r="B2470" s="13">
        <v>45189</v>
      </c>
      <c r="C2470">
        <v>7301.8999020000001</v>
      </c>
      <c r="D2470" s="262">
        <f t="shared" si="42"/>
        <v>74.263969697580649</v>
      </c>
      <c r="E2470">
        <v>2.1891045880254967E-3</v>
      </c>
    </row>
    <row r="2471" spans="2:5">
      <c r="B2471" s="13">
        <v>40851</v>
      </c>
      <c r="C2471">
        <v>97.017204000000007</v>
      </c>
      <c r="D2471" s="262">
        <f t="shared" si="42"/>
        <v>2.2729486038137399</v>
      </c>
      <c r="E2471" s="105">
        <v>2.1882774330064026E-3</v>
      </c>
    </row>
    <row r="2472" spans="2:5">
      <c r="B2472" s="13">
        <v>38022</v>
      </c>
      <c r="C2472">
        <v>29.642140999999999</v>
      </c>
      <c r="D2472" s="262">
        <f t="shared" si="42"/>
        <v>-0.96846890507499139</v>
      </c>
      <c r="E2472" s="105">
        <v>2.1776857115133508E-3</v>
      </c>
    </row>
    <row r="2473" spans="2:5">
      <c r="B2473" s="13">
        <v>43458</v>
      </c>
      <c r="C2473">
        <v>940.09234600000002</v>
      </c>
      <c r="D2473" s="262">
        <f t="shared" si="42"/>
        <v>41.187001002605733</v>
      </c>
      <c r="E2473" s="105">
        <v>2.1748907284939718E-3</v>
      </c>
    </row>
    <row r="2474" spans="2:5">
      <c r="B2474" s="13">
        <v>37707</v>
      </c>
      <c r="C2474">
        <v>22.283933999999999</v>
      </c>
      <c r="D2474" s="262">
        <f t="shared" si="42"/>
        <v>-0.95747294774131941</v>
      </c>
      <c r="E2474" s="105">
        <v>2.1725495832678014E-3</v>
      </c>
    </row>
    <row r="2475" spans="2:5">
      <c r="B2475" s="13">
        <v>42137</v>
      </c>
      <c r="C2475">
        <v>523.99432400000001</v>
      </c>
      <c r="D2475" s="262">
        <f t="shared" si="42"/>
        <v>-0.43098379734222381</v>
      </c>
      <c r="E2475" s="105">
        <v>2.1725308503126317E-3</v>
      </c>
    </row>
    <row r="2476" spans="2:5">
      <c r="B2476" s="13">
        <v>43481</v>
      </c>
      <c r="C2476">
        <v>920.87768600000004</v>
      </c>
      <c r="D2476" s="262">
        <f t="shared" si="42"/>
        <v>9.1222260770932202</v>
      </c>
      <c r="E2476" s="105">
        <v>2.1685138467115225E-3</v>
      </c>
    </row>
    <row r="2477" spans="2:5">
      <c r="B2477" s="13">
        <v>41320</v>
      </c>
      <c r="C2477">
        <v>90.975807000000003</v>
      </c>
      <c r="D2477" s="262">
        <f t="shared" si="42"/>
        <v>-0.89775059025961712</v>
      </c>
      <c r="E2477" s="105">
        <v>2.1630226021751198E-3</v>
      </c>
    </row>
    <row r="2478" spans="2:5">
      <c r="B2478" s="13">
        <v>42507</v>
      </c>
      <c r="C2478">
        <v>889.74408000000005</v>
      </c>
      <c r="D2478" s="262">
        <f t="shared" si="42"/>
        <v>7.7742338852073081</v>
      </c>
      <c r="E2478" s="105">
        <v>2.1618139853472802E-3</v>
      </c>
    </row>
    <row r="2479" spans="2:5">
      <c r="B2479" s="13">
        <v>41292</v>
      </c>
      <c r="C2479">
        <v>101.40419</v>
      </c>
      <c r="D2479" s="262">
        <f t="shared" si="42"/>
        <v>5.0055604567056045E-2</v>
      </c>
      <c r="E2479" s="105">
        <v>2.1559793305469068E-3</v>
      </c>
    </row>
    <row r="2480" spans="2:5">
      <c r="B2480" s="13">
        <v>40714</v>
      </c>
      <c r="C2480">
        <v>96.570305000000005</v>
      </c>
      <c r="D2480" s="262">
        <f t="shared" si="42"/>
        <v>-0.60182856058593071</v>
      </c>
      <c r="E2480" s="105">
        <v>2.1394785296471987E-3</v>
      </c>
    </row>
    <row r="2481" spans="2:5">
      <c r="B2481" s="13">
        <v>41764</v>
      </c>
      <c r="C2481">
        <v>242.53448499999999</v>
      </c>
      <c r="D2481" s="262">
        <f t="shared" si="42"/>
        <v>2.8249473679280097</v>
      </c>
      <c r="E2481" s="105">
        <v>2.1266607903152497E-3</v>
      </c>
    </row>
    <row r="2482" spans="2:5">
      <c r="B2482" s="13">
        <v>38524</v>
      </c>
      <c r="C2482">
        <v>63.408580999999998</v>
      </c>
      <c r="D2482" s="262">
        <f t="shared" si="42"/>
        <v>-0.93147517774278832</v>
      </c>
      <c r="E2482" s="105">
        <v>2.1088058809062035E-3</v>
      </c>
    </row>
    <row r="2483" spans="2:5">
      <c r="B2483" s="13">
        <v>43384</v>
      </c>
      <c r="C2483">
        <v>925.337402</v>
      </c>
      <c r="D2483" s="262">
        <f t="shared" si="42"/>
        <v>13.570261683950903</v>
      </c>
      <c r="E2483" s="105">
        <v>2.1065696404206028E-3</v>
      </c>
    </row>
    <row r="2484" spans="2:5">
      <c r="B2484" s="13">
        <v>38516</v>
      </c>
      <c r="C2484">
        <v>63.508633000000003</v>
      </c>
      <c r="D2484" s="262">
        <f t="shared" si="42"/>
        <v>-0.13598359936137869</v>
      </c>
      <c r="E2484" s="105">
        <v>2.1051129746750682E-3</v>
      </c>
    </row>
    <row r="2485" spans="2:5">
      <c r="B2485" s="13">
        <v>38722</v>
      </c>
      <c r="C2485">
        <v>73.503967000000003</v>
      </c>
      <c r="D2485" s="262">
        <f t="shared" si="42"/>
        <v>-0.92263093737667534</v>
      </c>
      <c r="E2485" s="105">
        <v>2.1032671534153649E-3</v>
      </c>
    </row>
    <row r="2486" spans="2:5">
      <c r="B2486" s="13">
        <v>43108</v>
      </c>
      <c r="C2486">
        <v>950.04339600000003</v>
      </c>
      <c r="D2486" s="262">
        <f t="shared" si="42"/>
        <v>23.362034165653704</v>
      </c>
      <c r="E2486" s="105">
        <v>2.0855443209036994E-3</v>
      </c>
    </row>
    <row r="2487" spans="2:5">
      <c r="B2487" s="13">
        <v>37985</v>
      </c>
      <c r="C2487">
        <v>38.996882999999997</v>
      </c>
      <c r="D2487" s="262">
        <f t="shared" si="42"/>
        <v>-0.53895399405103805</v>
      </c>
      <c r="E2487" s="105">
        <v>2.068769305177283E-3</v>
      </c>
    </row>
    <row r="2488" spans="2:5">
      <c r="B2488" s="13">
        <v>41390</v>
      </c>
      <c r="C2488">
        <v>84.583495999999997</v>
      </c>
      <c r="D2488" s="262">
        <f t="shared" si="42"/>
        <v>-0.97645144624983637</v>
      </c>
      <c r="E2488" s="105">
        <v>2.0676713419281794E-3</v>
      </c>
    </row>
    <row r="2489" spans="2:5">
      <c r="B2489" s="13">
        <v>44334</v>
      </c>
      <c r="C2489">
        <v>3591.8764649999998</v>
      </c>
      <c r="D2489" s="262">
        <f t="shared" si="42"/>
        <v>113.81346182356258</v>
      </c>
      <c r="E2489" s="105">
        <v>2.0661367096510659E-3</v>
      </c>
    </row>
    <row r="2490" spans="2:5">
      <c r="B2490" s="13">
        <v>37601</v>
      </c>
      <c r="C2490">
        <v>31.284454</v>
      </c>
      <c r="D2490" s="262">
        <f t="shared" si="42"/>
        <v>-0.93725801924997276</v>
      </c>
      <c r="E2490" s="105">
        <v>2.0629371850121284E-3</v>
      </c>
    </row>
    <row r="2491" spans="2:5">
      <c r="B2491" s="13">
        <v>42690</v>
      </c>
      <c r="C2491">
        <v>498.62075800000002</v>
      </c>
      <c r="D2491" s="262">
        <f t="shared" si="42"/>
        <v>20.182010552161355</v>
      </c>
      <c r="E2491" s="105">
        <v>2.0621665263735028E-3</v>
      </c>
    </row>
    <row r="2492" spans="2:5">
      <c r="B2492" s="13">
        <v>37677</v>
      </c>
      <c r="C2492">
        <v>23.539822000000001</v>
      </c>
      <c r="D2492" s="262">
        <f t="shared" si="42"/>
        <v>-0.75461000746110052</v>
      </c>
      <c r="E2492" s="105">
        <v>2.0564874666220184E-3</v>
      </c>
    </row>
    <row r="2493" spans="2:5">
      <c r="B2493" s="13">
        <v>41148</v>
      </c>
      <c r="C2493">
        <v>95.928207</v>
      </c>
      <c r="D2493" s="262">
        <f t="shared" si="42"/>
        <v>-0.90171360335732353</v>
      </c>
      <c r="E2493" s="105">
        <v>2.0510413790468451E-3</v>
      </c>
    </row>
    <row r="2494" spans="2:5">
      <c r="B2494" s="13">
        <v>43446</v>
      </c>
      <c r="C2494">
        <v>976.00695800000005</v>
      </c>
      <c r="D2494" s="262">
        <f t="shared" si="42"/>
        <v>7.3695199148605409E-2</v>
      </c>
      <c r="E2494" s="105">
        <v>2.0456503179345303E-3</v>
      </c>
    </row>
    <row r="2495" spans="2:5">
      <c r="B2495" s="13">
        <v>43532</v>
      </c>
      <c r="C2495">
        <v>909.01678500000003</v>
      </c>
      <c r="D2495" s="262">
        <f t="shared" si="42"/>
        <v>13.021838633552171</v>
      </c>
      <c r="E2495" s="105">
        <v>2.0396266747520863E-3</v>
      </c>
    </row>
    <row r="2496" spans="2:5">
      <c r="B2496" s="13">
        <v>40043</v>
      </c>
      <c r="C2496">
        <v>64.828643999999997</v>
      </c>
      <c r="D2496" s="262">
        <f t="shared" si="42"/>
        <v>1.7205052331059723</v>
      </c>
      <c r="E2496" s="105">
        <v>2.035397026382581E-3</v>
      </c>
    </row>
    <row r="2497" spans="2:5">
      <c r="B2497" s="13">
        <v>37782</v>
      </c>
      <c r="C2497">
        <v>23.829633999999999</v>
      </c>
      <c r="D2497" s="262">
        <f t="shared" si="42"/>
        <v>-0.76645359452304784</v>
      </c>
      <c r="E2497" s="105">
        <v>2.0311731934251837E-3</v>
      </c>
    </row>
    <row r="2498" spans="2:5">
      <c r="B2498" s="13">
        <v>40672</v>
      </c>
      <c r="C2498">
        <v>102.033829</v>
      </c>
      <c r="D2498" s="262">
        <f t="shared" si="42"/>
        <v>1.0578486271248235</v>
      </c>
      <c r="E2498" s="105">
        <v>2.0247643537925899E-3</v>
      </c>
    </row>
    <row r="2499" spans="2:5">
      <c r="B2499" s="13">
        <v>38244</v>
      </c>
      <c r="C2499">
        <v>49.582766999999997</v>
      </c>
      <c r="D2499" s="262">
        <f t="shared" si="42"/>
        <v>-0.42753307413967029</v>
      </c>
      <c r="E2499" s="105">
        <v>2.0222623260249678E-3</v>
      </c>
    </row>
    <row r="2500" spans="2:5">
      <c r="B2500" s="13">
        <v>41339</v>
      </c>
      <c r="C2500">
        <v>86.612457000000006</v>
      </c>
      <c r="D2500" s="262">
        <f t="shared" si="42"/>
        <v>-0.87599938105961395</v>
      </c>
      <c r="E2500" s="105">
        <v>2.0193106932061139E-3</v>
      </c>
    </row>
    <row r="2501" spans="2:5">
      <c r="B2501" s="13">
        <v>42640</v>
      </c>
      <c r="C2501">
        <v>698.48406999999997</v>
      </c>
      <c r="D2501" s="262">
        <f t="shared" si="42"/>
        <v>-0.85518925975731419</v>
      </c>
      <c r="E2501" s="105">
        <v>2.0072606972879325E-3</v>
      </c>
    </row>
    <row r="2502" spans="2:5">
      <c r="B2502" s="13">
        <v>44442</v>
      </c>
      <c r="C2502">
        <v>4823.4272460000002</v>
      </c>
      <c r="D2502" s="262">
        <f t="shared" si="42"/>
        <v>68.580673231117132</v>
      </c>
      <c r="E2502" s="105">
        <v>1.989295442005201E-3</v>
      </c>
    </row>
    <row r="2503" spans="2:5">
      <c r="B2503" s="13">
        <v>38559</v>
      </c>
      <c r="C2503">
        <v>69.321365</v>
      </c>
      <c r="D2503" s="262">
        <f t="shared" si="42"/>
        <v>-0.30880158735595259</v>
      </c>
      <c r="E2503" s="105">
        <v>1.9822148189932525E-3</v>
      </c>
    </row>
    <row r="2504" spans="2:5">
      <c r="B2504" s="13">
        <v>41257</v>
      </c>
      <c r="C2504">
        <v>100.291557</v>
      </c>
      <c r="D2504" s="262">
        <f t="shared" ref="D2504:D2567" si="43">(C2504-C2505)/C2505</f>
        <v>0.3477372073383494</v>
      </c>
      <c r="E2504" s="105">
        <v>1.9617024592587045E-3</v>
      </c>
    </row>
    <row r="2505" spans="2:5">
      <c r="B2505" s="13">
        <v>39493</v>
      </c>
      <c r="C2505">
        <v>74.414771999999999</v>
      </c>
      <c r="D2505" s="262">
        <f t="shared" si="43"/>
        <v>5.8039310585359119E-2</v>
      </c>
      <c r="E2505" s="105">
        <v>1.9575495076800827E-3</v>
      </c>
    </row>
    <row r="2506" spans="2:5">
      <c r="B2506" s="13">
        <v>38674</v>
      </c>
      <c r="C2506">
        <v>70.332710000000006</v>
      </c>
      <c r="D2506" s="262">
        <f t="shared" si="43"/>
        <v>-0.90855802359131588</v>
      </c>
      <c r="E2506" s="105">
        <v>1.9532277819914131E-3</v>
      </c>
    </row>
    <row r="2507" spans="2:5">
      <c r="B2507" s="13">
        <v>43794</v>
      </c>
      <c r="C2507">
        <v>769.15124500000002</v>
      </c>
      <c r="D2507" s="262">
        <f t="shared" si="43"/>
        <v>-0.90530810990244226</v>
      </c>
      <c r="E2507" s="105">
        <v>1.9453287771683571E-3</v>
      </c>
    </row>
    <row r="2508" spans="2:5">
      <c r="B2508" s="13">
        <v>44741</v>
      </c>
      <c r="C2508">
        <v>8122.6728519999997</v>
      </c>
      <c r="D2508" s="262">
        <f t="shared" si="43"/>
        <v>9.0145329754395348E-2</v>
      </c>
      <c r="E2508" s="105">
        <v>1.9337924631821265E-3</v>
      </c>
    </row>
    <row r="2509" spans="2:5">
      <c r="B2509" s="13">
        <v>45401</v>
      </c>
      <c r="C2509">
        <v>7451</v>
      </c>
      <c r="D2509" s="262">
        <f t="shared" si="43"/>
        <v>8.8495475986195533</v>
      </c>
      <c r="E2509">
        <v>1.9296454975163747E-3</v>
      </c>
    </row>
    <row r="2510" spans="2:5">
      <c r="B2510" s="13">
        <v>43963</v>
      </c>
      <c r="C2510">
        <v>756.48144500000001</v>
      </c>
      <c r="D2510" s="262">
        <f t="shared" si="43"/>
        <v>1.9267924740612605</v>
      </c>
      <c r="E2510" s="105">
        <v>1.9140670271522592E-3</v>
      </c>
    </row>
    <row r="2511" spans="2:5">
      <c r="B2511" s="13">
        <v>41717</v>
      </c>
      <c r="C2511">
        <v>258.46774299999998</v>
      </c>
      <c r="D2511" s="262">
        <f t="shared" si="43"/>
        <v>-0.73470123482590755</v>
      </c>
      <c r="E2511" s="105">
        <v>1.9085969183135492E-3</v>
      </c>
    </row>
    <row r="2512" spans="2:5">
      <c r="B2512" s="13">
        <v>43466</v>
      </c>
      <c r="C2512">
        <v>974.25158699999997</v>
      </c>
      <c r="D2512" s="262">
        <f t="shared" si="43"/>
        <v>0.15532660926871114</v>
      </c>
      <c r="E2512" s="105">
        <v>1.9027328249322812E-3</v>
      </c>
    </row>
    <row r="2513" spans="2:5">
      <c r="B2513" s="13">
        <v>43055</v>
      </c>
      <c r="C2513">
        <v>843.269409</v>
      </c>
      <c r="D2513" s="262">
        <f t="shared" si="43"/>
        <v>1.4275961855596326</v>
      </c>
      <c r="E2513" s="105">
        <v>1.9016814645634334E-3</v>
      </c>
    </row>
    <row r="2514" spans="2:5">
      <c r="B2514" s="13">
        <v>42032</v>
      </c>
      <c r="C2514">
        <v>347.36807299999998</v>
      </c>
      <c r="D2514" s="262">
        <f t="shared" si="43"/>
        <v>-0.94773080210164495</v>
      </c>
      <c r="E2514" s="105">
        <v>1.9004573940209716E-3</v>
      </c>
    </row>
    <row r="2515" spans="2:5">
      <c r="B2515" s="13">
        <v>44965</v>
      </c>
      <c r="C2515">
        <v>6645.7509769999997</v>
      </c>
      <c r="D2515" s="262">
        <f t="shared" si="43"/>
        <v>7.6054186923166887</v>
      </c>
      <c r="E2515" s="105">
        <v>1.899712080409966E-3</v>
      </c>
    </row>
    <row r="2516" spans="2:5">
      <c r="B2516" s="13">
        <v>42970</v>
      </c>
      <c r="C2516">
        <v>772.27514599999995</v>
      </c>
      <c r="D2516" s="262">
        <f t="shared" si="43"/>
        <v>0.25486055526290691</v>
      </c>
      <c r="E2516" s="105">
        <v>1.8933331712538688E-3</v>
      </c>
    </row>
    <row r="2517" spans="2:5">
      <c r="B2517" s="13">
        <v>43928</v>
      </c>
      <c r="C2517">
        <v>615.42706299999998</v>
      </c>
      <c r="D2517" s="262">
        <f t="shared" si="43"/>
        <v>-0.21899949526667187</v>
      </c>
      <c r="E2517" s="105">
        <v>1.8823131028366149E-3</v>
      </c>
    </row>
    <row r="2518" spans="2:5">
      <c r="B2518" s="13">
        <v>42228</v>
      </c>
      <c r="C2518">
        <v>787.99829099999999</v>
      </c>
      <c r="D2518" s="262">
        <f t="shared" si="43"/>
        <v>9.7682019254324715</v>
      </c>
      <c r="E2518" s="105">
        <v>1.8815299653632347E-3</v>
      </c>
    </row>
    <row r="2519" spans="2:5">
      <c r="B2519" s="13">
        <v>38583</v>
      </c>
      <c r="C2519">
        <v>73.178261000000006</v>
      </c>
      <c r="D2519" s="262">
        <f t="shared" si="43"/>
        <v>-0.12681572770398408</v>
      </c>
      <c r="E2519" s="105">
        <v>1.8775587812027968E-3</v>
      </c>
    </row>
    <row r="2520" spans="2:5">
      <c r="B2520" s="13">
        <v>41554</v>
      </c>
      <c r="C2520">
        <v>83.806206000000003</v>
      </c>
      <c r="D2520" s="262">
        <f t="shared" si="43"/>
        <v>-0.95394506607626461</v>
      </c>
      <c r="E2520" s="105">
        <v>1.8726578104255953E-3</v>
      </c>
    </row>
    <row r="2521" spans="2:5">
      <c r="B2521" s="13">
        <v>44194</v>
      </c>
      <c r="C2521">
        <v>1819.700928</v>
      </c>
      <c r="D2521" s="262">
        <f t="shared" si="43"/>
        <v>-0.7555249720322128</v>
      </c>
      <c r="E2521" s="105">
        <v>1.8631291760351351E-3</v>
      </c>
    </row>
    <row r="2522" spans="2:5">
      <c r="B2522" s="13">
        <v>45335</v>
      </c>
      <c r="C2522">
        <v>7443.2998049999997</v>
      </c>
      <c r="D2522" s="262">
        <f t="shared" si="43"/>
        <v>113.17822622871486</v>
      </c>
      <c r="E2522">
        <v>1.8507177905647005E-3</v>
      </c>
    </row>
    <row r="2523" spans="2:5">
      <c r="B2523" s="13">
        <v>38747</v>
      </c>
      <c r="C2523">
        <v>65.190185999999997</v>
      </c>
      <c r="D2523" s="262">
        <f t="shared" si="43"/>
        <v>-0.99146641542036196</v>
      </c>
      <c r="E2523" s="105">
        <v>1.8437468461952272E-3</v>
      </c>
    </row>
    <row r="2524" spans="2:5">
      <c r="B2524" s="13">
        <v>45229</v>
      </c>
      <c r="C2524">
        <v>7639.25</v>
      </c>
      <c r="D2524" s="262">
        <f t="shared" si="43"/>
        <v>97.538451324462287</v>
      </c>
      <c r="E2524">
        <v>1.8425490007740906E-3</v>
      </c>
    </row>
    <row r="2525" spans="2:5">
      <c r="B2525" s="13">
        <v>38960</v>
      </c>
      <c r="C2525">
        <v>77.525574000000006</v>
      </c>
      <c r="D2525" s="262">
        <f t="shared" si="43"/>
        <v>-0.11124724477221781</v>
      </c>
      <c r="E2525" s="105">
        <v>1.8406205558393028E-3</v>
      </c>
    </row>
    <row r="2526" spans="2:5">
      <c r="B2526" s="13">
        <v>39030</v>
      </c>
      <c r="C2526">
        <v>87.22963</v>
      </c>
      <c r="D2526" s="262">
        <f t="shared" si="43"/>
        <v>-0.13689421439521898</v>
      </c>
      <c r="E2526" s="105">
        <v>1.8405553254581106E-3</v>
      </c>
    </row>
    <row r="2527" spans="2:5">
      <c r="B2527" s="13">
        <v>40624</v>
      </c>
      <c r="C2527">
        <v>101.064819</v>
      </c>
      <c r="D2527" s="262">
        <f t="shared" si="43"/>
        <v>2.8320418345285239</v>
      </c>
      <c r="E2527" s="105">
        <v>1.8394465375573142E-3</v>
      </c>
    </row>
    <row r="2528" spans="2:5">
      <c r="B2528" s="13">
        <v>37886</v>
      </c>
      <c r="C2528">
        <v>26.373621</v>
      </c>
      <c r="D2528" s="262">
        <f t="shared" si="43"/>
        <v>-0.77577982455994177</v>
      </c>
      <c r="E2528" s="105">
        <v>1.8350779660275143E-3</v>
      </c>
    </row>
    <row r="2529" spans="2:5">
      <c r="B2529" s="13">
        <v>39190</v>
      </c>
      <c r="C2529">
        <v>117.62376399999999</v>
      </c>
      <c r="D2529" s="262">
        <f t="shared" si="43"/>
        <v>-0.98295726262658989</v>
      </c>
      <c r="E2529" s="105">
        <v>1.8197837710779254E-3</v>
      </c>
    </row>
    <row r="2530" spans="2:5">
      <c r="B2530" s="13">
        <v>44866</v>
      </c>
      <c r="C2530">
        <v>6901.6943359999996</v>
      </c>
      <c r="D2530" s="262">
        <f t="shared" si="43"/>
        <v>86.71525964116897</v>
      </c>
      <c r="E2530" s="105">
        <v>1.8146487163429818E-3</v>
      </c>
    </row>
    <row r="2531" spans="2:5">
      <c r="B2531" s="13">
        <v>38965</v>
      </c>
      <c r="C2531">
        <v>78.682937999999993</v>
      </c>
      <c r="D2531" s="262">
        <f t="shared" si="43"/>
        <v>-0.92216305887004613</v>
      </c>
      <c r="E2531" s="105">
        <v>1.8137014654950668E-3</v>
      </c>
    </row>
    <row r="2532" spans="2:5">
      <c r="B2532" s="13">
        <v>43203</v>
      </c>
      <c r="C2532">
        <v>1010.868835</v>
      </c>
      <c r="D2532" s="262">
        <f t="shared" si="43"/>
        <v>14.771429616752901</v>
      </c>
      <c r="E2532" s="105">
        <v>1.7730244486374312E-3</v>
      </c>
    </row>
    <row r="2533" spans="2:5">
      <c r="B2533" s="13">
        <v>39658</v>
      </c>
      <c r="C2533">
        <v>64.094939999999994</v>
      </c>
      <c r="D2533" s="262">
        <f t="shared" si="43"/>
        <v>1.3252211655799175</v>
      </c>
      <c r="E2533" s="105">
        <v>1.7640723133203415E-3</v>
      </c>
    </row>
    <row r="2534" spans="2:5">
      <c r="B2534" s="13">
        <v>37921</v>
      </c>
      <c r="C2534">
        <v>27.565093999999998</v>
      </c>
      <c r="D2534" s="262">
        <f t="shared" si="43"/>
        <v>-0.60411998744045681</v>
      </c>
      <c r="E2534" s="105">
        <v>1.7553645061531746E-3</v>
      </c>
    </row>
    <row r="2535" spans="2:5">
      <c r="B2535" s="13">
        <v>38685</v>
      </c>
      <c r="C2535">
        <v>69.629920999999996</v>
      </c>
      <c r="D2535" s="262">
        <f t="shared" si="43"/>
        <v>-0.3406616558221342</v>
      </c>
      <c r="E2535" s="105">
        <v>1.7265163812394107E-3</v>
      </c>
    </row>
    <row r="2536" spans="2:5">
      <c r="B2536" s="13">
        <v>39316</v>
      </c>
      <c r="C2536">
        <v>105.605751</v>
      </c>
      <c r="D2536" s="262">
        <f t="shared" si="43"/>
        <v>-0.98395295396406135</v>
      </c>
      <c r="E2536" s="105">
        <v>1.7242567779151541E-3</v>
      </c>
    </row>
    <row r="2537" spans="2:5">
      <c r="B2537" s="13">
        <v>44908</v>
      </c>
      <c r="C2537">
        <v>6581.0087890000004</v>
      </c>
      <c r="D2537" s="262">
        <f t="shared" si="43"/>
        <v>112.03338040789762</v>
      </c>
      <c r="E2537" s="105">
        <v>1.7217723347071965E-3</v>
      </c>
    </row>
    <row r="2538" spans="2:5">
      <c r="B2538" s="13">
        <v>38433</v>
      </c>
      <c r="C2538">
        <v>58.221817000000001</v>
      </c>
      <c r="D2538" s="262">
        <f t="shared" si="43"/>
        <v>-1.7157025802323018E-3</v>
      </c>
      <c r="E2538" s="105">
        <v>1.7215411825637083E-3</v>
      </c>
    </row>
    <row r="2539" spans="2:5">
      <c r="B2539" s="13">
        <v>38491</v>
      </c>
      <c r="C2539">
        <v>58.32188</v>
      </c>
      <c r="D2539" s="262">
        <f t="shared" si="43"/>
        <v>-0.9376818304655874</v>
      </c>
      <c r="E2539" s="105">
        <v>1.7186512746587535E-3</v>
      </c>
    </row>
    <row r="2540" spans="2:5">
      <c r="B2540" s="13">
        <v>43180</v>
      </c>
      <c r="C2540">
        <v>935.87280299999998</v>
      </c>
      <c r="D2540" s="262">
        <f t="shared" si="43"/>
        <v>0.18132255974896128</v>
      </c>
      <c r="E2540" s="105">
        <v>1.7132555965844076E-3</v>
      </c>
    </row>
    <row r="2541" spans="2:5">
      <c r="B2541" s="13">
        <v>42922</v>
      </c>
      <c r="C2541">
        <v>792.22460899999999</v>
      </c>
      <c r="D2541" s="262">
        <f t="shared" si="43"/>
        <v>22.845470768473927</v>
      </c>
      <c r="E2541" s="105">
        <v>1.7099550463050399E-3</v>
      </c>
    </row>
    <row r="2542" spans="2:5">
      <c r="B2542" s="13">
        <v>39777</v>
      </c>
      <c r="C2542">
        <v>33.223274000000004</v>
      </c>
      <c r="D2542" s="262">
        <f t="shared" si="43"/>
        <v>-0.61987191151764764</v>
      </c>
      <c r="E2542" s="105">
        <v>1.70151874583177E-3</v>
      </c>
    </row>
    <row r="2543" spans="2:5">
      <c r="B2543" s="13">
        <v>40800</v>
      </c>
      <c r="C2543">
        <v>87.400208000000006</v>
      </c>
      <c r="D2543" s="262">
        <f t="shared" si="43"/>
        <v>-0.96720692723993029</v>
      </c>
      <c r="E2543" s="105">
        <v>1.6994237262144779E-3</v>
      </c>
    </row>
    <row r="2544" spans="2:5">
      <c r="B2544" s="13">
        <v>44260</v>
      </c>
      <c r="C2544">
        <v>2665.2033689999998</v>
      </c>
      <c r="D2544" s="262">
        <f t="shared" si="43"/>
        <v>29.413163640905704</v>
      </c>
      <c r="E2544" s="105">
        <v>1.6959696331026661E-3</v>
      </c>
    </row>
    <row r="2545" spans="2:5">
      <c r="B2545" s="13">
        <v>41058</v>
      </c>
      <c r="C2545">
        <v>87.633217000000002</v>
      </c>
      <c r="D2545" s="262">
        <f t="shared" si="43"/>
        <v>-0.18601650730991279</v>
      </c>
      <c r="E2545" s="105">
        <v>1.6948058504281493E-3</v>
      </c>
    </row>
    <row r="2546" spans="2:5">
      <c r="B2546" s="13">
        <v>39294</v>
      </c>
      <c r="C2546">
        <v>107.65969800000001</v>
      </c>
      <c r="D2546" s="262">
        <f t="shared" si="43"/>
        <v>2.7480257794991192</v>
      </c>
      <c r="E2546" s="105">
        <v>1.6912309660454209E-3</v>
      </c>
    </row>
    <row r="2547" spans="2:5">
      <c r="B2547" s="13">
        <v>37897</v>
      </c>
      <c r="C2547">
        <v>28.724374999999998</v>
      </c>
      <c r="D2547" s="262">
        <f t="shared" si="43"/>
        <v>-0.68479271446564072</v>
      </c>
      <c r="E2547" s="105">
        <v>1.6845405135550548E-3</v>
      </c>
    </row>
    <row r="2548" spans="2:5">
      <c r="B2548" s="13">
        <v>41319</v>
      </c>
      <c r="C2548">
        <v>91.128524999999996</v>
      </c>
      <c r="D2548" s="262">
        <f t="shared" si="43"/>
        <v>-0.89027273746756785</v>
      </c>
      <c r="E2548" s="105">
        <v>1.6786660655837109E-3</v>
      </c>
    </row>
    <row r="2549" spans="2:5">
      <c r="B2549" s="13">
        <v>42531</v>
      </c>
      <c r="C2549">
        <v>830.50030500000003</v>
      </c>
      <c r="D2549" s="262">
        <f t="shared" si="43"/>
        <v>2.036005228492594</v>
      </c>
      <c r="E2549" s="105">
        <v>1.6733426471833236E-3</v>
      </c>
    </row>
    <row r="2550" spans="2:5">
      <c r="B2550" s="13">
        <v>41932</v>
      </c>
      <c r="C2550">
        <v>273.55035400000003</v>
      </c>
      <c r="D2550" s="262">
        <f t="shared" si="43"/>
        <v>2.4541473175319846</v>
      </c>
      <c r="E2550" s="105">
        <v>1.6639097174151885E-3</v>
      </c>
    </row>
    <row r="2551" spans="2:5">
      <c r="B2551" s="13">
        <v>41437</v>
      </c>
      <c r="C2551">
        <v>79.194755999999998</v>
      </c>
      <c r="D2551" s="262">
        <f t="shared" si="43"/>
        <v>-4.7426002291477087E-2</v>
      </c>
      <c r="E2551" s="105">
        <v>1.6555984404404091E-3</v>
      </c>
    </row>
    <row r="2552" spans="2:5">
      <c r="B2552" s="13">
        <v>38848</v>
      </c>
      <c r="C2552">
        <v>83.137642</v>
      </c>
      <c r="D2552" s="262">
        <f t="shared" si="43"/>
        <v>1.8001490042163411</v>
      </c>
      <c r="E2552" s="105">
        <v>1.6523515714894201E-3</v>
      </c>
    </row>
    <row r="2553" spans="2:5">
      <c r="B2553" s="13">
        <v>37910</v>
      </c>
      <c r="C2553">
        <v>29.690435000000001</v>
      </c>
      <c r="D2553" s="262">
        <f t="shared" si="43"/>
        <v>-0.7112889744206945</v>
      </c>
      <c r="E2553" s="105">
        <v>1.6292345414591362E-3</v>
      </c>
    </row>
    <row r="2554" spans="2:5">
      <c r="B2554" s="13">
        <v>40407</v>
      </c>
      <c r="C2554">
        <v>102.837898</v>
      </c>
      <c r="D2554" s="262">
        <f t="shared" si="43"/>
        <v>-0.86911688847331814</v>
      </c>
      <c r="E2554" s="105">
        <v>1.6065282861110904E-3</v>
      </c>
    </row>
    <row r="2555" spans="2:5">
      <c r="B2555" s="13">
        <v>43949</v>
      </c>
      <c r="C2555">
        <v>785.723206</v>
      </c>
      <c r="D2555" s="262">
        <f t="shared" si="43"/>
        <v>-1.9291331514354141E-2</v>
      </c>
      <c r="E2555" s="105">
        <v>1.5966217670209757E-3</v>
      </c>
    </row>
    <row r="2556" spans="2:5">
      <c r="B2556" s="13">
        <v>42559</v>
      </c>
      <c r="C2556">
        <v>801.17901600000005</v>
      </c>
      <c r="D2556" s="262">
        <f t="shared" si="43"/>
        <v>-6.105693558246017E-2</v>
      </c>
      <c r="E2556" s="105">
        <v>1.5899206271329418E-3</v>
      </c>
    </row>
    <row r="2557" spans="2:5">
      <c r="B2557" s="13">
        <v>42293</v>
      </c>
      <c r="C2557">
        <v>853.27752699999996</v>
      </c>
      <c r="D2557" s="262">
        <f t="shared" si="43"/>
        <v>6.7648412984419565E-2</v>
      </c>
      <c r="E2557" s="105">
        <v>1.5744242017891414E-3</v>
      </c>
    </row>
    <row r="2558" spans="2:5">
      <c r="B2558" s="13">
        <v>43770</v>
      </c>
      <c r="C2558">
        <v>799.21209699999997</v>
      </c>
      <c r="D2558" s="262">
        <f t="shared" si="43"/>
        <v>-0.86222727734118343</v>
      </c>
      <c r="E2558" s="105">
        <v>1.5697074182711743E-3</v>
      </c>
    </row>
    <row r="2559" spans="2:5">
      <c r="B2559" s="13">
        <v>44495</v>
      </c>
      <c r="C2559">
        <v>5800.9458009999998</v>
      </c>
      <c r="D2559" s="262">
        <f t="shared" si="43"/>
        <v>53.248609673510558</v>
      </c>
      <c r="E2559" s="105">
        <v>1.5423990283037201E-3</v>
      </c>
    </row>
    <row r="2560" spans="2:5">
      <c r="B2560" s="13">
        <v>39350</v>
      </c>
      <c r="C2560">
        <v>106.93261699999999</v>
      </c>
      <c r="D2560" s="262">
        <f t="shared" si="43"/>
        <v>0.73294435062461438</v>
      </c>
      <c r="E2560" s="105">
        <v>1.5320358355183253E-3</v>
      </c>
    </row>
    <row r="2561" spans="2:5">
      <c r="B2561" s="13">
        <v>39678</v>
      </c>
      <c r="C2561">
        <v>61.705742000000001</v>
      </c>
      <c r="D2561" s="262">
        <f t="shared" si="43"/>
        <v>-0.93974901190177973</v>
      </c>
      <c r="E2561" s="105">
        <v>1.526886108650704E-3</v>
      </c>
    </row>
    <row r="2562" spans="2:5">
      <c r="B2562" s="13">
        <v>43125</v>
      </c>
      <c r="C2562">
        <v>1024.1448969999999</v>
      </c>
      <c r="D2562" s="262">
        <f t="shared" si="43"/>
        <v>11.150782752662467</v>
      </c>
      <c r="E2562" s="105">
        <v>1.5190865679526738E-3</v>
      </c>
    </row>
    <row r="2563" spans="2:5">
      <c r="B2563" s="13">
        <v>41040</v>
      </c>
      <c r="C2563">
        <v>84.286331000000004</v>
      </c>
      <c r="D2563" s="262">
        <f t="shared" si="43"/>
        <v>2.9359516809029107</v>
      </c>
      <c r="E2563" s="105">
        <v>1.5101134288985532E-3</v>
      </c>
    </row>
    <row r="2564" spans="2:5">
      <c r="B2564" s="13">
        <v>37692</v>
      </c>
      <c r="C2564">
        <v>21.414473000000001</v>
      </c>
      <c r="D2564" s="262">
        <f t="shared" si="43"/>
        <v>-0.92249542470166679</v>
      </c>
      <c r="E2564" s="105">
        <v>1.5062013770570809E-3</v>
      </c>
    </row>
    <row r="2565" spans="2:5">
      <c r="B2565" s="13">
        <v>41964</v>
      </c>
      <c r="C2565">
        <v>276.29946899999999</v>
      </c>
      <c r="D2565" s="262">
        <f t="shared" si="43"/>
        <v>2.956426713483661</v>
      </c>
      <c r="E2565" s="105">
        <v>1.4822400593208569E-3</v>
      </c>
    </row>
    <row r="2566" spans="2:5">
      <c r="B2566" s="13">
        <v>38740</v>
      </c>
      <c r="C2566">
        <v>69.835609000000005</v>
      </c>
      <c r="D2566" s="262">
        <f t="shared" si="43"/>
        <v>1.1065163437215895</v>
      </c>
      <c r="E2566" s="105">
        <v>1.4748303756491601E-3</v>
      </c>
    </row>
    <row r="2567" spans="2:5">
      <c r="B2567" s="13">
        <v>37496</v>
      </c>
      <c r="C2567">
        <v>33.152180000000001</v>
      </c>
      <c r="D2567" s="262">
        <f t="shared" si="43"/>
        <v>-0.99571164764091458</v>
      </c>
      <c r="E2567" s="105">
        <v>1.45934599187348E-3</v>
      </c>
    </row>
    <row r="2568" spans="2:5">
      <c r="B2568" s="13">
        <v>45121</v>
      </c>
      <c r="C2568">
        <v>7730.75</v>
      </c>
      <c r="D2568" s="262">
        <f t="shared" ref="D2568:D2631" si="44">(C2568-C2569)/C2569</f>
        <v>133.7495291109008</v>
      </c>
      <c r="E2568">
        <v>1.4573482738519333E-3</v>
      </c>
    </row>
    <row r="2569" spans="2:5">
      <c r="B2569" s="13">
        <v>38401</v>
      </c>
      <c r="C2569">
        <v>57.371257999999997</v>
      </c>
      <c r="D2569" s="262">
        <f t="shared" si="44"/>
        <v>-0.18942434029178282</v>
      </c>
      <c r="E2569" s="105">
        <v>1.4556310596162227E-3</v>
      </c>
    </row>
    <row r="2570" spans="2:5">
      <c r="B2570" s="13">
        <v>38629</v>
      </c>
      <c r="C2570">
        <v>70.778412000000003</v>
      </c>
      <c r="D2570" s="262">
        <f t="shared" si="44"/>
        <v>8.924794283262158E-2</v>
      </c>
      <c r="E2570" s="105">
        <v>1.4551563278558243E-3</v>
      </c>
    </row>
    <row r="2571" spans="2:5">
      <c r="B2571" s="13">
        <v>39653</v>
      </c>
      <c r="C2571">
        <v>64.979156000000003</v>
      </c>
      <c r="D2571" s="262">
        <f t="shared" si="44"/>
        <v>-0.4722534843133554</v>
      </c>
      <c r="E2571" s="105">
        <v>1.4497938709675455E-3</v>
      </c>
    </row>
    <row r="2572" spans="2:5">
      <c r="B2572" s="13">
        <v>39233</v>
      </c>
      <c r="C2572">
        <v>123.125694</v>
      </c>
      <c r="D2572" s="262">
        <f t="shared" si="44"/>
        <v>4.5093895353376849</v>
      </c>
      <c r="E2572" s="105">
        <v>1.4481529687184033E-3</v>
      </c>
    </row>
    <row r="2573" spans="2:5">
      <c r="B2573" s="13">
        <v>37726</v>
      </c>
      <c r="C2573">
        <v>22.348337000000001</v>
      </c>
      <c r="D2573" s="262">
        <f t="shared" si="44"/>
        <v>-0.96877487755966429</v>
      </c>
      <c r="E2573" s="105">
        <v>1.4429918083934167E-3</v>
      </c>
    </row>
    <row r="2574" spans="2:5">
      <c r="B2574" s="13">
        <v>42621</v>
      </c>
      <c r="C2574">
        <v>715.71655299999998</v>
      </c>
      <c r="D2574" s="262">
        <f t="shared" si="44"/>
        <v>-0.4740552993393386</v>
      </c>
      <c r="E2574" s="105">
        <v>1.4358441704423524E-3</v>
      </c>
    </row>
    <row r="2575" spans="2:5">
      <c r="B2575" s="13">
        <v>43328</v>
      </c>
      <c r="C2575">
        <v>1360.820923</v>
      </c>
      <c r="D2575" s="262">
        <f t="shared" si="44"/>
        <v>14.277478128158691</v>
      </c>
      <c r="E2575" s="105">
        <v>1.4314708506399485E-3</v>
      </c>
    </row>
    <row r="2576" spans="2:5">
      <c r="B2576" s="13">
        <v>40802</v>
      </c>
      <c r="C2576">
        <v>89.073661999999999</v>
      </c>
      <c r="D2576" s="262">
        <f t="shared" si="44"/>
        <v>-0.2255891918083068</v>
      </c>
      <c r="E2576" s="105">
        <v>1.4290154191017549E-3</v>
      </c>
    </row>
    <row r="2577" spans="2:5">
      <c r="B2577" s="13">
        <v>39332</v>
      </c>
      <c r="C2577">
        <v>115.021202</v>
      </c>
      <c r="D2577" s="262">
        <f t="shared" si="44"/>
        <v>-0.87182735698488656</v>
      </c>
      <c r="E2577" s="105">
        <v>1.424416009678524E-3</v>
      </c>
    </row>
    <row r="2578" spans="2:5">
      <c r="B2578" s="13">
        <v>44034</v>
      </c>
      <c r="C2578">
        <v>897.39276099999995</v>
      </c>
      <c r="D2578" s="262">
        <f t="shared" si="44"/>
        <v>8.9797943787681902</v>
      </c>
      <c r="E2578" s="105">
        <v>1.4229672295862075E-3</v>
      </c>
    </row>
    <row r="2579" spans="2:5">
      <c r="B2579" s="13">
        <v>40765</v>
      </c>
      <c r="C2579">
        <v>89.920967000000005</v>
      </c>
      <c r="D2579" s="262">
        <f t="shared" si="44"/>
        <v>-0.98455660026935943</v>
      </c>
      <c r="E2579" s="105">
        <v>1.4155310684323698E-3</v>
      </c>
    </row>
    <row r="2580" spans="2:5">
      <c r="B2580" s="13">
        <v>44537</v>
      </c>
      <c r="C2580">
        <v>5822.6147460000002</v>
      </c>
      <c r="D2580" s="262">
        <f t="shared" si="44"/>
        <v>5.1550184240463333</v>
      </c>
      <c r="E2580" s="105">
        <v>1.4007348389177216E-3</v>
      </c>
    </row>
    <row r="2581" spans="2:5">
      <c r="B2581" s="13">
        <v>43193</v>
      </c>
      <c r="C2581">
        <v>945.99468999999999</v>
      </c>
      <c r="D2581" s="262">
        <f t="shared" si="44"/>
        <v>-6.8644374486226789E-2</v>
      </c>
      <c r="E2581" s="105">
        <v>1.3954375551689057E-3</v>
      </c>
    </row>
    <row r="2582" spans="2:5">
      <c r="B2582" s="13">
        <v>43122</v>
      </c>
      <c r="C2582">
        <v>1015.718018</v>
      </c>
      <c r="D2582" s="262">
        <f t="shared" si="44"/>
        <v>0.97952733027331029</v>
      </c>
      <c r="E2582" s="105">
        <v>1.3924945261295277E-3</v>
      </c>
    </row>
    <row r="2583" spans="2:5">
      <c r="B2583" s="13">
        <v>42159</v>
      </c>
      <c r="C2583">
        <v>513.11138900000003</v>
      </c>
      <c r="D2583" s="262">
        <f t="shared" si="44"/>
        <v>-0.32555275301553271</v>
      </c>
      <c r="E2583" s="105">
        <v>1.3745829797268941E-3</v>
      </c>
    </row>
    <row r="2584" spans="2:5">
      <c r="B2584" s="13">
        <v>43005</v>
      </c>
      <c r="C2584">
        <v>760.78802499999995</v>
      </c>
      <c r="D2584" s="262">
        <f t="shared" si="44"/>
        <v>30.947713476906578</v>
      </c>
      <c r="E2584" s="105">
        <v>1.363295717904881E-3</v>
      </c>
    </row>
    <row r="2585" spans="2:5">
      <c r="B2585" s="13">
        <v>38069</v>
      </c>
      <c r="C2585">
        <v>23.813535999999999</v>
      </c>
      <c r="D2585" s="262">
        <f t="shared" si="44"/>
        <v>-0.99636203178109817</v>
      </c>
      <c r="E2585" s="105">
        <v>1.3542556282595895E-3</v>
      </c>
    </row>
    <row r="2586" spans="2:5">
      <c r="B2586" s="13">
        <v>44958</v>
      </c>
      <c r="C2586">
        <v>6545.8339839999999</v>
      </c>
      <c r="D2586" s="262">
        <f t="shared" si="44"/>
        <v>273.13721891584731</v>
      </c>
      <c r="E2586" s="105">
        <v>1.3508584033601976E-3</v>
      </c>
    </row>
    <row r="2587" spans="2:5">
      <c r="B2587" s="13">
        <v>37791</v>
      </c>
      <c r="C2587">
        <v>23.877946999999999</v>
      </c>
      <c r="D2587" s="262">
        <f t="shared" si="44"/>
        <v>-0.76054301999906448</v>
      </c>
      <c r="E2587" s="105">
        <v>1.3507655477370728E-3</v>
      </c>
    </row>
    <row r="2588" spans="2:5">
      <c r="B2588" s="13">
        <v>41576</v>
      </c>
      <c r="C2588">
        <v>99.717063999999993</v>
      </c>
      <c r="D2588" s="262">
        <f t="shared" si="44"/>
        <v>0.47632635365139187</v>
      </c>
      <c r="E2588" s="105">
        <v>1.3481744625218998E-3</v>
      </c>
    </row>
    <row r="2589" spans="2:5">
      <c r="B2589" s="13">
        <v>39584</v>
      </c>
      <c r="C2589">
        <v>67.544051999999994</v>
      </c>
      <c r="D2589" s="262">
        <f t="shared" si="44"/>
        <v>1.342033995874675</v>
      </c>
      <c r="E2589" s="105">
        <v>1.3472159903273862E-3</v>
      </c>
    </row>
    <row r="2590" spans="2:5">
      <c r="B2590" s="13">
        <v>39878</v>
      </c>
      <c r="C2590">
        <v>28.839911000000001</v>
      </c>
      <c r="D2590" s="262">
        <f t="shared" si="44"/>
        <v>-0.97798176214568799</v>
      </c>
      <c r="E2590" s="105">
        <v>1.3061113330841657E-3</v>
      </c>
    </row>
    <row r="2591" spans="2:5">
      <c r="B2591" s="13">
        <v>43304</v>
      </c>
      <c r="C2591">
        <v>1309.8192140000001</v>
      </c>
      <c r="D2591" s="262">
        <f t="shared" si="44"/>
        <v>18.749527167248871</v>
      </c>
      <c r="E2591" s="105">
        <v>1.3057055028393844E-3</v>
      </c>
    </row>
    <row r="2592" spans="2:5">
      <c r="B2592" s="13">
        <v>38763</v>
      </c>
      <c r="C2592">
        <v>66.321548000000007</v>
      </c>
      <c r="D2592" s="262">
        <f t="shared" si="44"/>
        <v>-0.99210720836636668</v>
      </c>
      <c r="E2592" s="105">
        <v>1.2938764110618263E-3</v>
      </c>
    </row>
    <row r="2593" spans="2:5">
      <c r="B2593" s="13">
        <v>45264</v>
      </c>
      <c r="C2593">
        <v>8402.7998050000006</v>
      </c>
      <c r="D2593" s="262">
        <f t="shared" si="44"/>
        <v>140.30181684026508</v>
      </c>
      <c r="E2593">
        <v>1.2750320537812121E-3</v>
      </c>
    </row>
    <row r="2594" spans="2:5">
      <c r="B2594" s="13">
        <v>40032</v>
      </c>
      <c r="C2594">
        <v>59.467033000000001</v>
      </c>
      <c r="D2594" s="262">
        <f t="shared" si="44"/>
        <v>-0.98299924074457468</v>
      </c>
      <c r="E2594" s="105">
        <v>1.2671788734106338E-3</v>
      </c>
    </row>
    <row r="2595" spans="2:5">
      <c r="B2595" s="13">
        <v>44341</v>
      </c>
      <c r="C2595">
        <v>3497.9045409999999</v>
      </c>
      <c r="D2595" s="262">
        <f t="shared" si="44"/>
        <v>2.8916117055522936</v>
      </c>
      <c r="E2595" s="105">
        <v>1.2635807471388534E-3</v>
      </c>
    </row>
    <row r="2596" spans="2:5">
      <c r="B2596" s="13">
        <v>42472</v>
      </c>
      <c r="C2596">
        <v>898.83184800000004</v>
      </c>
      <c r="D2596" s="262">
        <f t="shared" si="44"/>
        <v>-0.87705592197287341</v>
      </c>
      <c r="E2596" s="105">
        <v>1.2622475248462047E-3</v>
      </c>
    </row>
    <row r="2597" spans="2:5">
      <c r="B2597" s="13">
        <v>45195</v>
      </c>
      <c r="C2597">
        <v>7310.8999020000001</v>
      </c>
      <c r="D2597" s="262">
        <f t="shared" si="44"/>
        <v>134.38110603118957</v>
      </c>
      <c r="E2597">
        <v>1.2599403911844344E-3</v>
      </c>
    </row>
    <row r="2598" spans="2:5">
      <c r="B2598" s="13">
        <v>38344</v>
      </c>
      <c r="C2598">
        <v>54.002364999999998</v>
      </c>
      <c r="D2598" s="262">
        <f t="shared" si="44"/>
        <v>-0.37977772758536199</v>
      </c>
      <c r="E2598" s="105">
        <v>1.2368627253504327E-3</v>
      </c>
    </row>
    <row r="2599" spans="2:5">
      <c r="B2599" s="13">
        <v>39031</v>
      </c>
      <c r="C2599">
        <v>87.069373999999996</v>
      </c>
      <c r="D2599" s="262">
        <f t="shared" si="44"/>
        <v>-0.6906975564469473</v>
      </c>
      <c r="E2599" s="105">
        <v>1.2285980817577889E-3</v>
      </c>
    </row>
    <row r="2600" spans="2:5">
      <c r="B2600" s="13">
        <v>41946</v>
      </c>
      <c r="C2600">
        <v>281.50238000000002</v>
      </c>
      <c r="D2600" s="262">
        <f t="shared" si="44"/>
        <v>2.1807558912637681</v>
      </c>
      <c r="E2600" s="105">
        <v>1.2119684001963816E-3</v>
      </c>
    </row>
    <row r="2601" spans="2:5">
      <c r="B2601" s="13">
        <v>41074</v>
      </c>
      <c r="C2601">
        <v>88.501723999999996</v>
      </c>
      <c r="D2601" s="262">
        <f t="shared" si="44"/>
        <v>-0.26659056262479425</v>
      </c>
      <c r="E2601" s="105">
        <v>1.1981449845366757E-3</v>
      </c>
    </row>
    <row r="2602" spans="2:5">
      <c r="B2602" s="13">
        <v>40536</v>
      </c>
      <c r="C2602">
        <v>120.671646</v>
      </c>
      <c r="D2602" s="262">
        <f t="shared" si="44"/>
        <v>-0.86822695774270353</v>
      </c>
      <c r="E2602" s="105">
        <v>1.1973217428450436E-3</v>
      </c>
    </row>
    <row r="2603" spans="2:5">
      <c r="B2603" s="13">
        <v>43560</v>
      </c>
      <c r="C2603">
        <v>915.75366199999996</v>
      </c>
      <c r="D2603" s="262">
        <f t="shared" si="44"/>
        <v>8.9325173101147808</v>
      </c>
      <c r="E2603" s="105">
        <v>1.192859533543494E-3</v>
      </c>
    </row>
    <row r="2604" spans="2:5">
      <c r="B2604" s="13">
        <v>41316</v>
      </c>
      <c r="C2604">
        <v>92.197540000000004</v>
      </c>
      <c r="D2604" s="262">
        <f t="shared" si="44"/>
        <v>-8.2140569550747979E-3</v>
      </c>
      <c r="E2604" s="105">
        <v>1.184567598620342E-3</v>
      </c>
    </row>
    <row r="2605" spans="2:5">
      <c r="B2605" s="13">
        <v>41155</v>
      </c>
      <c r="C2605">
        <v>92.961128000000002</v>
      </c>
      <c r="D2605" s="262">
        <f t="shared" si="44"/>
        <v>-0.8925985338294945</v>
      </c>
      <c r="E2605" s="105">
        <v>1.1746643246184447E-3</v>
      </c>
    </row>
    <row r="2606" spans="2:5">
      <c r="B2606" s="13">
        <v>44011</v>
      </c>
      <c r="C2606">
        <v>865.54803500000003</v>
      </c>
      <c r="D2606" s="262">
        <f t="shared" si="44"/>
        <v>-0.90242563996455449</v>
      </c>
      <c r="E2606" s="105">
        <v>1.1701033704724561E-3</v>
      </c>
    </row>
    <row r="2607" spans="2:5">
      <c r="B2607" s="13">
        <v>45282</v>
      </c>
      <c r="C2607">
        <v>8870.6503909999992</v>
      </c>
      <c r="D2607" s="262">
        <f t="shared" si="44"/>
        <v>82.431788551682274</v>
      </c>
      <c r="E2607">
        <v>1.1681981679849778E-3</v>
      </c>
    </row>
    <row r="2608" spans="2:5">
      <c r="B2608" s="13">
        <v>40400</v>
      </c>
      <c r="C2608">
        <v>106.32218899999999</v>
      </c>
      <c r="D2608" s="262">
        <f t="shared" si="44"/>
        <v>0.85376981228003057</v>
      </c>
      <c r="E2608" s="105">
        <v>1.1648942731090192E-3</v>
      </c>
    </row>
    <row r="2609" spans="2:5">
      <c r="B2609" s="13">
        <v>38463</v>
      </c>
      <c r="C2609">
        <v>57.354579999999999</v>
      </c>
      <c r="D2609" s="262">
        <f t="shared" si="44"/>
        <v>-0.39018200619393767</v>
      </c>
      <c r="E2609" s="105">
        <v>1.1645048476929781E-3</v>
      </c>
    </row>
    <row r="2610" spans="2:5">
      <c r="B2610" s="13">
        <v>41240</v>
      </c>
      <c r="C2610">
        <v>94.051963999999998</v>
      </c>
      <c r="D2610" s="262">
        <f t="shared" si="44"/>
        <v>-0.88519136496938333</v>
      </c>
      <c r="E2610" s="105">
        <v>1.1611097406566441E-3</v>
      </c>
    </row>
    <row r="2611" spans="2:5">
      <c r="B2611" s="13">
        <v>43594</v>
      </c>
      <c r="C2611">
        <v>819.20636000000002</v>
      </c>
      <c r="D2611" s="262">
        <f t="shared" si="44"/>
        <v>28.156959678786194</v>
      </c>
      <c r="E2611" s="105">
        <v>1.1596019491208719E-3</v>
      </c>
    </row>
    <row r="2612" spans="2:5">
      <c r="B2612" s="13">
        <v>37561</v>
      </c>
      <c r="C2612">
        <v>28.096426000000001</v>
      </c>
      <c r="D2612" s="262">
        <f t="shared" si="44"/>
        <v>-1.1447413037522544E-3</v>
      </c>
      <c r="E2612" s="105">
        <v>1.1470114490200246E-3</v>
      </c>
    </row>
    <row r="2613" spans="2:5">
      <c r="B2613" s="13">
        <v>37560</v>
      </c>
      <c r="C2613">
        <v>28.128626000000001</v>
      </c>
      <c r="D2613" s="262">
        <f t="shared" si="44"/>
        <v>-0.62484227734982045</v>
      </c>
      <c r="E2613" s="105">
        <v>1.1460532382303558E-3</v>
      </c>
    </row>
    <row r="2614" spans="2:5">
      <c r="B2614" s="13">
        <v>38600</v>
      </c>
      <c r="C2614">
        <v>74.978133999999997</v>
      </c>
      <c r="D2614" s="262">
        <f t="shared" si="44"/>
        <v>8.2252204122522127E-2</v>
      </c>
      <c r="E2614" s="105">
        <v>1.1441206995930415E-3</v>
      </c>
    </row>
    <row r="2615" spans="2:5">
      <c r="B2615" s="13">
        <v>40073</v>
      </c>
      <c r="C2615">
        <v>69.279724000000002</v>
      </c>
      <c r="D2615" s="262">
        <f t="shared" si="44"/>
        <v>1.0747030846387897</v>
      </c>
      <c r="E2615" s="105">
        <v>1.1326948293197759E-3</v>
      </c>
    </row>
    <row r="2616" spans="2:5">
      <c r="B2616" s="13">
        <v>39808</v>
      </c>
      <c r="C2616">
        <v>33.392597000000002</v>
      </c>
      <c r="D2616" s="262">
        <f t="shared" si="44"/>
        <v>-0.99601981045521737</v>
      </c>
      <c r="E2616" s="105">
        <v>1.1283478940358859E-3</v>
      </c>
    </row>
    <row r="2617" spans="2:5">
      <c r="B2617" s="13">
        <v>45252</v>
      </c>
      <c r="C2617">
        <v>8389.7001949999994</v>
      </c>
      <c r="D2617" s="262">
        <f t="shared" si="44"/>
        <v>87.190169976596707</v>
      </c>
      <c r="E2617">
        <v>1.1157751688493616E-3</v>
      </c>
    </row>
    <row r="2618" spans="2:5">
      <c r="B2618" s="13">
        <v>41092</v>
      </c>
      <c r="C2618">
        <v>95.131919999999994</v>
      </c>
      <c r="D2618" s="262">
        <f t="shared" si="44"/>
        <v>-0.98655084613909549</v>
      </c>
      <c r="E2618" s="105">
        <v>1.1145474919397264E-3</v>
      </c>
    </row>
    <row r="2619" spans="2:5">
      <c r="B2619" s="13">
        <v>45152</v>
      </c>
      <c r="C2619">
        <v>7073.4501950000003</v>
      </c>
      <c r="D2619" s="262">
        <f t="shared" si="44"/>
        <v>-2.1794845043250164E-2</v>
      </c>
      <c r="E2619">
        <v>1.1110304703237481E-3</v>
      </c>
    </row>
    <row r="2620" spans="2:5">
      <c r="B2620" s="13">
        <v>45134</v>
      </c>
      <c r="C2620">
        <v>7231.0498049999997</v>
      </c>
      <c r="D2620" s="262">
        <f t="shared" si="44"/>
        <v>-0.15008602908418531</v>
      </c>
      <c r="E2620">
        <v>1.1075653935630034E-3</v>
      </c>
    </row>
    <row r="2621" spans="2:5">
      <c r="B2621" s="13">
        <v>44719</v>
      </c>
      <c r="C2621">
        <v>8507.9785159999992</v>
      </c>
      <c r="D2621" s="262">
        <f t="shared" si="44"/>
        <v>83.943327950813412</v>
      </c>
      <c r="E2621" s="105">
        <v>1.0919641733055459E-3</v>
      </c>
    </row>
    <row r="2622" spans="2:5">
      <c r="B2622" s="13">
        <v>41271</v>
      </c>
      <c r="C2622">
        <v>100.160645</v>
      </c>
      <c r="D2622" s="262">
        <f t="shared" si="44"/>
        <v>2.3845101470110093</v>
      </c>
      <c r="E2622" s="105">
        <v>1.0902178073832335E-3</v>
      </c>
    </row>
    <row r="2623" spans="2:5">
      <c r="B2623" s="13">
        <v>37469</v>
      </c>
      <c r="C2623">
        <v>29.593838000000002</v>
      </c>
      <c r="D2623" s="262">
        <f t="shared" si="44"/>
        <v>-0.9677754538122727</v>
      </c>
      <c r="E2623" s="105">
        <v>1.0892495199353676E-3</v>
      </c>
    </row>
    <row r="2624" spans="2:5">
      <c r="B2624" s="13">
        <v>43487</v>
      </c>
      <c r="C2624">
        <v>918.36321999999996</v>
      </c>
      <c r="D2624" s="262">
        <f t="shared" si="44"/>
        <v>29.948064042547202</v>
      </c>
      <c r="E2624" s="105">
        <v>1.0861511199128017E-3</v>
      </c>
    </row>
    <row r="2625" spans="2:5">
      <c r="B2625" s="13">
        <v>37868</v>
      </c>
      <c r="C2625">
        <v>29.674334999999999</v>
      </c>
      <c r="D2625" s="262">
        <f t="shared" si="44"/>
        <v>-5.3969193729023488E-3</v>
      </c>
      <c r="E2625" s="105">
        <v>1.0860888894631633E-3</v>
      </c>
    </row>
    <row r="2626" spans="2:5">
      <c r="B2626" s="13">
        <v>37936</v>
      </c>
      <c r="C2626">
        <v>29.835353999999999</v>
      </c>
      <c r="D2626" s="262">
        <f t="shared" si="44"/>
        <v>-1.0780260799412372E-3</v>
      </c>
      <c r="E2626" s="105">
        <v>1.0804897414876809E-3</v>
      </c>
    </row>
    <row r="2627" spans="2:5">
      <c r="B2627" s="13">
        <v>37935</v>
      </c>
      <c r="C2627">
        <v>29.867552</v>
      </c>
      <c r="D2627" s="262">
        <f t="shared" si="44"/>
        <v>-0.63148856755342897</v>
      </c>
      <c r="E2627" s="105">
        <v>1.0791894743397736E-3</v>
      </c>
    </row>
    <row r="2628" spans="2:5">
      <c r="B2628" s="13">
        <v>41456</v>
      </c>
      <c r="C2628">
        <v>81.049187000000003</v>
      </c>
      <c r="D2628" s="262">
        <f t="shared" si="44"/>
        <v>-0.99074088671387017</v>
      </c>
      <c r="E2628" s="105">
        <v>1.0777658225016552E-3</v>
      </c>
    </row>
    <row r="2629" spans="2:5">
      <c r="B2629" s="13">
        <v>45289</v>
      </c>
      <c r="C2629">
        <v>8753.4501949999994</v>
      </c>
      <c r="D2629" s="262">
        <f t="shared" si="44"/>
        <v>86.12768622873763</v>
      </c>
      <c r="E2629">
        <v>1.0578440330413776E-3</v>
      </c>
    </row>
    <row r="2630" spans="2:5">
      <c r="B2630" s="13">
        <v>40703</v>
      </c>
      <c r="C2630">
        <v>100.466919</v>
      </c>
      <c r="D2630" s="262">
        <f t="shared" si="44"/>
        <v>-0.87070134288012513</v>
      </c>
      <c r="E2630" s="105">
        <v>1.0270731177100172E-3</v>
      </c>
    </row>
    <row r="2631" spans="2:5">
      <c r="B2631" s="13">
        <v>42564</v>
      </c>
      <c r="C2631">
        <v>777.01440400000001</v>
      </c>
      <c r="D2631" s="262">
        <f t="shared" si="44"/>
        <v>1.1617817296183457</v>
      </c>
      <c r="E2631" s="105">
        <v>1.0129174019428439E-3</v>
      </c>
    </row>
    <row r="2632" spans="2:5">
      <c r="B2632" s="13">
        <v>42038</v>
      </c>
      <c r="C2632">
        <v>359.43240400000002</v>
      </c>
      <c r="D2632" s="262">
        <f t="shared" ref="D2632:D2695" si="45">(C2632-C2633)/C2633</f>
        <v>-0.47744234455232765</v>
      </c>
      <c r="E2632" s="105">
        <v>1.0124130000485193E-3</v>
      </c>
    </row>
    <row r="2633" spans="2:5">
      <c r="B2633" s="13">
        <v>43937</v>
      </c>
      <c r="C2633">
        <v>687.83300799999995</v>
      </c>
      <c r="D2633" s="262">
        <f t="shared" si="45"/>
        <v>1.4501595125839981</v>
      </c>
      <c r="E2633" s="105">
        <v>9.8140075749311804E-4</v>
      </c>
    </row>
    <row r="2634" spans="2:5">
      <c r="B2634" s="13">
        <v>41891</v>
      </c>
      <c r="C2634">
        <v>280.72988900000001</v>
      </c>
      <c r="D2634" s="262">
        <f t="shared" si="45"/>
        <v>7.459698919217514</v>
      </c>
      <c r="E2634" s="105">
        <v>9.7203397558516817E-4</v>
      </c>
    </row>
    <row r="2635" spans="2:5">
      <c r="B2635" s="13">
        <v>37495</v>
      </c>
      <c r="C2635">
        <v>33.184382999999997</v>
      </c>
      <c r="D2635" s="262">
        <f t="shared" si="45"/>
        <v>-0.96149972377786064</v>
      </c>
      <c r="E2635" s="105">
        <v>9.7136900197801587E-4</v>
      </c>
    </row>
    <row r="2636" spans="2:5">
      <c r="B2636" s="13">
        <v>42467</v>
      </c>
      <c r="C2636">
        <v>861.92584199999999</v>
      </c>
      <c r="D2636" s="262">
        <f t="shared" si="45"/>
        <v>-1.806653395578886E-2</v>
      </c>
      <c r="E2636" s="105">
        <v>9.3985655246675321E-4</v>
      </c>
    </row>
    <row r="2637" spans="2:5">
      <c r="B2637" s="13">
        <v>44014</v>
      </c>
      <c r="C2637">
        <v>877.78436299999998</v>
      </c>
      <c r="D2637" s="262">
        <f t="shared" si="45"/>
        <v>0.56561399491359365</v>
      </c>
      <c r="E2637" s="105">
        <v>9.3386809392606877E-4</v>
      </c>
    </row>
    <row r="2638" spans="2:5">
      <c r="B2638" s="13">
        <v>42146</v>
      </c>
      <c r="C2638">
        <v>560.66461200000003</v>
      </c>
      <c r="D2638" s="262">
        <f t="shared" si="45"/>
        <v>-0.31297417056558519</v>
      </c>
      <c r="E2638" s="105">
        <v>9.3294731147562974E-4</v>
      </c>
    </row>
    <row r="2639" spans="2:5">
      <c r="B2639" s="13">
        <v>43511</v>
      </c>
      <c r="C2639">
        <v>816.07501200000002</v>
      </c>
      <c r="D2639" s="262">
        <f t="shared" si="45"/>
        <v>-0.87969742962670705</v>
      </c>
      <c r="E2639" s="105">
        <v>9.3096789410531712E-4</v>
      </c>
    </row>
    <row r="2640" spans="2:5">
      <c r="B2640" s="13">
        <v>44902</v>
      </c>
      <c r="C2640">
        <v>6783.5209960000002</v>
      </c>
      <c r="D2640" s="262">
        <f t="shared" si="45"/>
        <v>4.8182784113552826</v>
      </c>
      <c r="E2640" s="105">
        <v>9.296999064682031E-4</v>
      </c>
    </row>
    <row r="2641" spans="2:5">
      <c r="B2641" s="13">
        <v>43250</v>
      </c>
      <c r="C2641">
        <v>1165.8983149999999</v>
      </c>
      <c r="D2641" s="262">
        <f t="shared" si="45"/>
        <v>18.115947942438794</v>
      </c>
      <c r="E2641" s="105">
        <v>9.2966230710028069E-4</v>
      </c>
    </row>
    <row r="2642" spans="2:5">
      <c r="B2642" s="13">
        <v>40036</v>
      </c>
      <c r="C2642">
        <v>60.990870999999999</v>
      </c>
      <c r="D2642" s="262">
        <f t="shared" si="45"/>
        <v>-0.48472499234554234</v>
      </c>
      <c r="E2642" s="105">
        <v>9.2627437273592886E-4</v>
      </c>
    </row>
    <row r="2643" spans="2:5">
      <c r="B2643" s="13">
        <v>39283</v>
      </c>
      <c r="C2643">
        <v>118.365669</v>
      </c>
      <c r="D2643" s="262">
        <f t="shared" si="45"/>
        <v>-0.91890029087097769</v>
      </c>
      <c r="E2643" s="105">
        <v>9.2224868247737265E-4</v>
      </c>
    </row>
    <row r="2644" spans="2:5">
      <c r="B2644" s="13">
        <v>44147</v>
      </c>
      <c r="C2644">
        <v>1459.5079350000001</v>
      </c>
      <c r="D2644" s="262">
        <f t="shared" si="45"/>
        <v>12.360499213643465</v>
      </c>
      <c r="E2644" s="105">
        <v>9.0812905498122067E-4</v>
      </c>
    </row>
    <row r="2645" spans="2:5">
      <c r="B2645" s="13">
        <v>40351</v>
      </c>
      <c r="C2645">
        <v>109.24052399999999</v>
      </c>
      <c r="D2645" s="262">
        <f t="shared" si="45"/>
        <v>0.72306687776605794</v>
      </c>
      <c r="E2645" s="105">
        <v>8.9797269381276519E-4</v>
      </c>
    </row>
    <row r="2646" spans="2:5">
      <c r="B2646" s="13">
        <v>39671</v>
      </c>
      <c r="C2646">
        <v>63.398887999999999</v>
      </c>
      <c r="D2646" s="262">
        <f t="shared" si="45"/>
        <v>-0.92826942932897305</v>
      </c>
      <c r="E2646" s="105">
        <v>8.9095065516329877E-4</v>
      </c>
    </row>
    <row r="2647" spans="2:5">
      <c r="B2647" s="13">
        <v>42488</v>
      </c>
      <c r="C2647">
        <v>883.847534</v>
      </c>
      <c r="D2647" s="262">
        <f t="shared" si="45"/>
        <v>6.2762737089480591</v>
      </c>
      <c r="E2647" s="105">
        <v>8.9030508344983502E-4</v>
      </c>
    </row>
    <row r="2648" spans="2:5">
      <c r="B2648" s="13">
        <v>39273</v>
      </c>
      <c r="C2648">
        <v>121.469803</v>
      </c>
      <c r="D2648" s="262">
        <f t="shared" si="45"/>
        <v>-0.85704664840104239</v>
      </c>
      <c r="E2648" s="105">
        <v>8.8060662345572165E-4</v>
      </c>
    </row>
    <row r="2649" spans="2:5">
      <c r="B2649" s="13">
        <v>42495</v>
      </c>
      <c r="C2649">
        <v>849.71636999999998</v>
      </c>
      <c r="D2649" s="262">
        <f t="shared" si="45"/>
        <v>9.9017490869592173</v>
      </c>
      <c r="E2649" s="105">
        <v>8.715553991109087E-4</v>
      </c>
    </row>
    <row r="2650" spans="2:5">
      <c r="B2650" s="13">
        <v>41499</v>
      </c>
      <c r="C2650">
        <v>77.943123</v>
      </c>
      <c r="D2650" s="262">
        <f t="shared" si="45"/>
        <v>-0.910614126735663</v>
      </c>
      <c r="E2650" s="105">
        <v>8.6221711221669717E-4</v>
      </c>
    </row>
    <row r="2651" spans="2:5">
      <c r="B2651" s="13">
        <v>42459</v>
      </c>
      <c r="C2651">
        <v>871.98480199999995</v>
      </c>
      <c r="D2651" s="262">
        <f t="shared" si="45"/>
        <v>-0.88816941337243172</v>
      </c>
      <c r="E2651" s="105">
        <v>8.4934795571548339E-4</v>
      </c>
    </row>
    <row r="2652" spans="2:5">
      <c r="B2652" s="13">
        <v>45089</v>
      </c>
      <c r="C2652">
        <v>7797.373047</v>
      </c>
      <c r="D2652" s="262">
        <f t="shared" si="45"/>
        <v>8.7518283756517263</v>
      </c>
      <c r="E2652">
        <v>8.2784885931116883E-4</v>
      </c>
    </row>
    <row r="2653" spans="2:5">
      <c r="B2653" s="13">
        <v>43025</v>
      </c>
      <c r="C2653">
        <v>799.58062700000005</v>
      </c>
      <c r="D2653" s="262">
        <f t="shared" si="45"/>
        <v>5.7141927087757657E-2</v>
      </c>
      <c r="E2653" s="105">
        <v>8.2493329101137583E-4</v>
      </c>
    </row>
    <row r="2654" spans="2:5">
      <c r="B2654" s="13">
        <v>42906</v>
      </c>
      <c r="C2654">
        <v>756.36071800000002</v>
      </c>
      <c r="D2654" s="262">
        <f t="shared" si="45"/>
        <v>-0.91209758382007533</v>
      </c>
      <c r="E2654" s="105">
        <v>8.0227518888590103E-4</v>
      </c>
    </row>
    <row r="2655" spans="2:5">
      <c r="B2655" s="13">
        <v>45307</v>
      </c>
      <c r="C2655">
        <v>8604.5498050000006</v>
      </c>
      <c r="D2655" s="262">
        <f t="shared" si="45"/>
        <v>133.39221202537269</v>
      </c>
      <c r="E2655">
        <v>7.8508457432034846E-4</v>
      </c>
    </row>
    <row r="2656" spans="2:5">
      <c r="B2656" s="13">
        <v>38443</v>
      </c>
      <c r="C2656">
        <v>64.025658000000007</v>
      </c>
      <c r="D2656" s="262">
        <f t="shared" si="45"/>
        <v>-0.21288245359616317</v>
      </c>
      <c r="E2656" s="105">
        <v>7.8195397897764694E-4</v>
      </c>
    </row>
    <row r="2657" spans="2:5">
      <c r="B2657" s="13">
        <v>40875</v>
      </c>
      <c r="C2657">
        <v>81.341926999999998</v>
      </c>
      <c r="D2657" s="262">
        <f t="shared" si="45"/>
        <v>-0.90522376089262857</v>
      </c>
      <c r="E2657" s="105">
        <v>7.8183151802694402E-4</v>
      </c>
    </row>
    <row r="2658" spans="2:5">
      <c r="B2658" s="13">
        <v>43504</v>
      </c>
      <c r="C2658">
        <v>858.25231900000006</v>
      </c>
      <c r="D2658" s="262">
        <f t="shared" si="45"/>
        <v>-0.87025745515261999</v>
      </c>
      <c r="E2658" s="105">
        <v>7.7447899859306142E-4</v>
      </c>
    </row>
    <row r="2659" spans="2:5">
      <c r="B2659" s="13">
        <v>44977</v>
      </c>
      <c r="C2659">
        <v>6615.0415039999998</v>
      </c>
      <c r="D2659" s="262">
        <f t="shared" si="45"/>
        <v>315.03379662848755</v>
      </c>
      <c r="E2659" s="105">
        <v>7.7305837299500714E-4</v>
      </c>
    </row>
    <row r="2660" spans="2:5">
      <c r="B2660" s="13">
        <v>37753</v>
      </c>
      <c r="C2660">
        <v>20.931436999999999</v>
      </c>
      <c r="D2660" s="262">
        <f t="shared" si="45"/>
        <v>-0.99498261337444649</v>
      </c>
      <c r="E2660" s="105">
        <v>7.696743523975156E-4</v>
      </c>
    </row>
    <row r="2661" spans="2:5">
      <c r="B2661" s="13">
        <v>44407</v>
      </c>
      <c r="C2661">
        <v>4171.7807620000003</v>
      </c>
      <c r="D2661" s="262">
        <f t="shared" si="45"/>
        <v>3.9438671203172539</v>
      </c>
      <c r="E2661" s="105">
        <v>7.3416944341515183E-4</v>
      </c>
    </row>
    <row r="2662" spans="2:5">
      <c r="B2662" s="13">
        <v>43497</v>
      </c>
      <c r="C2662">
        <v>843.82946800000002</v>
      </c>
      <c r="D2662" s="262">
        <f t="shared" si="45"/>
        <v>-1.544790777309712E-2</v>
      </c>
      <c r="E2662" s="105">
        <v>7.3144058924690602E-4</v>
      </c>
    </row>
    <row r="2663" spans="2:5">
      <c r="B2663" s="13">
        <v>43993</v>
      </c>
      <c r="C2663">
        <v>857.06939699999998</v>
      </c>
      <c r="D2663" s="262">
        <f t="shared" si="45"/>
        <v>0.22015800415921166</v>
      </c>
      <c r="E2663" s="105">
        <v>7.311880315571419E-4</v>
      </c>
    </row>
    <row r="2664" spans="2:5">
      <c r="B2664" s="13">
        <v>42817</v>
      </c>
      <c r="C2664">
        <v>702.42492700000003</v>
      </c>
      <c r="D2664" s="262">
        <f t="shared" si="45"/>
        <v>-0.7993444787042987</v>
      </c>
      <c r="E2664" s="105">
        <v>7.3086235038558262E-4</v>
      </c>
    </row>
    <row r="2665" spans="2:5">
      <c r="B2665" s="13">
        <v>44350</v>
      </c>
      <c r="C2665">
        <v>3500.6508789999998</v>
      </c>
      <c r="D2665" s="262">
        <f t="shared" si="45"/>
        <v>48.220892777191345</v>
      </c>
      <c r="E2665" s="105">
        <v>7.2898098823524901E-4</v>
      </c>
    </row>
    <row r="2666" spans="2:5">
      <c r="B2666" s="13">
        <v>38568</v>
      </c>
      <c r="C2666">
        <v>71.121239000000003</v>
      </c>
      <c r="D2666" s="262">
        <f t="shared" si="45"/>
        <v>-7.2270712429012578E-4</v>
      </c>
      <c r="E2666" s="105">
        <v>7.2344346877805364E-4</v>
      </c>
    </row>
    <row r="2667" spans="2:5">
      <c r="B2667" s="13">
        <v>38567</v>
      </c>
      <c r="C2667">
        <v>71.172675999999996</v>
      </c>
      <c r="D2667" s="262">
        <f t="shared" si="45"/>
        <v>-0.19638157904393719</v>
      </c>
      <c r="E2667" s="105">
        <v>7.2322980762459506E-4</v>
      </c>
    </row>
    <row r="2668" spans="2:5">
      <c r="B2668" s="13">
        <v>41073</v>
      </c>
      <c r="C2668">
        <v>88.565262000000004</v>
      </c>
      <c r="D2668" s="262">
        <f t="shared" si="45"/>
        <v>-0.89950128193443424</v>
      </c>
      <c r="E2668" s="105">
        <v>7.179295173957099E-4</v>
      </c>
    </row>
    <row r="2669" spans="2:5">
      <c r="B2669" s="13">
        <v>42502</v>
      </c>
      <c r="C2669">
        <v>881.25762899999995</v>
      </c>
      <c r="D2669" s="262">
        <f t="shared" si="45"/>
        <v>8.2222925930106854</v>
      </c>
      <c r="E2669" s="105">
        <v>7.0902274822144012E-4</v>
      </c>
    </row>
    <row r="2670" spans="2:5">
      <c r="B2670" s="13">
        <v>41298</v>
      </c>
      <c r="C2670">
        <v>95.557327000000001</v>
      </c>
      <c r="D2670" s="262">
        <f t="shared" si="45"/>
        <v>-0.86682562700042398</v>
      </c>
      <c r="E2670" s="105">
        <v>6.8541957103688265E-4</v>
      </c>
    </row>
    <row r="2671" spans="2:5">
      <c r="B2671" s="13">
        <v>42865</v>
      </c>
      <c r="C2671">
        <v>717.53539999999998</v>
      </c>
      <c r="D2671" s="262">
        <f t="shared" si="45"/>
        <v>-0.88667505041660399</v>
      </c>
      <c r="E2671" s="105">
        <v>6.831755838902589E-4</v>
      </c>
    </row>
    <row r="2672" spans="2:5">
      <c r="B2672" s="13">
        <v>45027</v>
      </c>
      <c r="C2672">
        <v>6331.6630859999996</v>
      </c>
      <c r="D2672" s="262">
        <f t="shared" si="45"/>
        <v>6.4119667405810485</v>
      </c>
      <c r="E2672" s="105">
        <v>6.8210545200154385E-4</v>
      </c>
    </row>
    <row r="2673" spans="2:5">
      <c r="B2673" s="13">
        <v>42517</v>
      </c>
      <c r="C2673">
        <v>854.24871800000005</v>
      </c>
      <c r="D2673" s="262">
        <f t="shared" si="45"/>
        <v>34.488477683062769</v>
      </c>
      <c r="E2673" s="105">
        <v>6.7722257828787592E-4</v>
      </c>
    </row>
    <row r="2674" spans="2:5">
      <c r="B2674" s="13">
        <v>37789</v>
      </c>
      <c r="C2674">
        <v>24.071156999999999</v>
      </c>
      <c r="D2674" s="262">
        <f t="shared" si="45"/>
        <v>-0.99564406679698325</v>
      </c>
      <c r="E2674" s="105">
        <v>6.6950593164378082E-4</v>
      </c>
    </row>
    <row r="2675" spans="2:5">
      <c r="B2675" s="13">
        <v>44468</v>
      </c>
      <c r="C2675">
        <v>5526.0620120000003</v>
      </c>
      <c r="D2675" s="262">
        <f t="shared" si="45"/>
        <v>0.46442289739375087</v>
      </c>
      <c r="E2675" s="105">
        <v>6.6145623783724625E-4</v>
      </c>
    </row>
    <row r="2676" spans="2:5">
      <c r="B2676" s="13">
        <v>44320</v>
      </c>
      <c r="C2676">
        <v>3773.5424800000001</v>
      </c>
      <c r="D2676" s="262">
        <f t="shared" si="45"/>
        <v>-0.42077696479040549</v>
      </c>
      <c r="E2676" s="105">
        <v>6.5031381981669209E-4</v>
      </c>
    </row>
    <row r="2677" spans="2:5">
      <c r="B2677" s="13">
        <v>44516</v>
      </c>
      <c r="C2677">
        <v>6514.8349609999996</v>
      </c>
      <c r="D2677" s="262">
        <f t="shared" si="45"/>
        <v>77.180965703511575</v>
      </c>
      <c r="E2677" s="105">
        <v>6.443780068964523E-4</v>
      </c>
    </row>
    <row r="2678" spans="2:5">
      <c r="B2678" s="13">
        <v>39024</v>
      </c>
      <c r="C2678">
        <v>83.330192999999994</v>
      </c>
      <c r="D2678" s="262">
        <f t="shared" si="45"/>
        <v>-0.98839808272419216</v>
      </c>
      <c r="E2678" s="105">
        <v>6.4130716282312145E-4</v>
      </c>
    </row>
    <row r="2679" spans="2:5">
      <c r="B2679" s="13">
        <v>45142</v>
      </c>
      <c r="C2679">
        <v>7182.4501950000003</v>
      </c>
      <c r="D2679" s="262">
        <f t="shared" si="45"/>
        <v>27.902125076428195</v>
      </c>
      <c r="E2679">
        <v>6.3393096339116903E-4</v>
      </c>
    </row>
    <row r="2680" spans="2:5">
      <c r="B2680" s="13">
        <v>41736</v>
      </c>
      <c r="C2680">
        <v>248.50941499999999</v>
      </c>
      <c r="D2680" s="262">
        <f t="shared" si="45"/>
        <v>1.1986161770508874</v>
      </c>
      <c r="E2680" s="105">
        <v>6.3062305422459104E-4</v>
      </c>
    </row>
    <row r="2681" spans="2:5">
      <c r="B2681" s="13">
        <v>39224</v>
      </c>
      <c r="C2681">
        <v>113.029922</v>
      </c>
      <c r="D2681" s="262">
        <f t="shared" si="45"/>
        <v>0.11679554253718863</v>
      </c>
      <c r="E2681" s="105">
        <v>6.3036303785219327E-4</v>
      </c>
    </row>
    <row r="2682" spans="2:5">
      <c r="B2682" s="13">
        <v>40445</v>
      </c>
      <c r="C2682">
        <v>101.20914500000001</v>
      </c>
      <c r="D2682" s="262">
        <f t="shared" si="45"/>
        <v>2.8351747266330225</v>
      </c>
      <c r="E2682" s="105">
        <v>6.1150425449351168E-4</v>
      </c>
    </row>
    <row r="2683" spans="2:5">
      <c r="B2683" s="13">
        <v>37883</v>
      </c>
      <c r="C2683">
        <v>26.389709</v>
      </c>
      <c r="D2683" s="262">
        <f t="shared" si="45"/>
        <v>-0.74317942627110944</v>
      </c>
      <c r="E2683" s="105">
        <v>6.1000345762153324E-4</v>
      </c>
    </row>
    <row r="2684" spans="2:5">
      <c r="B2684" s="13">
        <v>40413</v>
      </c>
      <c r="C2684">
        <v>102.755432</v>
      </c>
      <c r="D2684" s="262">
        <f t="shared" si="45"/>
        <v>0.57355874997894385</v>
      </c>
      <c r="E2684" s="105">
        <v>6.0236486269689274E-4</v>
      </c>
    </row>
    <row r="2685" spans="2:5">
      <c r="B2685" s="13">
        <v>40136</v>
      </c>
      <c r="C2685">
        <v>65.301299999999998</v>
      </c>
      <c r="D2685" s="262">
        <f t="shared" si="45"/>
        <v>7.9299497334117119E-2</v>
      </c>
      <c r="E2685" s="105">
        <v>6.0076222195332683E-4</v>
      </c>
    </row>
    <row r="2686" spans="2:5">
      <c r="B2686" s="13">
        <v>38924</v>
      </c>
      <c r="C2686">
        <v>60.503410000000002</v>
      </c>
      <c r="D2686" s="262">
        <f t="shared" si="45"/>
        <v>0.88516343772987749</v>
      </c>
      <c r="E2686" s="105">
        <v>5.8866026496907009E-4</v>
      </c>
    </row>
    <row r="2687" spans="2:5">
      <c r="B2687" s="13">
        <v>39853</v>
      </c>
      <c r="C2687">
        <v>32.094517000000003</v>
      </c>
      <c r="D2687" s="262">
        <f t="shared" si="45"/>
        <v>-5.8561364079319598E-4</v>
      </c>
      <c r="E2687" s="105">
        <v>5.867994442521078E-4</v>
      </c>
    </row>
    <row r="2688" spans="2:5">
      <c r="B2688" s="13">
        <v>39850</v>
      </c>
      <c r="C2688">
        <v>32.113323000000001</v>
      </c>
      <c r="D2688" s="262">
        <f t="shared" si="45"/>
        <v>-0.45079136349587678</v>
      </c>
      <c r="E2688" s="105">
        <v>5.8595678507945381E-4</v>
      </c>
    </row>
    <row r="2689" spans="2:5">
      <c r="B2689" s="13">
        <v>38476</v>
      </c>
      <c r="C2689">
        <v>58.471992</v>
      </c>
      <c r="D2689" s="262">
        <f t="shared" si="45"/>
        <v>-0.93647460217971956</v>
      </c>
      <c r="E2689" s="105">
        <v>5.7090661726512035E-4</v>
      </c>
    </row>
    <row r="2690" spans="2:5">
      <c r="B2690" s="13">
        <v>43474</v>
      </c>
      <c r="C2690">
        <v>920.45062299999995</v>
      </c>
      <c r="D2690" s="262">
        <f t="shared" si="45"/>
        <v>26.548998934495412</v>
      </c>
      <c r="E2690" s="105">
        <v>5.672069200160577E-4</v>
      </c>
    </row>
    <row r="2691" spans="2:5">
      <c r="B2691" s="13">
        <v>39806</v>
      </c>
      <c r="C2691">
        <v>33.4114</v>
      </c>
      <c r="D2691" s="262">
        <f t="shared" si="45"/>
        <v>-0.99566479823537046</v>
      </c>
      <c r="E2691" s="105">
        <v>5.6308887865170673E-4</v>
      </c>
    </row>
    <row r="2692" spans="2:5">
      <c r="B2692" s="13">
        <v>45366</v>
      </c>
      <c r="C2692">
        <v>7707</v>
      </c>
      <c r="D2692" s="262">
        <f t="shared" si="45"/>
        <v>11.289333465603788</v>
      </c>
      <c r="E2692">
        <v>5.5822047998061169E-4</v>
      </c>
    </row>
    <row r="2693" spans="2:5">
      <c r="B2693" s="13">
        <v>42650</v>
      </c>
      <c r="C2693">
        <v>627.12921100000005</v>
      </c>
      <c r="D2693" s="262">
        <f t="shared" si="45"/>
        <v>20.45975047007531</v>
      </c>
      <c r="E2693" s="105">
        <v>5.5817568899589197E-4</v>
      </c>
    </row>
    <row r="2694" spans="2:5">
      <c r="B2694" s="13">
        <v>37893</v>
      </c>
      <c r="C2694">
        <v>29.223509</v>
      </c>
      <c r="D2694" s="262">
        <f t="shared" si="45"/>
        <v>-0.96768062248149245</v>
      </c>
      <c r="E2694" s="105">
        <v>5.5109297081535431E-4</v>
      </c>
    </row>
    <row r="2695" spans="2:5">
      <c r="B2695" s="13">
        <v>44032</v>
      </c>
      <c r="C2695">
        <v>904.21014400000001</v>
      </c>
      <c r="D2695" s="262">
        <f t="shared" si="45"/>
        <v>7.0579344909929747</v>
      </c>
      <c r="E2695" s="105">
        <v>5.4266492735305697E-4</v>
      </c>
    </row>
    <row r="2696" spans="2:5">
      <c r="B2696" s="13">
        <v>40381</v>
      </c>
      <c r="C2696">
        <v>112.213638</v>
      </c>
      <c r="D2696" s="262">
        <f t="shared" ref="D2696:D2759" si="46">(C2696-C2697)/C2697</f>
        <v>-0.87223709201474597</v>
      </c>
      <c r="E2696" s="105">
        <v>5.3699659177555931E-4</v>
      </c>
    </row>
    <row r="2697" spans="2:5">
      <c r="B2697" s="13">
        <v>43059</v>
      </c>
      <c r="C2697">
        <v>878.29589799999997</v>
      </c>
      <c r="D2697" s="262">
        <f t="shared" si="46"/>
        <v>27.816052299197391</v>
      </c>
      <c r="E2697" s="105">
        <v>5.3635401229874726E-4</v>
      </c>
    </row>
    <row r="2698" spans="2:5">
      <c r="B2698" s="13">
        <v>38026</v>
      </c>
      <c r="C2698">
        <v>30.479396999999999</v>
      </c>
      <c r="D2698" s="262">
        <f t="shared" si="46"/>
        <v>-0.99651980242849514</v>
      </c>
      <c r="E2698" s="105">
        <v>5.2863621802142543E-4</v>
      </c>
    </row>
    <row r="2699" spans="2:5">
      <c r="B2699" s="13">
        <v>45288</v>
      </c>
      <c r="C2699">
        <v>8757.9501949999994</v>
      </c>
      <c r="D2699" s="262">
        <f t="shared" si="46"/>
        <v>81.027055304785293</v>
      </c>
      <c r="E2699">
        <v>5.1408300724329421E-4</v>
      </c>
    </row>
    <row r="2700" spans="2:5">
      <c r="B2700" s="13">
        <v>39351</v>
      </c>
      <c r="C2700">
        <v>106.769043</v>
      </c>
      <c r="D2700" s="262">
        <f t="shared" si="46"/>
        <v>0.21464546556451516</v>
      </c>
      <c r="E2700" s="105">
        <v>5.1089578500947402E-4</v>
      </c>
    </row>
    <row r="2701" spans="2:5">
      <c r="B2701" s="13">
        <v>41571</v>
      </c>
      <c r="C2701">
        <v>87.901404999999997</v>
      </c>
      <c r="D2701" s="262">
        <f t="shared" si="46"/>
        <v>5.4283632858441962E-2</v>
      </c>
      <c r="E2701" s="105">
        <v>5.0939797375155484E-4</v>
      </c>
    </row>
    <row r="2702" spans="2:5">
      <c r="B2702" s="13">
        <v>40864</v>
      </c>
      <c r="C2702">
        <v>83.375480999999994</v>
      </c>
      <c r="D2702" s="262">
        <f t="shared" si="46"/>
        <v>-2.8148344958710218E-2</v>
      </c>
      <c r="E2702" s="105">
        <v>5.083933319903741E-4</v>
      </c>
    </row>
    <row r="2703" spans="2:5">
      <c r="B2703" s="13">
        <v>40829</v>
      </c>
      <c r="C2703">
        <v>85.790336999999994</v>
      </c>
      <c r="D2703" s="262">
        <f t="shared" si="46"/>
        <v>1.5877736245399243</v>
      </c>
      <c r="E2703" s="105">
        <v>4.9416917344141751E-4</v>
      </c>
    </row>
    <row r="2704" spans="2:5">
      <c r="B2704" s="13">
        <v>37488</v>
      </c>
      <c r="C2704">
        <v>33.152180000000001</v>
      </c>
      <c r="D2704" s="262">
        <f t="shared" si="46"/>
        <v>-0.88234520200184974</v>
      </c>
      <c r="E2704" s="105">
        <v>4.8581482868129974E-4</v>
      </c>
    </row>
    <row r="2705" spans="2:5">
      <c r="B2705" s="13">
        <v>41841</v>
      </c>
      <c r="C2705">
        <v>281.77499399999999</v>
      </c>
      <c r="D2705" s="262">
        <f t="shared" si="46"/>
        <v>-0.56237425549457365</v>
      </c>
      <c r="E2705" s="105">
        <v>4.8381484516900742E-4</v>
      </c>
    </row>
    <row r="2706" spans="2:5">
      <c r="B2706" s="13">
        <v>42710</v>
      </c>
      <c r="C2706">
        <v>643.87207000000001</v>
      </c>
      <c r="D2706" s="262">
        <f t="shared" si="46"/>
        <v>-0.2960551011838794</v>
      </c>
      <c r="E2706" s="105">
        <v>4.7115705016226208E-4</v>
      </c>
    </row>
    <row r="2707" spans="2:5">
      <c r="B2707" s="13">
        <v>43563</v>
      </c>
      <c r="C2707">
        <v>914.662598</v>
      </c>
      <c r="D2707" s="262">
        <f t="shared" si="46"/>
        <v>-0.8747509365649927</v>
      </c>
      <c r="E2707" s="105">
        <v>4.6705904021704256E-4</v>
      </c>
    </row>
    <row r="2708" spans="2:5">
      <c r="B2708" s="13">
        <v>45205</v>
      </c>
      <c r="C2708">
        <v>7302.75</v>
      </c>
      <c r="D2708" s="262">
        <f t="shared" si="46"/>
        <v>75.387843237323651</v>
      </c>
      <c r="E2708">
        <v>4.5895526275824104E-4</v>
      </c>
    </row>
    <row r="2709" spans="2:5">
      <c r="B2709" s="13">
        <v>41297</v>
      </c>
      <c r="C2709">
        <v>95.600944999999996</v>
      </c>
      <c r="D2709" s="262">
        <f t="shared" si="46"/>
        <v>-0.98849664375361335</v>
      </c>
      <c r="E2709" s="105">
        <v>4.5645897985399956E-4</v>
      </c>
    </row>
    <row r="2710" spans="2:5">
      <c r="B2710" s="13">
        <v>45309</v>
      </c>
      <c r="C2710">
        <v>8310.7001949999994</v>
      </c>
      <c r="D2710" s="262">
        <f t="shared" si="46"/>
        <v>7.7329918401932325</v>
      </c>
      <c r="E2710">
        <v>4.0932554257308145E-4</v>
      </c>
    </row>
    <row r="2711" spans="2:5">
      <c r="B2711" s="13">
        <v>43172</v>
      </c>
      <c r="C2711">
        <v>951.64410399999997</v>
      </c>
      <c r="D2711" s="262">
        <f t="shared" si="46"/>
        <v>-5.6918801673420227E-2</v>
      </c>
      <c r="E2711" s="105">
        <v>3.960074759000915E-4</v>
      </c>
    </row>
    <row r="2712" spans="2:5">
      <c r="B2712" s="13">
        <v>43206</v>
      </c>
      <c r="C2712">
        <v>1009.079712</v>
      </c>
      <c r="D2712" s="262">
        <f t="shared" si="46"/>
        <v>9.2722599824355161</v>
      </c>
      <c r="E2712" s="105">
        <v>3.7327729824381916E-4</v>
      </c>
    </row>
    <row r="2713" spans="2:5">
      <c r="B2713" s="13">
        <v>39149</v>
      </c>
      <c r="C2713">
        <v>98.233467000000005</v>
      </c>
      <c r="D2713" s="262">
        <f t="shared" si="46"/>
        <v>-1.4469599847946929E-2</v>
      </c>
      <c r="E2713" s="105">
        <v>3.6259445610532554E-4</v>
      </c>
    </row>
    <row r="2714" spans="2:5">
      <c r="B2714" s="13">
        <v>39155</v>
      </c>
      <c r="C2714">
        <v>99.675735000000003</v>
      </c>
      <c r="D2714" s="262">
        <f t="shared" si="46"/>
        <v>-0.8809195087952757</v>
      </c>
      <c r="E2714" s="105">
        <v>3.574263022021981E-4</v>
      </c>
    </row>
    <row r="2715" spans="2:5">
      <c r="B2715" s="13">
        <v>43522</v>
      </c>
      <c r="C2715">
        <v>837.04504399999996</v>
      </c>
      <c r="D2715" s="262">
        <f t="shared" si="46"/>
        <v>2.0508089776066454</v>
      </c>
      <c r="E2715" s="105">
        <v>3.4012960868504496E-4</v>
      </c>
    </row>
    <row r="2716" spans="2:5">
      <c r="B2716" s="13">
        <v>41876</v>
      </c>
      <c r="C2716">
        <v>274.368225</v>
      </c>
      <c r="D2716" s="262">
        <f t="shared" si="46"/>
        <v>-0.62079124800053753</v>
      </c>
      <c r="E2716" s="105">
        <v>3.3123767620724874E-4</v>
      </c>
    </row>
    <row r="2717" spans="2:5">
      <c r="B2717" s="13">
        <v>42629</v>
      </c>
      <c r="C2717">
        <v>723.52819799999997</v>
      </c>
      <c r="D2717" s="262">
        <f t="shared" si="46"/>
        <v>12.927124230034249</v>
      </c>
      <c r="E2717" s="105">
        <v>3.2243414579300746E-4</v>
      </c>
    </row>
    <row r="2718" spans="2:5">
      <c r="B2718" s="13">
        <v>38279</v>
      </c>
      <c r="C2718">
        <v>51.951011999999999</v>
      </c>
      <c r="D2718" s="262">
        <f t="shared" si="46"/>
        <v>-0.14319496226263773</v>
      </c>
      <c r="E2718" s="105">
        <v>3.21367437895829E-4</v>
      </c>
    </row>
    <row r="2719" spans="2:5">
      <c r="B2719" s="13">
        <v>39702</v>
      </c>
      <c r="C2719">
        <v>60.633411000000002</v>
      </c>
      <c r="D2719" s="262">
        <f t="shared" si="46"/>
        <v>-0.99161230207045303</v>
      </c>
      <c r="E2719" s="105">
        <v>3.1012323711452001E-4</v>
      </c>
    </row>
    <row r="2720" spans="2:5">
      <c r="B2720" s="13">
        <v>45132</v>
      </c>
      <c r="C2720">
        <v>7228.8500979999999</v>
      </c>
      <c r="D2720" s="262">
        <f t="shared" si="46"/>
        <v>107.35848743884135</v>
      </c>
      <c r="E2720">
        <v>2.9749442234880755E-4</v>
      </c>
    </row>
    <row r="2721" spans="2:5">
      <c r="B2721" s="13">
        <v>40141</v>
      </c>
      <c r="C2721">
        <v>66.712356999999997</v>
      </c>
      <c r="D2721" s="262">
        <f t="shared" si="46"/>
        <v>-0.9906852335939681</v>
      </c>
      <c r="E2721" s="105">
        <v>2.938849866410074E-4</v>
      </c>
    </row>
    <row r="2722" spans="2:5">
      <c r="B2722" s="13">
        <v>45146</v>
      </c>
      <c r="C2722">
        <v>7162</v>
      </c>
      <c r="D2722" s="262">
        <f t="shared" si="46"/>
        <v>102.08639100158577</v>
      </c>
      <c r="E2722">
        <v>2.8628760594327725E-4</v>
      </c>
    </row>
    <row r="2723" spans="2:5">
      <c r="B2723" s="13">
        <v>40091</v>
      </c>
      <c r="C2723">
        <v>69.475707999999997</v>
      </c>
      <c r="D2723" s="262">
        <f t="shared" si="46"/>
        <v>-0.90854380178266114</v>
      </c>
      <c r="E2723" s="105">
        <v>2.820773911400825E-4</v>
      </c>
    </row>
    <row r="2724" spans="2:5">
      <c r="B2724" s="13">
        <v>43801</v>
      </c>
      <c r="C2724">
        <v>759.66101100000003</v>
      </c>
      <c r="D2724" s="262">
        <f t="shared" si="46"/>
        <v>-4.3565392050277643E-3</v>
      </c>
      <c r="E2724" s="105">
        <v>2.5387501378745493E-4</v>
      </c>
    </row>
    <row r="2725" spans="2:5">
      <c r="B2725" s="13">
        <v>43782</v>
      </c>
      <c r="C2725">
        <v>762.98498500000005</v>
      </c>
      <c r="D2725" s="262">
        <f t="shared" si="46"/>
        <v>9.9308074438343876</v>
      </c>
      <c r="E2725" s="105">
        <v>2.5268872820573507E-4</v>
      </c>
    </row>
    <row r="2726" spans="2:5">
      <c r="B2726" s="13">
        <v>38714</v>
      </c>
      <c r="C2726">
        <v>69.801338000000001</v>
      </c>
      <c r="D2726" s="262">
        <f t="shared" si="46"/>
        <v>-0.27301984112663519</v>
      </c>
      <c r="E2726" s="105">
        <v>2.4577201135836635E-4</v>
      </c>
    </row>
    <row r="2727" spans="2:5">
      <c r="B2727" s="13">
        <v>41142</v>
      </c>
      <c r="C2727">
        <v>96.015465000000006</v>
      </c>
      <c r="D2727" s="262">
        <f t="shared" si="46"/>
        <v>-0.98552490650466829</v>
      </c>
      <c r="E2727" s="105">
        <v>2.2706706029825327E-4</v>
      </c>
    </row>
    <row r="2728" spans="2:5">
      <c r="B2728" s="13">
        <v>44966</v>
      </c>
      <c r="C2728">
        <v>6633.1499020000001</v>
      </c>
      <c r="D2728" s="262">
        <f t="shared" si="46"/>
        <v>65.616884420519824</v>
      </c>
      <c r="E2728" s="105">
        <v>2.2449413052669353E-4</v>
      </c>
    </row>
    <row r="2729" spans="2:5">
      <c r="B2729" s="13">
        <v>41267</v>
      </c>
      <c r="C2729">
        <v>99.571601999999999</v>
      </c>
      <c r="D2729" s="262">
        <f t="shared" si="46"/>
        <v>-2.3325374990381238E-2</v>
      </c>
      <c r="E2729" s="105">
        <v>2.1926719793456581E-4</v>
      </c>
    </row>
    <row r="2730" spans="2:5">
      <c r="B2730" s="13">
        <v>41185</v>
      </c>
      <c r="C2730">
        <v>101.94961499999999</v>
      </c>
      <c r="D2730" s="262">
        <f t="shared" si="46"/>
        <v>-1.0689239765802388E-3</v>
      </c>
      <c r="E2730" s="105">
        <v>2.1391610185750805E-4</v>
      </c>
    </row>
    <row r="2731" spans="2:5">
      <c r="B2731" s="13">
        <v>41102</v>
      </c>
      <c r="C2731">
        <v>102.058708</v>
      </c>
      <c r="D2731" s="262">
        <f t="shared" si="46"/>
        <v>-0.58539632990996338</v>
      </c>
      <c r="E2731" s="105">
        <v>2.1376581271148287E-4</v>
      </c>
    </row>
    <row r="2732" spans="2:5">
      <c r="B2732" s="13">
        <v>41759</v>
      </c>
      <c r="C2732">
        <v>246.159683</v>
      </c>
      <c r="D2732" s="262">
        <f t="shared" si="46"/>
        <v>1.4152424581881953</v>
      </c>
      <c r="E2732" s="105">
        <v>1.815330194922681E-4</v>
      </c>
    </row>
    <row r="2733" spans="2:5">
      <c r="B2733" s="13">
        <v>39176</v>
      </c>
      <c r="C2733">
        <v>101.91924299999999</v>
      </c>
      <c r="D2733" s="262">
        <f t="shared" si="46"/>
        <v>-0.88599293212228503</v>
      </c>
      <c r="E2733" s="105">
        <v>1.7482581303962497E-4</v>
      </c>
    </row>
    <row r="2734" spans="2:5">
      <c r="B2734" s="13">
        <v>43061</v>
      </c>
      <c r="C2734">
        <v>893.97302200000001</v>
      </c>
      <c r="D2734" s="262">
        <f t="shared" si="46"/>
        <v>0.19049170696894568</v>
      </c>
      <c r="E2734" s="105">
        <v>1.5807897156697165E-4</v>
      </c>
    </row>
    <row r="2735" spans="2:5">
      <c r="B2735" s="13">
        <v>42607</v>
      </c>
      <c r="C2735">
        <v>750.92755099999999</v>
      </c>
      <c r="D2735" s="262">
        <f t="shared" si="46"/>
        <v>-0.89429064707312023</v>
      </c>
      <c r="E2735" s="105">
        <v>1.5543062502250518E-4</v>
      </c>
    </row>
    <row r="2736" spans="2:5">
      <c r="B2736" s="13">
        <v>45408</v>
      </c>
      <c r="C2736">
        <v>7103.7001950000003</v>
      </c>
      <c r="D2736" s="262">
        <f t="shared" si="46"/>
        <v>57.661790906928019</v>
      </c>
      <c r="E2736">
        <v>1.5488651829211574E-4</v>
      </c>
    </row>
    <row r="2737" spans="2:5">
      <c r="B2737" s="13">
        <v>39241</v>
      </c>
      <c r="C2737">
        <v>121.09586299999999</v>
      </c>
      <c r="D2737" s="262">
        <f t="shared" si="46"/>
        <v>-0.98324628348090759</v>
      </c>
      <c r="E2737" s="105">
        <v>1.4712823791867782E-4</v>
      </c>
    </row>
    <row r="2738" spans="2:5">
      <c r="B2738" s="13">
        <v>45197</v>
      </c>
      <c r="C2738">
        <v>7228</v>
      </c>
      <c r="D2738" s="262">
        <f t="shared" si="46"/>
        <v>7.4188799607593534</v>
      </c>
      <c r="E2738">
        <v>1.1762562165268465E-4</v>
      </c>
    </row>
    <row r="2739" spans="2:5">
      <c r="B2739" s="13">
        <v>42992</v>
      </c>
      <c r="C2739">
        <v>858.54650900000001</v>
      </c>
      <c r="D2739" s="262">
        <f t="shared" si="46"/>
        <v>-0.88341726546269916</v>
      </c>
      <c r="E2739" s="105">
        <v>1.0977663311466558E-4</v>
      </c>
    </row>
    <row r="2740" spans="2:5">
      <c r="B2740" s="13">
        <v>45076</v>
      </c>
      <c r="C2740">
        <v>7364.2680659999996</v>
      </c>
      <c r="D2740" s="262">
        <f t="shared" si="46"/>
        <v>7.4931571057389084</v>
      </c>
      <c r="E2740">
        <v>6.0605622123209638E-5</v>
      </c>
    </row>
    <row r="2741" spans="2:5">
      <c r="B2741" s="13">
        <v>42433</v>
      </c>
      <c r="C2741">
        <v>867.08252000000005</v>
      </c>
      <c r="D2741" s="262">
        <f t="shared" si="46"/>
        <v>-0.86846288412842609</v>
      </c>
      <c r="E2741" s="105">
        <v>5.3289578703170268E-5</v>
      </c>
    </row>
    <row r="2742" spans="2:5">
      <c r="B2742" s="13">
        <v>45044</v>
      </c>
      <c r="C2742">
        <v>6591.9228519999997</v>
      </c>
      <c r="D2742" s="262">
        <f t="shared" si="46"/>
        <v>210.58041610317849</v>
      </c>
      <c r="E2742">
        <v>5.2668438722781179E-5</v>
      </c>
    </row>
    <row r="2743" spans="2:5">
      <c r="B2743" s="13">
        <v>37482</v>
      </c>
      <c r="C2743">
        <v>31.155638</v>
      </c>
      <c r="D2743" s="262">
        <f t="shared" si="46"/>
        <v>-4.3500010315436238E-2</v>
      </c>
      <c r="E2743" s="105">
        <v>0</v>
      </c>
    </row>
    <row r="2744" spans="2:5">
      <c r="B2744" s="13">
        <v>37508</v>
      </c>
      <c r="C2744">
        <v>32.572544000000001</v>
      </c>
      <c r="D2744" s="262">
        <f t="shared" si="46"/>
        <v>0.1078861078633532</v>
      </c>
      <c r="E2744" s="105">
        <v>0</v>
      </c>
    </row>
    <row r="2745" spans="2:5">
      <c r="B2745" s="13">
        <v>37530</v>
      </c>
      <c r="C2745">
        <v>29.400625000000002</v>
      </c>
      <c r="D2745" s="262">
        <f t="shared" si="46"/>
        <v>-3.1299274188404155E-2</v>
      </c>
      <c r="E2745" s="105">
        <v>0</v>
      </c>
    </row>
    <row r="2746" spans="2:5">
      <c r="B2746" s="13">
        <v>37543</v>
      </c>
      <c r="C2746">
        <v>30.350576</v>
      </c>
      <c r="D2746" s="262">
        <f t="shared" si="46"/>
        <v>9.1487658295972343E-2</v>
      </c>
      <c r="E2746" s="105">
        <v>0</v>
      </c>
    </row>
    <row r="2747" spans="2:5">
      <c r="B2747" s="13">
        <v>37565</v>
      </c>
      <c r="C2747">
        <v>27.806614</v>
      </c>
      <c r="D2747" s="262">
        <f t="shared" si="46"/>
        <v>-1.1566584697178394E-3</v>
      </c>
      <c r="E2747" s="105">
        <v>0</v>
      </c>
    </row>
    <row r="2748" spans="2:5">
      <c r="B2748" s="13">
        <v>37578</v>
      </c>
      <c r="C2748">
        <v>27.838813999999999</v>
      </c>
      <c r="D2748" s="262">
        <f t="shared" si="46"/>
        <v>-7.8849019139215937E-2</v>
      </c>
      <c r="E2748" s="105">
        <v>0</v>
      </c>
    </row>
    <row r="2749" spans="2:5">
      <c r="B2749" s="13">
        <v>37614</v>
      </c>
      <c r="C2749">
        <v>30.221771</v>
      </c>
      <c r="D2749" s="262">
        <f t="shared" si="46"/>
        <v>0.29269945211490056</v>
      </c>
      <c r="E2749" s="105">
        <v>0</v>
      </c>
    </row>
    <row r="2750" spans="2:5">
      <c r="B2750" s="13">
        <v>37664</v>
      </c>
      <c r="C2750">
        <v>23.378806999999998</v>
      </c>
      <c r="D2750" s="262">
        <f t="shared" si="46"/>
        <v>9.3373635265147498E-2</v>
      </c>
      <c r="E2750" s="105">
        <v>0</v>
      </c>
    </row>
    <row r="2751" spans="2:5">
      <c r="B2751" s="13">
        <v>37693</v>
      </c>
      <c r="C2751">
        <v>21.382266999999999</v>
      </c>
      <c r="D2751" s="262">
        <f t="shared" si="46"/>
        <v>-2.4247035186859021E-2</v>
      </c>
      <c r="E2751" s="105">
        <v>0</v>
      </c>
    </row>
    <row r="2752" spans="2:5">
      <c r="B2752" s="13">
        <v>37697</v>
      </c>
      <c r="C2752">
        <v>21.913606999999999</v>
      </c>
      <c r="D2752" s="262">
        <f t="shared" si="46"/>
        <v>2.9478426188529953E-3</v>
      </c>
      <c r="E2752" s="105">
        <v>0</v>
      </c>
    </row>
    <row r="2753" spans="2:5">
      <c r="B2753" s="13">
        <v>37728</v>
      </c>
      <c r="C2753">
        <v>21.849198999999999</v>
      </c>
      <c r="D2753" s="262">
        <f t="shared" si="46"/>
        <v>1.5718553548878703E-2</v>
      </c>
      <c r="E2753" s="105">
        <v>0</v>
      </c>
    </row>
    <row r="2754" spans="2:5">
      <c r="B2754" s="13">
        <v>37741</v>
      </c>
      <c r="C2754">
        <v>21.511075999999999</v>
      </c>
      <c r="D2754" s="262">
        <f t="shared" si="46"/>
        <v>0</v>
      </c>
      <c r="E2754" s="105">
        <v>0</v>
      </c>
    </row>
    <row r="2755" spans="2:5">
      <c r="B2755" s="13">
        <v>37747</v>
      </c>
      <c r="C2755">
        <v>21.511075999999999</v>
      </c>
      <c r="D2755" s="262">
        <f t="shared" si="46"/>
        <v>-0.16967045517577661</v>
      </c>
      <c r="E2755" s="105">
        <v>0</v>
      </c>
    </row>
    <row r="2756" spans="2:5">
      <c r="B2756" s="13">
        <v>37847</v>
      </c>
      <c r="C2756">
        <v>25.906673000000001</v>
      </c>
      <c r="D2756" s="262">
        <f t="shared" si="46"/>
        <v>-0.10111755394854711</v>
      </c>
      <c r="E2756" s="105">
        <v>0</v>
      </c>
    </row>
    <row r="2757" spans="2:5">
      <c r="B2757" s="13">
        <v>37895</v>
      </c>
      <c r="C2757">
        <v>28.820979999999999</v>
      </c>
      <c r="D2757" s="262">
        <f t="shared" si="46"/>
        <v>8.450683329820222E-3</v>
      </c>
      <c r="E2757" s="105">
        <v>0</v>
      </c>
    </row>
    <row r="2758" spans="2:5">
      <c r="B2758" s="13">
        <v>37950</v>
      </c>
      <c r="C2758">
        <v>28.579464000000002</v>
      </c>
      <c r="D2758" s="262">
        <f t="shared" si="46"/>
        <v>-0.28714852090146925</v>
      </c>
      <c r="E2758" s="105">
        <v>0</v>
      </c>
    </row>
    <row r="2759" spans="2:5">
      <c r="B2759" s="13">
        <v>37979</v>
      </c>
      <c r="C2759">
        <v>40.091751000000002</v>
      </c>
      <c r="D2759" s="262">
        <f t="shared" si="46"/>
        <v>0.24313490978115304</v>
      </c>
      <c r="E2759" s="105">
        <v>0</v>
      </c>
    </row>
    <row r="2760" spans="2:5">
      <c r="B2760" s="13">
        <v>38009</v>
      </c>
      <c r="C2760">
        <v>32.250523000000001</v>
      </c>
      <c r="D2760" s="262">
        <f t="shared" ref="D2760:D2823" si="47">(C2760-C2761)/C2761</f>
        <v>2.2982734551863122E-2</v>
      </c>
      <c r="E2760" s="105">
        <v>0</v>
      </c>
    </row>
    <row r="2761" spans="2:5">
      <c r="B2761" s="13">
        <v>38016</v>
      </c>
      <c r="C2761">
        <v>31.525970000000001</v>
      </c>
      <c r="D2761" s="262">
        <f t="shared" si="47"/>
        <v>6.2398533951982471E-2</v>
      </c>
      <c r="E2761" s="105">
        <v>0</v>
      </c>
    </row>
    <row r="2762" spans="2:5">
      <c r="B2762" s="13">
        <v>38047</v>
      </c>
      <c r="C2762">
        <v>29.674334999999999</v>
      </c>
      <c r="D2762" s="262">
        <f t="shared" si="47"/>
        <v>8.7315776915250304E-2</v>
      </c>
      <c r="E2762" s="105">
        <v>0</v>
      </c>
    </row>
    <row r="2763" spans="2:5">
      <c r="B2763" s="13">
        <v>38085</v>
      </c>
      <c r="C2763">
        <v>27.291367999999999</v>
      </c>
      <c r="D2763" s="262">
        <f t="shared" si="47"/>
        <v>-5.2543530994993287E-2</v>
      </c>
      <c r="E2763" s="105">
        <v>0</v>
      </c>
    </row>
    <row r="2764" spans="2:5">
      <c r="B2764" s="13">
        <v>38090</v>
      </c>
      <c r="C2764">
        <v>28.804877999999999</v>
      </c>
      <c r="D2764" s="262">
        <f t="shared" si="47"/>
        <v>5.621238810517952E-3</v>
      </c>
      <c r="E2764" s="105">
        <v>0</v>
      </c>
    </row>
    <row r="2765" spans="2:5">
      <c r="B2765" s="13">
        <v>38104</v>
      </c>
      <c r="C2765">
        <v>28.643864000000001</v>
      </c>
      <c r="D2765" s="262">
        <f t="shared" si="47"/>
        <v>-0.4445357359196635</v>
      </c>
      <c r="E2765" s="105">
        <v>0</v>
      </c>
    </row>
    <row r="2766" spans="2:5">
      <c r="B2766" s="13">
        <v>38281</v>
      </c>
      <c r="C2766">
        <v>51.567428999999997</v>
      </c>
      <c r="D2766" s="262">
        <f t="shared" si="47"/>
        <v>-2.0278454279120107E-2</v>
      </c>
      <c r="E2766" s="105">
        <v>0</v>
      </c>
    </row>
    <row r="2767" spans="2:5">
      <c r="B2767" s="13">
        <v>38303</v>
      </c>
      <c r="C2767">
        <v>52.634780999999997</v>
      </c>
      <c r="D2767" s="262">
        <f t="shared" si="47"/>
        <v>5.4156475492998834E-3</v>
      </c>
      <c r="E2767" s="105">
        <v>0</v>
      </c>
    </row>
    <row r="2768" spans="2:5">
      <c r="B2768" s="13">
        <v>38308</v>
      </c>
      <c r="C2768">
        <v>52.351264999999998</v>
      </c>
      <c r="D2768" s="262">
        <f t="shared" si="47"/>
        <v>-3.4919577177102948E-3</v>
      </c>
      <c r="E2768" s="105">
        <v>0</v>
      </c>
    </row>
    <row r="2769" spans="2:5">
      <c r="B2769" s="13">
        <v>38316</v>
      </c>
      <c r="C2769">
        <v>52.534714000000001</v>
      </c>
      <c r="D2769" s="262">
        <f t="shared" si="47"/>
        <v>-9.922804271741581E-2</v>
      </c>
      <c r="E2769" s="105">
        <v>0</v>
      </c>
    </row>
    <row r="2770" spans="2:5">
      <c r="B2770" s="13">
        <v>38490</v>
      </c>
      <c r="C2770">
        <v>58.32188</v>
      </c>
      <c r="D2770" s="262">
        <f t="shared" si="47"/>
        <v>-0.1679326916910642</v>
      </c>
      <c r="E2770" s="105">
        <v>0</v>
      </c>
    </row>
    <row r="2771" spans="2:5">
      <c r="B2771" s="13">
        <v>38658</v>
      </c>
      <c r="C2771">
        <v>70.092742999999999</v>
      </c>
      <c r="D2771" s="262">
        <f t="shared" si="47"/>
        <v>-4.7075160001225767E-2</v>
      </c>
      <c r="E2771" s="105">
        <v>0</v>
      </c>
    </row>
    <row r="2772" spans="2:5">
      <c r="B2772" s="13">
        <v>38699</v>
      </c>
      <c r="C2772">
        <v>73.555374</v>
      </c>
      <c r="D2772" s="262">
        <f t="shared" si="47"/>
        <v>1.2177383796587193</v>
      </c>
      <c r="E2772" s="105">
        <v>0</v>
      </c>
    </row>
    <row r="2773" spans="2:5">
      <c r="B2773" s="13">
        <v>39778</v>
      </c>
      <c r="C2773">
        <v>33.166840000000001</v>
      </c>
      <c r="D2773" s="262">
        <f t="shared" si="47"/>
        <v>0.13376215526261734</v>
      </c>
      <c r="E2773" s="105">
        <v>0</v>
      </c>
    </row>
    <row r="2774" spans="2:5">
      <c r="B2774" s="13">
        <v>39892</v>
      </c>
      <c r="C2774">
        <v>29.253789999999999</v>
      </c>
      <c r="D2774" s="262">
        <f t="shared" si="47"/>
        <v>-0.73416289572200755</v>
      </c>
      <c r="E2774" s="105">
        <v>0</v>
      </c>
    </row>
    <row r="2775" spans="2:5">
      <c r="B2775" s="13">
        <v>40347</v>
      </c>
      <c r="C2775">
        <v>110.044044</v>
      </c>
      <c r="D2775" s="262">
        <f t="shared" si="47"/>
        <v>0.15907138200669321</v>
      </c>
      <c r="E2775" s="105">
        <v>0</v>
      </c>
    </row>
    <row r="2776" spans="2:5">
      <c r="B2776" s="13">
        <v>40598</v>
      </c>
      <c r="C2776">
        <v>94.941558999999998</v>
      </c>
      <c r="D2776" s="262">
        <f t="shared" si="47"/>
        <v>-1.3424419206808513E-2</v>
      </c>
      <c r="E2776" s="105">
        <v>0</v>
      </c>
    </row>
    <row r="2777" spans="2:5">
      <c r="B2777" s="13">
        <v>40847</v>
      </c>
      <c r="C2777">
        <v>96.233436999999995</v>
      </c>
      <c r="D2777" s="262">
        <f t="shared" si="47"/>
        <v>0.13773302772919196</v>
      </c>
      <c r="E2777" s="105">
        <v>0</v>
      </c>
    </row>
    <row r="2778" spans="2:5">
      <c r="B2778" s="13">
        <v>41404</v>
      </c>
      <c r="C2778">
        <v>84.583495999999997</v>
      </c>
      <c r="D2778" s="262">
        <f t="shared" si="47"/>
        <v>-0.66539177949133077</v>
      </c>
      <c r="E2778" s="105">
        <v>0</v>
      </c>
    </row>
    <row r="2779" spans="2:5">
      <c r="B2779" s="13">
        <v>41752</v>
      </c>
      <c r="C2779">
        <v>252.78367600000001</v>
      </c>
      <c r="D2779" s="262">
        <f t="shared" si="47"/>
        <v>-0.10034947771950246</v>
      </c>
      <c r="E2779" s="105">
        <v>0</v>
      </c>
    </row>
    <row r="2780" spans="2:5">
      <c r="B2780" s="13">
        <v>41926</v>
      </c>
      <c r="C2780">
        <v>280.97985799999998</v>
      </c>
      <c r="D2780" s="262">
        <f t="shared" si="47"/>
        <v>2.0379444146836484E-2</v>
      </c>
      <c r="E2780" s="105">
        <v>0</v>
      </c>
    </row>
    <row r="2781" spans="2:5">
      <c r="B2781" s="13">
        <v>41957</v>
      </c>
      <c r="C2781">
        <v>275.36801100000002</v>
      </c>
      <c r="D2781" s="262">
        <f t="shared" si="47"/>
        <v>3.3945165122974603E-3</v>
      </c>
      <c r="E2781" s="105">
        <v>0</v>
      </c>
    </row>
    <row r="2782" spans="2:5">
      <c r="B2782" s="13">
        <v>41968</v>
      </c>
      <c r="C2782">
        <v>274.43643200000002</v>
      </c>
      <c r="D2782" s="262">
        <f t="shared" si="47"/>
        <v>-0.66259372093307745</v>
      </c>
      <c r="E2782" s="105">
        <v>0</v>
      </c>
    </row>
    <row r="2783" spans="2:5">
      <c r="B2783" s="13">
        <v>43623</v>
      </c>
      <c r="C2783">
        <v>813.37085000000002</v>
      </c>
      <c r="D2783" s="262">
        <f t="shared" si="47"/>
        <v>-0.89355038536925457</v>
      </c>
      <c r="E2783" s="105">
        <v>0</v>
      </c>
    </row>
    <row r="2784" spans="2:5">
      <c r="B2784" s="13">
        <v>45323</v>
      </c>
      <c r="C2784">
        <v>7640.8999020000001</v>
      </c>
      <c r="D2784" s="262">
        <f t="shared" si="47"/>
        <v>4.6151154105640328</v>
      </c>
      <c r="E2784">
        <v>-1.3100117785615627E-5</v>
      </c>
    </row>
    <row r="2785" spans="2:5">
      <c r="B2785" s="13">
        <v>43326</v>
      </c>
      <c r="C2785">
        <v>1360.7734379999999</v>
      </c>
      <c r="D2785" s="262">
        <f t="shared" si="47"/>
        <v>-0.83733410560338639</v>
      </c>
      <c r="E2785" s="105">
        <v>-3.4894378237048542E-5</v>
      </c>
    </row>
    <row r="2786" spans="2:5">
      <c r="B2786" s="13">
        <v>45267</v>
      </c>
      <c r="C2786">
        <v>8365.4501949999994</v>
      </c>
      <c r="D2786" s="262">
        <f t="shared" si="47"/>
        <v>12.750065175746274</v>
      </c>
      <c r="E2786">
        <v>-4.7743387542091666E-5</v>
      </c>
    </row>
    <row r="2787" spans="2:5">
      <c r="B2787" s="13">
        <v>43685</v>
      </c>
      <c r="C2787">
        <v>608.39349400000003</v>
      </c>
      <c r="D2787" s="262">
        <f t="shared" si="47"/>
        <v>1.1638568302321746</v>
      </c>
      <c r="E2787" s="105">
        <v>-7.9246703715916641E-5</v>
      </c>
    </row>
    <row r="2788" spans="2:5">
      <c r="B2788" s="13">
        <v>41948</v>
      </c>
      <c r="C2788">
        <v>281.16162100000003</v>
      </c>
      <c r="D2788" s="262">
        <f t="shared" si="47"/>
        <v>-0.54290080299685739</v>
      </c>
      <c r="E2788" s="105">
        <v>-8.0641061120968329E-5</v>
      </c>
    </row>
    <row r="2789" spans="2:5">
      <c r="B2789" s="13">
        <v>42201</v>
      </c>
      <c r="C2789">
        <v>615.09979199999998</v>
      </c>
      <c r="D2789" s="262">
        <f t="shared" si="47"/>
        <v>-0.27022130280120471</v>
      </c>
      <c r="E2789" s="105">
        <v>-1.1271046748630266E-4</v>
      </c>
    </row>
    <row r="2790" spans="2:5">
      <c r="B2790" s="13">
        <v>44000</v>
      </c>
      <c r="C2790">
        <v>842.85797100000002</v>
      </c>
      <c r="D2790" s="262">
        <f t="shared" si="47"/>
        <v>-0.90581638827953948</v>
      </c>
      <c r="E2790" s="105">
        <v>-1.1433003514043968E-4</v>
      </c>
    </row>
    <row r="2791" spans="2:5">
      <c r="B2791" s="13">
        <v>44803</v>
      </c>
      <c r="C2791">
        <v>8949.09375</v>
      </c>
      <c r="D2791" s="262">
        <f t="shared" si="47"/>
        <v>0.66829623952260686</v>
      </c>
      <c r="E2791" s="105">
        <v>-1.1642192141407091E-4</v>
      </c>
    </row>
    <row r="2792" spans="2:5">
      <c r="B2792" s="13">
        <v>44550</v>
      </c>
      <c r="C2792">
        <v>5364.2114259999998</v>
      </c>
      <c r="D2792" s="262">
        <f t="shared" si="47"/>
        <v>39.864329275991921</v>
      </c>
      <c r="E2792" s="105">
        <v>-1.2887577308500178E-4</v>
      </c>
    </row>
    <row r="2793" spans="2:5">
      <c r="B2793" s="13">
        <v>40491</v>
      </c>
      <c r="C2793">
        <v>131.268799</v>
      </c>
      <c r="D2793" s="262">
        <f t="shared" si="47"/>
        <v>0.2115211855019079</v>
      </c>
      <c r="E2793" s="105">
        <v>-1.5724798103343174E-4</v>
      </c>
    </row>
    <row r="2794" spans="2:5">
      <c r="B2794" s="13">
        <v>39364</v>
      </c>
      <c r="C2794">
        <v>108.35039500000001</v>
      </c>
      <c r="D2794" s="262">
        <f t="shared" si="47"/>
        <v>2.8645347276048942E-2</v>
      </c>
      <c r="E2794" s="105">
        <v>-1.6769622719375811E-4</v>
      </c>
    </row>
    <row r="2795" spans="2:5">
      <c r="B2795" s="13">
        <v>39381</v>
      </c>
      <c r="C2795">
        <v>105.33309199999999</v>
      </c>
      <c r="D2795" s="262">
        <f t="shared" si="47"/>
        <v>-0.98287793976630344</v>
      </c>
      <c r="E2795" s="105">
        <v>-1.7235675893736123E-4</v>
      </c>
    </row>
    <row r="2796" spans="2:5">
      <c r="B2796" s="13">
        <v>44477</v>
      </c>
      <c r="C2796">
        <v>6151.8935549999997</v>
      </c>
      <c r="D2796" s="262">
        <f t="shared" si="47"/>
        <v>58.618086201704664</v>
      </c>
      <c r="E2796" s="105">
        <v>-1.7641032080468861E-4</v>
      </c>
    </row>
    <row r="2797" spans="2:5">
      <c r="B2797" s="13">
        <v>40396</v>
      </c>
      <c r="C2797">
        <v>103.188377</v>
      </c>
      <c r="D2797" s="262">
        <f t="shared" si="47"/>
        <v>2.3936141499463822E-2</v>
      </c>
      <c r="E2797" s="105">
        <v>-1.9981784534294975E-4</v>
      </c>
    </row>
    <row r="2798" spans="2:5">
      <c r="B2798" s="13">
        <v>40724</v>
      </c>
      <c r="C2798">
        <v>100.776184</v>
      </c>
      <c r="D2798" s="262">
        <f t="shared" si="47"/>
        <v>4.2615549905501517E-2</v>
      </c>
      <c r="E2798" s="105">
        <v>-2.0458981607019398E-4</v>
      </c>
    </row>
    <row r="2799" spans="2:5">
      <c r="B2799" s="13">
        <v>41099</v>
      </c>
      <c r="C2799">
        <v>96.657088999999999</v>
      </c>
      <c r="D2799" s="262">
        <f t="shared" si="47"/>
        <v>2.3898658479693892E-2</v>
      </c>
      <c r="E2799" s="105">
        <v>-2.1923227350628035E-4</v>
      </c>
    </row>
    <row r="2800" spans="2:5">
      <c r="B2800" s="13">
        <v>41115</v>
      </c>
      <c r="C2800">
        <v>94.401031000000003</v>
      </c>
      <c r="D2800" s="262">
        <f t="shared" si="47"/>
        <v>8.8600024646266207E-3</v>
      </c>
      <c r="E2800" s="105">
        <v>-2.3117283495937454E-4</v>
      </c>
    </row>
    <row r="2801" spans="2:5">
      <c r="B2801" s="13">
        <v>41311</v>
      </c>
      <c r="C2801">
        <v>93.571983000000003</v>
      </c>
      <c r="D2801" s="262">
        <f t="shared" si="47"/>
        <v>-0.90426860918692453</v>
      </c>
      <c r="E2801" s="105">
        <v>-2.331350933564594E-4</v>
      </c>
    </row>
    <row r="2802" spans="2:5">
      <c r="B2802" s="13">
        <v>43111</v>
      </c>
      <c r="C2802">
        <v>977.44305399999996</v>
      </c>
      <c r="D2802" s="262">
        <f t="shared" si="47"/>
        <v>10.134953877359296</v>
      </c>
      <c r="E2802" s="105">
        <v>-2.4078775174660169E-4</v>
      </c>
    </row>
    <row r="2803" spans="2:5">
      <c r="B2803" s="13">
        <v>41002</v>
      </c>
      <c r="C2803">
        <v>87.781509</v>
      </c>
      <c r="D2803" s="262">
        <f t="shared" si="47"/>
        <v>2.3032162760150698E-2</v>
      </c>
      <c r="E2803" s="105">
        <v>-2.4122268054912403E-4</v>
      </c>
    </row>
    <row r="2804" spans="2:5">
      <c r="B2804" s="13">
        <v>41401</v>
      </c>
      <c r="C2804">
        <v>85.805228999999997</v>
      </c>
      <c r="D2804" s="262">
        <f t="shared" si="47"/>
        <v>2.0762944537477228E-2</v>
      </c>
      <c r="E2804" s="105">
        <v>-2.5423220597978706E-4</v>
      </c>
    </row>
    <row r="2805" spans="2:5">
      <c r="B2805" s="13">
        <v>41379</v>
      </c>
      <c r="C2805">
        <v>84.059898000000004</v>
      </c>
      <c r="D2805" s="262">
        <f t="shared" si="47"/>
        <v>0.2478779739531953</v>
      </c>
      <c r="E2805" s="105">
        <v>-2.5950944532307334E-4</v>
      </c>
    </row>
    <row r="2806" spans="2:5">
      <c r="B2806" s="13">
        <v>39582</v>
      </c>
      <c r="C2806">
        <v>67.362273999999999</v>
      </c>
      <c r="D2806" s="262">
        <f t="shared" si="47"/>
        <v>-0.16142272927545101</v>
      </c>
      <c r="E2806" s="105">
        <v>-2.6982602002314246E-4</v>
      </c>
    </row>
    <row r="2807" spans="2:5">
      <c r="B2807" s="13">
        <v>41432</v>
      </c>
      <c r="C2807">
        <v>80.329239000000001</v>
      </c>
      <c r="D2807" s="262">
        <f t="shared" si="47"/>
        <v>-0.66793461617363148</v>
      </c>
      <c r="E2807" s="105">
        <v>-2.7155833751992339E-4</v>
      </c>
    </row>
    <row r="2808" spans="2:5">
      <c r="B2808" s="13">
        <v>41793</v>
      </c>
      <c r="C2808">
        <v>241.90789799999999</v>
      </c>
      <c r="D2808" s="262">
        <f t="shared" si="47"/>
        <v>2.457522139818173</v>
      </c>
      <c r="E2808" s="105">
        <v>-2.773964011765056E-4</v>
      </c>
    </row>
    <row r="2809" spans="2:5">
      <c r="B2809" s="13">
        <v>40101</v>
      </c>
      <c r="C2809">
        <v>69.965682999999999</v>
      </c>
      <c r="D2809" s="262">
        <f t="shared" si="47"/>
        <v>-0.87590338888014763</v>
      </c>
      <c r="E2809" s="105">
        <v>-2.7973033178698174E-4</v>
      </c>
    </row>
    <row r="2810" spans="2:5">
      <c r="B2810" s="13">
        <v>42150</v>
      </c>
      <c r="C2810">
        <v>563.80011000000002</v>
      </c>
      <c r="D2810" s="262">
        <f t="shared" si="47"/>
        <v>-0.17361019022336155</v>
      </c>
      <c r="E2810" s="105">
        <v>-2.8171197641559137E-4</v>
      </c>
    </row>
    <row r="2811" spans="2:5">
      <c r="B2811" s="13">
        <v>43755</v>
      </c>
      <c r="C2811">
        <v>682.24475099999995</v>
      </c>
      <c r="D2811" s="262">
        <f t="shared" si="47"/>
        <v>8.8924572655608074</v>
      </c>
      <c r="E2811" s="105">
        <v>-2.8235262162996488E-4</v>
      </c>
    </row>
    <row r="2812" spans="2:5">
      <c r="B2812" s="13">
        <v>40085</v>
      </c>
      <c r="C2812">
        <v>68.966155999999998</v>
      </c>
      <c r="D2812" s="262">
        <f t="shared" si="47"/>
        <v>-0.99096839096132694</v>
      </c>
      <c r="E2812" s="105">
        <v>-2.8400068953377065E-4</v>
      </c>
    </row>
    <row r="2813" spans="2:5">
      <c r="B2813" s="13">
        <v>45079</v>
      </c>
      <c r="C2813">
        <v>7636.0874020000001</v>
      </c>
      <c r="D2813" s="262">
        <f t="shared" si="47"/>
        <v>9.5035202057011379</v>
      </c>
      <c r="E2813">
        <v>-2.857476881918113E-4</v>
      </c>
    </row>
    <row r="2814" spans="2:5">
      <c r="B2814" s="13">
        <v>42870</v>
      </c>
      <c r="C2814">
        <v>727.00268600000004</v>
      </c>
      <c r="D2814" s="262">
        <f t="shared" si="47"/>
        <v>8.5019461076963836</v>
      </c>
      <c r="E2814" s="105">
        <v>-2.8855113611875945E-4</v>
      </c>
    </row>
    <row r="2815" spans="2:5">
      <c r="B2815" s="13">
        <v>41515</v>
      </c>
      <c r="C2815">
        <v>76.510925</v>
      </c>
      <c r="D2815" s="262">
        <f t="shared" si="47"/>
        <v>0.19581820038304174</v>
      </c>
      <c r="E2815" s="105">
        <v>-2.9238252388490783E-4</v>
      </c>
    </row>
    <row r="2816" spans="2:5">
      <c r="B2816" s="13">
        <v>39659</v>
      </c>
      <c r="C2816">
        <v>63.982070999999998</v>
      </c>
      <c r="D2816" s="262">
        <f t="shared" si="47"/>
        <v>-0.15585177775317929</v>
      </c>
      <c r="E2816" s="105">
        <v>-2.9396468501957434E-4</v>
      </c>
    </row>
    <row r="2817" spans="2:5">
      <c r="B2817" s="13">
        <v>41506</v>
      </c>
      <c r="C2817">
        <v>75.794830000000005</v>
      </c>
      <c r="D2817" s="262">
        <f t="shared" si="47"/>
        <v>-0.98945103624093811</v>
      </c>
      <c r="E2817" s="105">
        <v>-2.9505178244507998E-4</v>
      </c>
    </row>
    <row r="2818" spans="2:5">
      <c r="B2818" s="13">
        <v>45139</v>
      </c>
      <c r="C2818">
        <v>7185.0498049999997</v>
      </c>
      <c r="D2818" s="262">
        <f t="shared" si="47"/>
        <v>0.74298254722385182</v>
      </c>
      <c r="E2818">
        <v>-2.9919717576486649E-4</v>
      </c>
    </row>
    <row r="2819" spans="2:5">
      <c r="B2819" s="13">
        <v>44404</v>
      </c>
      <c r="C2819">
        <v>4122.2729490000002</v>
      </c>
      <c r="D2819" s="262">
        <f t="shared" si="47"/>
        <v>-0.33556869399391653</v>
      </c>
      <c r="E2819" s="105">
        <v>-2.9923243711567192E-4</v>
      </c>
    </row>
    <row r="2820" spans="2:5">
      <c r="B2820" s="13">
        <v>44942</v>
      </c>
      <c r="C2820">
        <v>6204.2124020000001</v>
      </c>
      <c r="D2820" s="262">
        <f t="shared" si="47"/>
        <v>-0.18216585723354456</v>
      </c>
      <c r="E2820" s="105">
        <v>-3.0377446577514901E-4</v>
      </c>
    </row>
    <row r="2821" spans="2:5">
      <c r="B2821" s="13">
        <v>45105</v>
      </c>
      <c r="C2821">
        <v>7586.1499020000001</v>
      </c>
      <c r="D2821" s="262">
        <f t="shared" si="47"/>
        <v>66.158605404485954</v>
      </c>
      <c r="E2821">
        <v>-3.0969203399879936E-4</v>
      </c>
    </row>
    <row r="2822" spans="2:5">
      <c r="B2822" s="13">
        <v>39225</v>
      </c>
      <c r="C2822">
        <v>112.95871699999999</v>
      </c>
      <c r="D2822" s="262">
        <f t="shared" si="47"/>
        <v>-0.59898806029478968</v>
      </c>
      <c r="E2822" s="105">
        <v>-3.1512202329749803E-4</v>
      </c>
    </row>
    <row r="2823" spans="2:5">
      <c r="B2823" s="13">
        <v>41838</v>
      </c>
      <c r="C2823">
        <v>281.68417399999998</v>
      </c>
      <c r="D2823" s="262">
        <f t="shared" si="47"/>
        <v>-0.55355802994664838</v>
      </c>
      <c r="E2823" s="105">
        <v>-3.2231390979998705E-4</v>
      </c>
    </row>
    <row r="2824" spans="2:5">
      <c r="B2824" s="13">
        <v>42662</v>
      </c>
      <c r="C2824">
        <v>630.95361300000002</v>
      </c>
      <c r="D2824" s="262">
        <f t="shared" ref="D2824:D2887" si="48">(C2824-C2825)/C2825</f>
        <v>-0.27429981397637115</v>
      </c>
      <c r="E2824" s="105">
        <v>-3.3236718572612591E-4</v>
      </c>
    </row>
    <row r="2825" spans="2:5">
      <c r="B2825" s="13">
        <v>42277</v>
      </c>
      <c r="C2825">
        <v>869.44116199999996</v>
      </c>
      <c r="D2825" s="262">
        <f t="shared" si="48"/>
        <v>0.51254714669297741</v>
      </c>
      <c r="E2825" s="105">
        <v>-3.4568764286200285E-4</v>
      </c>
    </row>
    <row r="2826" spans="2:5">
      <c r="B2826" s="13">
        <v>42153</v>
      </c>
      <c r="C2826">
        <v>574.81921399999999</v>
      </c>
      <c r="D2826" s="262">
        <f t="shared" si="48"/>
        <v>-0.5728595029672926</v>
      </c>
      <c r="E2826" s="105">
        <v>-3.5568792156810046E-4</v>
      </c>
    </row>
    <row r="2827" spans="2:5">
      <c r="B2827" s="13">
        <v>43293</v>
      </c>
      <c r="C2827">
        <v>1345.7380370000001</v>
      </c>
      <c r="D2827" s="262">
        <f t="shared" si="48"/>
        <v>11.613145816263181</v>
      </c>
      <c r="E2827" s="105">
        <v>-3.8472920997922985E-4</v>
      </c>
    </row>
    <row r="2828" spans="2:5">
      <c r="B2828" s="13">
        <v>40385</v>
      </c>
      <c r="C2828">
        <v>106.693291</v>
      </c>
      <c r="D2828" s="262">
        <f t="shared" si="48"/>
        <v>-0.88690621078448861</v>
      </c>
      <c r="E2828" s="105">
        <v>-3.8627615508086131E-4</v>
      </c>
    </row>
    <row r="2829" spans="2:5">
      <c r="B2829" s="13">
        <v>43167</v>
      </c>
      <c r="C2829">
        <v>943.405396</v>
      </c>
      <c r="D2829" s="262">
        <f t="shared" si="48"/>
        <v>19.042841722176316</v>
      </c>
      <c r="E2829" s="105">
        <v>-3.9895339338674946E-4</v>
      </c>
    </row>
    <row r="2830" spans="2:5">
      <c r="B2830" s="13">
        <v>39724</v>
      </c>
      <c r="C2830">
        <v>47.069443</v>
      </c>
      <c r="D2830" s="262">
        <f t="shared" si="48"/>
        <v>-0.93762044171489256</v>
      </c>
      <c r="E2830" s="105">
        <v>-3.9946268552375452E-4</v>
      </c>
    </row>
    <row r="2831" spans="2:5">
      <c r="B2831" s="13">
        <v>42601</v>
      </c>
      <c r="C2831">
        <v>754.56518600000004</v>
      </c>
      <c r="D2831" s="262">
        <f t="shared" si="48"/>
        <v>6.5814386004400438</v>
      </c>
      <c r="E2831" s="105">
        <v>-4.3232038282956648E-4</v>
      </c>
    </row>
    <row r="2832" spans="2:5">
      <c r="B2832" s="13">
        <v>41264</v>
      </c>
      <c r="C2832">
        <v>99.527968999999999</v>
      </c>
      <c r="D2832" s="262">
        <f t="shared" si="48"/>
        <v>5.4310190743573503E-2</v>
      </c>
      <c r="E2832" s="105">
        <v>-4.3820727118561186E-4</v>
      </c>
    </row>
    <row r="2833" spans="2:5">
      <c r="B2833" s="13">
        <v>41150</v>
      </c>
      <c r="C2833">
        <v>94.401031000000003</v>
      </c>
      <c r="D2833" s="262">
        <f t="shared" si="48"/>
        <v>-0.90899746705602824</v>
      </c>
      <c r="E2833" s="105">
        <v>-4.6208006312938249E-4</v>
      </c>
    </row>
    <row r="2834" spans="2:5">
      <c r="B2834" s="13">
        <v>42368</v>
      </c>
      <c r="C2834">
        <v>1037.3450929999999</v>
      </c>
      <c r="D2834" s="262">
        <f t="shared" si="48"/>
        <v>10.662566148148557</v>
      </c>
      <c r="E2834" s="105">
        <v>-4.6777674112190645E-4</v>
      </c>
    </row>
    <row r="2835" spans="2:5">
      <c r="B2835" s="13">
        <v>40805</v>
      </c>
      <c r="C2835">
        <v>88.946556000000001</v>
      </c>
      <c r="D2835" s="262">
        <f t="shared" si="48"/>
        <v>4.0648648082397161E-3</v>
      </c>
      <c r="E2835" s="105">
        <v>-4.7617158673551028E-4</v>
      </c>
    </row>
    <row r="2836" spans="2:5">
      <c r="B2836" s="13">
        <v>41053</v>
      </c>
      <c r="C2836">
        <v>88.586464000000007</v>
      </c>
      <c r="D2836" s="262">
        <f t="shared" si="48"/>
        <v>-0.22245226874119309</v>
      </c>
      <c r="E2836" s="105">
        <v>-4.7784684924419301E-4</v>
      </c>
    </row>
    <row r="2837" spans="2:5">
      <c r="B2837" s="13">
        <v>39325</v>
      </c>
      <c r="C2837">
        <v>113.93058000000001</v>
      </c>
      <c r="D2837" s="262">
        <f t="shared" si="48"/>
        <v>-0.85716223491573029</v>
      </c>
      <c r="E2837" s="105">
        <v>-4.7850981395173252E-4</v>
      </c>
    </row>
    <row r="2838" spans="2:5">
      <c r="B2838" s="13">
        <v>43831</v>
      </c>
      <c r="C2838">
        <v>797.622253</v>
      </c>
      <c r="D2838" s="262">
        <f t="shared" si="48"/>
        <v>-8.7095084515926569E-2</v>
      </c>
      <c r="E2838" s="105">
        <v>-4.8299910493346807E-4</v>
      </c>
    </row>
    <row r="2839" spans="2:5">
      <c r="B2839" s="13">
        <v>43648</v>
      </c>
      <c r="C2839">
        <v>873.71887200000003</v>
      </c>
      <c r="D2839" s="262">
        <f t="shared" si="48"/>
        <v>0.40939700421836783</v>
      </c>
      <c r="E2839" s="105">
        <v>-4.8840936334719086E-4</v>
      </c>
    </row>
    <row r="2840" spans="2:5">
      <c r="B2840" s="13">
        <v>42879</v>
      </c>
      <c r="C2840">
        <v>619.92388900000003</v>
      </c>
      <c r="D2840" s="262">
        <f t="shared" si="48"/>
        <v>-0.89510098359042545</v>
      </c>
      <c r="E2840" s="105">
        <v>-4.8869366358914761E-4</v>
      </c>
    </row>
    <row r="2841" spans="2:5">
      <c r="B2841" s="13">
        <v>45014</v>
      </c>
      <c r="C2841">
        <v>5909.720703</v>
      </c>
      <c r="D2841" s="262">
        <f t="shared" si="48"/>
        <v>-0.26595526277355525</v>
      </c>
      <c r="E2841" s="105">
        <v>-5.1192038384813559E-4</v>
      </c>
    </row>
    <row r="2842" spans="2:5">
      <c r="B2842" s="13">
        <v>45239</v>
      </c>
      <c r="C2842">
        <v>8050.8999020000001</v>
      </c>
      <c r="D2842" s="262">
        <f t="shared" si="48"/>
        <v>96.18830182100379</v>
      </c>
      <c r="E2842">
        <v>-5.1519271766930315E-4</v>
      </c>
    </row>
    <row r="2843" spans="2:5">
      <c r="B2843" s="13">
        <v>41334</v>
      </c>
      <c r="C2843">
        <v>82.838158000000007</v>
      </c>
      <c r="D2843" s="262">
        <f t="shared" si="48"/>
        <v>2.1522731870993426E-2</v>
      </c>
      <c r="E2843" s="105">
        <v>-5.2643650674036031E-4</v>
      </c>
    </row>
    <row r="2844" spans="2:5">
      <c r="B2844" s="13">
        <v>41442</v>
      </c>
      <c r="C2844">
        <v>81.092819000000006</v>
      </c>
      <c r="D2844" s="262">
        <f t="shared" si="48"/>
        <v>1.7491679131964388</v>
      </c>
      <c r="E2844" s="105">
        <v>-5.3777308379222453E-4</v>
      </c>
    </row>
    <row r="2845" spans="2:5">
      <c r="B2845" s="13">
        <v>37952</v>
      </c>
      <c r="C2845">
        <v>29.497223000000002</v>
      </c>
      <c r="D2845" s="262">
        <f t="shared" si="48"/>
        <v>-0.57769459471063789</v>
      </c>
      <c r="E2845" s="105">
        <v>-5.4571952896256023E-4</v>
      </c>
    </row>
    <row r="2846" spans="2:5">
      <c r="B2846" s="13">
        <v>40109</v>
      </c>
      <c r="C2846">
        <v>69.848083000000003</v>
      </c>
      <c r="D2846" s="262">
        <f t="shared" si="48"/>
        <v>-0.99071878776201705</v>
      </c>
      <c r="E2846" s="105">
        <v>-5.6068867937437983E-4</v>
      </c>
    </row>
    <row r="2847" spans="2:5">
      <c r="B2847" s="13">
        <v>45397</v>
      </c>
      <c r="C2847">
        <v>7525.75</v>
      </c>
      <c r="D2847" s="262">
        <f t="shared" si="48"/>
        <v>108.18442416055628</v>
      </c>
      <c r="E2847">
        <v>-5.6440903054448869E-4</v>
      </c>
    </row>
    <row r="2848" spans="2:5">
      <c r="B2848" s="13">
        <v>40081</v>
      </c>
      <c r="C2848">
        <v>68.926956000000004</v>
      </c>
      <c r="D2848" s="262">
        <f t="shared" si="48"/>
        <v>-0.92456003924636021</v>
      </c>
      <c r="E2848" s="105">
        <v>-5.683947355278712E-4</v>
      </c>
    </row>
    <row r="2849" spans="2:5">
      <c r="B2849" s="13">
        <v>43483</v>
      </c>
      <c r="C2849">
        <v>913.666382</v>
      </c>
      <c r="D2849" s="262">
        <f t="shared" si="48"/>
        <v>7.3757524980689526E-3</v>
      </c>
      <c r="E2849" s="105">
        <v>-5.7076761278725022E-4</v>
      </c>
    </row>
    <row r="2850" spans="2:5">
      <c r="B2850" s="13">
        <v>43573</v>
      </c>
      <c r="C2850">
        <v>906.97674600000005</v>
      </c>
      <c r="D2850" s="262">
        <f t="shared" si="48"/>
        <v>31.731015930020089</v>
      </c>
      <c r="E2850" s="105">
        <v>-5.7510939104335435E-4</v>
      </c>
    </row>
    <row r="2851" spans="2:5">
      <c r="B2851" s="13">
        <v>37802</v>
      </c>
      <c r="C2851">
        <v>27.710008999999999</v>
      </c>
      <c r="D2851" s="262">
        <f t="shared" si="48"/>
        <v>-0.57869363963071196</v>
      </c>
      <c r="E2851" s="105">
        <v>-5.8068010913473497E-4</v>
      </c>
    </row>
    <row r="2852" spans="2:5">
      <c r="B2852" s="13">
        <v>40134</v>
      </c>
      <c r="C2852">
        <v>65.771636999999998</v>
      </c>
      <c r="D2852" s="262">
        <f t="shared" si="48"/>
        <v>-0.99005129130363823</v>
      </c>
      <c r="E2852" s="105">
        <v>-5.957528823062147E-4</v>
      </c>
    </row>
    <row r="2853" spans="2:5">
      <c r="B2853" s="13">
        <v>44974</v>
      </c>
      <c r="C2853">
        <v>6611.0727539999998</v>
      </c>
      <c r="D2853" s="262">
        <f t="shared" si="48"/>
        <v>-8.5187903799570933E-2</v>
      </c>
      <c r="E2853" s="105">
        <v>-5.9995844283065587E-4</v>
      </c>
    </row>
    <row r="2854" spans="2:5">
      <c r="B2854" s="13">
        <v>45133</v>
      </c>
      <c r="C2854">
        <v>7226.7001950000003</v>
      </c>
      <c r="D2854" s="262">
        <f t="shared" si="48"/>
        <v>13.523267910635733</v>
      </c>
      <c r="E2854">
        <v>-6.0151846789821724E-4</v>
      </c>
    </row>
    <row r="2855" spans="2:5">
      <c r="B2855" s="13">
        <v>42691</v>
      </c>
      <c r="C2855">
        <v>497.59463499999998</v>
      </c>
      <c r="D2855" s="262">
        <f t="shared" si="48"/>
        <v>-0.36216856233640893</v>
      </c>
      <c r="E2855" s="105">
        <v>-6.0900643601483962E-4</v>
      </c>
    </row>
    <row r="2856" spans="2:5">
      <c r="B2856" s="13">
        <v>43774</v>
      </c>
      <c r="C2856">
        <v>780.13500999999997</v>
      </c>
      <c r="D2856" s="262">
        <f t="shared" si="48"/>
        <v>-0.31143720167729305</v>
      </c>
      <c r="E2856" s="105">
        <v>-6.1721831638572046E-4</v>
      </c>
    </row>
    <row r="2857" spans="2:5">
      <c r="B2857" s="13">
        <v>43213</v>
      </c>
      <c r="C2857">
        <v>1132.990356</v>
      </c>
      <c r="D2857" s="262">
        <f t="shared" si="48"/>
        <v>-0.59258175374460398</v>
      </c>
      <c r="E2857" s="105">
        <v>-6.2279018716932194E-4</v>
      </c>
    </row>
    <row r="2858" spans="2:5">
      <c r="B2858" s="13">
        <v>44238</v>
      </c>
      <c r="C2858">
        <v>2780.9023440000001</v>
      </c>
      <c r="D2858" s="262">
        <f t="shared" si="48"/>
        <v>-0.33665088174912478</v>
      </c>
      <c r="E2858" s="105">
        <v>-6.3459559847993949E-4</v>
      </c>
    </row>
    <row r="2859" spans="2:5">
      <c r="B2859" s="13">
        <v>44399</v>
      </c>
      <c r="C2859">
        <v>4192.2153319999998</v>
      </c>
      <c r="D2859" s="262">
        <f t="shared" si="48"/>
        <v>33.083478493011036</v>
      </c>
      <c r="E2859" s="105">
        <v>-6.3542376758598455E-4</v>
      </c>
    </row>
    <row r="2860" spans="2:5">
      <c r="B2860" s="13">
        <v>40255</v>
      </c>
      <c r="C2860">
        <v>122.998459</v>
      </c>
      <c r="D2860" s="262">
        <f t="shared" si="48"/>
        <v>-0.91400961219029331</v>
      </c>
      <c r="E2860" s="105">
        <v>-6.3687041436381159E-4</v>
      </c>
    </row>
    <row r="2861" spans="2:5">
      <c r="B2861" s="13">
        <v>44117</v>
      </c>
      <c r="C2861">
        <v>1430.3745120000001</v>
      </c>
      <c r="D2861" s="262">
        <f t="shared" si="48"/>
        <v>4.2775826097986345</v>
      </c>
      <c r="E2861" s="105">
        <v>-6.5107233685543768E-4</v>
      </c>
    </row>
    <row r="2862" spans="2:5">
      <c r="B2862" s="13">
        <v>41870</v>
      </c>
      <c r="C2862">
        <v>271.02835099999999</v>
      </c>
      <c r="D2862" s="262">
        <f t="shared" si="48"/>
        <v>1.2669133630090601</v>
      </c>
      <c r="E2862" s="105">
        <v>-6.7052786601443375E-4</v>
      </c>
    </row>
    <row r="2863" spans="2:5">
      <c r="B2863" s="13">
        <v>40463</v>
      </c>
      <c r="C2863">
        <v>119.558319</v>
      </c>
      <c r="D2863" s="262">
        <f t="shared" si="48"/>
        <v>-0.98616167164303958</v>
      </c>
      <c r="E2863" s="105">
        <v>-6.8934681835488014E-4</v>
      </c>
    </row>
    <row r="2864" spans="2:5">
      <c r="B2864" s="13">
        <v>45295</v>
      </c>
      <c r="C2864">
        <v>8639.6503909999992</v>
      </c>
      <c r="D2864" s="262">
        <f t="shared" si="48"/>
        <v>385.31200020818767</v>
      </c>
      <c r="E2864">
        <v>-7.1701663576803545E-4</v>
      </c>
    </row>
    <row r="2865" spans="2:5">
      <c r="B2865" s="13">
        <v>37705</v>
      </c>
      <c r="C2865">
        <v>22.364436999999999</v>
      </c>
      <c r="D2865" s="262">
        <f t="shared" si="48"/>
        <v>-0.68562073446777283</v>
      </c>
      <c r="E2865" s="105">
        <v>-7.1928575433963054E-4</v>
      </c>
    </row>
    <row r="2866" spans="2:5">
      <c r="B2866" s="13">
        <v>38866</v>
      </c>
      <c r="C2866">
        <v>71.138396999999998</v>
      </c>
      <c r="D2866" s="262">
        <f t="shared" si="48"/>
        <v>-0.99148750300971977</v>
      </c>
      <c r="E2866" s="105">
        <v>-7.2222412948647421E-4</v>
      </c>
    </row>
    <row r="2867" spans="2:5">
      <c r="B2867" s="13">
        <v>44832</v>
      </c>
      <c r="C2867">
        <v>8356.9365230000003</v>
      </c>
      <c r="D2867" s="262">
        <f t="shared" si="48"/>
        <v>379.7987796028645</v>
      </c>
      <c r="E2867" s="105">
        <v>-7.2958689620395074E-4</v>
      </c>
    </row>
    <row r="2868" spans="2:5">
      <c r="B2868" s="13">
        <v>37735</v>
      </c>
      <c r="C2868">
        <v>21.945806999999999</v>
      </c>
      <c r="D2868" s="262">
        <f t="shared" si="48"/>
        <v>-0.80244081985566262</v>
      </c>
      <c r="E2868" s="105">
        <v>-7.3304202285541748E-4</v>
      </c>
    </row>
    <row r="2869" spans="2:5">
      <c r="B2869" s="13">
        <v>40518</v>
      </c>
      <c r="C2869">
        <v>111.08472399999999</v>
      </c>
      <c r="D2869" s="262">
        <f t="shared" si="48"/>
        <v>1.2082144349816544</v>
      </c>
      <c r="E2869" s="105">
        <v>-7.4182858501847262E-4</v>
      </c>
    </row>
    <row r="2870" spans="2:5">
      <c r="B2870" s="13">
        <v>39982</v>
      </c>
      <c r="C2870">
        <v>50.305225</v>
      </c>
      <c r="D2870" s="262">
        <f t="shared" si="48"/>
        <v>-0.60589198290654511</v>
      </c>
      <c r="E2870" s="105">
        <v>-7.4751419054349864E-4</v>
      </c>
    </row>
    <row r="2871" spans="2:5">
      <c r="B2871" s="13">
        <v>40281</v>
      </c>
      <c r="C2871">
        <v>127.643242</v>
      </c>
      <c r="D2871" s="262">
        <f t="shared" si="48"/>
        <v>0.50907976184857628</v>
      </c>
      <c r="E2871" s="105">
        <v>-7.6723063824118021E-4</v>
      </c>
    </row>
    <row r="2872" spans="2:5">
      <c r="B2872" s="13">
        <v>41407</v>
      </c>
      <c r="C2872">
        <v>84.583495999999997</v>
      </c>
      <c r="D2872" s="262">
        <f t="shared" si="48"/>
        <v>-0.91544940770849614</v>
      </c>
      <c r="E2872" s="105">
        <v>-7.7313430300323391E-4</v>
      </c>
    </row>
    <row r="2873" spans="2:5">
      <c r="B2873" s="13">
        <v>44056</v>
      </c>
      <c r="C2873">
        <v>1000.3891599999999</v>
      </c>
      <c r="D2873" s="262">
        <f t="shared" si="48"/>
        <v>-0.84934901889050851</v>
      </c>
      <c r="E2873" s="105">
        <v>-7.8393065678569968E-4</v>
      </c>
    </row>
    <row r="2874" spans="2:5">
      <c r="B2874" s="13">
        <v>44964</v>
      </c>
      <c r="C2874">
        <v>6640.4423829999996</v>
      </c>
      <c r="D2874" s="262">
        <f t="shared" si="48"/>
        <v>-0.14067064913982635</v>
      </c>
      <c r="E2874" s="105">
        <v>-7.9879520288562945E-4</v>
      </c>
    </row>
    <row r="2875" spans="2:5">
      <c r="B2875" s="13">
        <v>44735</v>
      </c>
      <c r="C2875">
        <v>7727.470703</v>
      </c>
      <c r="D2875" s="262">
        <f t="shared" si="48"/>
        <v>68.969422798108241</v>
      </c>
      <c r="E2875" s="105">
        <v>-8.0833845129155407E-4</v>
      </c>
    </row>
    <row r="2876" spans="2:5">
      <c r="B2876" s="13">
        <v>39343</v>
      </c>
      <c r="C2876">
        <v>110.440681</v>
      </c>
      <c r="D2876" s="262">
        <f t="shared" si="48"/>
        <v>-0.98534365629152221</v>
      </c>
      <c r="E2876" s="105">
        <v>-8.2236227551187437E-4</v>
      </c>
    </row>
    <row r="2877" spans="2:5">
      <c r="B2877" s="13">
        <v>45113</v>
      </c>
      <c r="C2877">
        <v>7535.3500979999999</v>
      </c>
      <c r="D2877" s="262">
        <f t="shared" si="48"/>
        <v>72.534817289058168</v>
      </c>
      <c r="E2877">
        <v>-8.3533498397075575E-4</v>
      </c>
    </row>
    <row r="2878" spans="2:5">
      <c r="B2878" s="13">
        <v>41282</v>
      </c>
      <c r="C2878">
        <v>102.47322800000001</v>
      </c>
      <c r="D2878" s="262">
        <f t="shared" si="48"/>
        <v>-6.3628492239536705E-2</v>
      </c>
      <c r="E2878" s="105">
        <v>-8.5071756393332513E-4</v>
      </c>
    </row>
    <row r="2879" spans="2:5">
      <c r="B2879" s="13">
        <v>40241</v>
      </c>
      <c r="C2879">
        <v>109.436508</v>
      </c>
      <c r="D2879" s="262">
        <f t="shared" si="48"/>
        <v>-4.7711672282626329E-2</v>
      </c>
      <c r="E2879" s="105">
        <v>-8.9454927129252351E-4</v>
      </c>
    </row>
    <row r="2880" spans="2:5">
      <c r="B2880" s="13">
        <v>40472</v>
      </c>
      <c r="C2880">
        <v>114.91951</v>
      </c>
      <c r="D2880" s="262">
        <f t="shared" si="48"/>
        <v>-0.85190243149859313</v>
      </c>
      <c r="E2880" s="105">
        <v>-8.9604149446315953E-4</v>
      </c>
    </row>
    <row r="2881" spans="2:5">
      <c r="B2881" s="13">
        <v>42570</v>
      </c>
      <c r="C2881">
        <v>775.97161900000003</v>
      </c>
      <c r="D2881" s="262">
        <f t="shared" si="48"/>
        <v>1.8242357677887675</v>
      </c>
      <c r="E2881" s="105">
        <v>-9.0066948708560004E-4</v>
      </c>
    </row>
    <row r="2882" spans="2:5">
      <c r="B2882" s="13">
        <v>41848</v>
      </c>
      <c r="C2882">
        <v>274.754547</v>
      </c>
      <c r="D2882" s="262">
        <f t="shared" si="48"/>
        <v>5.6566632302135753</v>
      </c>
      <c r="E2882" s="105">
        <v>-9.0863265200195875E-4</v>
      </c>
    </row>
    <row r="2883" spans="2:5">
      <c r="B2883" s="13">
        <v>39932</v>
      </c>
      <c r="C2883">
        <v>41.275115999999997</v>
      </c>
      <c r="D2883" s="262">
        <f t="shared" si="48"/>
        <v>-0.62809055206867215</v>
      </c>
      <c r="E2883" s="105">
        <v>-9.1090527311332833E-4</v>
      </c>
    </row>
    <row r="2884" spans="2:5">
      <c r="B2884" s="13">
        <v>40515</v>
      </c>
      <c r="C2884">
        <v>110.981628</v>
      </c>
      <c r="D2884" s="262">
        <f t="shared" si="48"/>
        <v>-0.82138700346504456</v>
      </c>
      <c r="E2884" s="105">
        <v>-9.2808440519682653E-4</v>
      </c>
    </row>
    <row r="2885" spans="2:5">
      <c r="B2885" s="13">
        <v>43719</v>
      </c>
      <c r="C2885">
        <v>621.35247800000002</v>
      </c>
      <c r="D2885" s="262">
        <f t="shared" si="48"/>
        <v>-0.23825442879051992</v>
      </c>
      <c r="E2885" s="105">
        <v>-9.2946713654066962E-4</v>
      </c>
    </row>
    <row r="2886" spans="2:5">
      <c r="B2886" s="13">
        <v>43592</v>
      </c>
      <c r="C2886">
        <v>815.69555700000001</v>
      </c>
      <c r="D2886" s="262">
        <f t="shared" si="48"/>
        <v>7.5692466185565506</v>
      </c>
      <c r="E2886" s="105">
        <v>-9.297442289908697E-4</v>
      </c>
    </row>
    <row r="2887" spans="2:5">
      <c r="B2887" s="13">
        <v>39090</v>
      </c>
      <c r="C2887">
        <v>95.188713000000007</v>
      </c>
      <c r="D2887" s="262">
        <f t="shared" si="48"/>
        <v>-0.86781616738805989</v>
      </c>
      <c r="E2887" s="105">
        <v>-9.3447842616930382E-4</v>
      </c>
    </row>
    <row r="2888" spans="2:5">
      <c r="B2888" s="13">
        <v>42845</v>
      </c>
      <c r="C2888">
        <v>720.12371800000005</v>
      </c>
      <c r="D2888" s="262">
        <f t="shared" ref="D2888:D2951" si="49">(C2888-C2889)/C2889</f>
        <v>-5.5937273593330006E-2</v>
      </c>
      <c r="E2888" s="105">
        <v>-9.3822143626330265E-4</v>
      </c>
    </row>
    <row r="2889" spans="2:5">
      <c r="B2889" s="13">
        <v>43783</v>
      </c>
      <c r="C2889">
        <v>762.792236</v>
      </c>
      <c r="D2889" s="262">
        <f t="shared" si="49"/>
        <v>13.584593193640647</v>
      </c>
      <c r="E2889" s="105">
        <v>-9.4648710408328147E-4</v>
      </c>
    </row>
    <row r="2890" spans="2:5">
      <c r="B2890" s="13">
        <v>38320</v>
      </c>
      <c r="C2890">
        <v>52.301234999999998</v>
      </c>
      <c r="D2890" s="262">
        <f t="shared" si="49"/>
        <v>-0.40332444935220368</v>
      </c>
      <c r="E2890" s="105">
        <v>-9.5565981070370651E-4</v>
      </c>
    </row>
    <row r="2891" spans="2:5">
      <c r="B2891" s="13">
        <v>41060</v>
      </c>
      <c r="C2891">
        <v>87.654396000000006</v>
      </c>
      <c r="D2891" s="262">
        <f t="shared" si="49"/>
        <v>0.16708370674144585</v>
      </c>
      <c r="E2891" s="105">
        <v>-9.658972848639862E-4</v>
      </c>
    </row>
    <row r="2892" spans="2:5">
      <c r="B2892" s="13">
        <v>39471</v>
      </c>
      <c r="C2892">
        <v>75.105491999999998</v>
      </c>
      <c r="D2892" s="262">
        <f t="shared" si="49"/>
        <v>-0.28219084870577438</v>
      </c>
      <c r="E2892" s="105">
        <v>-9.6723509247836014E-4</v>
      </c>
    </row>
    <row r="2893" spans="2:5">
      <c r="B2893" s="13">
        <v>40402</v>
      </c>
      <c r="C2893">
        <v>104.631561</v>
      </c>
      <c r="D2893" s="262">
        <f t="shared" si="49"/>
        <v>-0.98321766306773173</v>
      </c>
      <c r="E2893" s="105">
        <v>-9.8443051304935051E-4</v>
      </c>
    </row>
    <row r="2894" spans="2:5">
      <c r="B2894" s="13">
        <v>45029</v>
      </c>
      <c r="C2894">
        <v>6234.6240230000003</v>
      </c>
      <c r="D2894" s="262">
        <f t="shared" si="49"/>
        <v>123.278669773256</v>
      </c>
      <c r="E2894" s="105">
        <v>-9.9364616156342165E-4</v>
      </c>
    </row>
    <row r="2895" spans="2:5">
      <c r="B2895" s="13">
        <v>38338</v>
      </c>
      <c r="C2895">
        <v>50.166485000000002</v>
      </c>
      <c r="D2895" s="262">
        <f t="shared" si="49"/>
        <v>-0.40778555551629742</v>
      </c>
      <c r="E2895" s="105">
        <v>-9.9650461682674382E-4</v>
      </c>
    </row>
    <row r="2896" spans="2:5">
      <c r="B2896" s="13">
        <v>41044</v>
      </c>
      <c r="C2896">
        <v>84.709998999999996</v>
      </c>
      <c r="D2896" s="262">
        <f t="shared" si="49"/>
        <v>-0.91268162024775434</v>
      </c>
      <c r="E2896" s="105">
        <v>-9.9926020167458835E-4</v>
      </c>
    </row>
    <row r="2897" spans="2:5">
      <c r="B2897" s="13">
        <v>44049</v>
      </c>
      <c r="C2897">
        <v>970.12792999999999</v>
      </c>
      <c r="D2897" s="262">
        <f t="shared" si="49"/>
        <v>6.8905774422832184</v>
      </c>
      <c r="E2897" s="105">
        <v>-1.0100783493445767E-3</v>
      </c>
    </row>
    <row r="2898" spans="2:5">
      <c r="B2898" s="13">
        <v>39234</v>
      </c>
      <c r="C2898">
        <v>122.947647</v>
      </c>
      <c r="D2898" s="262">
        <f t="shared" si="49"/>
        <v>0.435789231542839</v>
      </c>
      <c r="E2898" s="105">
        <v>-1.0127543821013549E-3</v>
      </c>
    </row>
    <row r="2899" spans="2:5">
      <c r="B2899" s="13">
        <v>41367</v>
      </c>
      <c r="C2899">
        <v>85.630707000000001</v>
      </c>
      <c r="D2899" s="262">
        <f t="shared" si="49"/>
        <v>-0.98779633032440484</v>
      </c>
      <c r="E2899" s="105">
        <v>-1.0178730694666157E-3</v>
      </c>
    </row>
    <row r="2900" spans="2:5">
      <c r="B2900" s="13">
        <v>45159</v>
      </c>
      <c r="C2900">
        <v>7016.7998049999997</v>
      </c>
      <c r="D2900" s="262">
        <f t="shared" si="49"/>
        <v>98.802456117917899</v>
      </c>
      <c r="E2900">
        <v>-1.0321680798503394E-3</v>
      </c>
    </row>
    <row r="2901" spans="2:5">
      <c r="B2901" s="13">
        <v>39568</v>
      </c>
      <c r="C2901">
        <v>70.306884999999994</v>
      </c>
      <c r="D2901" s="262">
        <f t="shared" si="49"/>
        <v>-0.94889441161254151</v>
      </c>
      <c r="E2901" s="105">
        <v>-1.0331971049395376E-3</v>
      </c>
    </row>
    <row r="2902" spans="2:5">
      <c r="B2902" s="13">
        <v>43307</v>
      </c>
      <c r="C2902">
        <v>1375.7181399999999</v>
      </c>
      <c r="D2902" s="262">
        <f t="shared" si="49"/>
        <v>15.664300238835263</v>
      </c>
      <c r="E2902" s="105">
        <v>-1.0335459513088573E-3</v>
      </c>
    </row>
    <row r="2903" spans="2:5">
      <c r="B2903" s="13">
        <v>38842</v>
      </c>
      <c r="C2903">
        <v>82.554810000000003</v>
      </c>
      <c r="D2903" s="262">
        <f t="shared" si="49"/>
        <v>1.6788276951865748</v>
      </c>
      <c r="E2903" s="105">
        <v>-1.037215082585399E-3</v>
      </c>
    </row>
    <row r="2904" spans="2:5">
      <c r="B2904" s="13">
        <v>38098</v>
      </c>
      <c r="C2904">
        <v>30.817513999999999</v>
      </c>
      <c r="D2904" s="262">
        <f t="shared" si="49"/>
        <v>-0.64343747889175129</v>
      </c>
      <c r="E2904" s="105">
        <v>-1.043899331591949E-3</v>
      </c>
    </row>
    <row r="2905" spans="2:5">
      <c r="B2905" s="13">
        <v>39412</v>
      </c>
      <c r="C2905">
        <v>86.429481999999993</v>
      </c>
      <c r="D2905" s="262">
        <f t="shared" si="49"/>
        <v>-0.15706436812291516</v>
      </c>
      <c r="E2905" s="105">
        <v>-1.050307757059041E-3</v>
      </c>
    </row>
    <row r="2906" spans="2:5">
      <c r="B2906" s="13">
        <v>39448</v>
      </c>
      <c r="C2906">
        <v>102.533905</v>
      </c>
      <c r="D2906" s="262">
        <f t="shared" si="49"/>
        <v>3.1332525525513688E-2</v>
      </c>
      <c r="E2906" s="105">
        <v>-1.0625374849111138E-3</v>
      </c>
    </row>
    <row r="2907" spans="2:5">
      <c r="B2907" s="13">
        <v>41192</v>
      </c>
      <c r="C2907">
        <v>99.418861000000007</v>
      </c>
      <c r="D2907" s="262">
        <f t="shared" si="49"/>
        <v>-0.88157309266194273</v>
      </c>
      <c r="E2907" s="105">
        <v>-1.096254661842763E-3</v>
      </c>
    </row>
    <row r="2908" spans="2:5">
      <c r="B2908" s="13">
        <v>42311</v>
      </c>
      <c r="C2908">
        <v>839.495544</v>
      </c>
      <c r="D2908" s="262">
        <f t="shared" si="49"/>
        <v>27.758412873861779</v>
      </c>
      <c r="E2908" s="105">
        <v>-1.1006251808231464E-3</v>
      </c>
    </row>
    <row r="2909" spans="2:5">
      <c r="B2909" s="13">
        <v>38126</v>
      </c>
      <c r="C2909">
        <v>29.191303000000001</v>
      </c>
      <c r="D2909" s="262">
        <f t="shared" si="49"/>
        <v>-0.7394883163137137</v>
      </c>
      <c r="E2909" s="105">
        <v>-1.1020579356161037E-3</v>
      </c>
    </row>
    <row r="2910" spans="2:5">
      <c r="B2910" s="13">
        <v>40561</v>
      </c>
      <c r="C2910">
        <v>112.053719</v>
      </c>
      <c r="D2910" s="262">
        <f t="shared" si="49"/>
        <v>0.73748604610872881</v>
      </c>
      <c r="E2910" s="105">
        <v>-1.1026017128618918E-3</v>
      </c>
    </row>
    <row r="2911" spans="2:5">
      <c r="B2911" s="13">
        <v>38938</v>
      </c>
      <c r="C2911">
        <v>64.491866999999999</v>
      </c>
      <c r="D2911" s="262">
        <f t="shared" si="49"/>
        <v>-0.71033159222911657</v>
      </c>
      <c r="E2911" s="105">
        <v>-1.1031071051481279E-3</v>
      </c>
    </row>
    <row r="2912" spans="2:5">
      <c r="B2912" s="13">
        <v>41689</v>
      </c>
      <c r="C2912">
        <v>222.64032</v>
      </c>
      <c r="D2912" s="262">
        <f t="shared" si="49"/>
        <v>-0.35784703379360022</v>
      </c>
      <c r="E2912" s="105">
        <v>-1.1043246014330527E-3</v>
      </c>
    </row>
    <row r="2913" spans="2:5">
      <c r="B2913" s="13">
        <v>42033</v>
      </c>
      <c r="C2913">
        <v>346.70916699999998</v>
      </c>
      <c r="D2913" s="262">
        <f t="shared" si="49"/>
        <v>-0.77355044577065324</v>
      </c>
      <c r="E2913" s="105">
        <v>-1.1127517167485157E-3</v>
      </c>
    </row>
    <row r="2914" spans="2:5">
      <c r="B2914" s="13">
        <v>44158</v>
      </c>
      <c r="C2914">
        <v>1531.0657960000001</v>
      </c>
      <c r="D2914" s="262">
        <f t="shared" si="49"/>
        <v>52.36179670754089</v>
      </c>
      <c r="E2914" s="105">
        <v>-1.1198935068112376E-3</v>
      </c>
    </row>
    <row r="2915" spans="2:5">
      <c r="B2915" s="13">
        <v>37942</v>
      </c>
      <c r="C2915">
        <v>28.692170999999998</v>
      </c>
      <c r="D2915" s="262">
        <f t="shared" si="49"/>
        <v>-0.95773559814694709</v>
      </c>
      <c r="E2915" s="105">
        <v>-1.1211384059705432E-3</v>
      </c>
    </row>
    <row r="2916" spans="2:5">
      <c r="B2916" s="13">
        <v>42718</v>
      </c>
      <c r="C2916">
        <v>678.87323000000004</v>
      </c>
      <c r="D2916" s="262">
        <f t="shared" si="49"/>
        <v>8.8800697933879373</v>
      </c>
      <c r="E2916" s="105">
        <v>-1.1321684173168573E-3</v>
      </c>
    </row>
    <row r="2917" spans="2:5">
      <c r="B2917" s="13">
        <v>40095</v>
      </c>
      <c r="C2917">
        <v>68.711380000000005</v>
      </c>
      <c r="D2917" s="262">
        <f t="shared" si="49"/>
        <v>-0.74618116434102633</v>
      </c>
      <c r="E2917" s="105">
        <v>-1.1394718551440267E-3</v>
      </c>
    </row>
    <row r="2918" spans="2:5">
      <c r="B2918" s="13">
        <v>41869</v>
      </c>
      <c r="C2918">
        <v>270.71032700000001</v>
      </c>
      <c r="D2918" s="262">
        <f t="shared" si="49"/>
        <v>2.7132450361829377</v>
      </c>
      <c r="E2918" s="105">
        <v>-1.1733975387688497E-3</v>
      </c>
    </row>
    <row r="2919" spans="2:5">
      <c r="B2919" s="13">
        <v>38574</v>
      </c>
      <c r="C2919">
        <v>72.903976</v>
      </c>
      <c r="D2919" s="262">
        <f t="shared" si="49"/>
        <v>-0.20832664637494458</v>
      </c>
      <c r="E2919" s="105">
        <v>-1.1746860338516902E-3</v>
      </c>
    </row>
    <row r="2920" spans="2:5">
      <c r="B2920" s="13">
        <v>41313</v>
      </c>
      <c r="C2920">
        <v>92.088454999999996</v>
      </c>
      <c r="D2920" s="262">
        <f t="shared" si="49"/>
        <v>3.5816722625404064E-2</v>
      </c>
      <c r="E2920" s="105">
        <v>-1.1831660584437223E-3</v>
      </c>
    </row>
    <row r="2921" spans="2:5">
      <c r="B2921" s="13">
        <v>41071</v>
      </c>
      <c r="C2921">
        <v>88.904197999999994</v>
      </c>
      <c r="D2921" s="262">
        <f t="shared" si="49"/>
        <v>-0.89277190550095342</v>
      </c>
      <c r="E2921" s="105">
        <v>-1.1897863142522674E-3</v>
      </c>
    </row>
    <row r="2922" spans="2:5">
      <c r="B2922" s="13">
        <v>42534</v>
      </c>
      <c r="C2922">
        <v>829.11291500000004</v>
      </c>
      <c r="D2922" s="262">
        <f t="shared" si="49"/>
        <v>6.8604926124608179</v>
      </c>
      <c r="E2922" s="105">
        <v>-1.1976791665068605E-3</v>
      </c>
    </row>
    <row r="2923" spans="2:5">
      <c r="B2923" s="13">
        <v>39315</v>
      </c>
      <c r="C2923">
        <v>105.478493</v>
      </c>
      <c r="D2923" s="262">
        <f t="shared" si="49"/>
        <v>0.94122961169074204</v>
      </c>
      <c r="E2923" s="105">
        <v>-1.205029070812608E-3</v>
      </c>
    </row>
    <row r="2924" spans="2:5">
      <c r="B2924" s="13">
        <v>38385</v>
      </c>
      <c r="C2924">
        <v>54.335917999999999</v>
      </c>
      <c r="D2924" s="262">
        <f t="shared" si="49"/>
        <v>-0.93177296845400859</v>
      </c>
      <c r="E2924" s="105">
        <v>-1.2262642449455577E-3</v>
      </c>
    </row>
    <row r="2925" spans="2:5">
      <c r="B2925" s="13">
        <v>42926</v>
      </c>
      <c r="C2925">
        <v>796.39868200000001</v>
      </c>
      <c r="D2925" s="262">
        <f t="shared" si="49"/>
        <v>-0.40843443354031794</v>
      </c>
      <c r="E2925" s="105">
        <v>-1.2281615633405961E-3</v>
      </c>
    </row>
    <row r="2926" spans="2:5">
      <c r="B2926" s="13">
        <v>43294</v>
      </c>
      <c r="C2926">
        <v>1346.255981</v>
      </c>
      <c r="D2926" s="262">
        <f t="shared" si="49"/>
        <v>-0.80790137199893475</v>
      </c>
      <c r="E2926" s="105">
        <v>-1.2318278953895024E-3</v>
      </c>
    </row>
    <row r="2927" spans="2:5">
      <c r="B2927" s="13">
        <v>45156</v>
      </c>
      <c r="C2927">
        <v>7008.1499020000001</v>
      </c>
      <c r="D2927" s="262">
        <f t="shared" si="49"/>
        <v>7.2105317682719949</v>
      </c>
      <c r="E2927">
        <v>-1.2327418823942834E-3</v>
      </c>
    </row>
    <row r="2928" spans="2:5">
      <c r="B2928" s="13">
        <v>42990</v>
      </c>
      <c r="C2928">
        <v>853.556152</v>
      </c>
      <c r="D2928" s="262">
        <f t="shared" si="49"/>
        <v>11.374230628278314</v>
      </c>
      <c r="E2928" s="105">
        <v>-1.2394639494316332E-3</v>
      </c>
    </row>
    <row r="2929" spans="2:5">
      <c r="B2929" s="13">
        <v>38631</v>
      </c>
      <c r="C2929">
        <v>68.978522999999996</v>
      </c>
      <c r="D2929" s="262">
        <f t="shared" si="49"/>
        <v>-0.30529456040640485</v>
      </c>
      <c r="E2929" s="105">
        <v>-1.2410041713054663E-3</v>
      </c>
    </row>
    <row r="2930" spans="2:5">
      <c r="B2930" s="13">
        <v>40618</v>
      </c>
      <c r="C2930">
        <v>99.291756000000007</v>
      </c>
      <c r="D2930" s="262">
        <f t="shared" si="49"/>
        <v>-0.98653515899194433</v>
      </c>
      <c r="E2930" s="105">
        <v>-1.2443034639108984E-3</v>
      </c>
    </row>
    <row r="2931" spans="2:5">
      <c r="B2931" s="13">
        <v>45166</v>
      </c>
      <c r="C2931">
        <v>7374.1499020000001</v>
      </c>
      <c r="D2931" s="262">
        <f t="shared" si="49"/>
        <v>7.1228240027204803</v>
      </c>
      <c r="E2931">
        <v>-1.246073378328887E-3</v>
      </c>
    </row>
    <row r="2932" spans="2:5">
      <c r="B2932" s="13">
        <v>43549</v>
      </c>
      <c r="C2932">
        <v>907.83081100000004</v>
      </c>
      <c r="D2932" s="262">
        <f t="shared" si="49"/>
        <v>8.2623041524812049</v>
      </c>
      <c r="E2932" s="105">
        <v>-1.2526383987123935E-3</v>
      </c>
    </row>
    <row r="2933" spans="2:5">
      <c r="B2933" s="13">
        <v>40689</v>
      </c>
      <c r="C2933">
        <v>98.013496000000004</v>
      </c>
      <c r="D2933" s="262">
        <f t="shared" si="49"/>
        <v>-0.85462455098446466</v>
      </c>
      <c r="E2933" s="105">
        <v>-1.2605108079352448E-3</v>
      </c>
    </row>
    <row r="2934" spans="2:5">
      <c r="B2934" s="13">
        <v>42802</v>
      </c>
      <c r="C2934">
        <v>674.20941200000004</v>
      </c>
      <c r="D2934" s="262">
        <f t="shared" si="49"/>
        <v>7.2285835399065048</v>
      </c>
      <c r="E2934" s="105">
        <v>-1.2780751356812425E-3</v>
      </c>
    </row>
    <row r="2935" spans="2:5">
      <c r="B2935" s="13">
        <v>40819</v>
      </c>
      <c r="C2935">
        <v>81.935051000000001</v>
      </c>
      <c r="D2935" s="262">
        <f t="shared" si="49"/>
        <v>-0.26572182819674101</v>
      </c>
      <c r="E2935" s="105">
        <v>-1.2910500692519858E-3</v>
      </c>
    </row>
    <row r="2936" spans="2:5">
      <c r="B2936" s="13">
        <v>39304</v>
      </c>
      <c r="C2936">
        <v>111.585846</v>
      </c>
      <c r="D2936" s="262">
        <f t="shared" si="49"/>
        <v>-0.98201996613892795</v>
      </c>
      <c r="E2936" s="105">
        <v>-1.3011403150832196E-3</v>
      </c>
    </row>
    <row r="2937" spans="2:5">
      <c r="B2937" s="13">
        <v>44943</v>
      </c>
      <c r="C2937">
        <v>6206.0976559999999</v>
      </c>
      <c r="D2937" s="262">
        <f t="shared" si="49"/>
        <v>5.6370883152612423</v>
      </c>
      <c r="E2937" s="105">
        <v>-1.3012852360494084E-3</v>
      </c>
    </row>
    <row r="2938" spans="2:5">
      <c r="B2938" s="13">
        <v>43543</v>
      </c>
      <c r="C2938">
        <v>935.06329300000004</v>
      </c>
      <c r="D2938" s="262">
        <f t="shared" si="49"/>
        <v>37.383650057741932</v>
      </c>
      <c r="E2938" s="105">
        <v>-1.3175116065617071E-3</v>
      </c>
    </row>
    <row r="2939" spans="2:5">
      <c r="B2939" s="13">
        <v>37670</v>
      </c>
      <c r="C2939">
        <v>24.360979</v>
      </c>
      <c r="D2939" s="262">
        <f t="shared" si="49"/>
        <v>-0.99650408928405987</v>
      </c>
      <c r="E2939" s="105">
        <v>-1.3202049113475729E-3</v>
      </c>
    </row>
    <row r="2940" spans="2:5">
      <c r="B2940" s="13">
        <v>45069</v>
      </c>
      <c r="C2940">
        <v>6968.4213870000003</v>
      </c>
      <c r="D2940" s="262">
        <f t="shared" si="49"/>
        <v>102.98000414432549</v>
      </c>
      <c r="E2940">
        <v>-1.336698786609311E-3</v>
      </c>
    </row>
    <row r="2941" spans="2:5">
      <c r="B2941" s="13">
        <v>39563</v>
      </c>
      <c r="C2941">
        <v>67.016936999999999</v>
      </c>
      <c r="D2941" s="262">
        <f t="shared" si="49"/>
        <v>-0.14710799316601453</v>
      </c>
      <c r="E2941" s="105">
        <v>-1.354149370182846E-3</v>
      </c>
    </row>
    <row r="2942" spans="2:5">
      <c r="B2942" s="13">
        <v>38964</v>
      </c>
      <c r="C2942">
        <v>78.576110999999997</v>
      </c>
      <c r="D2942" s="262">
        <f t="shared" si="49"/>
        <v>-0.70589028764271766</v>
      </c>
      <c r="E2942" s="105">
        <v>-1.3576895158642344E-3</v>
      </c>
    </row>
    <row r="2943" spans="2:5">
      <c r="B2943" s="13">
        <v>42002</v>
      </c>
      <c r="C2943">
        <v>267.16598499999998</v>
      </c>
      <c r="D2943" s="262">
        <f t="shared" si="49"/>
        <v>-0.96482251121035312</v>
      </c>
      <c r="E2943" s="105">
        <v>-1.3588220604150857E-3</v>
      </c>
    </row>
    <row r="2944" spans="2:5">
      <c r="B2944" s="13">
        <v>45321</v>
      </c>
      <c r="C2944">
        <v>7594.7998049999997</v>
      </c>
      <c r="D2944" s="262">
        <f t="shared" si="49"/>
        <v>94.663097770149662</v>
      </c>
      <c r="E2944">
        <v>-1.3609326750125719E-3</v>
      </c>
    </row>
    <row r="2945" spans="2:5">
      <c r="B2945" s="13">
        <v>41459</v>
      </c>
      <c r="C2945">
        <v>79.391113000000004</v>
      </c>
      <c r="D2945" s="262">
        <f t="shared" si="49"/>
        <v>-0.8967744273271725</v>
      </c>
      <c r="E2945" s="105">
        <v>-1.3720470181008331E-3</v>
      </c>
    </row>
    <row r="2946" spans="2:5">
      <c r="B2946" s="13">
        <v>43796</v>
      </c>
      <c r="C2946">
        <v>769.10314900000003</v>
      </c>
      <c r="D2946" s="262">
        <f t="shared" si="49"/>
        <v>-0.89158246385980655</v>
      </c>
      <c r="E2946" s="105">
        <v>-1.3760918786533051E-3</v>
      </c>
    </row>
    <row r="2947" spans="2:5">
      <c r="B2947" s="13">
        <v>45407</v>
      </c>
      <c r="C2947">
        <v>7093.8999020000001</v>
      </c>
      <c r="D2947" s="262">
        <f t="shared" si="49"/>
        <v>54.610135730703853</v>
      </c>
      <c r="E2947">
        <v>-1.3796039713075529E-3</v>
      </c>
    </row>
    <row r="2948" spans="2:5">
      <c r="B2948" s="13">
        <v>40291</v>
      </c>
      <c r="C2948">
        <v>127.56487300000001</v>
      </c>
      <c r="D2948" s="262">
        <f t="shared" si="49"/>
        <v>-0.8704459536541902</v>
      </c>
      <c r="E2948" s="105">
        <v>-1.3807286321428605E-3</v>
      </c>
    </row>
    <row r="2949" spans="2:5">
      <c r="B2949" s="13">
        <v>43116</v>
      </c>
      <c r="C2949">
        <v>984.64599599999997</v>
      </c>
      <c r="D2949" s="262">
        <f t="shared" si="49"/>
        <v>0.21028867383481453</v>
      </c>
      <c r="E2949" s="105">
        <v>-1.384665683930177E-3</v>
      </c>
    </row>
    <row r="2950" spans="2:5">
      <c r="B2950" s="13">
        <v>43017</v>
      </c>
      <c r="C2950">
        <v>813.56292699999995</v>
      </c>
      <c r="D2950" s="262">
        <f t="shared" si="49"/>
        <v>6.8606903830650516</v>
      </c>
      <c r="E2950" s="105">
        <v>-1.3868822532017479E-3</v>
      </c>
    </row>
    <row r="2951" spans="2:5">
      <c r="B2951" s="13">
        <v>40575</v>
      </c>
      <c r="C2951">
        <v>103.497643</v>
      </c>
      <c r="D2951" s="262">
        <f t="shared" si="49"/>
        <v>0.76902908874792053</v>
      </c>
      <c r="E2951" s="105">
        <v>-1.3924572634481335E-3</v>
      </c>
    </row>
    <row r="2952" spans="2:5">
      <c r="B2952" s="13">
        <v>38495</v>
      </c>
      <c r="C2952">
        <v>58.505336999999997</v>
      </c>
      <c r="D2952" s="262">
        <f t="shared" ref="D2952:D3015" si="50">(C2952-C2953)/C2953</f>
        <v>1.9993801529325614E-3</v>
      </c>
      <c r="E2952" s="105">
        <v>-1.4232261287419757E-3</v>
      </c>
    </row>
    <row r="2953" spans="2:5">
      <c r="B2953" s="13">
        <v>38475</v>
      </c>
      <c r="C2953">
        <v>58.388596</v>
      </c>
      <c r="D2953" s="262">
        <f t="shared" si="50"/>
        <v>-0.9901910415979247</v>
      </c>
      <c r="E2953" s="105">
        <v>-1.4262554968197505E-3</v>
      </c>
    </row>
    <row r="2954" spans="2:5">
      <c r="B2954" s="13">
        <v>44522</v>
      </c>
      <c r="C2954">
        <v>5952.5786129999997</v>
      </c>
      <c r="D2954" s="262">
        <f t="shared" si="50"/>
        <v>5.054083538921379</v>
      </c>
      <c r="E2954" s="105">
        <v>-1.4326235558379946E-3</v>
      </c>
    </row>
    <row r="2955" spans="2:5">
      <c r="B2955" s="13">
        <v>43115</v>
      </c>
      <c r="C2955">
        <v>983.23364300000003</v>
      </c>
      <c r="D2955" s="262">
        <f t="shared" si="50"/>
        <v>-0.7951314607549772</v>
      </c>
      <c r="E2955" s="105">
        <v>-1.4343764213102423E-3</v>
      </c>
    </row>
    <row r="2956" spans="2:5">
      <c r="B2956" s="13">
        <v>44434</v>
      </c>
      <c r="C2956">
        <v>4799.3393550000001</v>
      </c>
      <c r="D2956" s="262">
        <f t="shared" si="50"/>
        <v>66.906625879540158</v>
      </c>
      <c r="E2956" s="105">
        <v>-1.4480914613099736E-3</v>
      </c>
    </row>
    <row r="2957" spans="2:5">
      <c r="B2957" s="13">
        <v>38628</v>
      </c>
      <c r="C2957">
        <v>70.675567999999998</v>
      </c>
      <c r="D2957" s="262">
        <f t="shared" si="50"/>
        <v>-5.186946697167049E-2</v>
      </c>
      <c r="E2957" s="105">
        <v>-1.4530419247044508E-3</v>
      </c>
    </row>
    <row r="2958" spans="2:5">
      <c r="B2958" s="13">
        <v>39596</v>
      </c>
      <c r="C2958">
        <v>74.542023</v>
      </c>
      <c r="D2958" s="262">
        <f t="shared" si="50"/>
        <v>-0.98398620739871834</v>
      </c>
      <c r="E2958" s="105">
        <v>-1.4609566625856068E-3</v>
      </c>
    </row>
    <row r="2959" spans="2:5">
      <c r="B2959" s="13">
        <v>44425</v>
      </c>
      <c r="C2959">
        <v>4654.8637699999999</v>
      </c>
      <c r="D2959" s="262">
        <f t="shared" si="50"/>
        <v>60.614107743104078</v>
      </c>
      <c r="E2959" s="105">
        <v>-1.4718431172493728E-3</v>
      </c>
    </row>
    <row r="2960" spans="2:5">
      <c r="B2960" s="13">
        <v>41534</v>
      </c>
      <c r="C2960">
        <v>75.548668000000006</v>
      </c>
      <c r="D2960" s="262">
        <f t="shared" si="50"/>
        <v>1.3228422743840098</v>
      </c>
      <c r="E2960" s="105">
        <v>-1.4788814478919198E-3</v>
      </c>
    </row>
    <row r="2961" spans="2:5">
      <c r="B2961" s="13">
        <v>37505</v>
      </c>
      <c r="C2961">
        <v>32.524234999999997</v>
      </c>
      <c r="D2961" s="262">
        <f t="shared" si="50"/>
        <v>0.50746252054125307</v>
      </c>
      <c r="E2961" s="105">
        <v>-1.4831202622676099E-3</v>
      </c>
    </row>
    <row r="2962" spans="2:5">
      <c r="B2962" s="13">
        <v>37767</v>
      </c>
      <c r="C2962">
        <v>21.575485</v>
      </c>
      <c r="D2962" s="262">
        <f t="shared" si="50"/>
        <v>-0.71184526020282246</v>
      </c>
      <c r="E2962" s="105">
        <v>-1.4901181214108453E-3</v>
      </c>
    </row>
    <row r="2963" spans="2:5">
      <c r="B2963" s="13">
        <v>39640</v>
      </c>
      <c r="C2963">
        <v>74.874649000000005</v>
      </c>
      <c r="D2963" s="262">
        <f t="shared" si="50"/>
        <v>0.22536931085774284</v>
      </c>
      <c r="E2963" s="105">
        <v>-1.5053835481507029E-3</v>
      </c>
    </row>
    <row r="2964" spans="2:5">
      <c r="B2964" s="13">
        <v>39682</v>
      </c>
      <c r="C2964">
        <v>61.103740999999999</v>
      </c>
      <c r="D2964" s="262">
        <f t="shared" si="50"/>
        <v>-0.93382688287173898</v>
      </c>
      <c r="E2964" s="105">
        <v>-1.5368364924015613E-3</v>
      </c>
    </row>
    <row r="2965" spans="2:5">
      <c r="B2965" s="13">
        <v>43396</v>
      </c>
      <c r="C2965">
        <v>923.39221199999997</v>
      </c>
      <c r="D2965" s="262">
        <f t="shared" si="50"/>
        <v>10.870412109372538</v>
      </c>
      <c r="E2965" s="105">
        <v>-1.5390528380734376E-3</v>
      </c>
    </row>
    <row r="2966" spans="2:5">
      <c r="B2966" s="13">
        <v>38595</v>
      </c>
      <c r="C2966">
        <v>77.789398000000006</v>
      </c>
      <c r="D2966" s="262">
        <f t="shared" si="50"/>
        <v>1.5136881541973328</v>
      </c>
      <c r="E2966" s="105">
        <v>-1.5401865600466014E-3</v>
      </c>
    </row>
    <row r="2967" spans="2:5">
      <c r="B2967" s="13">
        <v>37519</v>
      </c>
      <c r="C2967">
        <v>30.94632</v>
      </c>
      <c r="D2967" s="262">
        <f t="shared" si="50"/>
        <v>-0.96570638310743551</v>
      </c>
      <c r="E2967" s="105">
        <v>-1.5586248830402104E-3</v>
      </c>
    </row>
    <row r="2968" spans="2:5">
      <c r="B2968" s="13">
        <v>42440</v>
      </c>
      <c r="C2968">
        <v>902.39300500000002</v>
      </c>
      <c r="D2968" s="262">
        <f t="shared" si="50"/>
        <v>-2.8541284297388968E-2</v>
      </c>
      <c r="E2968" s="105">
        <v>-1.560652239454427E-3</v>
      </c>
    </row>
    <row r="2969" spans="2:5">
      <c r="B2969" s="13">
        <v>43150</v>
      </c>
      <c r="C2969">
        <v>928.90515100000005</v>
      </c>
      <c r="D2969" s="262">
        <f t="shared" si="50"/>
        <v>7.2324866781618331</v>
      </c>
      <c r="E2969" s="105">
        <v>-1.5686453010355355E-3</v>
      </c>
    </row>
    <row r="2970" spans="2:5">
      <c r="B2970" s="13">
        <v>39210</v>
      </c>
      <c r="C2970">
        <v>112.834091</v>
      </c>
      <c r="D2970" s="262">
        <f t="shared" si="50"/>
        <v>0.33178897602690888</v>
      </c>
      <c r="E2970" s="105">
        <v>-1.5753354177763896E-3</v>
      </c>
    </row>
    <row r="2971" spans="2:5">
      <c r="B2971" s="13">
        <v>41556</v>
      </c>
      <c r="C2971">
        <v>84.723701000000005</v>
      </c>
      <c r="D2971" s="262">
        <f t="shared" si="50"/>
        <v>-0.96787478674896776</v>
      </c>
      <c r="E2971" s="105">
        <v>-1.5824674415439383E-3</v>
      </c>
    </row>
    <row r="2972" spans="2:5">
      <c r="B2972" s="13">
        <v>44285</v>
      </c>
      <c r="C2972">
        <v>2637.296143</v>
      </c>
      <c r="D2972" s="262">
        <f t="shared" si="50"/>
        <v>64.597103978016378</v>
      </c>
      <c r="E2972" s="105">
        <v>-1.5967256407214976E-3</v>
      </c>
    </row>
    <row r="2973" spans="2:5">
      <c r="B2973" s="13">
        <v>37994</v>
      </c>
      <c r="C2973">
        <v>40.204459999999997</v>
      </c>
      <c r="D2973" s="262">
        <f t="shared" si="50"/>
        <v>-0.94674140877676094</v>
      </c>
      <c r="E2973" s="105">
        <v>-1.5994241904050284E-3</v>
      </c>
    </row>
    <row r="2974" spans="2:5">
      <c r="B2974" s="13">
        <v>42604</v>
      </c>
      <c r="C2974">
        <v>754.89154099999996</v>
      </c>
      <c r="D2974" s="262">
        <f t="shared" si="50"/>
        <v>5.7284622465992439E-2</v>
      </c>
      <c r="E2974" s="105">
        <v>-1.6038080741378879E-3</v>
      </c>
    </row>
    <row r="2975" spans="2:5">
      <c r="B2975" s="13">
        <v>42857</v>
      </c>
      <c r="C2975">
        <v>713.99084500000004</v>
      </c>
      <c r="D2975" s="262">
        <f t="shared" si="50"/>
        <v>-0.13539935269813275</v>
      </c>
      <c r="E2975" s="105">
        <v>-1.6304325179793643E-3</v>
      </c>
    </row>
    <row r="2976" spans="2:5">
      <c r="B2976" s="13">
        <v>43818</v>
      </c>
      <c r="C2976">
        <v>825.80419900000004</v>
      </c>
      <c r="D2976" s="262">
        <f t="shared" si="50"/>
        <v>10.258454742271383</v>
      </c>
      <c r="E2976" s="105">
        <v>-1.6308937730782191E-3</v>
      </c>
    </row>
    <row r="2977" spans="2:5">
      <c r="B2977" s="13">
        <v>38723</v>
      </c>
      <c r="C2977">
        <v>73.349693000000002</v>
      </c>
      <c r="D2977" s="262">
        <f t="shared" si="50"/>
        <v>-0.67572854231854174</v>
      </c>
      <c r="E2977" s="105">
        <v>-1.6331634814093206E-3</v>
      </c>
    </row>
    <row r="2978" spans="2:5">
      <c r="B2978" s="13">
        <v>41768</v>
      </c>
      <c r="C2978">
        <v>226.19842499999999</v>
      </c>
      <c r="D2978" s="262">
        <f t="shared" si="50"/>
        <v>4.7059046535180045</v>
      </c>
      <c r="E2978" s="105">
        <v>-1.6789608272427424E-3</v>
      </c>
    </row>
    <row r="2979" spans="2:5">
      <c r="B2979" s="13">
        <v>38205</v>
      </c>
      <c r="C2979">
        <v>39.642868</v>
      </c>
      <c r="D2979" s="262">
        <f t="shared" si="50"/>
        <v>0.18650724004381736</v>
      </c>
      <c r="E2979" s="105">
        <v>-1.6798970605981399E-3</v>
      </c>
    </row>
    <row r="2980" spans="2:5">
      <c r="B2980" s="13">
        <v>39780</v>
      </c>
      <c r="C2980">
        <v>33.4114</v>
      </c>
      <c r="D2980" s="262">
        <f t="shared" si="50"/>
        <v>-0.99460557858444465</v>
      </c>
      <c r="E2980" s="105">
        <v>-1.686126597209014E-3</v>
      </c>
    </row>
    <row r="2981" spans="2:5">
      <c r="B2981" s="13">
        <v>44939</v>
      </c>
      <c r="C2981">
        <v>6193.6948240000002</v>
      </c>
      <c r="D2981" s="262">
        <f t="shared" si="50"/>
        <v>66.423648796269632</v>
      </c>
      <c r="E2981" s="105">
        <v>-1.6952317745616663E-3</v>
      </c>
    </row>
    <row r="2982" spans="2:5">
      <c r="B2982" s="13">
        <v>41477</v>
      </c>
      <c r="C2982">
        <v>91.862350000000006</v>
      </c>
      <c r="D2982" s="262">
        <f t="shared" si="50"/>
        <v>-0.89912219490994472</v>
      </c>
      <c r="E2982" s="105">
        <v>-1.7022573275363693E-3</v>
      </c>
    </row>
    <row r="2983" spans="2:5">
      <c r="B2983" s="13">
        <v>43536</v>
      </c>
      <c r="C2983">
        <v>910.62994400000002</v>
      </c>
      <c r="D2983" s="262">
        <f t="shared" si="50"/>
        <v>-0.73598072341572673</v>
      </c>
      <c r="E2983" s="105">
        <v>-1.7162461411671178E-3</v>
      </c>
    </row>
    <row r="2984" spans="2:5">
      <c r="B2984" s="13">
        <v>44327</v>
      </c>
      <c r="C2984">
        <v>3449.1040039999998</v>
      </c>
      <c r="D2984" s="262">
        <f t="shared" si="50"/>
        <v>-0.60647548747693425</v>
      </c>
      <c r="E2984" s="105">
        <v>-1.7175861548256849E-3</v>
      </c>
    </row>
    <row r="2985" spans="2:5">
      <c r="B2985" s="13">
        <v>44656</v>
      </c>
      <c r="C2985">
        <v>8764.6484380000002</v>
      </c>
      <c r="D2985" s="262">
        <f t="shared" si="50"/>
        <v>145.884014088024</v>
      </c>
      <c r="E2985" s="105">
        <v>-1.720488770155256E-3</v>
      </c>
    </row>
    <row r="2986" spans="2:5">
      <c r="B2986" s="13">
        <v>38909</v>
      </c>
      <c r="C2986">
        <v>59.670540000000003</v>
      </c>
      <c r="D2986" s="262">
        <f t="shared" si="50"/>
        <v>-0.48488447885775943</v>
      </c>
      <c r="E2986" s="105">
        <v>-1.7208824466627616E-3</v>
      </c>
    </row>
    <row r="2987" spans="2:5">
      <c r="B2987" s="13">
        <v>39336</v>
      </c>
      <c r="C2987">
        <v>115.839142</v>
      </c>
      <c r="D2987" s="262">
        <f t="shared" si="50"/>
        <v>-0.85214528574764459</v>
      </c>
      <c r="E2987" s="105">
        <v>-1.7228078942904985E-3</v>
      </c>
    </row>
    <row r="2988" spans="2:5">
      <c r="B2988" s="13">
        <v>42550</v>
      </c>
      <c r="C2988">
        <v>783.466003</v>
      </c>
      <c r="D2988" s="262">
        <f t="shared" si="50"/>
        <v>-0.36999027669070256</v>
      </c>
      <c r="E2988" s="105">
        <v>-1.7383617347037506E-3</v>
      </c>
    </row>
    <row r="2989" spans="2:5">
      <c r="B2989" s="13">
        <v>43271</v>
      </c>
      <c r="C2989">
        <v>1243.5776370000001</v>
      </c>
      <c r="D2989" s="262">
        <f t="shared" si="50"/>
        <v>-0.81670277049293627</v>
      </c>
      <c r="E2989" s="105">
        <v>-1.7384392308896644E-3</v>
      </c>
    </row>
    <row r="2990" spans="2:5">
      <c r="B2990" s="13">
        <v>44692</v>
      </c>
      <c r="C2990">
        <v>6784.4868159999996</v>
      </c>
      <c r="D2990" s="262">
        <f t="shared" si="50"/>
        <v>-0.15484437047648711</v>
      </c>
      <c r="E2990" s="105">
        <v>-1.7430270097206475E-3</v>
      </c>
    </row>
    <row r="2991" spans="2:5">
      <c r="B2991" s="13">
        <v>45386</v>
      </c>
      <c r="C2991">
        <v>8027.5</v>
      </c>
      <c r="D2991" s="262">
        <f t="shared" si="50"/>
        <v>10.177069909493106</v>
      </c>
      <c r="E2991">
        <v>-1.7471514000030062E-3</v>
      </c>
    </row>
    <row r="2992" spans="2:5">
      <c r="B2992" s="13">
        <v>42895</v>
      </c>
      <c r="C2992">
        <v>718.21148700000003</v>
      </c>
      <c r="D2992" s="262">
        <f t="shared" si="50"/>
        <v>-0.20797991757679626</v>
      </c>
      <c r="E2992" s="105">
        <v>-1.7502823783955691E-3</v>
      </c>
    </row>
    <row r="2993" spans="2:5">
      <c r="B2993" s="13">
        <v>42438</v>
      </c>
      <c r="C2993">
        <v>906.80969200000004</v>
      </c>
      <c r="D2993" s="262">
        <f t="shared" si="50"/>
        <v>-0.87500641918845612</v>
      </c>
      <c r="E2993" s="105">
        <v>-1.7563297590768563E-3</v>
      </c>
    </row>
    <row r="2994" spans="2:5">
      <c r="B2994" s="13">
        <v>45191</v>
      </c>
      <c r="C2994">
        <v>7254.8500979999999</v>
      </c>
      <c r="D2994" s="262">
        <f t="shared" si="50"/>
        <v>6.5633434795640948</v>
      </c>
      <c r="E2994">
        <v>-1.7749512572667072E-3</v>
      </c>
    </row>
    <row r="2995" spans="2:5">
      <c r="B2995" s="13">
        <v>43461</v>
      </c>
      <c r="C2995">
        <v>959.21203600000001</v>
      </c>
      <c r="D2995" s="262">
        <f t="shared" si="50"/>
        <v>10.536966993731328</v>
      </c>
      <c r="E2995" s="105">
        <v>-1.7774081403404327E-3</v>
      </c>
    </row>
    <row r="2996" spans="2:5">
      <c r="B2996" s="13">
        <v>40771</v>
      </c>
      <c r="C2996">
        <v>83.142478999999994</v>
      </c>
      <c r="D2996" s="262">
        <f t="shared" si="50"/>
        <v>-0.93090066938026339</v>
      </c>
      <c r="E2996" s="105">
        <v>-1.7802335711781427E-3</v>
      </c>
    </row>
    <row r="2997" spans="2:5">
      <c r="B2997" s="13">
        <v>43263</v>
      </c>
      <c r="C2997">
        <v>1203.231323</v>
      </c>
      <c r="D2997" s="262">
        <f t="shared" si="50"/>
        <v>-0.83921328022595365</v>
      </c>
      <c r="E2997" s="105">
        <v>-1.7966280391513098E-3</v>
      </c>
    </row>
    <row r="2998" spans="2:5">
      <c r="B2998" s="13">
        <v>45231</v>
      </c>
      <c r="C2998">
        <v>7483.3999020000001</v>
      </c>
      <c r="D2998" s="262">
        <f t="shared" si="50"/>
        <v>88.186660195387844</v>
      </c>
      <c r="E2998">
        <v>-1.8007443311866163E-3</v>
      </c>
    </row>
    <row r="2999" spans="2:5">
      <c r="B2999" s="13">
        <v>41376</v>
      </c>
      <c r="C2999">
        <v>83.907166000000004</v>
      </c>
      <c r="D2999" s="262">
        <f t="shared" si="50"/>
        <v>-0.98452091280083887</v>
      </c>
      <c r="E2999" s="105">
        <v>-1.8169424854643566E-3</v>
      </c>
    </row>
    <row r="3000" spans="2:5">
      <c r="B3000" s="13">
        <v>44553</v>
      </c>
      <c r="C3000">
        <v>5420.6791990000002</v>
      </c>
      <c r="D3000" s="262">
        <f t="shared" si="50"/>
        <v>65.762348184415444</v>
      </c>
      <c r="E3000" s="105">
        <v>-1.8177865189176953E-3</v>
      </c>
    </row>
    <row r="3001" spans="2:5">
      <c r="B3001" s="13">
        <v>40872</v>
      </c>
      <c r="C3001">
        <v>81.193657000000002</v>
      </c>
      <c r="D3001" s="262">
        <f t="shared" si="50"/>
        <v>-0.20069436143671954</v>
      </c>
      <c r="E3001" s="105">
        <v>-1.8227992066132952E-3</v>
      </c>
    </row>
    <row r="3002" spans="2:5">
      <c r="B3002" s="13">
        <v>40668</v>
      </c>
      <c r="C3002">
        <v>101.58023799999999</v>
      </c>
      <c r="D3002" s="262">
        <f t="shared" si="50"/>
        <v>-0.9852960039023313</v>
      </c>
      <c r="E3002" s="105">
        <v>-1.823500482598366E-3</v>
      </c>
    </row>
    <row r="3003" spans="2:5">
      <c r="B3003" s="13">
        <v>44876</v>
      </c>
      <c r="C3003">
        <v>6908.3422849999997</v>
      </c>
      <c r="D3003" s="262">
        <f t="shared" si="50"/>
        <v>67.677796673729688</v>
      </c>
      <c r="E3003" s="105">
        <v>-1.8278993636065255E-3</v>
      </c>
    </row>
    <row r="3004" spans="2:5">
      <c r="B3004" s="13">
        <v>40723</v>
      </c>
      <c r="C3004">
        <v>100.590622</v>
      </c>
      <c r="D3004" s="262">
        <f t="shared" si="50"/>
        <v>-0.8899364124931477</v>
      </c>
      <c r="E3004" s="105">
        <v>-1.8413279073953074E-3</v>
      </c>
    </row>
    <row r="3005" spans="2:5">
      <c r="B3005" s="13">
        <v>42342</v>
      </c>
      <c r="C3005">
        <v>913.93188499999997</v>
      </c>
      <c r="D3005" s="262">
        <f t="shared" si="50"/>
        <v>2.2450504064723229</v>
      </c>
      <c r="E3005" s="105">
        <v>-1.8436797025168192E-3</v>
      </c>
    </row>
    <row r="3006" spans="2:5">
      <c r="B3006" s="13">
        <v>41942</v>
      </c>
      <c r="C3006">
        <v>281.638733</v>
      </c>
      <c r="D3006" s="262">
        <f t="shared" si="50"/>
        <v>-0.61271468284008812</v>
      </c>
      <c r="E3006" s="105">
        <v>-1.8519620790641734E-3</v>
      </c>
    </row>
    <row r="3007" spans="2:5">
      <c r="B3007" s="13">
        <v>42871</v>
      </c>
      <c r="C3007">
        <v>727.21252400000003</v>
      </c>
      <c r="D3007" s="262">
        <f t="shared" si="50"/>
        <v>6.8393172460349119</v>
      </c>
      <c r="E3007" s="105">
        <v>-1.8563587274811467E-3</v>
      </c>
    </row>
    <row r="3008" spans="2:5">
      <c r="B3008" s="13">
        <v>41233</v>
      </c>
      <c r="C3008">
        <v>92.764778000000007</v>
      </c>
      <c r="D3008" s="262">
        <f t="shared" si="50"/>
        <v>-0.87915870045539479</v>
      </c>
      <c r="E3008" s="105">
        <v>-1.8778921831437575E-3</v>
      </c>
    </row>
    <row r="3009" spans="2:5">
      <c r="B3009" s="13">
        <v>43795</v>
      </c>
      <c r="C3009">
        <v>767.65789800000005</v>
      </c>
      <c r="D3009" s="262">
        <f t="shared" si="50"/>
        <v>-0.91197391120481064</v>
      </c>
      <c r="E3009" s="105">
        <v>-1.8791380608428436E-3</v>
      </c>
    </row>
    <row r="3010" spans="2:5">
      <c r="B3010" s="13">
        <v>45302</v>
      </c>
      <c r="C3010">
        <v>8720.7998050000006</v>
      </c>
      <c r="D3010" s="262">
        <f t="shared" si="50"/>
        <v>0.19657250773709461</v>
      </c>
      <c r="E3010">
        <v>-1.8827657443703041E-3</v>
      </c>
    </row>
    <row r="3011" spans="2:5">
      <c r="B3011" s="13">
        <v>45187</v>
      </c>
      <c r="C3011">
        <v>7288.1499020000001</v>
      </c>
      <c r="D3011" s="262">
        <f t="shared" si="50"/>
        <v>74.954627027254048</v>
      </c>
      <c r="E3011">
        <v>-1.8830715546009958E-3</v>
      </c>
    </row>
    <row r="3012" spans="2:5">
      <c r="B3012" s="13">
        <v>39428</v>
      </c>
      <c r="C3012">
        <v>95.953995000000006</v>
      </c>
      <c r="D3012" s="262">
        <f t="shared" si="50"/>
        <v>2.7670456626620923</v>
      </c>
      <c r="E3012" s="105">
        <v>-1.8905247540502391E-3</v>
      </c>
    </row>
    <row r="3013" spans="2:5">
      <c r="B3013" s="13">
        <v>38064</v>
      </c>
      <c r="C3013">
        <v>25.471948999999999</v>
      </c>
      <c r="D3013" s="262">
        <f t="shared" si="50"/>
        <v>-0.99644685707585012</v>
      </c>
      <c r="E3013" s="105">
        <v>-1.8928885352874677E-3</v>
      </c>
    </row>
    <row r="3014" spans="2:5">
      <c r="B3014" s="13">
        <v>45141</v>
      </c>
      <c r="C3014">
        <v>7168.8500979999999</v>
      </c>
      <c r="D3014" s="262">
        <f t="shared" si="50"/>
        <v>76.976750434091258</v>
      </c>
      <c r="E3014">
        <v>-1.8935177593668591E-3</v>
      </c>
    </row>
    <row r="3015" spans="2:5">
      <c r="B3015" s="13">
        <v>41326</v>
      </c>
      <c r="C3015">
        <v>91.935738000000001</v>
      </c>
      <c r="D3015" s="262">
        <f t="shared" si="50"/>
        <v>1.327090843394384</v>
      </c>
      <c r="E3015" s="105">
        <v>-1.8948700348576837E-3</v>
      </c>
    </row>
    <row r="3016" spans="2:5">
      <c r="B3016" s="13">
        <v>39734</v>
      </c>
      <c r="C3016">
        <v>39.506725000000003</v>
      </c>
      <c r="D3016" s="262">
        <f t="shared" ref="D3016:D3079" si="51">(C3016-C3017)/C3017</f>
        <v>0.56085582446608662</v>
      </c>
      <c r="E3016" s="105">
        <v>-1.9010926539439253E-3</v>
      </c>
    </row>
    <row r="3017" spans="2:5">
      <c r="B3017" s="13">
        <v>38072</v>
      </c>
      <c r="C3017">
        <v>25.310938</v>
      </c>
      <c r="D3017" s="262">
        <f t="shared" si="51"/>
        <v>-0.96361606544378287</v>
      </c>
      <c r="E3017" s="105">
        <v>-1.9047100780622615E-3</v>
      </c>
    </row>
    <row r="3018" spans="2:5">
      <c r="B3018" s="13">
        <v>42776</v>
      </c>
      <c r="C3018">
        <v>695.66247599999997</v>
      </c>
      <c r="D3018" s="262">
        <f t="shared" si="51"/>
        <v>10.43738806143884</v>
      </c>
      <c r="E3018" s="105">
        <v>-1.9070858403438028E-3</v>
      </c>
    </row>
    <row r="3019" spans="2:5">
      <c r="B3019" s="13">
        <v>38499</v>
      </c>
      <c r="C3019">
        <v>60.823543999999998</v>
      </c>
      <c r="D3019" s="262">
        <f t="shared" si="51"/>
        <v>-0.49159413424090109</v>
      </c>
      <c r="E3019" s="105">
        <v>-1.9157277051968305E-3</v>
      </c>
    </row>
    <row r="3020" spans="2:5">
      <c r="B3020" s="13">
        <v>39261</v>
      </c>
      <c r="C3020">
        <v>119.635803</v>
      </c>
      <c r="D3020" s="262">
        <f t="shared" si="51"/>
        <v>0.36750157715703924</v>
      </c>
      <c r="E3020" s="105">
        <v>-1.9312273788378458E-3</v>
      </c>
    </row>
    <row r="3021" spans="2:5">
      <c r="B3021" s="13">
        <v>41059</v>
      </c>
      <c r="C3021">
        <v>87.484947000000005</v>
      </c>
      <c r="D3021" s="262">
        <f t="shared" si="51"/>
        <v>-0.71258128996006653</v>
      </c>
      <c r="E3021" s="105">
        <v>-1.9331489090404566E-3</v>
      </c>
    </row>
    <row r="3022" spans="2:5">
      <c r="B3022" s="13">
        <v>41901</v>
      </c>
      <c r="C3022">
        <v>304.381531</v>
      </c>
      <c r="D3022" s="262">
        <f t="shared" si="51"/>
        <v>2.5593953661016995</v>
      </c>
      <c r="E3022" s="105">
        <v>-1.9371921952222896E-3</v>
      </c>
    </row>
    <row r="3023" spans="2:5">
      <c r="B3023" s="13">
        <v>40840</v>
      </c>
      <c r="C3023">
        <v>85.514954000000003</v>
      </c>
      <c r="D3023" s="262">
        <f t="shared" si="51"/>
        <v>-0.68883590701150732</v>
      </c>
      <c r="E3023" s="105">
        <v>-1.9775828043942316E-3</v>
      </c>
    </row>
    <row r="3024" spans="2:5">
      <c r="B3024" s="13">
        <v>41956</v>
      </c>
      <c r="C3024">
        <v>274.82269300000002</v>
      </c>
      <c r="D3024" s="262">
        <f t="shared" si="51"/>
        <v>1.5978901447892218</v>
      </c>
      <c r="E3024" s="105">
        <v>-1.9803244320924728E-3</v>
      </c>
    </row>
    <row r="3025" spans="2:5">
      <c r="B3025" s="13">
        <v>40743</v>
      </c>
      <c r="C3025">
        <v>105.78688</v>
      </c>
      <c r="D3025" s="262">
        <f t="shared" si="51"/>
        <v>0.36153149641242133</v>
      </c>
      <c r="E3025" s="105">
        <v>-1.9982793184387922E-3</v>
      </c>
    </row>
    <row r="3026" spans="2:5">
      <c r="B3026" s="13">
        <v>41529</v>
      </c>
      <c r="C3026">
        <v>77.696976000000006</v>
      </c>
      <c r="D3026" s="262">
        <f t="shared" si="51"/>
        <v>-0.13277084171459586</v>
      </c>
      <c r="E3026" s="105">
        <v>-2.0119682303769504E-3</v>
      </c>
    </row>
    <row r="3027" spans="2:5">
      <c r="B3027" s="13">
        <v>39391</v>
      </c>
      <c r="C3027">
        <v>89.592208999999997</v>
      </c>
      <c r="D3027" s="262">
        <f t="shared" si="51"/>
        <v>0.15088919638172651</v>
      </c>
      <c r="E3027" s="105">
        <v>-2.024584767138161E-3</v>
      </c>
    </row>
    <row r="3028" spans="2:5">
      <c r="B3028" s="13">
        <v>39009</v>
      </c>
      <c r="C3028">
        <v>77.846076999999994</v>
      </c>
      <c r="D3028" s="262">
        <f t="shared" si="51"/>
        <v>-0.9889823828237837</v>
      </c>
      <c r="E3028" s="105">
        <v>-2.054103059098747E-3</v>
      </c>
    </row>
    <row r="3029" spans="2:5">
      <c r="B3029" s="13">
        <v>45154</v>
      </c>
      <c r="C3029">
        <v>7065.6000979999999</v>
      </c>
      <c r="D3029" s="262">
        <f t="shared" si="51"/>
        <v>4.2245817312400087</v>
      </c>
      <c r="E3029">
        <v>-2.0621022849482379E-3</v>
      </c>
    </row>
    <row r="3030" spans="2:5">
      <c r="B3030" s="13">
        <v>43311</v>
      </c>
      <c r="C3030">
        <v>1352.376221</v>
      </c>
      <c r="D3030" s="262">
        <f t="shared" si="51"/>
        <v>17.216016648255692</v>
      </c>
      <c r="E3030" s="105">
        <v>-2.0653787494754093E-3</v>
      </c>
    </row>
    <row r="3031" spans="2:5">
      <c r="B3031" s="13">
        <v>38604</v>
      </c>
      <c r="C3031">
        <v>74.241050999999999</v>
      </c>
      <c r="D3031" s="262">
        <f t="shared" si="51"/>
        <v>-0.34096176161409963</v>
      </c>
      <c r="E3031" s="105">
        <v>-2.0737055722251487E-3</v>
      </c>
    </row>
    <row r="3032" spans="2:5">
      <c r="B3032" s="13">
        <v>40354</v>
      </c>
      <c r="C3032">
        <v>112.650597</v>
      </c>
      <c r="D3032" s="262">
        <f t="shared" si="51"/>
        <v>-0.98534483403258855</v>
      </c>
      <c r="E3032" s="105">
        <v>-2.0834420715564331E-3</v>
      </c>
    </row>
    <row r="3033" spans="2:5">
      <c r="B3033" s="13">
        <v>45358</v>
      </c>
      <c r="C3033">
        <v>7686.75</v>
      </c>
      <c r="D3033" s="262">
        <f t="shared" si="51"/>
        <v>0.16921839212779294</v>
      </c>
      <c r="E3033">
        <v>-2.1031156362033765E-3</v>
      </c>
    </row>
    <row r="3034" spans="2:5">
      <c r="B3034" s="13">
        <v>44623</v>
      </c>
      <c r="C3034">
        <v>6574.263672</v>
      </c>
      <c r="D3034" s="262">
        <f t="shared" si="51"/>
        <v>215.49589309865516</v>
      </c>
      <c r="E3034" s="105">
        <v>-2.1053919693810861E-3</v>
      </c>
    </row>
    <row r="3035" spans="2:5">
      <c r="B3035" s="13">
        <v>37616</v>
      </c>
      <c r="C3035">
        <v>30.366689999999998</v>
      </c>
      <c r="D3035" s="262">
        <f t="shared" si="51"/>
        <v>1.0616959892905586E-3</v>
      </c>
      <c r="E3035" s="105">
        <v>-2.1162895539959497E-3</v>
      </c>
    </row>
    <row r="3036" spans="2:5">
      <c r="B3036" s="13">
        <v>37524</v>
      </c>
      <c r="C3036">
        <v>30.334484</v>
      </c>
      <c r="D3036" s="262">
        <f t="shared" si="51"/>
        <v>-0.97463118318894293</v>
      </c>
      <c r="E3036" s="105">
        <v>-2.1187942600410241E-3</v>
      </c>
    </row>
    <row r="3037" spans="2:5">
      <c r="B3037" s="13">
        <v>44082</v>
      </c>
      <c r="C3037">
        <v>1195.739014</v>
      </c>
      <c r="D3037" s="262">
        <f t="shared" si="51"/>
        <v>-0.84147174253422163</v>
      </c>
      <c r="E3037" s="105">
        <v>-2.1283797872842037E-3</v>
      </c>
    </row>
    <row r="3038" spans="2:5">
      <c r="B3038" s="13">
        <v>45125</v>
      </c>
      <c r="C3038">
        <v>7542.75</v>
      </c>
      <c r="D3038" s="262">
        <f t="shared" si="51"/>
        <v>8.5344297653896231</v>
      </c>
      <c r="E3038">
        <v>-2.136541323391123E-3</v>
      </c>
    </row>
    <row r="3039" spans="2:5">
      <c r="B3039" s="13">
        <v>43034</v>
      </c>
      <c r="C3039">
        <v>791.10656700000004</v>
      </c>
      <c r="D3039" s="262">
        <f t="shared" si="51"/>
        <v>7.2661470255842291</v>
      </c>
      <c r="E3039" s="105">
        <v>-2.1376906593512817E-3</v>
      </c>
    </row>
    <row r="3040" spans="2:5">
      <c r="B3040" s="13">
        <v>40716</v>
      </c>
      <c r="C3040">
        <v>95.704391000000001</v>
      </c>
      <c r="D3040" s="262">
        <f t="shared" si="51"/>
        <v>0.56964385414547869</v>
      </c>
      <c r="E3040" s="105">
        <v>-2.1496796891036733E-3</v>
      </c>
    </row>
    <row r="3041" spans="2:5">
      <c r="B3041" s="13">
        <v>39681</v>
      </c>
      <c r="C3041">
        <v>60.972042000000002</v>
      </c>
      <c r="D3041" s="262">
        <f t="shared" si="51"/>
        <v>-0.92487569197741992</v>
      </c>
      <c r="E3041" s="105">
        <v>-2.1553344827119109E-3</v>
      </c>
    </row>
    <row r="3042" spans="2:5">
      <c r="B3042" s="13">
        <v>43622</v>
      </c>
      <c r="C3042">
        <v>811.61535600000002</v>
      </c>
      <c r="D3042" s="262">
        <f t="shared" si="51"/>
        <v>8.2080841864368512</v>
      </c>
      <c r="E3042" s="105">
        <v>-2.1582947065290066E-3</v>
      </c>
    </row>
    <row r="3043" spans="2:5">
      <c r="B3043" s="13">
        <v>41065</v>
      </c>
      <c r="C3043">
        <v>88.141609000000003</v>
      </c>
      <c r="D3043" s="262">
        <f t="shared" si="51"/>
        <v>-0.90635967979381438</v>
      </c>
      <c r="E3043" s="105">
        <v>-2.158339433407484E-3</v>
      </c>
    </row>
    <row r="3044" spans="2:5">
      <c r="B3044" s="13">
        <v>43426</v>
      </c>
      <c r="C3044">
        <v>941.27838099999997</v>
      </c>
      <c r="D3044" s="262">
        <f t="shared" si="51"/>
        <v>0.95679531009607599</v>
      </c>
      <c r="E3044" s="105">
        <v>-2.1627487525841638E-3</v>
      </c>
    </row>
    <row r="3045" spans="2:5">
      <c r="B3045" s="13">
        <v>42061</v>
      </c>
      <c r="C3045">
        <v>481.03057899999999</v>
      </c>
      <c r="D3045" s="262">
        <f t="shared" si="51"/>
        <v>4.4825082916526773</v>
      </c>
      <c r="E3045" s="105">
        <v>-2.1678009634600805E-3</v>
      </c>
    </row>
    <row r="3046" spans="2:5">
      <c r="B3046" s="13">
        <v>41061</v>
      </c>
      <c r="C3046">
        <v>87.739142999999999</v>
      </c>
      <c r="D3046" s="262">
        <f t="shared" si="51"/>
        <v>-0.95515594620151978</v>
      </c>
      <c r="E3046" s="105">
        <v>-2.1680482103793052E-3</v>
      </c>
    </row>
    <row r="3047" spans="2:5">
      <c r="B3047" s="13">
        <v>44202</v>
      </c>
      <c r="C3047">
        <v>1956.5390629999999</v>
      </c>
      <c r="D3047" s="262">
        <f t="shared" si="51"/>
        <v>17.862858735318635</v>
      </c>
      <c r="E3047" s="105">
        <v>-2.1760669848002634E-3</v>
      </c>
    </row>
    <row r="3048" spans="2:5">
      <c r="B3048" s="13">
        <v>40435</v>
      </c>
      <c r="C3048">
        <v>103.724419</v>
      </c>
      <c r="D3048" s="262">
        <f t="shared" si="51"/>
        <v>-0.88842694354985063</v>
      </c>
      <c r="E3048" s="105">
        <v>-2.1817829974825282E-3</v>
      </c>
    </row>
    <row r="3049" spans="2:5">
      <c r="B3049" s="13">
        <v>43539</v>
      </c>
      <c r="C3049">
        <v>929.65472399999999</v>
      </c>
      <c r="D3049" s="262">
        <f t="shared" si="51"/>
        <v>7.190019792058159</v>
      </c>
      <c r="E3049" s="105">
        <v>-2.1896654864319094E-3</v>
      </c>
    </row>
    <row r="3050" spans="2:5">
      <c r="B3050" s="13">
        <v>39213</v>
      </c>
      <c r="C3050">
        <v>113.51068100000001</v>
      </c>
      <c r="D3050" s="262">
        <f t="shared" si="51"/>
        <v>-0.975650498771646</v>
      </c>
      <c r="E3050" s="105">
        <v>-2.1912367828271421E-3</v>
      </c>
    </row>
    <row r="3051" spans="2:5">
      <c r="B3051" s="13">
        <v>44426</v>
      </c>
      <c r="C3051">
        <v>4661.7250979999999</v>
      </c>
      <c r="D3051" s="262">
        <f t="shared" si="51"/>
        <v>4.215439285045024</v>
      </c>
      <c r="E3051" s="105">
        <v>-2.1974784334907408E-3</v>
      </c>
    </row>
    <row r="3052" spans="2:5">
      <c r="B3052" s="13">
        <v>43062</v>
      </c>
      <c r="C3052">
        <v>893.831726</v>
      </c>
      <c r="D3052" s="262">
        <f t="shared" si="51"/>
        <v>1.3551030811267616E-3</v>
      </c>
      <c r="E3052" s="105">
        <v>-2.2072729272057936E-3</v>
      </c>
    </row>
    <row r="3053" spans="2:5">
      <c r="B3053" s="13">
        <v>44021</v>
      </c>
      <c r="C3053">
        <v>892.62213099999997</v>
      </c>
      <c r="D3053" s="262">
        <f t="shared" si="51"/>
        <v>11.806909760541545</v>
      </c>
      <c r="E3053" s="105">
        <v>-2.2078069727622671E-3</v>
      </c>
    </row>
    <row r="3054" spans="2:5">
      <c r="B3054" s="13">
        <v>38826</v>
      </c>
      <c r="C3054">
        <v>69.698479000000006</v>
      </c>
      <c r="D3054" s="262">
        <f t="shared" si="51"/>
        <v>-0.29100642572762503</v>
      </c>
      <c r="E3054" s="105">
        <v>-2.208774318005429E-3</v>
      </c>
    </row>
    <row r="3055" spans="2:5">
      <c r="B3055" s="13">
        <v>41178</v>
      </c>
      <c r="C3055">
        <v>98.306220999999994</v>
      </c>
      <c r="D3055" s="262">
        <f t="shared" si="51"/>
        <v>-0.98562571887282513</v>
      </c>
      <c r="E3055" s="105">
        <v>-2.214375524533825E-3</v>
      </c>
    </row>
    <row r="3056" spans="2:5">
      <c r="B3056" s="13">
        <v>44868</v>
      </c>
      <c r="C3056">
        <v>6839.0356449999999</v>
      </c>
      <c r="D3056" s="262">
        <f t="shared" si="51"/>
        <v>85.100582417864231</v>
      </c>
      <c r="E3056" s="105">
        <v>-2.2292921982007053E-3</v>
      </c>
    </row>
    <row r="3057" spans="2:5">
      <c r="B3057" s="13">
        <v>39003</v>
      </c>
      <c r="C3057">
        <v>79.430770999999993</v>
      </c>
      <c r="D3057" s="262">
        <f t="shared" si="51"/>
        <v>-0.89951226449130373</v>
      </c>
      <c r="E3057" s="105">
        <v>-2.2365235971724454E-3</v>
      </c>
    </row>
    <row r="3058" spans="2:5">
      <c r="B3058" s="13">
        <v>42921</v>
      </c>
      <c r="C3058">
        <v>790.45239300000003</v>
      </c>
      <c r="D3058" s="262">
        <f t="shared" si="51"/>
        <v>22.64485841276101</v>
      </c>
      <c r="E3058" s="105">
        <v>-2.2370120542417504E-3</v>
      </c>
    </row>
    <row r="3059" spans="2:5">
      <c r="B3059" s="13">
        <v>39919</v>
      </c>
      <c r="C3059">
        <v>33.430202000000001</v>
      </c>
      <c r="D3059" s="262">
        <f t="shared" si="51"/>
        <v>-0.95892314794243516</v>
      </c>
      <c r="E3059" s="105">
        <v>-2.2462307116901379E-3</v>
      </c>
    </row>
    <row r="3060" spans="2:5">
      <c r="B3060" s="13">
        <v>43591</v>
      </c>
      <c r="C3060">
        <v>813.84527600000001</v>
      </c>
      <c r="D3060" s="262">
        <f t="shared" si="51"/>
        <v>-0.10980793182767298</v>
      </c>
      <c r="E3060" s="105">
        <v>-2.2683475276058115E-3</v>
      </c>
    </row>
    <row r="3061" spans="2:5">
      <c r="B3061" s="13">
        <v>43564</v>
      </c>
      <c r="C3061">
        <v>914.23559599999999</v>
      </c>
      <c r="D3061" s="262">
        <f t="shared" si="51"/>
        <v>5.1639789551045532E-3</v>
      </c>
      <c r="E3061" s="105">
        <v>-2.2781527110218832E-3</v>
      </c>
    </row>
    <row r="3062" spans="2:5">
      <c r="B3062" s="13">
        <v>43552</v>
      </c>
      <c r="C3062">
        <v>909.53875700000003</v>
      </c>
      <c r="D3062" s="262">
        <f t="shared" si="51"/>
        <v>0.14293573539176718</v>
      </c>
      <c r="E3062" s="105">
        <v>-2.2898244389132753E-3</v>
      </c>
    </row>
    <row r="3063" spans="2:5">
      <c r="B3063" s="13">
        <v>43830</v>
      </c>
      <c r="C3063">
        <v>795.79168700000002</v>
      </c>
      <c r="D3063" s="262">
        <f t="shared" si="51"/>
        <v>-0.87240804846823339</v>
      </c>
      <c r="E3063" s="105">
        <v>-2.2950287471480263E-3</v>
      </c>
    </row>
    <row r="3064" spans="2:5">
      <c r="B3064" s="13">
        <v>44925</v>
      </c>
      <c r="C3064">
        <v>6237.0053710000002</v>
      </c>
      <c r="D3064" s="262">
        <f t="shared" si="51"/>
        <v>225.52929098935394</v>
      </c>
      <c r="E3064" s="105">
        <v>-2.3014403303723797E-3</v>
      </c>
    </row>
    <row r="3065" spans="2:5">
      <c r="B3065" s="13">
        <v>38082</v>
      </c>
      <c r="C3065">
        <v>27.532886999999999</v>
      </c>
      <c r="D3065" s="262">
        <f t="shared" si="51"/>
        <v>1.1709526508157184E-3</v>
      </c>
      <c r="E3065" s="105">
        <v>-2.3336711684372709E-3</v>
      </c>
    </row>
    <row r="3066" spans="2:5">
      <c r="B3066" s="13">
        <v>37809</v>
      </c>
      <c r="C3066">
        <v>27.500685000000001</v>
      </c>
      <c r="D3066" s="262">
        <f t="shared" si="51"/>
        <v>-0.97067246976706079</v>
      </c>
      <c r="E3066" s="105">
        <v>-2.3366145604291327E-3</v>
      </c>
    </row>
    <row r="3067" spans="2:5">
      <c r="B3067" s="13">
        <v>43139</v>
      </c>
      <c r="C3067">
        <v>937.70886199999995</v>
      </c>
      <c r="D3067" s="262">
        <f t="shared" si="51"/>
        <v>-0.87275384365023512</v>
      </c>
      <c r="E3067" s="105">
        <v>-2.3541411013687243E-3</v>
      </c>
    </row>
    <row r="3068" spans="2:5">
      <c r="B3068" s="13">
        <v>44593</v>
      </c>
      <c r="C3068">
        <v>7369.2509769999997</v>
      </c>
      <c r="D3068" s="262">
        <f t="shared" si="51"/>
        <v>25.535956930753162</v>
      </c>
      <c r="E3068" s="105">
        <v>-2.3588188812922782E-3</v>
      </c>
    </row>
    <row r="3069" spans="2:5">
      <c r="B3069" s="13">
        <v>41879</v>
      </c>
      <c r="C3069">
        <v>277.70812999999998</v>
      </c>
      <c r="D3069" s="262">
        <f t="shared" si="51"/>
        <v>2.1582944158201514</v>
      </c>
      <c r="E3069" s="105">
        <v>-2.366818126923507E-3</v>
      </c>
    </row>
    <row r="3070" spans="2:5">
      <c r="B3070" s="13">
        <v>41064</v>
      </c>
      <c r="C3070">
        <v>87.929778999999996</v>
      </c>
      <c r="D3070" s="262">
        <f t="shared" si="51"/>
        <v>-0.14221559722284369</v>
      </c>
      <c r="E3070" s="105">
        <v>-2.4032917302429339E-3</v>
      </c>
    </row>
    <row r="3071" spans="2:5">
      <c r="B3071" s="13">
        <v>40410</v>
      </c>
      <c r="C3071">
        <v>102.50801800000001</v>
      </c>
      <c r="D3071" s="262">
        <f t="shared" si="51"/>
        <v>0.52133163838089269</v>
      </c>
      <c r="E3071" s="105">
        <v>-2.4077948502030729E-3</v>
      </c>
    </row>
    <row r="3072" spans="2:5">
      <c r="B3072" s="13">
        <v>39583</v>
      </c>
      <c r="C3072">
        <v>67.380454999999998</v>
      </c>
      <c r="D3072" s="262">
        <f t="shared" si="51"/>
        <v>-0.99023958747888374</v>
      </c>
      <c r="E3072" s="105">
        <v>-2.4220785569689508E-3</v>
      </c>
    </row>
    <row r="3073" spans="2:5">
      <c r="B3073" s="13">
        <v>44629</v>
      </c>
      <c r="C3073">
        <v>6903.4433589999999</v>
      </c>
      <c r="D3073" s="262">
        <f t="shared" si="51"/>
        <v>23.799793092552708</v>
      </c>
      <c r="E3073" s="105">
        <v>-2.4322777706058856E-3</v>
      </c>
    </row>
    <row r="3074" spans="2:5">
      <c r="B3074" s="13">
        <v>41883</v>
      </c>
      <c r="C3074">
        <v>278.36697400000003</v>
      </c>
      <c r="D3074" s="262">
        <f t="shared" si="51"/>
        <v>3.4042434414158063</v>
      </c>
      <c r="E3074" s="105">
        <v>-2.4426212461983962E-3</v>
      </c>
    </row>
    <row r="3075" spans="2:5">
      <c r="B3075" s="13">
        <v>40058</v>
      </c>
      <c r="C3075">
        <v>63.204265999999997</v>
      </c>
      <c r="D3075" s="262">
        <f t="shared" si="51"/>
        <v>-0.34022916428272693</v>
      </c>
      <c r="E3075" s="105">
        <v>-2.4744539429192194E-3</v>
      </c>
    </row>
    <row r="3076" spans="2:5">
      <c r="B3076" s="13">
        <v>41218</v>
      </c>
      <c r="C3076">
        <v>95.797302000000002</v>
      </c>
      <c r="D3076" s="262">
        <f t="shared" si="51"/>
        <v>-0.98575973281718898</v>
      </c>
      <c r="E3076" s="105">
        <v>-2.4988523988365057E-3</v>
      </c>
    </row>
    <row r="3077" spans="2:5">
      <c r="B3077" s="13">
        <v>44890</v>
      </c>
      <c r="C3077">
        <v>6727.2124020000001</v>
      </c>
      <c r="D3077" s="262">
        <f t="shared" si="51"/>
        <v>6.6137126945685836</v>
      </c>
      <c r="E3077" s="105">
        <v>-2.5011806776211523E-3</v>
      </c>
    </row>
    <row r="3078" spans="2:5">
      <c r="B3078" s="13">
        <v>44018</v>
      </c>
      <c r="C3078">
        <v>883.56530799999996</v>
      </c>
      <c r="D3078" s="262">
        <f t="shared" si="51"/>
        <v>7.4171715592516008E-2</v>
      </c>
      <c r="E3078" s="105">
        <v>-2.5017495542982849E-3</v>
      </c>
    </row>
    <row r="3079" spans="2:5">
      <c r="B3079" s="13">
        <v>42983</v>
      </c>
      <c r="C3079">
        <v>822.55499299999997</v>
      </c>
      <c r="D3079" s="262">
        <f t="shared" si="51"/>
        <v>9.8984795206219172</v>
      </c>
      <c r="E3079" s="105">
        <v>-2.5119387275889505E-3</v>
      </c>
    </row>
    <row r="3080" spans="2:5">
      <c r="B3080" s="13">
        <v>40905</v>
      </c>
      <c r="C3080">
        <v>75.474288999999999</v>
      </c>
      <c r="D3080" s="262">
        <f t="shared" ref="D3080:D3143" si="52">(C3080-C3081)/C3081</f>
        <v>-0.89499198149964865</v>
      </c>
      <c r="E3080" s="105">
        <v>-2.5197797003705942E-3</v>
      </c>
    </row>
    <row r="3081" spans="2:5">
      <c r="B3081" s="13">
        <v>42892</v>
      </c>
      <c r="C3081">
        <v>718.74786400000005</v>
      </c>
      <c r="D3081" s="262">
        <f t="shared" si="52"/>
        <v>-0.90265288054067838</v>
      </c>
      <c r="E3081" s="105">
        <v>-2.5241896027583836E-3</v>
      </c>
    </row>
    <row r="3082" spans="2:5">
      <c r="B3082" s="13">
        <v>45167</v>
      </c>
      <c r="C3082">
        <v>7383.3500979999999</v>
      </c>
      <c r="D3082" s="262">
        <f t="shared" si="52"/>
        <v>87.375800877444036</v>
      </c>
      <c r="E3082">
        <v>-2.5262876490466635E-3</v>
      </c>
    </row>
    <row r="3083" spans="2:5">
      <c r="B3083" s="13">
        <v>40990</v>
      </c>
      <c r="C3083">
        <v>83.544929999999994</v>
      </c>
      <c r="D3083" s="262">
        <f t="shared" si="52"/>
        <v>0.59585312790435907</v>
      </c>
      <c r="E3083" s="105">
        <v>-2.529109292193325E-3</v>
      </c>
    </row>
    <row r="3084" spans="2:5">
      <c r="B3084" s="13">
        <v>38309</v>
      </c>
      <c r="C3084">
        <v>52.351264999999998</v>
      </c>
      <c r="D3084" s="262">
        <f t="shared" si="52"/>
        <v>-0.92720575178634679</v>
      </c>
      <c r="E3084" s="105">
        <v>-2.54220792607499E-3</v>
      </c>
    </row>
    <row r="3085" spans="2:5">
      <c r="B3085" s="13">
        <v>42901</v>
      </c>
      <c r="C3085">
        <v>719.16760299999999</v>
      </c>
      <c r="D3085" s="262">
        <f t="shared" si="52"/>
        <v>7.4827652923299439</v>
      </c>
      <c r="E3085" s="105">
        <v>-2.5550608757514029E-3</v>
      </c>
    </row>
    <row r="3086" spans="2:5">
      <c r="B3086" s="13">
        <v>41386</v>
      </c>
      <c r="C3086">
        <v>84.779854</v>
      </c>
      <c r="D3086" s="262">
        <f t="shared" si="52"/>
        <v>-0.16412129924247743</v>
      </c>
      <c r="E3086" s="105">
        <v>-2.5666716738424415E-3</v>
      </c>
    </row>
    <row r="3087" spans="2:5">
      <c r="B3087" s="13">
        <v>41288</v>
      </c>
      <c r="C3087">
        <v>101.426025</v>
      </c>
      <c r="D3087" s="262">
        <f t="shared" si="52"/>
        <v>0.96432129429424696</v>
      </c>
      <c r="E3087" s="105">
        <v>-2.5744284617470322E-3</v>
      </c>
    </row>
    <row r="3088" spans="2:5">
      <c r="B3088" s="13">
        <v>38313</v>
      </c>
      <c r="C3088">
        <v>51.634132000000001</v>
      </c>
      <c r="D3088" s="262">
        <f t="shared" si="52"/>
        <v>-0.93592029850793756</v>
      </c>
      <c r="E3088" s="105">
        <v>-2.577213044743724E-3</v>
      </c>
    </row>
    <row r="3089" spans="2:5">
      <c r="B3089" s="13">
        <v>43600</v>
      </c>
      <c r="C3089">
        <v>805.77984600000002</v>
      </c>
      <c r="D3089" s="262">
        <f t="shared" si="52"/>
        <v>14.661211305461666</v>
      </c>
      <c r="E3089" s="105">
        <v>-2.5839193815132273E-3</v>
      </c>
    </row>
    <row r="3090" spans="2:5">
      <c r="B3090" s="13">
        <v>38260</v>
      </c>
      <c r="C3090">
        <v>51.450671999999997</v>
      </c>
      <c r="D3090" s="262">
        <f t="shared" si="52"/>
        <v>-0.3669820760824456</v>
      </c>
      <c r="E3090" s="105">
        <v>-2.5865143122119428E-3</v>
      </c>
    </row>
    <row r="3091" spans="2:5">
      <c r="B3091" s="13">
        <v>40876</v>
      </c>
      <c r="C3091">
        <v>81.278380999999996</v>
      </c>
      <c r="D3091" s="262">
        <f t="shared" si="52"/>
        <v>-0.9894580676218051</v>
      </c>
      <c r="E3091" s="105">
        <v>-2.5996491579291883E-3</v>
      </c>
    </row>
    <row r="3092" spans="2:5">
      <c r="B3092" s="13">
        <v>45097</v>
      </c>
      <c r="C3092">
        <v>7710.0078130000002</v>
      </c>
      <c r="D3092" s="262">
        <f t="shared" si="52"/>
        <v>0.42605931918559931</v>
      </c>
      <c r="E3092">
        <v>-2.6056530928059538E-3</v>
      </c>
    </row>
    <row r="3093" spans="2:5">
      <c r="B3093" s="13">
        <v>44552</v>
      </c>
      <c r="C3093">
        <v>5406.5126950000003</v>
      </c>
      <c r="D3093" s="262">
        <f t="shared" si="52"/>
        <v>6.8144421328245572</v>
      </c>
      <c r="E3093" s="105">
        <v>-2.6134186289078357E-3</v>
      </c>
    </row>
    <row r="3094" spans="2:5">
      <c r="B3094" s="13">
        <v>42716</v>
      </c>
      <c r="C3094">
        <v>691.86163299999998</v>
      </c>
      <c r="D3094" s="262">
        <f t="shared" si="52"/>
        <v>5.798566695407164</v>
      </c>
      <c r="E3094" s="105">
        <v>-2.6220256296933383E-3</v>
      </c>
    </row>
    <row r="3095" spans="2:5">
      <c r="B3095" s="13">
        <v>40669</v>
      </c>
      <c r="C3095">
        <v>101.76580800000001</v>
      </c>
      <c r="D3095" s="262">
        <f t="shared" si="52"/>
        <v>0.15207974979922398</v>
      </c>
      <c r="E3095" s="105">
        <v>-2.6267856712501722E-3</v>
      </c>
    </row>
    <row r="3096" spans="2:5">
      <c r="B3096" s="13">
        <v>41066</v>
      </c>
      <c r="C3096">
        <v>88.332260000000005</v>
      </c>
      <c r="D3096" s="262">
        <f t="shared" si="52"/>
        <v>-0.90637804833232483</v>
      </c>
      <c r="E3096" s="105">
        <v>-2.6308509085650198E-3</v>
      </c>
    </row>
    <row r="3097" spans="2:5">
      <c r="B3097" s="13">
        <v>43192</v>
      </c>
      <c r="C3097">
        <v>943.49945100000002</v>
      </c>
      <c r="D3097" s="262">
        <f t="shared" si="52"/>
        <v>13.564943360398829</v>
      </c>
      <c r="E3097" s="105">
        <v>-2.6376881671502507E-3</v>
      </c>
    </row>
    <row r="3098" spans="2:5">
      <c r="B3098" s="13">
        <v>38798</v>
      </c>
      <c r="C3098">
        <v>64.778792999999993</v>
      </c>
      <c r="D3098" s="262">
        <f t="shared" si="52"/>
        <v>-0.9162952477970433</v>
      </c>
      <c r="E3098" s="105">
        <v>-2.639098756935505E-3</v>
      </c>
    </row>
    <row r="3099" spans="2:5">
      <c r="B3099" s="13">
        <v>42572</v>
      </c>
      <c r="C3099">
        <v>773.89624000000003</v>
      </c>
      <c r="D3099" s="262">
        <f t="shared" si="52"/>
        <v>31.064574613227219</v>
      </c>
      <c r="E3099" s="105">
        <v>-2.6445872644687974E-3</v>
      </c>
    </row>
    <row r="3100" spans="2:5">
      <c r="B3100" s="13">
        <v>37673</v>
      </c>
      <c r="C3100">
        <v>24.135553000000002</v>
      </c>
      <c r="D3100" s="262">
        <f t="shared" si="52"/>
        <v>-0.97567827984677147</v>
      </c>
      <c r="E3100" s="105">
        <v>-2.6616567420654227E-3</v>
      </c>
    </row>
    <row r="3101" spans="2:5">
      <c r="B3101" s="13">
        <v>44054</v>
      </c>
      <c r="C3101">
        <v>992.345642</v>
      </c>
      <c r="D3101" s="262">
        <f t="shared" si="52"/>
        <v>2.4331821272351433</v>
      </c>
      <c r="E3101" s="105">
        <v>-2.6618237141961374E-3</v>
      </c>
    </row>
    <row r="3102" spans="2:5">
      <c r="B3102" s="13">
        <v>41976</v>
      </c>
      <c r="C3102">
        <v>289.04544099999998</v>
      </c>
      <c r="D3102" s="262">
        <f t="shared" si="52"/>
        <v>3.5713648196132026</v>
      </c>
      <c r="E3102" s="105">
        <v>-2.6655421630992471E-3</v>
      </c>
    </row>
    <row r="3103" spans="2:5">
      <c r="B3103" s="13">
        <v>39668</v>
      </c>
      <c r="C3103">
        <v>63.229571999999997</v>
      </c>
      <c r="D3103" s="262">
        <f t="shared" si="52"/>
        <v>0.80796140320828802</v>
      </c>
      <c r="E3103" s="105">
        <v>-2.670646210703286E-3</v>
      </c>
    </row>
    <row r="3104" spans="2:5">
      <c r="B3104" s="13">
        <v>39794</v>
      </c>
      <c r="C3104">
        <v>34.972855000000003</v>
      </c>
      <c r="D3104" s="262">
        <f t="shared" si="52"/>
        <v>-0.99588350619532928</v>
      </c>
      <c r="E3104" s="105">
        <v>-2.6824710387318572E-3</v>
      </c>
    </row>
    <row r="3105" spans="2:5">
      <c r="B3105" s="13">
        <v>44713</v>
      </c>
      <c r="C3105">
        <v>8495.7871090000008</v>
      </c>
      <c r="D3105" s="262">
        <f t="shared" si="52"/>
        <v>83.125314816877008</v>
      </c>
      <c r="E3105" s="105">
        <v>-2.6827655967702263E-3</v>
      </c>
    </row>
    <row r="3106" spans="2:5">
      <c r="B3106" s="13">
        <v>40337</v>
      </c>
      <c r="C3106">
        <v>100.989662</v>
      </c>
      <c r="D3106" s="262">
        <f t="shared" si="52"/>
        <v>1.8484185272997957</v>
      </c>
      <c r="E3106" s="105">
        <v>-2.7095107544497063E-3</v>
      </c>
    </row>
    <row r="3107" spans="2:5">
      <c r="B3107" s="13">
        <v>38167</v>
      </c>
      <c r="C3107">
        <v>35.454642999999997</v>
      </c>
      <c r="D3107" s="262">
        <f t="shared" si="52"/>
        <v>-0.99544931121127644</v>
      </c>
      <c r="E3107" s="105">
        <v>-2.7172045714407857E-3</v>
      </c>
    </row>
    <row r="3108" spans="2:5">
      <c r="B3108" s="13">
        <v>45344</v>
      </c>
      <c r="C3108">
        <v>7791.0498049999997</v>
      </c>
      <c r="D3108" s="262">
        <f t="shared" si="52"/>
        <v>80.365541763999317</v>
      </c>
      <c r="E3108">
        <v>-2.7200697016773029E-3</v>
      </c>
    </row>
    <row r="3109" spans="2:5">
      <c r="B3109" s="13">
        <v>41138</v>
      </c>
      <c r="C3109">
        <v>95.753676999999996</v>
      </c>
      <c r="D3109" s="262">
        <f t="shared" si="52"/>
        <v>-0.98520220282438775</v>
      </c>
      <c r="E3109" s="105">
        <v>-2.7265191081458583E-3</v>
      </c>
    </row>
    <row r="3110" spans="2:5">
      <c r="B3110" s="13">
        <v>44627</v>
      </c>
      <c r="C3110">
        <v>6470.8061520000001</v>
      </c>
      <c r="D3110" s="262">
        <f t="shared" si="52"/>
        <v>5.1894264510311566E-2</v>
      </c>
      <c r="E3110" s="105">
        <v>-2.7310076275752736E-3</v>
      </c>
    </row>
    <row r="3111" spans="2:5">
      <c r="B3111" s="13">
        <v>44936</v>
      </c>
      <c r="C3111">
        <v>6151.5747069999998</v>
      </c>
      <c r="D3111" s="262">
        <f t="shared" si="52"/>
        <v>81.138785301823759</v>
      </c>
      <c r="E3111" s="105">
        <v>-2.7345902933305181E-3</v>
      </c>
    </row>
    <row r="3112" spans="2:5">
      <c r="B3112" s="13">
        <v>38601</v>
      </c>
      <c r="C3112">
        <v>74.892448000000002</v>
      </c>
      <c r="D3112" s="262">
        <f t="shared" si="52"/>
        <v>-0.33237493475290381</v>
      </c>
      <c r="E3112" s="105">
        <v>-2.7389361203460009E-3</v>
      </c>
    </row>
    <row r="3113" spans="2:5">
      <c r="B3113" s="13">
        <v>40562</v>
      </c>
      <c r="C3113">
        <v>112.177406</v>
      </c>
      <c r="D3113" s="262">
        <f t="shared" si="52"/>
        <v>-0.39901602536877484</v>
      </c>
      <c r="E3113" s="105">
        <v>-2.7493479649690791E-3</v>
      </c>
    </row>
    <row r="3114" spans="2:5">
      <c r="B3114" s="13">
        <v>41639</v>
      </c>
      <c r="C3114">
        <v>186.65623500000001</v>
      </c>
      <c r="D3114" s="262">
        <f t="shared" si="52"/>
        <v>1.5066677956255037</v>
      </c>
      <c r="E3114" s="105">
        <v>-2.7498607970257577E-3</v>
      </c>
    </row>
    <row r="3115" spans="2:5">
      <c r="B3115" s="13">
        <v>38593</v>
      </c>
      <c r="C3115">
        <v>74.463890000000006</v>
      </c>
      <c r="D3115" s="262">
        <f t="shared" si="52"/>
        <v>-0.90695896608208237</v>
      </c>
      <c r="E3115" s="105">
        <v>-2.754949768648071E-3</v>
      </c>
    </row>
    <row r="3116" spans="2:5">
      <c r="B3116" s="13">
        <v>43031</v>
      </c>
      <c r="C3116">
        <v>800.33386199999995</v>
      </c>
      <c r="D3116" s="262">
        <f t="shared" si="52"/>
        <v>-4.0836606575123849E-2</v>
      </c>
      <c r="E3116" s="105">
        <v>-2.7570327391456648E-3</v>
      </c>
    </row>
    <row r="3117" spans="2:5">
      <c r="B3117" s="13">
        <v>42528</v>
      </c>
      <c r="C3117">
        <v>834.40826400000003</v>
      </c>
      <c r="D3117" s="262">
        <f t="shared" si="52"/>
        <v>12.975250752690608</v>
      </c>
      <c r="E3117" s="105">
        <v>-2.7636201187444436E-3</v>
      </c>
    </row>
    <row r="3118" spans="2:5">
      <c r="B3118" s="13">
        <v>38457</v>
      </c>
      <c r="C3118">
        <v>59.706139</v>
      </c>
      <c r="D3118" s="262">
        <f t="shared" si="52"/>
        <v>-0.27223996742115558</v>
      </c>
      <c r="E3118" s="105">
        <v>-2.7853500212600356E-3</v>
      </c>
    </row>
    <row r="3119" spans="2:5">
      <c r="B3119" s="13">
        <v>40820</v>
      </c>
      <c r="C3119">
        <v>82.040970000000002</v>
      </c>
      <c r="D3119" s="262">
        <f t="shared" si="52"/>
        <v>-0.89498702516931694</v>
      </c>
      <c r="E3119" s="105">
        <v>-2.8321105023982806E-3</v>
      </c>
    </row>
    <row r="3120" spans="2:5">
      <c r="B3120" s="13">
        <v>42549</v>
      </c>
      <c r="C3120">
        <v>781.24603300000001</v>
      </c>
      <c r="D3120" s="262">
        <f t="shared" si="52"/>
        <v>13.842771607618166</v>
      </c>
      <c r="E3120" s="105">
        <v>-2.8335243539597331E-3</v>
      </c>
    </row>
    <row r="3121" spans="2:5">
      <c r="B3121" s="13">
        <v>38306</v>
      </c>
      <c r="C3121">
        <v>52.634780999999997</v>
      </c>
      <c r="D3121" s="262">
        <f t="shared" si="52"/>
        <v>-0.92923676601256144</v>
      </c>
      <c r="E3121" s="105">
        <v>-2.843692848814694E-3</v>
      </c>
    </row>
    <row r="3122" spans="2:5">
      <c r="B3122" s="13">
        <v>42914</v>
      </c>
      <c r="C3122">
        <v>743.81536900000003</v>
      </c>
      <c r="D3122" s="262">
        <f t="shared" si="52"/>
        <v>17.293444970394031</v>
      </c>
      <c r="E3122" s="105">
        <v>-2.8446733413659943E-3</v>
      </c>
    </row>
    <row r="3123" spans="2:5">
      <c r="B3123" s="13">
        <v>38218</v>
      </c>
      <c r="C3123">
        <v>40.660212999999999</v>
      </c>
      <c r="D3123" s="262">
        <f t="shared" si="52"/>
        <v>-0.57382490510814721</v>
      </c>
      <c r="E3123" s="105">
        <v>-2.8628427858668985E-3</v>
      </c>
    </row>
    <row r="3124" spans="2:5">
      <c r="B3124" s="13">
        <v>40953</v>
      </c>
      <c r="C3124">
        <v>95.407295000000005</v>
      </c>
      <c r="D3124" s="262">
        <f t="shared" si="52"/>
        <v>-0.86261458458940843</v>
      </c>
      <c r="E3124" s="105">
        <v>-2.8780862508884925E-3</v>
      </c>
    </row>
    <row r="3125" spans="2:5">
      <c r="B3125" s="13">
        <v>42821</v>
      </c>
      <c r="C3125">
        <v>694.44995100000006</v>
      </c>
      <c r="D3125" s="262">
        <f t="shared" si="52"/>
        <v>23.974272343982626</v>
      </c>
      <c r="E3125" s="105">
        <v>-2.8794838103791756E-3</v>
      </c>
    </row>
    <row r="3126" spans="2:5">
      <c r="B3126" s="13">
        <v>37566</v>
      </c>
      <c r="C3126">
        <v>27.806614</v>
      </c>
      <c r="D3126" s="262">
        <f t="shared" si="52"/>
        <v>-0.57082613126821602</v>
      </c>
      <c r="E3126" s="105">
        <v>-2.8868881803898214E-3</v>
      </c>
    </row>
    <row r="3127" spans="2:5">
      <c r="B3127" s="13">
        <v>39652</v>
      </c>
      <c r="C3127">
        <v>64.791022999999996</v>
      </c>
      <c r="D3127" s="262">
        <f t="shared" si="52"/>
        <v>-0.34787443031757281</v>
      </c>
      <c r="E3127" s="105">
        <v>-2.8952822963722036E-3</v>
      </c>
    </row>
    <row r="3128" spans="2:5">
      <c r="B3128" s="13">
        <v>40701</v>
      </c>
      <c r="C3128">
        <v>99.3536</v>
      </c>
      <c r="D3128" s="262">
        <f t="shared" si="52"/>
        <v>-0.86826077525060263</v>
      </c>
      <c r="E3128" s="105">
        <v>-2.8967834746231008E-3</v>
      </c>
    </row>
    <row r="3129" spans="2:5">
      <c r="B3129" s="13">
        <v>42905</v>
      </c>
      <c r="C3129">
        <v>754.16870100000006</v>
      </c>
      <c r="D3129" s="262">
        <f t="shared" si="52"/>
        <v>33.040375266704686</v>
      </c>
      <c r="E3129" s="105">
        <v>-2.8981105811472937E-3</v>
      </c>
    </row>
    <row r="3130" spans="2:5">
      <c r="B3130" s="13">
        <v>37733</v>
      </c>
      <c r="C3130">
        <v>22.155123</v>
      </c>
      <c r="D3130" s="262">
        <f t="shared" si="52"/>
        <v>-0.96929294544951772</v>
      </c>
      <c r="E3130" s="105">
        <v>-2.898486673388022E-3</v>
      </c>
    </row>
    <row r="3131" spans="2:5">
      <c r="B3131" s="13">
        <v>42633</v>
      </c>
      <c r="C3131">
        <v>721.49945100000002</v>
      </c>
      <c r="D3131" s="262">
        <f t="shared" si="52"/>
        <v>5.7886064177247523</v>
      </c>
      <c r="E3131" s="105">
        <v>-2.9003584579394173E-3</v>
      </c>
    </row>
    <row r="3132" spans="2:5">
      <c r="B3132" s="13">
        <v>40389</v>
      </c>
      <c r="C3132">
        <v>106.28093699999999</v>
      </c>
      <c r="D3132" s="262">
        <f t="shared" si="52"/>
        <v>-0.98286982717915583</v>
      </c>
      <c r="E3132" s="105">
        <v>-2.9012989722966317E-3</v>
      </c>
    </row>
    <row r="3133" spans="2:5">
      <c r="B3133" s="13">
        <v>45040</v>
      </c>
      <c r="C3133">
        <v>6204.3120120000003</v>
      </c>
      <c r="D3133" s="262">
        <f t="shared" si="52"/>
        <v>70.822934530575182</v>
      </c>
      <c r="E3133" s="105">
        <v>-2.9101073580677763E-3</v>
      </c>
    </row>
    <row r="3134" spans="2:5">
      <c r="B3134" s="13">
        <v>40798</v>
      </c>
      <c r="C3134">
        <v>86.383437999999998</v>
      </c>
      <c r="D3134" s="262">
        <f t="shared" si="52"/>
        <v>-0.86110436428767645</v>
      </c>
      <c r="E3134" s="105">
        <v>-2.933933081985229E-3</v>
      </c>
    </row>
    <row r="3135" spans="2:5">
      <c r="B3135" s="13">
        <v>43720</v>
      </c>
      <c r="C3135">
        <v>621.93054199999995</v>
      </c>
      <c r="D3135" s="262">
        <f t="shared" si="52"/>
        <v>1.2428145925721303</v>
      </c>
      <c r="E3135" s="105">
        <v>-2.9348203943744527E-3</v>
      </c>
    </row>
    <row r="3136" spans="2:5">
      <c r="B3136" s="13">
        <v>41961</v>
      </c>
      <c r="C3136">
        <v>277.29913299999998</v>
      </c>
      <c r="D3136" s="262">
        <f t="shared" si="52"/>
        <v>2.2235337461561886</v>
      </c>
      <c r="E3136" s="105">
        <v>-2.9411816947943052E-3</v>
      </c>
    </row>
    <row r="3137" spans="2:5">
      <c r="B3137" s="13">
        <v>41010</v>
      </c>
      <c r="C3137">
        <v>86.023337999999995</v>
      </c>
      <c r="D3137" s="262">
        <f t="shared" si="52"/>
        <v>-0.89904527019009062</v>
      </c>
      <c r="E3137" s="105">
        <v>-2.9460052116478059E-3</v>
      </c>
    </row>
    <row r="3138" spans="2:5">
      <c r="B3138" s="13">
        <v>42290</v>
      </c>
      <c r="C3138">
        <v>852.09814500000005</v>
      </c>
      <c r="D3138" s="262">
        <f t="shared" si="52"/>
        <v>11.632438830383947</v>
      </c>
      <c r="E3138" s="105">
        <v>-2.9492768430707645E-3</v>
      </c>
    </row>
    <row r="3139" spans="2:5">
      <c r="B3139" s="13">
        <v>39588</v>
      </c>
      <c r="C3139">
        <v>67.453177999999994</v>
      </c>
      <c r="D3139" s="262">
        <f t="shared" si="52"/>
        <v>-0.13191718568688071</v>
      </c>
      <c r="E3139" s="105">
        <v>-2.9553111184210694E-3</v>
      </c>
    </row>
    <row r="3140" spans="2:5">
      <c r="B3140" s="13">
        <v>38987</v>
      </c>
      <c r="C3140">
        <v>77.703620999999998</v>
      </c>
      <c r="D3140" s="262">
        <f t="shared" si="52"/>
        <v>-0.92512879891417654</v>
      </c>
      <c r="E3140" s="105">
        <v>-2.9701124257277911E-3</v>
      </c>
    </row>
    <row r="3141" spans="2:5">
      <c r="B3141" s="13">
        <v>42369</v>
      </c>
      <c r="C3141">
        <v>1037.8305660000001</v>
      </c>
      <c r="D3141" s="262">
        <f t="shared" si="52"/>
        <v>-0.87895569444419275</v>
      </c>
      <c r="E3141" s="105">
        <v>-2.9767951585723904E-3</v>
      </c>
    </row>
    <row r="3142" spans="2:5">
      <c r="B3142" s="13">
        <v>44659</v>
      </c>
      <c r="C3142">
        <v>8573.9726559999999</v>
      </c>
      <c r="D3142" s="262">
        <f t="shared" si="52"/>
        <v>8.8946492492833897</v>
      </c>
      <c r="E3142" s="105">
        <v>-2.9788848613371342E-3</v>
      </c>
    </row>
    <row r="3143" spans="2:5">
      <c r="B3143" s="13">
        <v>43070</v>
      </c>
      <c r="C3143">
        <v>866.52618399999994</v>
      </c>
      <c r="D3143" s="262">
        <f t="shared" si="52"/>
        <v>-3.3762190201906551E-2</v>
      </c>
      <c r="E3143" s="105">
        <v>-2.979300082472425E-3</v>
      </c>
    </row>
    <row r="3144" spans="2:5">
      <c r="B3144" s="13">
        <v>44028</v>
      </c>
      <c r="C3144">
        <v>896.80426</v>
      </c>
      <c r="D3144" s="262">
        <f t="shared" ref="D3144:D3207" si="53">(C3144-C3145)/C3145</f>
        <v>41.004747619316824</v>
      </c>
      <c r="E3144" s="105">
        <v>-2.9988934874469074E-3</v>
      </c>
    </row>
    <row r="3145" spans="2:5">
      <c r="B3145" s="13">
        <v>37691</v>
      </c>
      <c r="C3145">
        <v>21.350069000000001</v>
      </c>
      <c r="D3145" s="262">
        <f t="shared" si="53"/>
        <v>-0.96886196652818068</v>
      </c>
      <c r="E3145" s="105">
        <v>-3.0074987136036306E-3</v>
      </c>
    </row>
    <row r="3146" spans="2:5">
      <c r="B3146" s="13">
        <v>42768</v>
      </c>
      <c r="C3146">
        <v>685.65887499999997</v>
      </c>
      <c r="D3146" s="262">
        <f t="shared" si="53"/>
        <v>-0.22953125038556652</v>
      </c>
      <c r="E3146" s="105">
        <v>-3.0175265505327687E-3</v>
      </c>
    </row>
    <row r="3147" spans="2:5">
      <c r="B3147" s="13">
        <v>44020</v>
      </c>
      <c r="C3147">
        <v>889.92431599999998</v>
      </c>
      <c r="D3147" s="262">
        <f t="shared" si="53"/>
        <v>7.8198749574318125</v>
      </c>
      <c r="E3147" s="105">
        <v>-3.0223483222151831E-3</v>
      </c>
    </row>
    <row r="3148" spans="2:5">
      <c r="B3148" s="13">
        <v>40444</v>
      </c>
      <c r="C3148">
        <v>100.899879</v>
      </c>
      <c r="D3148" s="262">
        <f t="shared" si="53"/>
        <v>-6.2560434264893605E-2</v>
      </c>
      <c r="E3148" s="105">
        <v>-3.0557120110046181E-3</v>
      </c>
    </row>
    <row r="3149" spans="2:5">
      <c r="B3149" s="13">
        <v>40315</v>
      </c>
      <c r="C3149">
        <v>107.633476</v>
      </c>
      <c r="D3149" s="262">
        <f t="shared" si="53"/>
        <v>-0.97435408199283224</v>
      </c>
      <c r="E3149" s="105">
        <v>-3.0857034537958559E-3</v>
      </c>
    </row>
    <row r="3150" spans="2:5">
      <c r="B3150" s="13">
        <v>44412</v>
      </c>
      <c r="C3150">
        <v>4196.9047849999997</v>
      </c>
      <c r="D3150" s="262">
        <f t="shared" si="53"/>
        <v>134.4778327961603</v>
      </c>
      <c r="E3150" s="105">
        <v>-3.0952402606937873E-3</v>
      </c>
    </row>
    <row r="3151" spans="2:5">
      <c r="B3151" s="13">
        <v>37476</v>
      </c>
      <c r="C3151">
        <v>30.978535000000001</v>
      </c>
      <c r="D3151" s="262">
        <f t="shared" si="53"/>
        <v>-0.68696495810164304</v>
      </c>
      <c r="E3151" s="105">
        <v>-3.1084984610845467E-3</v>
      </c>
    </row>
    <row r="3152" spans="2:5">
      <c r="B3152" s="13">
        <v>40721</v>
      </c>
      <c r="C3152">
        <v>98.961876000000004</v>
      </c>
      <c r="D3152" s="262">
        <f t="shared" si="53"/>
        <v>-0.89550814249031496</v>
      </c>
      <c r="E3152" s="105">
        <v>-3.1152762203288473E-3</v>
      </c>
    </row>
    <row r="3153" spans="2:5">
      <c r="B3153" s="13">
        <v>43105</v>
      </c>
      <c r="C3153">
        <v>947.07739300000003</v>
      </c>
      <c r="D3153" s="262">
        <f t="shared" si="53"/>
        <v>-0.86988282088691116</v>
      </c>
      <c r="E3153" s="105">
        <v>-3.1219658096544472E-3</v>
      </c>
    </row>
    <row r="3154" spans="2:5">
      <c r="B3154" s="13">
        <v>45162</v>
      </c>
      <c r="C3154">
        <v>7278.6499020000001</v>
      </c>
      <c r="D3154" s="262">
        <f t="shared" si="53"/>
        <v>0.1697458534204018</v>
      </c>
      <c r="E3154">
        <v>-3.122707460993677E-3</v>
      </c>
    </row>
    <row r="3155" spans="2:5">
      <c r="B3155" s="13">
        <v>45041</v>
      </c>
      <c r="C3155">
        <v>6222.419922</v>
      </c>
      <c r="D3155" s="262">
        <f t="shared" si="53"/>
        <v>75.275971499620596</v>
      </c>
      <c r="E3155" s="105">
        <v>-3.1235708557145049E-3</v>
      </c>
    </row>
    <row r="3156" spans="2:5">
      <c r="B3156" s="13">
        <v>38846</v>
      </c>
      <c r="C3156">
        <v>81.577720999999997</v>
      </c>
      <c r="D3156" s="262">
        <f t="shared" si="53"/>
        <v>-0.55721883322817578</v>
      </c>
      <c r="E3156" s="105">
        <v>-3.142193848875853E-3</v>
      </c>
    </row>
    <row r="3157" spans="2:5">
      <c r="B3157" s="13">
        <v>41642</v>
      </c>
      <c r="C3157">
        <v>184.23936499999999</v>
      </c>
      <c r="D3157" s="262">
        <f t="shared" si="53"/>
        <v>0.72627162188659466</v>
      </c>
      <c r="E3157" s="105">
        <v>-3.1482476677408425E-3</v>
      </c>
    </row>
    <row r="3158" spans="2:5">
      <c r="B3158" s="13">
        <v>39115</v>
      </c>
      <c r="C3158">
        <v>106.726753</v>
      </c>
      <c r="D3158" s="262">
        <f t="shared" si="53"/>
        <v>0.11181034357391159</v>
      </c>
      <c r="E3158" s="105">
        <v>-3.1597146437556561E-3</v>
      </c>
    </row>
    <row r="3159" spans="2:5">
      <c r="B3159" s="13">
        <v>41143</v>
      </c>
      <c r="C3159">
        <v>95.993668</v>
      </c>
      <c r="D3159" s="262">
        <f t="shared" si="53"/>
        <v>-0.89145076896191133</v>
      </c>
      <c r="E3159" s="105">
        <v>-3.1715772843040634E-3</v>
      </c>
    </row>
    <row r="3160" spans="2:5">
      <c r="B3160" s="13">
        <v>42446</v>
      </c>
      <c r="C3160">
        <v>884.33300799999995</v>
      </c>
      <c r="D3160" s="262">
        <f t="shared" si="53"/>
        <v>0.16768272376379711</v>
      </c>
      <c r="E3160" s="105">
        <v>-3.1800873912526968E-3</v>
      </c>
    </row>
    <row r="3161" spans="2:5">
      <c r="B3161" s="13">
        <v>42585</v>
      </c>
      <c r="C3161">
        <v>757.340149</v>
      </c>
      <c r="D3161" s="262">
        <f t="shared" si="53"/>
        <v>8.5629536219569236</v>
      </c>
      <c r="E3161" s="105">
        <v>-3.191920098047044E-3</v>
      </c>
    </row>
    <row r="3162" spans="2:5">
      <c r="B3162" s="13">
        <v>39616</v>
      </c>
      <c r="C3162">
        <v>79.195212999999995</v>
      </c>
      <c r="D3162" s="262">
        <f t="shared" si="53"/>
        <v>-0.45829606015088448</v>
      </c>
      <c r="E3162" s="105">
        <v>-3.2032087921986699E-3</v>
      </c>
    </row>
    <row r="3163" spans="2:5">
      <c r="B3163" s="13">
        <v>41618</v>
      </c>
      <c r="C3163">
        <v>146.19648699999999</v>
      </c>
      <c r="D3163" s="262">
        <f t="shared" si="53"/>
        <v>1.3526547683737218</v>
      </c>
      <c r="E3163" s="105">
        <v>-3.2044542313361948E-3</v>
      </c>
    </row>
    <row r="3164" spans="2:5">
      <c r="B3164" s="13">
        <v>38532</v>
      </c>
      <c r="C3164">
        <v>62.141070999999997</v>
      </c>
      <c r="D3164" s="262">
        <f t="shared" si="53"/>
        <v>-0.92573259475054281</v>
      </c>
      <c r="E3164" s="105">
        <v>-3.2103164638810975E-3</v>
      </c>
    </row>
    <row r="3165" spans="2:5">
      <c r="B3165" s="13">
        <v>42515</v>
      </c>
      <c r="C3165">
        <v>836.720642</v>
      </c>
      <c r="D3165" s="262">
        <f t="shared" si="53"/>
        <v>-7.9772472708671008E-2</v>
      </c>
      <c r="E3165" s="105">
        <v>-3.2231135675954213E-3</v>
      </c>
    </row>
    <row r="3166" spans="2:5">
      <c r="B3166" s="13">
        <v>43566</v>
      </c>
      <c r="C3166">
        <v>909.25408900000002</v>
      </c>
      <c r="D3166" s="262">
        <f t="shared" si="53"/>
        <v>16.764480697476582</v>
      </c>
      <c r="E3166" s="105">
        <v>-3.224535763329428E-3</v>
      </c>
    </row>
    <row r="3167" spans="2:5">
      <c r="B3167" s="13">
        <v>38329</v>
      </c>
      <c r="C3167">
        <v>51.183826000000003</v>
      </c>
      <c r="D3167" s="262">
        <f t="shared" si="53"/>
        <v>2.2857181573710714E-3</v>
      </c>
      <c r="E3167" s="105">
        <v>-3.2480623017258231E-3</v>
      </c>
    </row>
    <row r="3168" spans="2:5">
      <c r="B3168" s="13">
        <v>38324</v>
      </c>
      <c r="C3168">
        <v>51.067101000000001</v>
      </c>
      <c r="D3168" s="262">
        <f t="shared" si="53"/>
        <v>-0.91323172626083038</v>
      </c>
      <c r="E3168" s="105">
        <v>-3.255014827301349E-3</v>
      </c>
    </row>
    <row r="3169" spans="2:5">
      <c r="B3169" s="13">
        <v>43690</v>
      </c>
      <c r="C3169">
        <v>588.54577600000005</v>
      </c>
      <c r="D3169" s="262">
        <f t="shared" si="53"/>
        <v>2.3295362374463409</v>
      </c>
      <c r="E3169" s="105">
        <v>-3.2632840495157201E-3</v>
      </c>
    </row>
    <row r="3170" spans="2:5">
      <c r="B3170" s="13">
        <v>41649</v>
      </c>
      <c r="C3170">
        <v>176.76509100000001</v>
      </c>
      <c r="D3170" s="262">
        <f t="shared" si="53"/>
        <v>-0.87077984849454015</v>
      </c>
      <c r="E3170" s="105">
        <v>-3.2807617232762883E-3</v>
      </c>
    </row>
    <row r="3171" spans="2:5">
      <c r="B3171" s="13">
        <v>43333</v>
      </c>
      <c r="C3171">
        <v>1367.9375</v>
      </c>
      <c r="D3171" s="262">
        <f t="shared" si="53"/>
        <v>-0.80238354198682804</v>
      </c>
      <c r="E3171" s="105">
        <v>-3.2839795979230629E-3</v>
      </c>
    </row>
    <row r="3172" spans="2:5">
      <c r="B3172" s="13">
        <v>44872</v>
      </c>
      <c r="C3172">
        <v>6922.1840819999998</v>
      </c>
      <c r="D3172" s="262">
        <f t="shared" si="53"/>
        <v>59.382196420835378</v>
      </c>
      <c r="E3172" s="105">
        <v>-3.2930778845438528E-3</v>
      </c>
    </row>
    <row r="3173" spans="2:5">
      <c r="B3173" s="13">
        <v>39331</v>
      </c>
      <c r="C3173">
        <v>114.639488</v>
      </c>
      <c r="D3173" s="262">
        <f t="shared" si="53"/>
        <v>-0.86984886197443767</v>
      </c>
      <c r="E3173" s="105">
        <v>-3.3186403320667984E-3</v>
      </c>
    </row>
    <row r="3174" spans="2:5">
      <c r="B3174" s="13">
        <v>42461</v>
      </c>
      <c r="C3174">
        <v>880.81817599999999</v>
      </c>
      <c r="D3174" s="262">
        <f t="shared" si="53"/>
        <v>-0.41277641340705573</v>
      </c>
      <c r="E3174" s="105">
        <v>-3.3231257343770164E-3</v>
      </c>
    </row>
    <row r="3175" spans="2:5">
      <c r="B3175" s="13">
        <v>44154</v>
      </c>
      <c r="C3175">
        <v>1499.970703</v>
      </c>
      <c r="D3175" s="262">
        <f t="shared" si="53"/>
        <v>-6.2245223539966664E-2</v>
      </c>
      <c r="E3175" s="105">
        <v>-3.3241834247805303E-3</v>
      </c>
    </row>
    <row r="3176" spans="2:5">
      <c r="B3176" s="13">
        <v>44182</v>
      </c>
      <c r="C3176">
        <v>1599.534058</v>
      </c>
      <c r="D3176" s="262">
        <f t="shared" si="53"/>
        <v>0.95912174183940058</v>
      </c>
      <c r="E3176" s="105">
        <v>-3.3309813753831597E-3</v>
      </c>
    </row>
    <row r="3177" spans="2:5">
      <c r="B3177" s="13">
        <v>43593</v>
      </c>
      <c r="C3177">
        <v>816.45465100000001</v>
      </c>
      <c r="D3177" s="262">
        <f t="shared" si="53"/>
        <v>-0.1343126011442661</v>
      </c>
      <c r="E3177" s="105">
        <v>-3.3589936972657358E-3</v>
      </c>
    </row>
    <row r="3178" spans="2:5">
      <c r="B3178" s="13">
        <v>43418</v>
      </c>
      <c r="C3178">
        <v>943.12872300000004</v>
      </c>
      <c r="D3178" s="262">
        <f t="shared" si="53"/>
        <v>0.12711916254233707</v>
      </c>
      <c r="E3178" s="105">
        <v>-3.3590679791699785E-3</v>
      </c>
    </row>
    <row r="3179" spans="2:5">
      <c r="B3179" s="13">
        <v>43523</v>
      </c>
      <c r="C3179">
        <v>836.76043700000002</v>
      </c>
      <c r="D3179" s="262">
        <f t="shared" si="53"/>
        <v>34.37721692523035</v>
      </c>
      <c r="E3179" s="105">
        <v>-3.3904181481772019E-3</v>
      </c>
    </row>
    <row r="3180" spans="2:5">
      <c r="B3180" s="13">
        <v>37796</v>
      </c>
      <c r="C3180">
        <v>23.652522999999999</v>
      </c>
      <c r="D3180" s="262">
        <f t="shared" si="53"/>
        <v>-0.55997104639276418</v>
      </c>
      <c r="E3180" s="105">
        <v>-3.3920662543383633E-3</v>
      </c>
    </row>
    <row r="3181" spans="2:5">
      <c r="B3181" s="13">
        <v>38299</v>
      </c>
      <c r="C3181">
        <v>53.752197000000002</v>
      </c>
      <c r="D3181" s="262">
        <f t="shared" si="53"/>
        <v>-0.96244535960279465</v>
      </c>
      <c r="E3181" s="105">
        <v>-3.4014049407836439E-3</v>
      </c>
    </row>
    <row r="3182" spans="2:5">
      <c r="B3182" s="13">
        <v>44118</v>
      </c>
      <c r="C3182">
        <v>1431.3063959999999</v>
      </c>
      <c r="D3182" s="262">
        <f t="shared" si="53"/>
        <v>19.950210779724483</v>
      </c>
      <c r="E3182" s="105">
        <v>-3.4150869046778234E-3</v>
      </c>
    </row>
    <row r="3183" spans="2:5">
      <c r="B3183" s="13">
        <v>40067</v>
      </c>
      <c r="C3183">
        <v>68.319427000000005</v>
      </c>
      <c r="D3183" s="262">
        <f t="shared" si="53"/>
        <v>-0.99086876747112584</v>
      </c>
      <c r="E3183" s="105">
        <v>-3.4303899916498532E-3</v>
      </c>
    </row>
    <row r="3184" spans="2:5">
      <c r="B3184" s="13">
        <v>45100</v>
      </c>
      <c r="C3184">
        <v>7481.9501950000003</v>
      </c>
      <c r="D3184" s="262">
        <f t="shared" si="53"/>
        <v>6.4271000805280893</v>
      </c>
      <c r="E3184">
        <v>-3.4364230295360993E-3</v>
      </c>
    </row>
    <row r="3185" spans="2:5">
      <c r="B3185" s="13">
        <v>43202</v>
      </c>
      <c r="C3185">
        <v>1007.385132</v>
      </c>
      <c r="D3185" s="262">
        <f t="shared" si="53"/>
        <v>15.427663765669763</v>
      </c>
      <c r="E3185" s="105">
        <v>-3.4462463174067398E-3</v>
      </c>
    </row>
    <row r="3186" spans="2:5">
      <c r="B3186" s="13">
        <v>38932</v>
      </c>
      <c r="C3186">
        <v>61.322482999999998</v>
      </c>
      <c r="D3186" s="262">
        <f t="shared" si="53"/>
        <v>-0.92725290130955673</v>
      </c>
      <c r="E3186" s="105">
        <v>-3.4721220101149313E-3</v>
      </c>
    </row>
    <row r="3187" spans="2:5">
      <c r="B3187" s="13">
        <v>44001</v>
      </c>
      <c r="C3187">
        <v>842.95434599999999</v>
      </c>
      <c r="D3187" s="262">
        <f t="shared" si="53"/>
        <v>-0.87261401767504954</v>
      </c>
      <c r="E3187" s="105">
        <v>-3.4740315650204833E-3</v>
      </c>
    </row>
    <row r="3188" spans="2:5">
      <c r="B3188" s="13">
        <v>44963</v>
      </c>
      <c r="C3188">
        <v>6617.3242190000001</v>
      </c>
      <c r="D3188" s="262">
        <f t="shared" si="53"/>
        <v>77.039332644383293</v>
      </c>
      <c r="E3188" s="105">
        <v>-3.4814192589312501E-3</v>
      </c>
    </row>
    <row r="3189" spans="2:5">
      <c r="B3189" s="13">
        <v>41045</v>
      </c>
      <c r="C3189">
        <v>84.794730999999999</v>
      </c>
      <c r="D3189" s="262">
        <f t="shared" si="53"/>
        <v>-0.98894051478269895</v>
      </c>
      <c r="E3189" s="105">
        <v>-3.4852214550317676E-3</v>
      </c>
    </row>
    <row r="3190" spans="2:5">
      <c r="B3190" s="13">
        <v>45316</v>
      </c>
      <c r="C3190">
        <v>7667.1499020000001</v>
      </c>
      <c r="D3190" s="262">
        <f t="shared" si="53"/>
        <v>89.623878919314535</v>
      </c>
      <c r="E3190">
        <v>-3.4897449961008432E-3</v>
      </c>
    </row>
    <row r="3191" spans="2:5">
      <c r="B3191" s="13">
        <v>40935</v>
      </c>
      <c r="C3191">
        <v>84.604079999999996</v>
      </c>
      <c r="D3191" s="262">
        <f t="shared" si="53"/>
        <v>-0.89137532809713205</v>
      </c>
      <c r="E3191" s="105">
        <v>-3.4931416897279665E-3</v>
      </c>
    </row>
    <row r="3192" spans="2:5">
      <c r="B3192" s="13">
        <v>43013</v>
      </c>
      <c r="C3192">
        <v>778.86614999999995</v>
      </c>
      <c r="D3192" s="262">
        <f t="shared" si="53"/>
        <v>-6.1728138393975569E-2</v>
      </c>
      <c r="E3192" s="105">
        <v>-3.4935281454880852E-3</v>
      </c>
    </row>
    <row r="3193" spans="2:5">
      <c r="B3193" s="13">
        <v>42535</v>
      </c>
      <c r="C3193">
        <v>830.10711700000002</v>
      </c>
      <c r="D3193" s="262">
        <f t="shared" si="53"/>
        <v>-0.9037272791272436</v>
      </c>
      <c r="E3193" s="105">
        <v>-3.4977469404476442E-3</v>
      </c>
    </row>
    <row r="3194" spans="2:5">
      <c r="B3194" s="13">
        <v>44771</v>
      </c>
      <c r="C3194">
        <v>8622.4541019999997</v>
      </c>
      <c r="D3194" s="262">
        <f t="shared" si="53"/>
        <v>8.5762027466201651</v>
      </c>
      <c r="E3194" s="105">
        <v>-3.5032147975646972E-3</v>
      </c>
    </row>
    <row r="3195" spans="2:5">
      <c r="B3195" s="13">
        <v>42481</v>
      </c>
      <c r="C3195">
        <v>900.40429700000004</v>
      </c>
      <c r="D3195" s="262">
        <f t="shared" si="53"/>
        <v>-0.3999738384777452</v>
      </c>
      <c r="E3195" s="105">
        <v>-3.5315595974294714E-3</v>
      </c>
    </row>
    <row r="3196" spans="2:5">
      <c r="B3196" s="13">
        <v>44138</v>
      </c>
      <c r="C3196">
        <v>1500.6083980000001</v>
      </c>
      <c r="D3196" s="262">
        <f t="shared" si="53"/>
        <v>16.088896257417147</v>
      </c>
      <c r="E3196" s="105">
        <v>-3.5499546059315702E-3</v>
      </c>
    </row>
    <row r="3197" spans="2:5">
      <c r="B3197" s="13">
        <v>41565</v>
      </c>
      <c r="C3197">
        <v>87.811897000000002</v>
      </c>
      <c r="D3197" s="262">
        <f t="shared" si="53"/>
        <v>-0.87411406046182094</v>
      </c>
      <c r="E3197" s="105">
        <v>-3.5550110573955352E-3</v>
      </c>
    </row>
    <row r="3198" spans="2:5">
      <c r="B3198" s="13">
        <v>42774</v>
      </c>
      <c r="C3198">
        <v>697.55127000000005</v>
      </c>
      <c r="D3198" s="262">
        <f t="shared" si="53"/>
        <v>5.5377247494021233</v>
      </c>
      <c r="E3198" s="105">
        <v>-3.5643903196722741E-3</v>
      </c>
    </row>
    <row r="3199" spans="2:5">
      <c r="B3199" s="13">
        <v>39367</v>
      </c>
      <c r="C3199">
        <v>106.696335</v>
      </c>
      <c r="D3199" s="262">
        <f t="shared" si="53"/>
        <v>-0.98509702817827038</v>
      </c>
      <c r="E3199" s="105">
        <v>-3.5646062433013974E-3</v>
      </c>
    </row>
    <row r="3200" spans="2:5">
      <c r="B3200" s="13">
        <v>45138</v>
      </c>
      <c r="C3200">
        <v>7159.3999020000001</v>
      </c>
      <c r="D3200" s="262">
        <f t="shared" si="53"/>
        <v>6.6952628966372192</v>
      </c>
      <c r="E3200">
        <v>-3.5698991233366322E-3</v>
      </c>
    </row>
    <row r="3201" spans="2:5">
      <c r="B3201" s="13">
        <v>43151</v>
      </c>
      <c r="C3201">
        <v>930.36456299999998</v>
      </c>
      <c r="D3201" s="262">
        <f t="shared" si="53"/>
        <v>3.6388413961552582E-2</v>
      </c>
      <c r="E3201" s="105">
        <v>-3.5799776952350356E-3</v>
      </c>
    </row>
    <row r="3202" spans="2:5">
      <c r="B3202" s="13">
        <v>42473</v>
      </c>
      <c r="C3202">
        <v>897.69872999999995</v>
      </c>
      <c r="D3202" s="262">
        <f t="shared" si="53"/>
        <v>-3.6488443559282976E-2</v>
      </c>
      <c r="E3202" s="105">
        <v>-3.5934033447833145E-3</v>
      </c>
    </row>
    <row r="3203" spans="2:5">
      <c r="B3203" s="13">
        <v>43542</v>
      </c>
      <c r="C3203">
        <v>931.69482400000004</v>
      </c>
      <c r="D3203" s="262">
        <f t="shared" si="53"/>
        <v>8.0835137453133168</v>
      </c>
      <c r="E3203" s="105">
        <v>-3.6023967844923247E-3</v>
      </c>
    </row>
    <row r="3204" spans="2:5">
      <c r="B3204" s="13">
        <v>40437</v>
      </c>
      <c r="C3204">
        <v>102.56986999999999</v>
      </c>
      <c r="D3204" s="262">
        <f t="shared" si="53"/>
        <v>-0.87529914580779222</v>
      </c>
      <c r="E3204" s="105">
        <v>-3.6049205834132211E-3</v>
      </c>
    </row>
    <row r="3205" spans="2:5">
      <c r="B3205" s="13">
        <v>43633</v>
      </c>
      <c r="C3205">
        <v>822.52740500000004</v>
      </c>
      <c r="D3205" s="262">
        <f t="shared" si="53"/>
        <v>7.6072801565497537E-4</v>
      </c>
      <c r="E3205" s="105">
        <v>-3.620705967428731E-3</v>
      </c>
    </row>
    <row r="3206" spans="2:5">
      <c r="B3206" s="13">
        <v>43815</v>
      </c>
      <c r="C3206">
        <v>821.90216099999998</v>
      </c>
      <c r="D3206" s="262">
        <f t="shared" si="53"/>
        <v>-0.88124505522196184</v>
      </c>
      <c r="E3206" s="105">
        <v>-3.6209439844684293E-3</v>
      </c>
    </row>
    <row r="3207" spans="2:5">
      <c r="B3207" s="13">
        <v>44879</v>
      </c>
      <c r="C3207">
        <v>6920.9931640000004</v>
      </c>
      <c r="D3207" s="262">
        <f t="shared" si="53"/>
        <v>78.437664384822</v>
      </c>
      <c r="E3207" s="105">
        <v>-3.6282646965366495E-3</v>
      </c>
    </row>
    <row r="3208" spans="2:5">
      <c r="B3208" s="13">
        <v>40921</v>
      </c>
      <c r="C3208">
        <v>87.124831999999998</v>
      </c>
      <c r="D3208" s="262">
        <f t="shared" ref="D3208:D3271" si="54">(C3208-C3209)/C3209</f>
        <v>-0.68380596028783203</v>
      </c>
      <c r="E3208" s="105">
        <v>-3.6335396318118631E-3</v>
      </c>
    </row>
    <row r="3209" spans="2:5">
      <c r="B3209" s="13">
        <v>41817</v>
      </c>
      <c r="C3209">
        <v>275.54229700000002</v>
      </c>
      <c r="D3209" s="262">
        <f t="shared" si="54"/>
        <v>1.833736858595735</v>
      </c>
      <c r="E3209" s="105">
        <v>-3.6411524594416184E-3</v>
      </c>
    </row>
    <row r="3210" spans="2:5">
      <c r="B3210" s="13">
        <v>39093</v>
      </c>
      <c r="C3210">
        <v>97.236373999999998</v>
      </c>
      <c r="D3210" s="262">
        <f t="shared" si="54"/>
        <v>-0.80257656449166737</v>
      </c>
      <c r="E3210" s="105">
        <v>-3.648785682927896E-3</v>
      </c>
    </row>
    <row r="3211" spans="2:5">
      <c r="B3211" s="13">
        <v>42167</v>
      </c>
      <c r="C3211">
        <v>492.52700800000002</v>
      </c>
      <c r="D3211" s="262">
        <f t="shared" si="54"/>
        <v>4.3784488777201407</v>
      </c>
      <c r="E3211" s="105">
        <v>-3.676533401661403E-3</v>
      </c>
    </row>
    <row r="3212" spans="2:5">
      <c r="B3212" s="13">
        <v>39055</v>
      </c>
      <c r="C3212">
        <v>91.574173000000002</v>
      </c>
      <c r="D3212" s="262">
        <f t="shared" si="54"/>
        <v>0.23432593084684983</v>
      </c>
      <c r="E3212" s="105">
        <v>-3.6809466325243121E-3</v>
      </c>
    </row>
    <row r="3213" spans="2:5">
      <c r="B3213" s="13">
        <v>38590</v>
      </c>
      <c r="C3213">
        <v>74.189621000000002</v>
      </c>
      <c r="D3213" s="262">
        <f t="shared" si="54"/>
        <v>-0.99072386227521447</v>
      </c>
      <c r="E3213" s="105">
        <v>-3.6832483503078319E-3</v>
      </c>
    </row>
    <row r="3214" spans="2:5">
      <c r="B3214" s="13">
        <v>45385</v>
      </c>
      <c r="C3214">
        <v>7997.8999020000001</v>
      </c>
      <c r="D3214" s="262">
        <f t="shared" si="54"/>
        <v>10.155050991571546</v>
      </c>
      <c r="E3214">
        <v>-3.687337028962926E-3</v>
      </c>
    </row>
    <row r="3215" spans="2:5">
      <c r="B3215" s="13">
        <v>42619</v>
      </c>
      <c r="C3215">
        <v>716.97564699999998</v>
      </c>
      <c r="D3215" s="262">
        <f t="shared" si="54"/>
        <v>-0.7315447374842412</v>
      </c>
      <c r="E3215" s="105">
        <v>-3.69399598050103E-3</v>
      </c>
    </row>
    <row r="3216" spans="2:5">
      <c r="B3216" s="13">
        <v>44277</v>
      </c>
      <c r="C3216">
        <v>2670.7453609999998</v>
      </c>
      <c r="D3216" s="262">
        <f t="shared" si="54"/>
        <v>33.936428096003411</v>
      </c>
      <c r="E3216" s="105">
        <v>-3.6958265477406759E-3</v>
      </c>
    </row>
    <row r="3217" spans="2:5">
      <c r="B3217" s="13">
        <v>41450</v>
      </c>
      <c r="C3217">
        <v>76.445862000000005</v>
      </c>
      <c r="D3217" s="262">
        <f t="shared" si="54"/>
        <v>-0.90899670457027937</v>
      </c>
      <c r="E3217" s="105">
        <v>-3.6962978387041203E-3</v>
      </c>
    </row>
    <row r="3218" spans="2:5">
      <c r="B3218" s="13">
        <v>43613</v>
      </c>
      <c r="C3218">
        <v>840.033997</v>
      </c>
      <c r="D3218" s="262">
        <f t="shared" si="54"/>
        <v>-0.9072154686225643</v>
      </c>
      <c r="E3218" s="105">
        <v>-3.7137994609038453E-3</v>
      </c>
    </row>
    <row r="3219" spans="2:5">
      <c r="B3219" s="13">
        <v>45275</v>
      </c>
      <c r="C3219">
        <v>9053.5996090000008</v>
      </c>
      <c r="D3219" s="262">
        <f t="shared" si="54"/>
        <v>5.182076364413208E-2</v>
      </c>
      <c r="E3219">
        <v>-3.7139541727958182E-3</v>
      </c>
    </row>
    <row r="3220" spans="2:5">
      <c r="B3220" s="13">
        <v>45294</v>
      </c>
      <c r="C3220">
        <v>8607.5498050000006</v>
      </c>
      <c r="D3220" s="262">
        <f t="shared" si="54"/>
        <v>0.16176668693010901</v>
      </c>
      <c r="E3220">
        <v>-3.7154959456968447E-3</v>
      </c>
    </row>
    <row r="3221" spans="2:5">
      <c r="B3221" s="13">
        <v>45072</v>
      </c>
      <c r="C3221">
        <v>7409.017578</v>
      </c>
      <c r="D3221" s="262">
        <f t="shared" si="54"/>
        <v>-3.3396271624266151E-2</v>
      </c>
      <c r="E3221">
        <v>-3.7158260418049469E-3</v>
      </c>
    </row>
    <row r="3222" spans="2:5">
      <c r="B3222" s="13">
        <v>45373</v>
      </c>
      <c r="C3222">
        <v>7665</v>
      </c>
      <c r="D3222" s="262">
        <f t="shared" si="54"/>
        <v>89.621161420903405</v>
      </c>
      <c r="E3222">
        <v>-3.7367993501218524E-3</v>
      </c>
    </row>
    <row r="3223" spans="2:5">
      <c r="B3223" s="13">
        <v>40862</v>
      </c>
      <c r="C3223">
        <v>84.582892999999999</v>
      </c>
      <c r="D3223" s="262">
        <f t="shared" si="54"/>
        <v>4.6981560584416111E-2</v>
      </c>
      <c r="E3223" s="105">
        <v>-3.7426921937582375E-3</v>
      </c>
    </row>
    <row r="3224" spans="2:5">
      <c r="B3224" s="13">
        <v>41439</v>
      </c>
      <c r="C3224">
        <v>80.787375999999995</v>
      </c>
      <c r="D3224" s="262">
        <f t="shared" si="54"/>
        <v>-0.98761087637804446</v>
      </c>
      <c r="E3224" s="105">
        <v>-3.766585053603957E-3</v>
      </c>
    </row>
    <row r="3225" spans="2:5">
      <c r="B3225" s="13">
        <v>44970</v>
      </c>
      <c r="C3225">
        <v>6520.8305659999996</v>
      </c>
      <c r="D3225" s="262">
        <f t="shared" si="54"/>
        <v>94.916714034221357</v>
      </c>
      <c r="E3225" s="105">
        <v>-3.7669085116372805E-3</v>
      </c>
    </row>
    <row r="3226" spans="2:5">
      <c r="B3226" s="13">
        <v>38663</v>
      </c>
      <c r="C3226">
        <v>67.984298999999993</v>
      </c>
      <c r="D3226" s="262">
        <f t="shared" si="54"/>
        <v>-0.98090589915501447</v>
      </c>
      <c r="E3226" s="105">
        <v>-3.7677705314941735E-3</v>
      </c>
    </row>
    <row r="3227" spans="2:5">
      <c r="B3227" s="13">
        <v>44344</v>
      </c>
      <c r="C3227">
        <v>3560.4870609999998</v>
      </c>
      <c r="D3227" s="262">
        <f t="shared" si="54"/>
        <v>3.3303053493714545</v>
      </c>
      <c r="E3227" s="105">
        <v>-3.7875697757710071E-3</v>
      </c>
    </row>
    <row r="3228" spans="2:5">
      <c r="B3228" s="13">
        <v>42944</v>
      </c>
      <c r="C3228">
        <v>822.22540300000003</v>
      </c>
      <c r="D3228" s="262">
        <f t="shared" si="54"/>
        <v>26.798800076949789</v>
      </c>
      <c r="E3228" s="105">
        <v>-3.7931952623505702E-3</v>
      </c>
    </row>
    <row r="3229" spans="2:5">
      <c r="B3229" s="13">
        <v>37533</v>
      </c>
      <c r="C3229">
        <v>29.577729999999999</v>
      </c>
      <c r="D3229" s="262">
        <f t="shared" si="54"/>
        <v>-0.96739547826161798</v>
      </c>
      <c r="E3229" s="105">
        <v>-3.7960036624590321E-3</v>
      </c>
    </row>
    <row r="3230" spans="2:5">
      <c r="B3230" s="13">
        <v>43535</v>
      </c>
      <c r="C3230">
        <v>907.16650400000003</v>
      </c>
      <c r="D3230" s="262">
        <f t="shared" si="54"/>
        <v>0.22581120348923284</v>
      </c>
      <c r="E3230" s="105">
        <v>-3.8033451709116994E-3</v>
      </c>
    </row>
    <row r="3231" spans="2:5">
      <c r="B3231" s="13">
        <v>43955</v>
      </c>
      <c r="C3231">
        <v>740.05401600000005</v>
      </c>
      <c r="D3231" s="262">
        <f t="shared" si="54"/>
        <v>8.3088331825517265</v>
      </c>
      <c r="E3231" s="105">
        <v>-3.8258694107806863E-3</v>
      </c>
    </row>
    <row r="3232" spans="2:5">
      <c r="B3232" s="13">
        <v>41460</v>
      </c>
      <c r="C3232">
        <v>79.500191000000001</v>
      </c>
      <c r="D3232" s="262">
        <f t="shared" si="54"/>
        <v>1.0386660955644642E-2</v>
      </c>
      <c r="E3232" s="105">
        <v>-3.8274236779827801E-3</v>
      </c>
    </row>
    <row r="3233" spans="2:5">
      <c r="B3233" s="13">
        <v>38995</v>
      </c>
      <c r="C3233">
        <v>78.682937999999993</v>
      </c>
      <c r="D3233" s="262">
        <f t="shared" si="54"/>
        <v>-0.91374783431891604</v>
      </c>
      <c r="E3233" s="105">
        <v>-3.8321909356014146E-3</v>
      </c>
    </row>
    <row r="3234" spans="2:5">
      <c r="B3234" s="13">
        <v>43559</v>
      </c>
      <c r="C3234">
        <v>912.24304199999995</v>
      </c>
      <c r="D3234" s="262">
        <f t="shared" si="54"/>
        <v>10.534870346562622</v>
      </c>
      <c r="E3234" s="105">
        <v>-3.8335855434449982E-3</v>
      </c>
    </row>
    <row r="3235" spans="2:5">
      <c r="B3235" s="13">
        <v>41458</v>
      </c>
      <c r="C3235">
        <v>79.085678000000001</v>
      </c>
      <c r="D3235" s="262">
        <f t="shared" si="54"/>
        <v>0.52819997035798627</v>
      </c>
      <c r="E3235" s="105">
        <v>-3.8472190205974663E-3</v>
      </c>
    </row>
    <row r="3236" spans="2:5">
      <c r="B3236" s="13">
        <v>38278</v>
      </c>
      <c r="C3236">
        <v>51.750869999999999</v>
      </c>
      <c r="D3236" s="262">
        <f t="shared" si="54"/>
        <v>-0.88553424461436059</v>
      </c>
      <c r="E3236" s="105">
        <v>-3.8525139799009036E-3</v>
      </c>
    </row>
    <row r="3237" spans="2:5">
      <c r="B3237" s="13">
        <v>42053</v>
      </c>
      <c r="C3237">
        <v>452.10788000000002</v>
      </c>
      <c r="D3237" s="262">
        <f t="shared" si="54"/>
        <v>3.722648177607168</v>
      </c>
      <c r="E3237" s="105">
        <v>-3.8545595719182801E-3</v>
      </c>
    </row>
    <row r="3238" spans="2:5">
      <c r="B3238" s="13">
        <v>41306</v>
      </c>
      <c r="C3238">
        <v>95.731857000000005</v>
      </c>
      <c r="D3238" s="262">
        <f t="shared" si="54"/>
        <v>0.85584058419557441</v>
      </c>
      <c r="E3238" s="105">
        <v>-3.8592862253829865E-3</v>
      </c>
    </row>
    <row r="3239" spans="2:5">
      <c r="B3239" s="13">
        <v>38288</v>
      </c>
      <c r="C3239">
        <v>51.584094999999998</v>
      </c>
      <c r="D3239" s="262">
        <f t="shared" si="54"/>
        <v>-0.92920900374619042</v>
      </c>
      <c r="E3239" s="105">
        <v>-3.8646904535116914E-3</v>
      </c>
    </row>
    <row r="3240" spans="2:5">
      <c r="B3240" s="13">
        <v>42614</v>
      </c>
      <c r="C3240">
        <v>728.68158000000005</v>
      </c>
      <c r="D3240" s="262">
        <f t="shared" si="54"/>
        <v>24.368056920298528</v>
      </c>
      <c r="E3240" s="105">
        <v>-3.8889203330326654E-3</v>
      </c>
    </row>
    <row r="3241" spans="2:5">
      <c r="B3241" s="13">
        <v>37943</v>
      </c>
      <c r="C3241">
        <v>28.724374999999998</v>
      </c>
      <c r="D3241" s="262">
        <f t="shared" si="54"/>
        <v>-0.99694027824621312</v>
      </c>
      <c r="E3241" s="105">
        <v>-3.9081288205593525E-3</v>
      </c>
    </row>
    <row r="3242" spans="2:5">
      <c r="B3242" s="13">
        <v>44783</v>
      </c>
      <c r="C3242">
        <v>9387.9042969999991</v>
      </c>
      <c r="D3242" s="262">
        <f t="shared" si="54"/>
        <v>279.03301300129453</v>
      </c>
      <c r="E3242" s="105">
        <v>-3.911113492543839E-3</v>
      </c>
    </row>
    <row r="3243" spans="2:5">
      <c r="B3243" s="13">
        <v>39827</v>
      </c>
      <c r="C3243">
        <v>33.524276999999998</v>
      </c>
      <c r="D3243" s="262">
        <f t="shared" si="54"/>
        <v>-0.61038451049258013</v>
      </c>
      <c r="E3243" s="105">
        <v>-3.9128572977013632E-3</v>
      </c>
    </row>
    <row r="3244" spans="2:5">
      <c r="B3244" s="13">
        <v>40836</v>
      </c>
      <c r="C3244">
        <v>86.044517999999997</v>
      </c>
      <c r="D3244" s="262">
        <f t="shared" si="54"/>
        <v>-0.5113088074806037</v>
      </c>
      <c r="E3244" s="105">
        <v>-3.9234372681485738E-3</v>
      </c>
    </row>
    <row r="3245" spans="2:5">
      <c r="B3245" s="13">
        <v>41648</v>
      </c>
      <c r="C3245">
        <v>176.07135</v>
      </c>
      <c r="D3245" s="262">
        <f t="shared" si="54"/>
        <v>-0.97814149455777322</v>
      </c>
      <c r="E3245" s="105">
        <v>-3.9246493528522384E-3</v>
      </c>
    </row>
    <row r="3246" spans="2:5">
      <c r="B3246" s="13">
        <v>45240</v>
      </c>
      <c r="C3246">
        <v>8055.0498049999997</v>
      </c>
      <c r="D3246" s="262">
        <f t="shared" si="54"/>
        <v>7.8286069131356975</v>
      </c>
      <c r="E3246">
        <v>-3.9261513535143091E-3</v>
      </c>
    </row>
    <row r="3247" spans="2:5">
      <c r="B3247" s="13">
        <v>43137</v>
      </c>
      <c r="C3247">
        <v>912.38061500000003</v>
      </c>
      <c r="D3247" s="262">
        <f t="shared" si="54"/>
        <v>-0.89245289222109403</v>
      </c>
      <c r="E3247" s="105">
        <v>-3.9574656522106087E-3</v>
      </c>
    </row>
    <row r="3248" spans="2:5">
      <c r="B3248" s="13">
        <v>44841</v>
      </c>
      <c r="C3248">
        <v>8483.5439449999994</v>
      </c>
      <c r="D3248" s="262">
        <f t="shared" si="54"/>
        <v>99.676777334953357</v>
      </c>
      <c r="E3248" s="105">
        <v>-3.9782858359870849E-3</v>
      </c>
    </row>
    <row r="3249" spans="2:5">
      <c r="B3249" s="13">
        <v>40933</v>
      </c>
      <c r="C3249">
        <v>84.265152</v>
      </c>
      <c r="D3249" s="262">
        <f t="shared" si="54"/>
        <v>-0.88625582851775242</v>
      </c>
      <c r="E3249" s="105">
        <v>-4.0060479352768295E-3</v>
      </c>
    </row>
    <row r="3250" spans="2:5">
      <c r="B3250" s="13">
        <v>42913</v>
      </c>
      <c r="C3250">
        <v>740.83050500000002</v>
      </c>
      <c r="D3250" s="262">
        <f t="shared" si="54"/>
        <v>1.7003554542788997</v>
      </c>
      <c r="E3250" s="105">
        <v>-4.01290982198032E-3</v>
      </c>
    </row>
    <row r="3251" spans="2:5">
      <c r="B3251" s="13">
        <v>42005</v>
      </c>
      <c r="C3251">
        <v>274.345551</v>
      </c>
      <c r="D3251" s="262">
        <f t="shared" si="54"/>
        <v>2.4804216352758881</v>
      </c>
      <c r="E3251" s="105">
        <v>-4.0417718515988839E-3</v>
      </c>
    </row>
    <row r="3252" spans="2:5">
      <c r="B3252" s="13">
        <v>38957</v>
      </c>
      <c r="C3252">
        <v>78.825378000000001</v>
      </c>
      <c r="D3252" s="262">
        <f t="shared" si="54"/>
        <v>-0.98887401476829728</v>
      </c>
      <c r="E3252" s="105">
        <v>-4.0494340867346492E-3</v>
      </c>
    </row>
    <row r="3253" spans="2:5">
      <c r="B3253" s="13">
        <v>45148</v>
      </c>
      <c r="C3253">
        <v>7084.7998049999997</v>
      </c>
      <c r="D3253" s="262">
        <f t="shared" si="54"/>
        <v>25.545434885915714</v>
      </c>
      <c r="E3253">
        <v>-4.0696109646811245E-3</v>
      </c>
    </row>
    <row r="3254" spans="2:5">
      <c r="B3254" s="13">
        <v>41997</v>
      </c>
      <c r="C3254">
        <v>266.89334100000002</v>
      </c>
      <c r="D3254" s="262">
        <f t="shared" si="54"/>
        <v>1.5035619756236471</v>
      </c>
      <c r="E3254" s="105">
        <v>-4.0696728596594052E-3</v>
      </c>
    </row>
    <row r="3255" spans="2:5">
      <c r="B3255" s="13">
        <v>39323</v>
      </c>
      <c r="C3255">
        <v>106.605446</v>
      </c>
      <c r="D3255" s="262">
        <f t="shared" si="54"/>
        <v>-0.86335000399482131</v>
      </c>
      <c r="E3255" s="105">
        <v>-4.0754309113233186E-3</v>
      </c>
    </row>
    <row r="3256" spans="2:5">
      <c r="B3256" s="13">
        <v>43788</v>
      </c>
      <c r="C3256">
        <v>780.13500999999997</v>
      </c>
      <c r="D3256" s="262">
        <f t="shared" si="54"/>
        <v>-0.7183044169833992</v>
      </c>
      <c r="E3256" s="105">
        <v>-4.1203415329184754E-3</v>
      </c>
    </row>
    <row r="3257" spans="2:5">
      <c r="B3257" s="13">
        <v>44237</v>
      </c>
      <c r="C3257">
        <v>2769.4257809999999</v>
      </c>
      <c r="D3257" s="262">
        <f t="shared" si="54"/>
        <v>24.259052051212667</v>
      </c>
      <c r="E3257" s="105">
        <v>-4.126920538853762E-3</v>
      </c>
    </row>
    <row r="3258" spans="2:5">
      <c r="B3258" s="13">
        <v>39296</v>
      </c>
      <c r="C3258">
        <v>109.640923</v>
      </c>
      <c r="D3258" s="262">
        <f t="shared" si="54"/>
        <v>-0.91856150145716242</v>
      </c>
      <c r="E3258" s="105">
        <v>-4.1275947780248217E-3</v>
      </c>
    </row>
    <row r="3259" spans="2:5">
      <c r="B3259" s="13">
        <v>43336</v>
      </c>
      <c r="C3259">
        <v>1346.303345</v>
      </c>
      <c r="D3259" s="262">
        <f t="shared" si="54"/>
        <v>23.926310285560977</v>
      </c>
      <c r="E3259" s="105">
        <v>-4.1410306448698853E-3</v>
      </c>
    </row>
    <row r="3260" spans="2:5">
      <c r="B3260" s="13">
        <v>39987</v>
      </c>
      <c r="C3260">
        <v>54.011336999999997</v>
      </c>
      <c r="D3260" s="262">
        <f t="shared" si="54"/>
        <v>-0.93139615546916377</v>
      </c>
      <c r="E3260" s="105">
        <v>-4.1623545038579225E-3</v>
      </c>
    </row>
    <row r="3261" spans="2:5">
      <c r="B3261" s="13">
        <v>43038</v>
      </c>
      <c r="C3261">
        <v>787.29315199999996</v>
      </c>
      <c r="D3261" s="262">
        <f t="shared" si="54"/>
        <v>6.9521061881358017</v>
      </c>
      <c r="E3261" s="105">
        <v>-4.1683764528445792E-3</v>
      </c>
    </row>
    <row r="3262" spans="2:5">
      <c r="B3262" s="13">
        <v>41176</v>
      </c>
      <c r="C3262">
        <v>99.004356000000001</v>
      </c>
      <c r="D3262" s="262">
        <f t="shared" si="54"/>
        <v>-0.87520483012595895</v>
      </c>
      <c r="E3262" s="105">
        <v>-4.1692793080782267E-3</v>
      </c>
    </row>
    <row r="3263" spans="2:5">
      <c r="B3263" s="13">
        <v>43836</v>
      </c>
      <c r="C3263">
        <v>793.33483899999999</v>
      </c>
      <c r="D3263" s="262">
        <f t="shared" si="54"/>
        <v>1.8139015550771607</v>
      </c>
      <c r="E3263" s="105">
        <v>-4.172393433373116E-3</v>
      </c>
    </row>
    <row r="3264" spans="2:5">
      <c r="B3264" s="13">
        <v>41885</v>
      </c>
      <c r="C3264">
        <v>281.93411300000002</v>
      </c>
      <c r="D3264" s="262">
        <f t="shared" si="54"/>
        <v>1.2327639618828174</v>
      </c>
      <c r="E3264" s="105">
        <v>-4.1729500259858046E-3</v>
      </c>
    </row>
    <row r="3265" spans="2:5">
      <c r="B3265" s="13">
        <v>40288</v>
      </c>
      <c r="C3265">
        <v>126.27134700000001</v>
      </c>
      <c r="D3265" s="262">
        <f t="shared" si="54"/>
        <v>2.599332494742182E-2</v>
      </c>
      <c r="E3265" s="105">
        <v>-4.1732244082228328E-3</v>
      </c>
    </row>
    <row r="3266" spans="2:5">
      <c r="B3266" s="13">
        <v>39237</v>
      </c>
      <c r="C3266">
        <v>123.072289</v>
      </c>
      <c r="D3266" s="262">
        <f t="shared" si="54"/>
        <v>-0.55332036850489463</v>
      </c>
      <c r="E3266" s="105">
        <v>-4.1780938887804988E-3</v>
      </c>
    </row>
    <row r="3267" spans="2:5">
      <c r="B3267" s="13">
        <v>41855</v>
      </c>
      <c r="C3267">
        <v>275.52697799999999</v>
      </c>
      <c r="D3267" s="262">
        <f t="shared" si="54"/>
        <v>-0.95485168590094538</v>
      </c>
      <c r="E3267" s="105">
        <v>-4.1880796467444895E-3</v>
      </c>
    </row>
    <row r="3268" spans="2:5">
      <c r="B3268" s="13">
        <v>44987</v>
      </c>
      <c r="C3268">
        <v>6102.7080079999996</v>
      </c>
      <c r="D3268" s="262">
        <f t="shared" si="54"/>
        <v>1.4523650969662533E-2</v>
      </c>
      <c r="E3268" s="105">
        <v>-4.1933786543004205E-3</v>
      </c>
    </row>
    <row r="3269" spans="2:5">
      <c r="B3269" s="13">
        <v>44999</v>
      </c>
      <c r="C3269">
        <v>6015.3432620000003</v>
      </c>
      <c r="D3269" s="262">
        <f t="shared" si="54"/>
        <v>6.111234194447559</v>
      </c>
      <c r="E3269" s="105">
        <v>-4.1967152432986878E-3</v>
      </c>
    </row>
    <row r="3270" spans="2:5">
      <c r="B3270" s="13">
        <v>44004</v>
      </c>
      <c r="C3270">
        <v>845.89300500000002</v>
      </c>
      <c r="D3270" s="262">
        <f t="shared" si="54"/>
        <v>-0.11948799703311108</v>
      </c>
      <c r="E3270" s="105">
        <v>-4.1967257032442286E-3</v>
      </c>
    </row>
    <row r="3271" spans="2:5">
      <c r="B3271" s="13">
        <v>43195</v>
      </c>
      <c r="C3271">
        <v>960.68310499999995</v>
      </c>
      <c r="D3271" s="262">
        <f t="shared" si="54"/>
        <v>-0.41852911137475007</v>
      </c>
      <c r="E3271" s="105">
        <v>-4.1967805908699318E-3</v>
      </c>
    </row>
    <row r="3272" spans="2:5">
      <c r="B3272" s="13">
        <v>44167</v>
      </c>
      <c r="C3272">
        <v>1652.1602780000001</v>
      </c>
      <c r="D3272" s="262">
        <f t="shared" ref="D3272:D3335" si="55">(C3272-C3273)/C3273</f>
        <v>53.148600546867485</v>
      </c>
      <c r="E3272" s="105">
        <v>-4.1976819252523235E-3</v>
      </c>
    </row>
    <row r="3273" spans="2:5">
      <c r="B3273" s="13">
        <v>38118</v>
      </c>
      <c r="C3273">
        <v>30.511596999999998</v>
      </c>
      <c r="D3273" s="262">
        <f t="shared" si="55"/>
        <v>-0.7046235314647763</v>
      </c>
      <c r="E3273" s="105">
        <v>-4.2040558790155252E-3</v>
      </c>
    </row>
    <row r="3274" spans="2:5">
      <c r="B3274" s="13">
        <v>39371</v>
      </c>
      <c r="C3274">
        <v>103.297318</v>
      </c>
      <c r="D3274" s="262">
        <f t="shared" si="55"/>
        <v>0.64072651985928664</v>
      </c>
      <c r="E3274" s="105">
        <v>-4.2053221527141339E-3</v>
      </c>
    </row>
    <row r="3275" spans="2:5">
      <c r="B3275" s="13">
        <v>38526</v>
      </c>
      <c r="C3275">
        <v>62.958278999999997</v>
      </c>
      <c r="D3275" s="262">
        <f t="shared" si="55"/>
        <v>-0.43338631982049669</v>
      </c>
      <c r="E3275" s="105">
        <v>-4.2208052050182214E-3</v>
      </c>
    </row>
    <row r="3276" spans="2:5">
      <c r="B3276" s="13">
        <v>39303</v>
      </c>
      <c r="C3276">
        <v>111.113235</v>
      </c>
      <c r="D3276" s="262">
        <f t="shared" si="55"/>
        <v>-0.9861395275995154</v>
      </c>
      <c r="E3276" s="105">
        <v>-4.2354027588767896E-3</v>
      </c>
    </row>
    <row r="3277" spans="2:5">
      <c r="B3277" s="13">
        <v>44761</v>
      </c>
      <c r="C3277">
        <v>8016.5546880000002</v>
      </c>
      <c r="D3277" s="262">
        <f t="shared" si="55"/>
        <v>86.05276560454837</v>
      </c>
      <c r="E3277" s="105">
        <v>-4.239678421124062E-3</v>
      </c>
    </row>
    <row r="3278" spans="2:5">
      <c r="B3278" s="13">
        <v>41317</v>
      </c>
      <c r="C3278">
        <v>92.088454999999996</v>
      </c>
      <c r="D3278" s="262">
        <f t="shared" si="55"/>
        <v>-0.63388750167688412</v>
      </c>
      <c r="E3278" s="105">
        <v>-4.2461951272491595E-3</v>
      </c>
    </row>
    <row r="3279" spans="2:5">
      <c r="B3279" s="13">
        <v>41813</v>
      </c>
      <c r="C3279">
        <v>251.53048699999999</v>
      </c>
      <c r="D3279" s="262">
        <f t="shared" si="55"/>
        <v>5.4452373816074608</v>
      </c>
      <c r="E3279" s="105">
        <v>-4.2526283584383932E-3</v>
      </c>
    </row>
    <row r="3280" spans="2:5">
      <c r="B3280" s="13">
        <v>38195</v>
      </c>
      <c r="C3280">
        <v>39.025790999999998</v>
      </c>
      <c r="D3280" s="262">
        <f t="shared" si="55"/>
        <v>-0.96010598579481909</v>
      </c>
      <c r="E3280" s="105">
        <v>-4.2555507386003704E-3</v>
      </c>
    </row>
    <row r="3281" spans="2:5">
      <c r="B3281" s="13">
        <v>43437</v>
      </c>
      <c r="C3281">
        <v>978.23675500000002</v>
      </c>
      <c r="D3281" s="262">
        <f t="shared" si="55"/>
        <v>4.5161677343427624E-2</v>
      </c>
      <c r="E3281" s="105">
        <v>-4.2979854542602378E-3</v>
      </c>
    </row>
    <row r="3282" spans="2:5">
      <c r="B3282" s="13">
        <v>43103</v>
      </c>
      <c r="C3282">
        <v>935.96691899999996</v>
      </c>
      <c r="D3282" s="262">
        <f t="shared" si="55"/>
        <v>30.575550463780601</v>
      </c>
      <c r="E3282" s="105">
        <v>-4.3071270621328744E-3</v>
      </c>
    </row>
    <row r="3283" spans="2:5">
      <c r="B3283" s="13">
        <v>37908</v>
      </c>
      <c r="C3283">
        <v>29.642140999999999</v>
      </c>
      <c r="D3283" s="262">
        <f t="shared" si="55"/>
        <v>-0.10674424773846175</v>
      </c>
      <c r="E3283" s="105">
        <v>-4.3265002169061931E-3</v>
      </c>
    </row>
    <row r="3284" spans="2:5">
      <c r="B3284" s="13">
        <v>37502</v>
      </c>
      <c r="C3284">
        <v>33.184382999999997</v>
      </c>
      <c r="D3284" s="262">
        <f t="shared" si="55"/>
        <v>-0.99427149385059443</v>
      </c>
      <c r="E3284" s="105">
        <v>-4.3476776341577232E-3</v>
      </c>
    </row>
    <row r="3285" spans="2:5">
      <c r="B3285" s="13">
        <v>44561</v>
      </c>
      <c r="C3285">
        <v>5792.8510740000002</v>
      </c>
      <c r="D3285" s="262">
        <f t="shared" si="55"/>
        <v>-9.9658601021243992E-2</v>
      </c>
      <c r="E3285" s="105">
        <v>-4.3521036195193112E-3</v>
      </c>
    </row>
    <row r="3286" spans="2:5">
      <c r="B3286" s="13">
        <v>44980</v>
      </c>
      <c r="C3286">
        <v>6434.060547</v>
      </c>
      <c r="D3286" s="262">
        <f t="shared" si="55"/>
        <v>8.3062224079122835</v>
      </c>
      <c r="E3286" s="105">
        <v>-4.3529197155796808E-3</v>
      </c>
    </row>
    <row r="3287" spans="2:5">
      <c r="B3287" s="13">
        <v>42755</v>
      </c>
      <c r="C3287">
        <v>691.37188700000002</v>
      </c>
      <c r="D3287" s="262">
        <f t="shared" si="55"/>
        <v>8.0362505354627451</v>
      </c>
      <c r="E3287" s="105">
        <v>-4.3654345810033605E-3</v>
      </c>
    </row>
    <row r="3288" spans="2:5">
      <c r="B3288" s="13">
        <v>41508</v>
      </c>
      <c r="C3288">
        <v>76.510925</v>
      </c>
      <c r="D3288" s="262">
        <f t="shared" si="55"/>
        <v>-0.88275862377548731</v>
      </c>
      <c r="E3288" s="105">
        <v>-4.3680659583152509E-3</v>
      </c>
    </row>
    <row r="3289" spans="2:5">
      <c r="B3289" s="13">
        <v>42746</v>
      </c>
      <c r="C3289">
        <v>652.59320100000002</v>
      </c>
      <c r="D3289" s="262">
        <f t="shared" si="55"/>
        <v>7.4801047276556636</v>
      </c>
      <c r="E3289" s="105">
        <v>-4.3757941400558043E-3</v>
      </c>
    </row>
    <row r="3290" spans="2:5">
      <c r="B3290" s="13">
        <v>38979</v>
      </c>
      <c r="C3290">
        <v>76.955794999999995</v>
      </c>
      <c r="D3290" s="262">
        <f t="shared" si="55"/>
        <v>-0.28043401886553393</v>
      </c>
      <c r="E3290" s="105">
        <v>-4.3767253097876206E-3</v>
      </c>
    </row>
    <row r="3291" spans="2:5">
      <c r="B3291" s="13">
        <v>40344</v>
      </c>
      <c r="C3291">
        <v>106.947517</v>
      </c>
      <c r="D3291" s="262">
        <f t="shared" si="55"/>
        <v>0.66857971939750649</v>
      </c>
      <c r="E3291" s="105">
        <v>-4.3787869685787909E-3</v>
      </c>
    </row>
    <row r="3292" spans="2:5">
      <c r="B3292" s="13">
        <v>40038</v>
      </c>
      <c r="C3292">
        <v>64.094939999999994</v>
      </c>
      <c r="D3292" s="262">
        <f t="shared" si="55"/>
        <v>-0.19088979559025637</v>
      </c>
      <c r="E3292" s="105">
        <v>-4.3836054609693031E-3</v>
      </c>
    </row>
    <row r="3293" spans="2:5">
      <c r="B3293" s="13">
        <v>41430</v>
      </c>
      <c r="C3293">
        <v>79.216576000000003</v>
      </c>
      <c r="D3293" s="262">
        <f t="shared" si="55"/>
        <v>1.7272426687811688</v>
      </c>
      <c r="E3293" s="105">
        <v>-4.3873576161795273E-3</v>
      </c>
    </row>
    <row r="3294" spans="2:5">
      <c r="B3294" s="13">
        <v>38043</v>
      </c>
      <c r="C3294">
        <v>29.046398</v>
      </c>
      <c r="D3294" s="262">
        <f t="shared" si="55"/>
        <v>-0.99519154647059427</v>
      </c>
      <c r="E3294" s="105">
        <v>-4.4148793069237547E-3</v>
      </c>
    </row>
    <row r="3295" spans="2:5">
      <c r="B3295" s="13">
        <v>45000</v>
      </c>
      <c r="C3295">
        <v>6040.6943359999996</v>
      </c>
      <c r="D3295" s="262">
        <f t="shared" si="55"/>
        <v>21.733998807445268</v>
      </c>
      <c r="E3295" s="105">
        <v>-4.4235175614618597E-3</v>
      </c>
    </row>
    <row r="3296" spans="2:5">
      <c r="B3296" s="13">
        <v>41996</v>
      </c>
      <c r="C3296">
        <v>265.71191399999998</v>
      </c>
      <c r="D3296" s="262">
        <f t="shared" si="55"/>
        <v>1.890922559845996</v>
      </c>
      <c r="E3296" s="105">
        <v>-4.4265885224916189E-3</v>
      </c>
    </row>
    <row r="3297" spans="2:5">
      <c r="B3297" s="13">
        <v>39056</v>
      </c>
      <c r="C3297">
        <v>91.912497999999999</v>
      </c>
      <c r="D3297" s="262">
        <f t="shared" si="55"/>
        <v>-0.97372502896092905</v>
      </c>
      <c r="E3297" s="105">
        <v>-4.435810606875765E-3</v>
      </c>
    </row>
    <row r="3298" spans="2:5">
      <c r="B3298" s="13">
        <v>44337</v>
      </c>
      <c r="C3298">
        <v>3498.1008299999999</v>
      </c>
      <c r="D3298" s="262">
        <f t="shared" si="55"/>
        <v>3.7056825361406216</v>
      </c>
      <c r="E3298" s="105">
        <v>-4.4387534893566057E-3</v>
      </c>
    </row>
    <row r="3299" spans="2:5">
      <c r="B3299" s="13">
        <v>43972</v>
      </c>
      <c r="C3299">
        <v>743.37799099999995</v>
      </c>
      <c r="D3299" s="262">
        <f t="shared" si="55"/>
        <v>-0.90013393907640638</v>
      </c>
      <c r="E3299" s="105">
        <v>-4.4516217771720552E-3</v>
      </c>
    </row>
    <row r="3300" spans="2:5">
      <c r="B3300" s="13">
        <v>45212</v>
      </c>
      <c r="C3300">
        <v>7443.75</v>
      </c>
      <c r="D3300" s="262">
        <f t="shared" si="55"/>
        <v>345.56143086817019</v>
      </c>
      <c r="E3300">
        <v>-4.4536021383369201E-3</v>
      </c>
    </row>
    <row r="3301" spans="2:5">
      <c r="B3301" s="13">
        <v>37764</v>
      </c>
      <c r="C3301">
        <v>21.478876</v>
      </c>
      <c r="D3301" s="262">
        <f t="shared" si="55"/>
        <v>-0.97792336931024015</v>
      </c>
      <c r="E3301" s="105">
        <v>-4.4777208948026349E-3</v>
      </c>
    </row>
    <row r="3302" spans="2:5">
      <c r="B3302" s="13">
        <v>43118</v>
      </c>
      <c r="C3302">
        <v>972.92364499999996</v>
      </c>
      <c r="D3302" s="262">
        <f t="shared" si="55"/>
        <v>10.238729935401111</v>
      </c>
      <c r="E3302" s="105">
        <v>-4.479858642317802E-3</v>
      </c>
    </row>
    <row r="3303" spans="2:5">
      <c r="B3303" s="13">
        <v>41465</v>
      </c>
      <c r="C3303">
        <v>86.568825000000004</v>
      </c>
      <c r="D3303" s="262">
        <f t="shared" si="55"/>
        <v>-0.98752823555860181</v>
      </c>
      <c r="E3303" s="105">
        <v>-4.5156985934364131E-3</v>
      </c>
    </row>
    <row r="3304" spans="2:5">
      <c r="B3304" s="13">
        <v>45064</v>
      </c>
      <c r="C3304">
        <v>6941.1850590000004</v>
      </c>
      <c r="D3304" s="262">
        <f t="shared" si="55"/>
        <v>4.4893567433175416</v>
      </c>
      <c r="E3304">
        <v>-4.5180465631354614E-3</v>
      </c>
    </row>
    <row r="3305" spans="2:5">
      <c r="B3305" s="13">
        <v>43276</v>
      </c>
      <c r="C3305">
        <v>1264.480591</v>
      </c>
      <c r="D3305" s="262">
        <f t="shared" si="55"/>
        <v>10.275806117255719</v>
      </c>
      <c r="E3305" s="105">
        <v>-4.5216666138242576E-3</v>
      </c>
    </row>
    <row r="3306" spans="2:5">
      <c r="B3306" s="13">
        <v>40353</v>
      </c>
      <c r="C3306">
        <v>112.141037</v>
      </c>
      <c r="D3306" s="262">
        <f t="shared" si="55"/>
        <v>-0.8591780728840388</v>
      </c>
      <c r="E3306" s="105">
        <v>-4.523367062138229E-3</v>
      </c>
    </row>
    <row r="3307" spans="2:5">
      <c r="B3307" s="13">
        <v>42950</v>
      </c>
      <c r="C3307">
        <v>796.33221400000002</v>
      </c>
      <c r="D3307" s="262">
        <f t="shared" si="55"/>
        <v>8.9805701457053258E-2</v>
      </c>
      <c r="E3307" s="105">
        <v>-4.5314923555399046E-3</v>
      </c>
    </row>
    <row r="3308" spans="2:5">
      <c r="B3308" s="13">
        <v>42835</v>
      </c>
      <c r="C3308">
        <v>730.71026600000005</v>
      </c>
      <c r="D3308" s="262">
        <f t="shared" si="55"/>
        <v>-0.20070037090864956</v>
      </c>
      <c r="E3308" s="105">
        <v>-4.5427673118740384E-3</v>
      </c>
    </row>
    <row r="3309" spans="2:5">
      <c r="B3309" s="13">
        <v>43486</v>
      </c>
      <c r="C3309">
        <v>914.18817100000001</v>
      </c>
      <c r="D3309" s="262">
        <f t="shared" si="55"/>
        <v>16.098567653793477</v>
      </c>
      <c r="E3309" s="105">
        <v>-4.5461848962112666E-3</v>
      </c>
    </row>
    <row r="3310" spans="2:5">
      <c r="B3310" s="13">
        <v>39989</v>
      </c>
      <c r="C3310">
        <v>53.465775000000001</v>
      </c>
      <c r="D3310" s="262">
        <f t="shared" si="55"/>
        <v>-0.35775604789474008</v>
      </c>
      <c r="E3310" s="105">
        <v>-4.5532394875763436E-3</v>
      </c>
    </row>
    <row r="3311" spans="2:5">
      <c r="B3311" s="13">
        <v>40994</v>
      </c>
      <c r="C3311">
        <v>83.248390000000001</v>
      </c>
      <c r="D3311" s="262">
        <f t="shared" si="55"/>
        <v>-0.90275579201734069</v>
      </c>
      <c r="E3311" s="105">
        <v>-4.5592308098953956E-3</v>
      </c>
    </row>
    <row r="3312" spans="2:5">
      <c r="B3312" s="13">
        <v>42304</v>
      </c>
      <c r="C3312">
        <v>856.07556199999999</v>
      </c>
      <c r="D3312" s="262">
        <f t="shared" si="55"/>
        <v>9.9833366825704424</v>
      </c>
      <c r="E3312" s="105">
        <v>-4.5709300795684655E-3</v>
      </c>
    </row>
    <row r="3313" spans="2:5">
      <c r="B3313" s="13">
        <v>41523</v>
      </c>
      <c r="C3313">
        <v>77.943123</v>
      </c>
      <c r="D3313" s="262">
        <f t="shared" si="55"/>
        <v>-0.90879742928859419</v>
      </c>
      <c r="E3313" s="105">
        <v>-4.5727919955430704E-3</v>
      </c>
    </row>
    <row r="3314" spans="2:5">
      <c r="B3314" s="13">
        <v>42991</v>
      </c>
      <c r="C3314">
        <v>854.61541699999998</v>
      </c>
      <c r="D3314" s="262">
        <f t="shared" si="55"/>
        <v>7.6755669075140345</v>
      </c>
      <c r="E3314" s="105">
        <v>-4.5787758249448956E-3</v>
      </c>
    </row>
    <row r="3315" spans="2:5">
      <c r="B3315" s="13">
        <v>40718</v>
      </c>
      <c r="C3315">
        <v>98.508308</v>
      </c>
      <c r="D3315" s="262">
        <f t="shared" si="55"/>
        <v>0.27446106164132344</v>
      </c>
      <c r="E3315" s="105">
        <v>-4.5832599212246557E-3</v>
      </c>
    </row>
    <row r="3316" spans="2:5">
      <c r="B3316" s="13">
        <v>38980</v>
      </c>
      <c r="C3316">
        <v>77.294089999999997</v>
      </c>
      <c r="D3316" s="262">
        <f t="shared" si="55"/>
        <v>-0.72050515919849445</v>
      </c>
      <c r="E3316" s="105">
        <v>-4.5862719118035383E-3</v>
      </c>
    </row>
    <row r="3317" spans="2:5">
      <c r="B3317" s="13">
        <v>41820</v>
      </c>
      <c r="C3317">
        <v>276.54925500000002</v>
      </c>
      <c r="D3317" s="262">
        <f t="shared" si="55"/>
        <v>2.1741726055781667</v>
      </c>
      <c r="E3317" s="105">
        <v>-4.5912887073171057E-3</v>
      </c>
    </row>
    <row r="3318" spans="2:5">
      <c r="B3318" s="13">
        <v>40980</v>
      </c>
      <c r="C3318">
        <v>87.124831999999998</v>
      </c>
      <c r="D3318" s="262">
        <f t="shared" si="55"/>
        <v>-0.93570954230536152</v>
      </c>
      <c r="E3318" s="105">
        <v>-4.5983474895431638E-3</v>
      </c>
    </row>
    <row r="3319" spans="2:5">
      <c r="B3319" s="13">
        <v>43312</v>
      </c>
      <c r="C3319">
        <v>1355.1751710000001</v>
      </c>
      <c r="D3319" s="262">
        <f t="shared" si="55"/>
        <v>7.8441562719007984E-2</v>
      </c>
      <c r="E3319" s="105">
        <v>-4.6000593610637051E-3</v>
      </c>
    </row>
    <row r="3320" spans="2:5">
      <c r="B3320" s="13">
        <v>44103</v>
      </c>
      <c r="C3320">
        <v>1256.6051030000001</v>
      </c>
      <c r="D3320" s="262">
        <f t="shared" si="55"/>
        <v>11.748607132062931</v>
      </c>
      <c r="E3320" s="105">
        <v>-4.6230288172279871E-3</v>
      </c>
    </row>
    <row r="3321" spans="2:5">
      <c r="B3321" s="13">
        <v>41187</v>
      </c>
      <c r="C3321">
        <v>98.568031000000005</v>
      </c>
      <c r="D3321" s="262">
        <f t="shared" si="55"/>
        <v>0.14890110548477256</v>
      </c>
      <c r="E3321" s="105">
        <v>-4.6264336450296392E-3</v>
      </c>
    </row>
    <row r="3322" spans="2:5">
      <c r="B3322" s="13">
        <v>39401</v>
      </c>
      <c r="C3322">
        <v>85.793312</v>
      </c>
      <c r="D3322" s="262">
        <f t="shared" si="55"/>
        <v>-0.90314391268523841</v>
      </c>
      <c r="E3322" s="105">
        <v>-4.6393455297489856E-3</v>
      </c>
    </row>
    <row r="3323" spans="2:5">
      <c r="B3323" s="13">
        <v>44019</v>
      </c>
      <c r="C3323">
        <v>885.78131099999996</v>
      </c>
      <c r="D3323" s="262">
        <f t="shared" si="55"/>
        <v>9.3729451184327139</v>
      </c>
      <c r="E3323" s="105">
        <v>-4.6554576895053807E-3</v>
      </c>
    </row>
    <row r="3324" spans="2:5">
      <c r="B3324" s="13">
        <v>39400</v>
      </c>
      <c r="C3324">
        <v>85.393424999999993</v>
      </c>
      <c r="D3324" s="262">
        <f t="shared" si="55"/>
        <v>-6.3122515389809064E-2</v>
      </c>
      <c r="E3324" s="105">
        <v>-4.6610509686350237E-3</v>
      </c>
    </row>
    <row r="3325" spans="2:5">
      <c r="B3325" s="13">
        <v>39052</v>
      </c>
      <c r="C3325">
        <v>91.146843000000004</v>
      </c>
      <c r="D3325" s="262">
        <f t="shared" si="55"/>
        <v>-0.9853060571795369</v>
      </c>
      <c r="E3325" s="105">
        <v>-4.666490408818628E-3</v>
      </c>
    </row>
    <row r="3326" spans="2:5">
      <c r="B3326" s="13">
        <v>45036</v>
      </c>
      <c r="C3326">
        <v>6203.0214839999999</v>
      </c>
      <c r="D3326" s="262">
        <f t="shared" si="55"/>
        <v>-0.18436565170546723</v>
      </c>
      <c r="E3326" s="105">
        <v>-4.6728819294663661E-3</v>
      </c>
    </row>
    <row r="3327" spans="2:5">
      <c r="B3327" s="13">
        <v>45322</v>
      </c>
      <c r="C3327">
        <v>7605.1499020000001</v>
      </c>
      <c r="D3327" s="262">
        <f t="shared" si="55"/>
        <v>4.6829585457687042</v>
      </c>
      <c r="E3327">
        <v>-4.6787682679421648E-3</v>
      </c>
    </row>
    <row r="3328" spans="2:5">
      <c r="B3328" s="13">
        <v>43298</v>
      </c>
      <c r="C3328">
        <v>1338.237793</v>
      </c>
      <c r="D3328" s="262">
        <f t="shared" si="55"/>
        <v>-0.78442413818665047</v>
      </c>
      <c r="E3328" s="105">
        <v>-4.6929802965736738E-3</v>
      </c>
    </row>
    <row r="3329" spans="2:5">
      <c r="B3329" s="13">
        <v>44924</v>
      </c>
      <c r="C3329">
        <v>6207.7348629999997</v>
      </c>
      <c r="D3329" s="262">
        <f t="shared" si="55"/>
        <v>5.8342523518266205</v>
      </c>
      <c r="E3329" s="105">
        <v>-4.6930387676269517E-3</v>
      </c>
    </row>
    <row r="3330" spans="2:5">
      <c r="B3330" s="13">
        <v>43857</v>
      </c>
      <c r="C3330">
        <v>908.32684300000005</v>
      </c>
      <c r="D3330" s="262">
        <f t="shared" si="55"/>
        <v>-0.88187620226751051</v>
      </c>
      <c r="E3330" s="105">
        <v>-4.6981483169407819E-3</v>
      </c>
    </row>
    <row r="3331" spans="2:5">
      <c r="B3331" s="13">
        <v>45091</v>
      </c>
      <c r="C3331">
        <v>7689.6176759999998</v>
      </c>
      <c r="D3331" s="262">
        <f t="shared" si="55"/>
        <v>6.4010733895587748</v>
      </c>
      <c r="E3331">
        <v>-4.7068118996039044E-3</v>
      </c>
    </row>
    <row r="3332" spans="2:5">
      <c r="B3332" s="13">
        <v>42366</v>
      </c>
      <c r="C3332">
        <v>1038.9868160000001</v>
      </c>
      <c r="D3332" s="262">
        <f t="shared" si="55"/>
        <v>9.7769570590379367</v>
      </c>
      <c r="E3332" s="105">
        <v>-4.7179944874029536E-3</v>
      </c>
    </row>
    <row r="3333" spans="2:5">
      <c r="B3333" s="13">
        <v>41214</v>
      </c>
      <c r="C3333">
        <v>96.408180000000002</v>
      </c>
      <c r="D3333" s="262">
        <f t="shared" si="55"/>
        <v>8.1827796761957991E-2</v>
      </c>
      <c r="E3333" s="105">
        <v>-4.7296622433028379E-3</v>
      </c>
    </row>
    <row r="3334" spans="2:5">
      <c r="B3334" s="13">
        <v>40967</v>
      </c>
      <c r="C3334">
        <v>89.116012999999995</v>
      </c>
      <c r="D3334" s="262">
        <f t="shared" si="55"/>
        <v>-0.11744950311728959</v>
      </c>
      <c r="E3334" s="105">
        <v>-4.7314449970301334E-3</v>
      </c>
    </row>
    <row r="3335" spans="2:5">
      <c r="B3335" s="13">
        <v>39153</v>
      </c>
      <c r="C3335">
        <v>100.97554</v>
      </c>
      <c r="D3335" s="262">
        <f t="shared" si="55"/>
        <v>-0.64132666898937263</v>
      </c>
      <c r="E3335" s="105">
        <v>-4.7384349302602236E-3</v>
      </c>
    </row>
    <row r="3336" spans="2:5">
      <c r="B3336" s="13">
        <v>41922</v>
      </c>
      <c r="C3336">
        <v>281.52508499999999</v>
      </c>
      <c r="D3336" s="262">
        <f t="shared" ref="D3336:D3399" si="56">(C3336-C3337)/C3337</f>
        <v>-0.60212872297379705</v>
      </c>
      <c r="E3336" s="105">
        <v>-4.7388416418628438E-3</v>
      </c>
    </row>
    <row r="3337" spans="2:5">
      <c r="B3337" s="13">
        <v>42811</v>
      </c>
      <c r="C3337">
        <v>707.57830799999999</v>
      </c>
      <c r="D3337" s="262">
        <f t="shared" si="56"/>
        <v>4.934751944129089</v>
      </c>
      <c r="E3337" s="105">
        <v>-4.7557774084262183E-3</v>
      </c>
    </row>
    <row r="3338" spans="2:5">
      <c r="B3338" s="13">
        <v>39248</v>
      </c>
      <c r="C3338">
        <v>119.226265</v>
      </c>
      <c r="D3338" s="262">
        <f t="shared" si="56"/>
        <v>-0.8773898628219432</v>
      </c>
      <c r="E3338" s="105">
        <v>-4.7565578981122311E-3</v>
      </c>
    </row>
    <row r="3339" spans="2:5">
      <c r="B3339" s="13">
        <v>43467</v>
      </c>
      <c r="C3339">
        <v>972.40136700000005</v>
      </c>
      <c r="D3339" s="262">
        <f t="shared" si="56"/>
        <v>13.846438014132007</v>
      </c>
      <c r="E3339" s="105">
        <v>-4.7585584912110861E-3</v>
      </c>
    </row>
    <row r="3340" spans="2:5">
      <c r="B3340" s="13">
        <v>40144</v>
      </c>
      <c r="C3340">
        <v>65.497283999999993</v>
      </c>
      <c r="D3340" s="262">
        <f t="shared" si="56"/>
        <v>1.1672219010593385</v>
      </c>
      <c r="E3340" s="105">
        <v>-4.7645643322855669E-3</v>
      </c>
    </row>
    <row r="3341" spans="2:5">
      <c r="B3341" s="13">
        <v>37615</v>
      </c>
      <c r="C3341">
        <v>30.221771</v>
      </c>
      <c r="D3341" s="262">
        <f t="shared" si="56"/>
        <v>-0.69435728833737975</v>
      </c>
      <c r="E3341" s="105">
        <v>-4.7723014921941783E-3</v>
      </c>
    </row>
    <row r="3342" spans="2:5">
      <c r="B3342" s="13">
        <v>40700</v>
      </c>
      <c r="C3342">
        <v>98.879409999999993</v>
      </c>
      <c r="D3342" s="262">
        <f t="shared" si="56"/>
        <v>-0.98381897844630761</v>
      </c>
      <c r="E3342" s="105">
        <v>-4.7727510628704671E-3</v>
      </c>
    </row>
    <row r="3343" spans="2:5">
      <c r="B3343" s="13">
        <v>44503</v>
      </c>
      <c r="C3343">
        <v>6110.826172</v>
      </c>
      <c r="D3343" s="262">
        <f t="shared" si="56"/>
        <v>72.648356299936793</v>
      </c>
      <c r="E3343" s="105">
        <v>-4.8230605396844799E-3</v>
      </c>
    </row>
    <row r="3344" spans="2:5">
      <c r="B3344" s="13">
        <v>40931</v>
      </c>
      <c r="C3344">
        <v>82.973015000000004</v>
      </c>
      <c r="D3344" s="262">
        <f t="shared" si="56"/>
        <v>-0.9076665708842766</v>
      </c>
      <c r="E3344" s="105">
        <v>-4.8271505624056287E-3</v>
      </c>
    </row>
    <row r="3345" spans="2:5">
      <c r="B3345" s="13">
        <v>42282</v>
      </c>
      <c r="C3345">
        <v>898.62377900000001</v>
      </c>
      <c r="D3345" s="262">
        <f t="shared" si="56"/>
        <v>14.434485306427314</v>
      </c>
      <c r="E3345" s="105">
        <v>-4.8398564304748901E-3</v>
      </c>
    </row>
    <row r="3346" spans="2:5">
      <c r="B3346" s="13">
        <v>38492</v>
      </c>
      <c r="C3346">
        <v>58.221817000000001</v>
      </c>
      <c r="D3346" s="262">
        <f t="shared" si="56"/>
        <v>0.76218958570587425</v>
      </c>
      <c r="E3346" s="105">
        <v>-4.8460536172964148E-3</v>
      </c>
    </row>
    <row r="3347" spans="2:5">
      <c r="B3347" s="13">
        <v>37510</v>
      </c>
      <c r="C3347">
        <v>33.039473999999998</v>
      </c>
      <c r="D3347" s="262">
        <f t="shared" si="56"/>
        <v>-0.71057782279349291</v>
      </c>
      <c r="E3347" s="105">
        <v>-4.8495381738597396E-3</v>
      </c>
    </row>
    <row r="3348" spans="2:5">
      <c r="B3348" s="13">
        <v>40469</v>
      </c>
      <c r="C3348">
        <v>114.156677</v>
      </c>
      <c r="D3348" s="262">
        <f t="shared" si="56"/>
        <v>-0.98450263718362052</v>
      </c>
      <c r="E3348" s="105">
        <v>-4.8525832651031397E-3</v>
      </c>
    </row>
    <row r="3349" spans="2:5">
      <c r="B3349" s="13">
        <v>45177</v>
      </c>
      <c r="C3349">
        <v>7366.2001950000003</v>
      </c>
      <c r="D3349" s="262">
        <f t="shared" si="56"/>
        <v>134.15296823244813</v>
      </c>
      <c r="E3349">
        <v>-4.8566575219297367E-3</v>
      </c>
    </row>
    <row r="3350" spans="2:5">
      <c r="B3350" s="13">
        <v>38268</v>
      </c>
      <c r="C3350">
        <v>54.502688999999997</v>
      </c>
      <c r="D3350" s="262">
        <f t="shared" si="56"/>
        <v>-0.99251758099604304</v>
      </c>
      <c r="E3350" s="105">
        <v>-4.8723064934100722E-3</v>
      </c>
    </row>
    <row r="3351" spans="2:5">
      <c r="B3351" s="13">
        <v>45170</v>
      </c>
      <c r="C3351">
        <v>7284.1000979999999</v>
      </c>
      <c r="D3351" s="262">
        <f t="shared" si="56"/>
        <v>13.266060806384036</v>
      </c>
      <c r="E3351">
        <v>-4.8771425381899172E-3</v>
      </c>
    </row>
    <row r="3352" spans="2:5">
      <c r="B3352" s="13">
        <v>42158</v>
      </c>
      <c r="C3352">
        <v>510.58944700000001</v>
      </c>
      <c r="D3352" s="262">
        <f t="shared" si="56"/>
        <v>6.3582642271254022</v>
      </c>
      <c r="E3352" s="105">
        <v>-4.9149990705040147E-3</v>
      </c>
    </row>
    <row r="3353" spans="2:5">
      <c r="B3353" s="13">
        <v>38623</v>
      </c>
      <c r="C3353">
        <v>69.389931000000004</v>
      </c>
      <c r="D3353" s="262">
        <f t="shared" si="56"/>
        <v>-0.89842162923296254</v>
      </c>
      <c r="E3353" s="105">
        <v>-4.916397621691845E-3</v>
      </c>
    </row>
    <row r="3354" spans="2:5">
      <c r="B3354" s="13">
        <v>42760</v>
      </c>
      <c r="C3354">
        <v>683.11718800000006</v>
      </c>
      <c r="D3354" s="262">
        <f t="shared" si="56"/>
        <v>-0.91013507956308703</v>
      </c>
      <c r="E3354" s="105">
        <v>-4.9252325080598285E-3</v>
      </c>
    </row>
    <row r="3355" spans="2:5">
      <c r="B3355" s="13">
        <v>45226</v>
      </c>
      <c r="C3355">
        <v>7601.6000979999999</v>
      </c>
      <c r="D3355" s="262">
        <f t="shared" si="56"/>
        <v>41.082306282634256</v>
      </c>
      <c r="E3355">
        <v>-4.9284814608764093E-3</v>
      </c>
    </row>
    <row r="3356" spans="2:5">
      <c r="B3356" s="13">
        <v>41676</v>
      </c>
      <c r="C3356">
        <v>180.63649000000001</v>
      </c>
      <c r="D3356" s="262">
        <f t="shared" si="56"/>
        <v>5.3098498221112796E-2</v>
      </c>
      <c r="E3356" s="105">
        <v>-4.930964752718362E-3</v>
      </c>
    </row>
    <row r="3357" spans="2:5">
      <c r="B3357" s="13">
        <v>41660</v>
      </c>
      <c r="C3357">
        <v>171.52858000000001</v>
      </c>
      <c r="D3357" s="262">
        <f t="shared" si="56"/>
        <v>1.3404779745049664</v>
      </c>
      <c r="E3357" s="105">
        <v>-4.9330678956443644E-3</v>
      </c>
    </row>
    <row r="3358" spans="2:5">
      <c r="B3358" s="13">
        <v>39503</v>
      </c>
      <c r="C3358">
        <v>73.287841999999998</v>
      </c>
      <c r="D3358" s="262">
        <f t="shared" si="56"/>
        <v>-0.91864982103826709</v>
      </c>
      <c r="E3358" s="105">
        <v>-4.9359562594494212E-3</v>
      </c>
    </row>
    <row r="3359" spans="2:5">
      <c r="B3359" s="13">
        <v>43091</v>
      </c>
      <c r="C3359">
        <v>900.89343299999996</v>
      </c>
      <c r="D3359" s="262">
        <f t="shared" si="56"/>
        <v>-0.17868618106480044</v>
      </c>
      <c r="E3359" s="105">
        <v>-4.9400288535475694E-3</v>
      </c>
    </row>
    <row r="3360" spans="2:5">
      <c r="B3360" s="13">
        <v>43371</v>
      </c>
      <c r="C3360">
        <v>1096.8930660000001</v>
      </c>
      <c r="D3360" s="262">
        <f t="shared" si="56"/>
        <v>11.881158472179022</v>
      </c>
      <c r="E3360" s="105">
        <v>-4.9492598158648211E-3</v>
      </c>
    </row>
    <row r="3361" spans="2:5">
      <c r="B3361" s="13">
        <v>41024</v>
      </c>
      <c r="C3361">
        <v>85.154846000000006</v>
      </c>
      <c r="D3361" s="262">
        <f t="shared" si="56"/>
        <v>2.243803781693904E-3</v>
      </c>
      <c r="E3361" s="105">
        <v>-4.9503677273299131E-3</v>
      </c>
    </row>
    <row r="3362" spans="2:5">
      <c r="B3362" s="13">
        <v>41038</v>
      </c>
      <c r="C3362">
        <v>84.964202999999998</v>
      </c>
      <c r="D3362" s="262">
        <f t="shared" si="56"/>
        <v>0.16597319212215464</v>
      </c>
      <c r="E3362" s="105">
        <v>-4.9614202714185693E-3</v>
      </c>
    </row>
    <row r="3363" spans="2:5">
      <c r="B3363" s="13">
        <v>39491</v>
      </c>
      <c r="C3363">
        <v>72.869774000000007</v>
      </c>
      <c r="D3363" s="262">
        <f t="shared" si="56"/>
        <v>-0.26242880649659006</v>
      </c>
      <c r="E3363" s="105">
        <v>-4.964147806227232E-3</v>
      </c>
    </row>
    <row r="3364" spans="2:5">
      <c r="B3364" s="13">
        <v>40617</v>
      </c>
      <c r="C3364">
        <v>98.796936000000002</v>
      </c>
      <c r="D3364" s="262">
        <f t="shared" si="56"/>
        <v>4.1748473331269142E-4</v>
      </c>
      <c r="E3364" s="105">
        <v>-4.9834953064986E-3</v>
      </c>
    </row>
    <row r="3365" spans="2:5">
      <c r="B3365" s="13">
        <v>40605</v>
      </c>
      <c r="C3365">
        <v>98.755707000000001</v>
      </c>
      <c r="D3365" s="262">
        <f t="shared" si="56"/>
        <v>1.9309930372533652</v>
      </c>
      <c r="E3365" s="105">
        <v>-4.9854852648175676E-3</v>
      </c>
    </row>
    <row r="3366" spans="2:5">
      <c r="B3366" s="13">
        <v>39786</v>
      </c>
      <c r="C3366">
        <v>33.693600000000004</v>
      </c>
      <c r="D3366" s="262">
        <f t="shared" si="56"/>
        <v>-0.64699606206409677</v>
      </c>
      <c r="E3366" s="105">
        <v>-4.9997774851401958E-3</v>
      </c>
    </row>
    <row r="3367" spans="2:5">
      <c r="B3367" s="13">
        <v>41145</v>
      </c>
      <c r="C3367">
        <v>95.448227000000003</v>
      </c>
      <c r="D3367" s="262">
        <f t="shared" si="56"/>
        <v>-0.89978427789760373</v>
      </c>
      <c r="E3367" s="105">
        <v>-5.0035335279434295E-3</v>
      </c>
    </row>
    <row r="3368" spans="2:5">
      <c r="B3368" s="13">
        <v>43453</v>
      </c>
      <c r="C3368">
        <v>952.42767300000003</v>
      </c>
      <c r="D3368" s="262">
        <f t="shared" si="56"/>
        <v>8.048565672527312</v>
      </c>
      <c r="E3368" s="105">
        <v>-5.0058400406778484E-3</v>
      </c>
    </row>
    <row r="3369" spans="2:5">
      <c r="B3369" s="13">
        <v>40742</v>
      </c>
      <c r="C3369">
        <v>105.25730900000001</v>
      </c>
      <c r="D3369" s="262">
        <f t="shared" si="56"/>
        <v>-0.87606171833484026</v>
      </c>
      <c r="E3369" s="105">
        <v>-5.0060177594800984E-3</v>
      </c>
    </row>
    <row r="3370" spans="2:5">
      <c r="B3370" s="13">
        <v>42989</v>
      </c>
      <c r="C3370">
        <v>849.271973</v>
      </c>
      <c r="D3370" s="262">
        <f t="shared" si="56"/>
        <v>-0.85556731031023736</v>
      </c>
      <c r="E3370" s="105">
        <v>-5.0192116710325047E-3</v>
      </c>
    </row>
    <row r="3371" spans="2:5">
      <c r="B3371" s="13">
        <v>45013</v>
      </c>
      <c r="C3371">
        <v>5880.0537109999996</v>
      </c>
      <c r="D3371" s="262">
        <f t="shared" si="56"/>
        <v>5.8804808325813127</v>
      </c>
      <c r="E3371" s="105">
        <v>-5.0200328392745013E-3</v>
      </c>
    </row>
    <row r="3372" spans="2:5">
      <c r="B3372" s="13">
        <v>43517</v>
      </c>
      <c r="C3372">
        <v>854.599243</v>
      </c>
      <c r="D3372" s="262">
        <f t="shared" si="56"/>
        <v>-6.8750397145747192E-3</v>
      </c>
      <c r="E3372" s="105">
        <v>-5.0264035909129883E-3</v>
      </c>
    </row>
    <row r="3373" spans="2:5">
      <c r="B3373" s="13">
        <v>42499</v>
      </c>
      <c r="C3373">
        <v>860.51531999999997</v>
      </c>
      <c r="D3373" s="262">
        <f t="shared" si="56"/>
        <v>12.625600345059611</v>
      </c>
      <c r="E3373" s="105">
        <v>-5.0267776983672786E-3</v>
      </c>
    </row>
    <row r="3374" spans="2:5">
      <c r="B3374" s="13">
        <v>39666</v>
      </c>
      <c r="C3374">
        <v>63.154305000000001</v>
      </c>
      <c r="D3374" s="262">
        <f t="shared" si="56"/>
        <v>-0.76911180558569425</v>
      </c>
      <c r="E3374" s="105">
        <v>-5.0388236847320449E-3</v>
      </c>
    </row>
    <row r="3375" spans="2:5">
      <c r="B3375" s="13">
        <v>41984</v>
      </c>
      <c r="C3375">
        <v>273.527649</v>
      </c>
      <c r="D3375" s="262">
        <f t="shared" si="56"/>
        <v>-0.79238970834642963</v>
      </c>
      <c r="E3375" s="105">
        <v>-5.0412030627345339E-3</v>
      </c>
    </row>
    <row r="3376" spans="2:5">
      <c r="B3376" s="13">
        <v>43321</v>
      </c>
      <c r="C3376">
        <v>1317.505249</v>
      </c>
      <c r="D3376" s="262">
        <f t="shared" si="56"/>
        <v>-0.81820242149496525</v>
      </c>
      <c r="E3376" s="105">
        <v>-5.0517140643264388E-3</v>
      </c>
    </row>
    <row r="3377" spans="2:5">
      <c r="B3377" s="13">
        <v>45169</v>
      </c>
      <c r="C3377">
        <v>7247.1000979999999</v>
      </c>
      <c r="D3377" s="262">
        <f t="shared" si="56"/>
        <v>5.6152389901536361</v>
      </c>
      <c r="E3377">
        <v>-5.0795567746466192E-3</v>
      </c>
    </row>
    <row r="3378" spans="2:5">
      <c r="B3378" s="13">
        <v>43241</v>
      </c>
      <c r="C3378">
        <v>1095.515991</v>
      </c>
      <c r="D3378" s="262">
        <f t="shared" si="56"/>
        <v>-0.85408198315074424</v>
      </c>
      <c r="E3378" s="105">
        <v>-5.0878230533716821E-3</v>
      </c>
    </row>
    <row r="3379" spans="2:5">
      <c r="B3379" s="13">
        <v>45103</v>
      </c>
      <c r="C3379">
        <v>7507.75</v>
      </c>
      <c r="D3379" s="262">
        <f t="shared" si="56"/>
        <v>8.2878934973301028</v>
      </c>
      <c r="E3379">
        <v>-5.0953054526007508E-3</v>
      </c>
    </row>
    <row r="3380" spans="2:5">
      <c r="B3380" s="13">
        <v>43042</v>
      </c>
      <c r="C3380">
        <v>808.337219</v>
      </c>
      <c r="D3380" s="262">
        <f t="shared" si="56"/>
        <v>7.0392053585047503</v>
      </c>
      <c r="E3380" s="105">
        <v>-5.0991337186663188E-3</v>
      </c>
    </row>
    <row r="3381" spans="2:5">
      <c r="B3381" s="13">
        <v>40623</v>
      </c>
      <c r="C3381">
        <v>100.54939299999999</v>
      </c>
      <c r="D3381" s="262">
        <f t="shared" si="56"/>
        <v>1.2831075699834595</v>
      </c>
      <c r="E3381" s="105">
        <v>-5.0999547132222645E-3</v>
      </c>
    </row>
    <row r="3382" spans="2:5">
      <c r="B3382" s="13">
        <v>39938</v>
      </c>
      <c r="C3382">
        <v>44.040585</v>
      </c>
      <c r="D3382" s="262">
        <f t="shared" si="56"/>
        <v>0.50160341087207116</v>
      </c>
      <c r="E3382" s="105">
        <v>-5.100059535069792E-3</v>
      </c>
    </row>
    <row r="3383" spans="2:5">
      <c r="B3383" s="13">
        <v>39890</v>
      </c>
      <c r="C3383">
        <v>29.329039000000002</v>
      </c>
      <c r="D3383" s="262">
        <f t="shared" si="56"/>
        <v>-0.65494442834995115</v>
      </c>
      <c r="E3383" s="105">
        <v>-5.1051346262708441E-3</v>
      </c>
    </row>
    <row r="3384" spans="2:5">
      <c r="B3384" s="13">
        <v>41387</v>
      </c>
      <c r="C3384">
        <v>84.998016000000007</v>
      </c>
      <c r="D3384" s="262">
        <f t="shared" si="56"/>
        <v>-0.88136048326470229</v>
      </c>
      <c r="E3384" s="105">
        <v>-5.1072315187886616E-3</v>
      </c>
    </row>
    <row r="3385" spans="2:5">
      <c r="B3385" s="13">
        <v>42844</v>
      </c>
      <c r="C3385">
        <v>716.43933100000004</v>
      </c>
      <c r="D3385" s="262">
        <f t="shared" si="56"/>
        <v>1.4026884908977607E-2</v>
      </c>
      <c r="E3385" s="105">
        <v>-5.1163250256951193E-3</v>
      </c>
    </row>
    <row r="3386" spans="2:5">
      <c r="B3386" s="13">
        <v>42753</v>
      </c>
      <c r="C3386">
        <v>706.52893100000006</v>
      </c>
      <c r="D3386" s="262">
        <f t="shared" si="56"/>
        <v>5.0176161416023968</v>
      </c>
      <c r="E3386" s="105">
        <v>-5.1223119572502895E-3</v>
      </c>
    </row>
    <row r="3387" spans="2:5">
      <c r="B3387" s="13">
        <v>39191</v>
      </c>
      <c r="C3387">
        <v>117.41010300000001</v>
      </c>
      <c r="D3387" s="262">
        <f t="shared" si="56"/>
        <v>-0.57007746072482002</v>
      </c>
      <c r="E3387" s="105">
        <v>-5.129708060013261E-3</v>
      </c>
    </row>
    <row r="3388" spans="2:5">
      <c r="B3388" s="13">
        <v>41933</v>
      </c>
      <c r="C3388">
        <v>273.09594700000002</v>
      </c>
      <c r="D3388" s="262">
        <f t="shared" si="56"/>
        <v>-0.68427423372233764</v>
      </c>
      <c r="E3388" s="105">
        <v>-5.1316479175460509E-3</v>
      </c>
    </row>
    <row r="3389" spans="2:5">
      <c r="B3389" s="13">
        <v>42276</v>
      </c>
      <c r="C3389">
        <v>864.97833300000002</v>
      </c>
      <c r="D3389" s="262">
        <f t="shared" si="56"/>
        <v>13.882177737982392</v>
      </c>
      <c r="E3389" s="105">
        <v>-5.1329856407234869E-3</v>
      </c>
    </row>
    <row r="3390" spans="2:5">
      <c r="B3390" s="13">
        <v>38434</v>
      </c>
      <c r="C3390">
        <v>58.121758</v>
      </c>
      <c r="D3390" s="262">
        <f t="shared" si="56"/>
        <v>-0.98996518724015181</v>
      </c>
      <c r="E3390" s="105">
        <v>-5.1382916081178041E-3</v>
      </c>
    </row>
    <row r="3391" spans="2:5">
      <c r="B3391" s="13">
        <v>44496</v>
      </c>
      <c r="C3391">
        <v>5792.0122069999998</v>
      </c>
      <c r="D3391" s="262">
        <f t="shared" si="56"/>
        <v>198.14445792318898</v>
      </c>
      <c r="E3391" s="105">
        <v>-5.1461827895463727E-3</v>
      </c>
    </row>
    <row r="3392" spans="2:5">
      <c r="B3392" s="13">
        <v>39896</v>
      </c>
      <c r="C3392">
        <v>29.084475999999999</v>
      </c>
      <c r="D3392" s="262">
        <f t="shared" si="56"/>
        <v>-0.93952349510982769</v>
      </c>
      <c r="E3392" s="105">
        <v>-5.1479433401963792E-3</v>
      </c>
    </row>
    <row r="3393" spans="2:5">
      <c r="B3393" s="13">
        <v>42695</v>
      </c>
      <c r="C3393">
        <v>480.92190599999998</v>
      </c>
      <c r="D3393" s="262">
        <f t="shared" si="56"/>
        <v>-0.12088977520513843</v>
      </c>
      <c r="E3393" s="105">
        <v>-5.1613535338865682E-3</v>
      </c>
    </row>
    <row r="3394" spans="2:5">
      <c r="B3394" s="13">
        <v>42080</v>
      </c>
      <c r="C3394">
        <v>547.05529799999999</v>
      </c>
      <c r="D3394" s="262">
        <f t="shared" si="56"/>
        <v>-0.56519186548742717</v>
      </c>
      <c r="E3394" s="105">
        <v>-5.1645580275446849E-3</v>
      </c>
    </row>
    <row r="3395" spans="2:5">
      <c r="B3395" s="13">
        <v>43361</v>
      </c>
      <c r="C3395">
        <v>1258.1533199999999</v>
      </c>
      <c r="D3395" s="262">
        <f t="shared" si="56"/>
        <v>-0.83255431969816762</v>
      </c>
      <c r="E3395" s="105">
        <v>-5.1768140486903608E-3</v>
      </c>
    </row>
    <row r="3396" spans="2:5">
      <c r="B3396" s="13">
        <v>45111</v>
      </c>
      <c r="C3396">
        <v>7513.7998049999997</v>
      </c>
      <c r="D3396" s="262">
        <f t="shared" si="56"/>
        <v>-3.1326254697178306E-2</v>
      </c>
      <c r="E3396">
        <v>-5.1965763517165106E-3</v>
      </c>
    </row>
    <row r="3397" spans="2:5">
      <c r="B3397" s="13">
        <v>45086</v>
      </c>
      <c r="C3397">
        <v>7756.7910160000001</v>
      </c>
      <c r="D3397" s="262">
        <f t="shared" si="56"/>
        <v>7.623430519764292</v>
      </c>
      <c r="E3397">
        <v>-5.2045773307734262E-3</v>
      </c>
    </row>
    <row r="3398" spans="2:5">
      <c r="B3398" s="13">
        <v>44029</v>
      </c>
      <c r="C3398">
        <v>899.50176999999996</v>
      </c>
      <c r="D3398" s="262">
        <f t="shared" si="56"/>
        <v>-0.67950511071635578</v>
      </c>
      <c r="E3398" s="105">
        <v>-5.2071678594219012E-3</v>
      </c>
    </row>
    <row r="3399" spans="2:5">
      <c r="B3399" s="13">
        <v>44229</v>
      </c>
      <c r="C3399">
        <v>2806.602539</v>
      </c>
      <c r="D3399" s="262">
        <f t="shared" si="56"/>
        <v>26.174579347506853</v>
      </c>
      <c r="E3399" s="105">
        <v>-5.2498531258903499E-3</v>
      </c>
    </row>
    <row r="3400" spans="2:5">
      <c r="B3400" s="13">
        <v>41247</v>
      </c>
      <c r="C3400">
        <v>103.280441</v>
      </c>
      <c r="D3400" s="262">
        <f t="shared" ref="D3400:D3463" si="57">(C3400-C3401)/C3401</f>
        <v>-0.98631358321656615</v>
      </c>
      <c r="E3400" s="105">
        <v>-5.2531999759327583E-3</v>
      </c>
    </row>
    <row r="3401" spans="2:5">
      <c r="B3401" s="13">
        <v>45104</v>
      </c>
      <c r="C3401">
        <v>7546.2001950000003</v>
      </c>
      <c r="D3401" s="262">
        <f t="shared" si="57"/>
        <v>0.14482493363721802</v>
      </c>
      <c r="E3401">
        <v>-5.266137304967766E-3</v>
      </c>
    </row>
    <row r="3402" spans="2:5">
      <c r="B3402" s="13">
        <v>45048</v>
      </c>
      <c r="C3402">
        <v>6591.5756840000004</v>
      </c>
      <c r="D3402" s="262">
        <f t="shared" si="57"/>
        <v>63.160935367800683</v>
      </c>
      <c r="E3402">
        <v>-5.2706947417690726E-3</v>
      </c>
    </row>
    <row r="3403" spans="2:5">
      <c r="B3403" s="13">
        <v>41246</v>
      </c>
      <c r="C3403">
        <v>102.73503100000001</v>
      </c>
      <c r="D3403" s="262">
        <f t="shared" si="57"/>
        <v>-0.98504982742220704</v>
      </c>
      <c r="E3403" s="105">
        <v>-5.2808643603679982E-3</v>
      </c>
    </row>
    <row r="3404" spans="2:5">
      <c r="B3404" s="13">
        <v>44875</v>
      </c>
      <c r="C3404">
        <v>6871.8291019999997</v>
      </c>
      <c r="D3404" s="262">
        <f t="shared" si="57"/>
        <v>226.1380421159175</v>
      </c>
      <c r="E3404" s="105">
        <v>-5.2853754914953567E-3</v>
      </c>
    </row>
    <row r="3405" spans="2:5">
      <c r="B3405" s="13">
        <v>37609</v>
      </c>
      <c r="C3405">
        <v>30.253976999999999</v>
      </c>
      <c r="D3405" s="262">
        <f t="shared" si="57"/>
        <v>-0.61730082168057887</v>
      </c>
      <c r="E3405" s="105">
        <v>-5.2939026021740906E-3</v>
      </c>
    </row>
    <row r="3406" spans="2:5">
      <c r="B3406" s="13">
        <v>40870</v>
      </c>
      <c r="C3406">
        <v>79.054198999999997</v>
      </c>
      <c r="D3406" s="262">
        <f t="shared" si="57"/>
        <v>-0.8876902002706677</v>
      </c>
      <c r="E3406" s="105">
        <v>-5.3304535708891786E-3</v>
      </c>
    </row>
    <row r="3407" spans="2:5">
      <c r="B3407" s="13">
        <v>42625</v>
      </c>
      <c r="C3407">
        <v>703.89404300000001</v>
      </c>
      <c r="D3407" s="262">
        <f t="shared" si="57"/>
        <v>7.1126753182240829</v>
      </c>
      <c r="E3407" s="105">
        <v>-5.3378805730611998E-3</v>
      </c>
    </row>
    <row r="3408" spans="2:5">
      <c r="B3408" s="13">
        <v>40813</v>
      </c>
      <c r="C3408">
        <v>86.764724999999999</v>
      </c>
      <c r="D3408" s="262">
        <f t="shared" si="57"/>
        <v>1.3287566649178679</v>
      </c>
      <c r="E3408" s="105">
        <v>-5.3423596311681695E-3</v>
      </c>
    </row>
    <row r="3409" spans="2:5">
      <c r="B3409" s="13">
        <v>38181</v>
      </c>
      <c r="C3409">
        <v>37.257961000000002</v>
      </c>
      <c r="D3409" s="262">
        <f t="shared" si="57"/>
        <v>-0.94314753299601883</v>
      </c>
      <c r="E3409" s="105">
        <v>-5.3429833692306573E-3</v>
      </c>
    </row>
    <row r="3410" spans="2:5">
      <c r="B3410" s="13">
        <v>42734</v>
      </c>
      <c r="C3410">
        <v>655.34466599999996</v>
      </c>
      <c r="D3410" s="262">
        <f t="shared" si="57"/>
        <v>-0.30872458112340079</v>
      </c>
      <c r="E3410" s="105">
        <v>-5.3442113485134349E-3</v>
      </c>
    </row>
    <row r="3411" spans="2:5">
      <c r="B3411" s="13">
        <v>43894</v>
      </c>
      <c r="C3411">
        <v>948.02252199999998</v>
      </c>
      <c r="D3411" s="262">
        <f t="shared" si="57"/>
        <v>-0.881466082620602</v>
      </c>
      <c r="E3411" s="105">
        <v>-5.357622997502462E-3</v>
      </c>
    </row>
    <row r="3412" spans="2:5">
      <c r="B3412" s="13">
        <v>44757</v>
      </c>
      <c r="C3412">
        <v>7997.9008789999998</v>
      </c>
      <c r="D3412" s="262">
        <f t="shared" si="57"/>
        <v>13.181706659362305</v>
      </c>
      <c r="E3412" s="105">
        <v>-5.3614908513709971E-3</v>
      </c>
    </row>
    <row r="3413" spans="2:5">
      <c r="B3413" s="13">
        <v>42151</v>
      </c>
      <c r="C3413">
        <v>563.95898399999999</v>
      </c>
      <c r="D3413" s="262">
        <f t="shared" si="57"/>
        <v>-0.81952510244772214</v>
      </c>
      <c r="E3413" s="105">
        <v>-5.3696607828069443E-3</v>
      </c>
    </row>
    <row r="3414" spans="2:5">
      <c r="B3414" s="13">
        <v>44309</v>
      </c>
      <c r="C3414">
        <v>3124.8610840000001</v>
      </c>
      <c r="D3414" s="262">
        <f t="shared" si="57"/>
        <v>62.257174396041727</v>
      </c>
      <c r="E3414" s="105">
        <v>-5.3703065069414533E-3</v>
      </c>
    </row>
    <row r="3415" spans="2:5">
      <c r="B3415" s="13">
        <v>38369</v>
      </c>
      <c r="C3415">
        <v>49.399315000000001</v>
      </c>
      <c r="D3415" s="262">
        <f t="shared" si="57"/>
        <v>0.84268431500282148</v>
      </c>
      <c r="E3415" s="105">
        <v>-5.3729331403219501E-3</v>
      </c>
    </row>
    <row r="3416" spans="2:5">
      <c r="B3416" s="13">
        <v>37834</v>
      </c>
      <c r="C3416">
        <v>26.808344000000002</v>
      </c>
      <c r="D3416" s="262">
        <f t="shared" si="57"/>
        <v>-0.72318159109334357</v>
      </c>
      <c r="E3416" s="105">
        <v>-5.3760869701524024E-3</v>
      </c>
    </row>
    <row r="3417" spans="2:5">
      <c r="B3417" s="13">
        <v>41204</v>
      </c>
      <c r="C3417">
        <v>96.844513000000006</v>
      </c>
      <c r="D3417" s="262">
        <f t="shared" si="57"/>
        <v>-0.90266825802344097</v>
      </c>
      <c r="E3417" s="105">
        <v>-5.3774283761079192E-3</v>
      </c>
    </row>
    <row r="3418" spans="2:5">
      <c r="B3418" s="13">
        <v>44055</v>
      </c>
      <c r="C3418">
        <v>994.99414100000001</v>
      </c>
      <c r="D3418" s="262">
        <f t="shared" si="57"/>
        <v>8.2258045938787578</v>
      </c>
      <c r="E3418" s="105">
        <v>-5.3929202911394344E-3</v>
      </c>
    </row>
    <row r="3419" spans="2:5">
      <c r="B3419" s="13">
        <v>40311</v>
      </c>
      <c r="C3419">
        <v>107.849037</v>
      </c>
      <c r="D3419" s="262">
        <f t="shared" si="57"/>
        <v>-0.87525217878670836</v>
      </c>
      <c r="E3419" s="105">
        <v>-5.4219237065764193E-3</v>
      </c>
    </row>
    <row r="3420" spans="2:5">
      <c r="B3420" s="13">
        <v>44012</v>
      </c>
      <c r="C3420">
        <v>864.53643799999998</v>
      </c>
      <c r="D3420" s="262">
        <f t="shared" si="57"/>
        <v>-3.511275577118745E-2</v>
      </c>
      <c r="E3420" s="105">
        <v>-5.4312210486271162E-3</v>
      </c>
    </row>
    <row r="3421" spans="2:5">
      <c r="B3421" s="13">
        <v>43090</v>
      </c>
      <c r="C3421">
        <v>895.99737500000003</v>
      </c>
      <c r="D3421" s="262">
        <f t="shared" si="57"/>
        <v>9.3689819398190863</v>
      </c>
      <c r="E3421" s="105">
        <v>-5.43466942998565E-3</v>
      </c>
    </row>
    <row r="3422" spans="2:5">
      <c r="B3422" s="13">
        <v>39407</v>
      </c>
      <c r="C3422">
        <v>86.411315999999999</v>
      </c>
      <c r="D3422" s="262">
        <f t="shared" si="57"/>
        <v>-0.98836923928528675</v>
      </c>
      <c r="E3422" s="105">
        <v>-5.439212808780969E-3</v>
      </c>
    </row>
    <row r="3423" spans="2:5">
      <c r="B3423" s="13">
        <v>45336</v>
      </c>
      <c r="C3423">
        <v>7429.5498049999997</v>
      </c>
      <c r="D3423" s="262">
        <f t="shared" si="57"/>
        <v>85.232852362024389</v>
      </c>
      <c r="E3423">
        <v>-5.4416734409887786E-3</v>
      </c>
    </row>
    <row r="3424" spans="2:5">
      <c r="B3424" s="13">
        <v>39398</v>
      </c>
      <c r="C3424">
        <v>86.156836999999996</v>
      </c>
      <c r="D3424" s="262">
        <f t="shared" si="57"/>
        <v>-0.15097315736008199</v>
      </c>
      <c r="E3424" s="105">
        <v>-5.4553745030284338E-3</v>
      </c>
    </row>
    <row r="3425" spans="2:5">
      <c r="B3425" s="13">
        <v>40626</v>
      </c>
      <c r="C3425">
        <v>101.477165</v>
      </c>
      <c r="D3425" s="262">
        <f t="shared" si="57"/>
        <v>-0.83250178329594726</v>
      </c>
      <c r="E3425" s="105">
        <v>-5.4556807821060779E-3</v>
      </c>
    </row>
    <row r="3426" spans="2:5">
      <c r="B3426" s="13">
        <v>43706</v>
      </c>
      <c r="C3426">
        <v>605.84027100000003</v>
      </c>
      <c r="D3426" s="262">
        <f t="shared" si="57"/>
        <v>-0.91717949681021571</v>
      </c>
      <c r="E3426" s="105">
        <v>-5.4568145719250906E-3</v>
      </c>
    </row>
    <row r="3427" spans="2:5">
      <c r="B3427" s="13">
        <v>45210</v>
      </c>
      <c r="C3427">
        <v>7315.1000979999999</v>
      </c>
      <c r="D3427" s="262">
        <f t="shared" si="57"/>
        <v>91.880217368477247</v>
      </c>
      <c r="E3427">
        <v>-5.465406994378765E-3</v>
      </c>
    </row>
    <row r="3428" spans="2:5">
      <c r="B3428" s="13">
        <v>41436</v>
      </c>
      <c r="C3428">
        <v>78.758430000000004</v>
      </c>
      <c r="D3428" s="262">
        <f t="shared" si="57"/>
        <v>-0.2587268860487284</v>
      </c>
      <c r="E3428" s="105">
        <v>-5.5095314644317359E-3</v>
      </c>
    </row>
    <row r="3429" spans="2:5">
      <c r="B3429" s="13">
        <v>41109</v>
      </c>
      <c r="C3429">
        <v>106.24751999999999</v>
      </c>
      <c r="D3429" s="262">
        <f t="shared" si="57"/>
        <v>-0.91185682196001339</v>
      </c>
      <c r="E3429" s="105">
        <v>-5.5134963486236799E-3</v>
      </c>
    </row>
    <row r="3430" spans="2:5">
      <c r="B3430" s="13">
        <v>43264</v>
      </c>
      <c r="C3430">
        <v>1205.3969729999999</v>
      </c>
      <c r="D3430" s="262">
        <f t="shared" si="57"/>
        <v>0.5949586015970173</v>
      </c>
      <c r="E3430" s="105">
        <v>-5.5155513267447897E-3</v>
      </c>
    </row>
    <row r="3431" spans="2:5">
      <c r="B3431" s="13">
        <v>42907</v>
      </c>
      <c r="C3431">
        <v>755.75439500000005</v>
      </c>
      <c r="D3431" s="262">
        <f t="shared" si="57"/>
        <v>6.6229829900995307</v>
      </c>
      <c r="E3431" s="105">
        <v>-5.5230684014821452E-3</v>
      </c>
    </row>
    <row r="3432" spans="2:5">
      <c r="B3432" s="13">
        <v>39160</v>
      </c>
      <c r="C3432">
        <v>99.141555999999994</v>
      </c>
      <c r="D3432" s="262">
        <f t="shared" si="57"/>
        <v>0.15191094308910288</v>
      </c>
      <c r="E3432" s="105">
        <v>-5.5369078541190244E-3</v>
      </c>
    </row>
    <row r="3433" spans="2:5">
      <c r="B3433" s="13">
        <v>41365</v>
      </c>
      <c r="C3433">
        <v>86.067031999999998</v>
      </c>
      <c r="D3433" s="262">
        <f t="shared" si="57"/>
        <v>-0.20643796016856106</v>
      </c>
      <c r="E3433" s="105">
        <v>-5.5458071599358187E-3</v>
      </c>
    </row>
    <row r="3434" spans="2:5">
      <c r="B3434" s="13">
        <v>40219</v>
      </c>
      <c r="C3434">
        <v>108.45658899999999</v>
      </c>
      <c r="D3434" s="262">
        <f t="shared" si="57"/>
        <v>-0.84925992858759869</v>
      </c>
      <c r="E3434" s="105">
        <v>-5.5703747182036245E-3</v>
      </c>
    </row>
    <row r="3435" spans="2:5">
      <c r="B3435" s="13">
        <v>42628</v>
      </c>
      <c r="C3435">
        <v>719.49408000000005</v>
      </c>
      <c r="D3435" s="262">
        <f t="shared" si="57"/>
        <v>4.9855308355581132</v>
      </c>
      <c r="E3435" s="105">
        <v>-5.5756195973441815E-3</v>
      </c>
    </row>
    <row r="3436" spans="2:5">
      <c r="B3436" s="13">
        <v>39259</v>
      </c>
      <c r="C3436">
        <v>120.20555899999999</v>
      </c>
      <c r="D3436" s="262">
        <f t="shared" si="57"/>
        <v>-0.98414335968420275</v>
      </c>
      <c r="E3436" s="105">
        <v>-5.597482739290117E-3</v>
      </c>
    </row>
    <row r="3437" spans="2:5">
      <c r="B3437" s="13">
        <v>45093</v>
      </c>
      <c r="C3437">
        <v>7580.7709960000002</v>
      </c>
      <c r="D3437" s="262">
        <f t="shared" si="57"/>
        <v>-4.3971152304309077E-2</v>
      </c>
      <c r="E3437">
        <v>-5.6031230544891664E-3</v>
      </c>
    </row>
    <row r="3438" spans="2:5">
      <c r="B3438" s="13">
        <v>44739</v>
      </c>
      <c r="C3438">
        <v>7929.4375</v>
      </c>
      <c r="D3438" s="262">
        <f t="shared" si="57"/>
        <v>95.106244129891721</v>
      </c>
      <c r="E3438" s="105">
        <v>-5.6117961533456344E-3</v>
      </c>
    </row>
    <row r="3439" spans="2:5">
      <c r="B3439" s="13">
        <v>40928</v>
      </c>
      <c r="C3439">
        <v>82.506996000000001</v>
      </c>
      <c r="D3439" s="262">
        <f t="shared" si="57"/>
        <v>0.19227454266059008</v>
      </c>
      <c r="E3439" s="105">
        <v>-5.616512790333132E-3</v>
      </c>
    </row>
    <row r="3440" spans="2:5">
      <c r="B3440" s="13">
        <v>40074</v>
      </c>
      <c r="C3440">
        <v>69.201340000000002</v>
      </c>
      <c r="D3440" s="262">
        <f t="shared" si="57"/>
        <v>-0.30894594887593246</v>
      </c>
      <c r="E3440" s="105">
        <v>-5.6322513887721122E-3</v>
      </c>
    </row>
    <row r="3441" spans="2:5">
      <c r="B3441" s="13">
        <v>41165</v>
      </c>
      <c r="C3441">
        <v>100.138824</v>
      </c>
      <c r="D3441" s="262">
        <f t="shared" si="57"/>
        <v>2.0396190439468363E-2</v>
      </c>
      <c r="E3441" s="105">
        <v>-5.6326892708651747E-3</v>
      </c>
    </row>
    <row r="3442" spans="2:5">
      <c r="B3442" s="13">
        <v>40690</v>
      </c>
      <c r="C3442">
        <v>98.137198999999995</v>
      </c>
      <c r="D3442" s="262">
        <f t="shared" si="57"/>
        <v>-0.89962221495873451</v>
      </c>
      <c r="E3442" s="105">
        <v>-5.640390779686877E-3</v>
      </c>
    </row>
    <row r="3443" spans="2:5">
      <c r="B3443" s="13">
        <v>43112</v>
      </c>
      <c r="C3443">
        <v>977.67846699999996</v>
      </c>
      <c r="D3443" s="262">
        <f t="shared" si="57"/>
        <v>10.43850529032869</v>
      </c>
      <c r="E3443" s="105">
        <v>-5.6499043127230279E-3</v>
      </c>
    </row>
    <row r="3444" spans="2:5">
      <c r="B3444" s="13">
        <v>41018</v>
      </c>
      <c r="C3444">
        <v>85.472572</v>
      </c>
      <c r="D3444" s="262">
        <f t="shared" si="57"/>
        <v>-0.17602613808989193</v>
      </c>
      <c r="E3444" s="105">
        <v>-5.667836880639693E-3</v>
      </c>
    </row>
    <row r="3445" spans="2:5">
      <c r="B3445" s="13">
        <v>40737</v>
      </c>
      <c r="C3445">
        <v>103.73214</v>
      </c>
      <c r="D3445" s="262">
        <f t="shared" si="57"/>
        <v>3.6117008435864091</v>
      </c>
      <c r="E3445" s="105">
        <v>-5.6853342829786954E-3</v>
      </c>
    </row>
    <row r="3446" spans="2:5">
      <c r="B3446" s="13">
        <v>37739</v>
      </c>
      <c r="C3446">
        <v>22.49325</v>
      </c>
      <c r="D3446" s="262">
        <f t="shared" si="57"/>
        <v>-0.97248670766988465</v>
      </c>
      <c r="E3446" s="105">
        <v>-5.6936919032061911E-3</v>
      </c>
    </row>
    <row r="3447" spans="2:5">
      <c r="B3447" s="13">
        <v>42943</v>
      </c>
      <c r="C3447">
        <v>817.54119900000001</v>
      </c>
      <c r="D3447" s="262">
        <f t="shared" si="57"/>
        <v>12.140858191262231</v>
      </c>
      <c r="E3447" s="105">
        <v>-5.6969828260098436E-3</v>
      </c>
    </row>
    <row r="3448" spans="2:5">
      <c r="B3448" s="13">
        <v>39692</v>
      </c>
      <c r="C3448">
        <v>62.213684000000001</v>
      </c>
      <c r="D3448" s="262">
        <f t="shared" si="57"/>
        <v>-0.99284753101029011</v>
      </c>
      <c r="E3448" s="105">
        <v>-5.7127299079243517E-3</v>
      </c>
    </row>
    <row r="3449" spans="2:5">
      <c r="B3449" s="13">
        <v>44812</v>
      </c>
      <c r="C3449">
        <v>8698.2109380000002</v>
      </c>
      <c r="D3449" s="262">
        <f t="shared" si="57"/>
        <v>12.181267492127793</v>
      </c>
      <c r="E3449" s="105">
        <v>-5.7163421982331921E-3</v>
      </c>
    </row>
    <row r="3450" spans="2:5">
      <c r="B3450" s="13">
        <v>42751</v>
      </c>
      <c r="C3450">
        <v>659.89184599999999</v>
      </c>
      <c r="D3450" s="262">
        <f t="shared" si="57"/>
        <v>-8.7070110214355928E-2</v>
      </c>
      <c r="E3450" s="105">
        <v>-5.726992883951872E-3</v>
      </c>
    </row>
    <row r="3451" spans="2:5">
      <c r="B3451" s="13">
        <v>42867</v>
      </c>
      <c r="C3451">
        <v>722.82861300000002</v>
      </c>
      <c r="D3451" s="262">
        <f t="shared" si="57"/>
        <v>-0.90323838797736533</v>
      </c>
      <c r="E3451" s="105">
        <v>-5.7414822261055865E-3</v>
      </c>
    </row>
    <row r="3452" spans="2:5">
      <c r="B3452" s="13">
        <v>45337</v>
      </c>
      <c r="C3452">
        <v>7470.2001950000003</v>
      </c>
      <c r="D3452" s="262">
        <f t="shared" si="57"/>
        <v>-3.5630372705594653E-2</v>
      </c>
      <c r="E3452">
        <v>-5.7563434743710309E-3</v>
      </c>
    </row>
    <row r="3453" spans="2:5">
      <c r="B3453" s="13">
        <v>45343</v>
      </c>
      <c r="C3453">
        <v>7746.2001950000003</v>
      </c>
      <c r="D3453" s="262">
        <f t="shared" si="57"/>
        <v>75.317828278526108</v>
      </c>
      <c r="E3453">
        <v>-5.7565554222508662E-3</v>
      </c>
    </row>
    <row r="3454" spans="2:5">
      <c r="B3454" s="13">
        <v>40178</v>
      </c>
      <c r="C3454">
        <v>101.499222</v>
      </c>
      <c r="D3454" s="262">
        <f t="shared" si="57"/>
        <v>0.49561984111267676</v>
      </c>
      <c r="E3454" s="105">
        <v>-5.7593033749695844E-3</v>
      </c>
    </row>
    <row r="3455" spans="2:5">
      <c r="B3455" s="13">
        <v>38679</v>
      </c>
      <c r="C3455">
        <v>67.864318999999995</v>
      </c>
      <c r="D3455" s="262">
        <f t="shared" si="57"/>
        <v>-0.99077454158382916</v>
      </c>
      <c r="E3455" s="105">
        <v>-5.7758170373571581E-3</v>
      </c>
    </row>
    <row r="3456" spans="2:5">
      <c r="B3456" s="13">
        <v>45175</v>
      </c>
      <c r="C3456">
        <v>7356.2001950000003</v>
      </c>
      <c r="D3456" s="262">
        <f t="shared" si="57"/>
        <v>25.231431435147243</v>
      </c>
      <c r="E3456">
        <v>-5.7912314593480839E-3</v>
      </c>
    </row>
    <row r="3457" spans="2:5">
      <c r="B3457" s="13">
        <v>42009</v>
      </c>
      <c r="C3457">
        <v>280.43457000000001</v>
      </c>
      <c r="D3457" s="262">
        <f t="shared" si="57"/>
        <v>-0.95749847449888636</v>
      </c>
      <c r="E3457" s="105">
        <v>-5.7993819160126721E-3</v>
      </c>
    </row>
    <row r="3458" spans="2:5">
      <c r="B3458" s="13">
        <v>44972</v>
      </c>
      <c r="C3458">
        <v>6598.2236329999996</v>
      </c>
      <c r="D3458" s="262">
        <f t="shared" si="57"/>
        <v>104.84048747789704</v>
      </c>
      <c r="E3458" s="105">
        <v>-5.8007626138693287E-3</v>
      </c>
    </row>
    <row r="3459" spans="2:5">
      <c r="B3459" s="13">
        <v>38533</v>
      </c>
      <c r="C3459">
        <v>62.341206</v>
      </c>
      <c r="D3459" s="262">
        <f t="shared" si="57"/>
        <v>-0.21204520189554446</v>
      </c>
      <c r="E3459" s="105">
        <v>-5.8509340746005709E-3</v>
      </c>
    </row>
    <row r="3460" spans="2:5">
      <c r="B3460" s="13">
        <v>40913</v>
      </c>
      <c r="C3460">
        <v>79.117744000000002</v>
      </c>
      <c r="D3460" s="262">
        <f t="shared" si="57"/>
        <v>-0.89536132009278235</v>
      </c>
      <c r="E3460" s="105">
        <v>-5.8557045109817541E-3</v>
      </c>
    </row>
    <row r="3461" spans="2:5">
      <c r="B3461" s="13">
        <v>42605</v>
      </c>
      <c r="C3461">
        <v>756.10418700000002</v>
      </c>
      <c r="D3461" s="262">
        <f t="shared" si="57"/>
        <v>6.584283908036177</v>
      </c>
      <c r="E3461" s="105">
        <v>-5.8561179885130944E-3</v>
      </c>
    </row>
    <row r="3462" spans="2:5">
      <c r="B3462" s="13">
        <v>39161</v>
      </c>
      <c r="C3462">
        <v>99.693550000000002</v>
      </c>
      <c r="D3462" s="262">
        <f t="shared" si="57"/>
        <v>0.26932683090373949</v>
      </c>
      <c r="E3462" s="105">
        <v>-5.8592285367375183E-3</v>
      </c>
    </row>
    <row r="3463" spans="2:5">
      <c r="B3463" s="13">
        <v>38966</v>
      </c>
      <c r="C3463">
        <v>78.540488999999994</v>
      </c>
      <c r="D3463" s="262">
        <f t="shared" si="57"/>
        <v>-0.22144064760508697</v>
      </c>
      <c r="E3463" s="105">
        <v>-5.8599847439571506E-3</v>
      </c>
    </row>
    <row r="3464" spans="2:5">
      <c r="B3464" s="13">
        <v>40625</v>
      </c>
      <c r="C3464">
        <v>100.879257</v>
      </c>
      <c r="D3464" s="262">
        <f t="shared" ref="D3464:D3527" si="58">(C3464-C3465)/C3465</f>
        <v>0.19173678735094871</v>
      </c>
      <c r="E3464" s="105">
        <v>-5.8920447767732169E-3</v>
      </c>
    </row>
    <row r="3465" spans="2:5">
      <c r="B3465" s="13">
        <v>41408</v>
      </c>
      <c r="C3465">
        <v>84.648940999999994</v>
      </c>
      <c r="D3465" s="262">
        <f t="shared" si="58"/>
        <v>1.598781998728745</v>
      </c>
      <c r="E3465" s="105">
        <v>-5.8927282474483108E-3</v>
      </c>
    </row>
    <row r="3466" spans="2:5">
      <c r="B3466" s="13">
        <v>38155</v>
      </c>
      <c r="C3466">
        <v>32.572544000000001</v>
      </c>
      <c r="D3466" s="262">
        <f t="shared" si="58"/>
        <v>-0.64892954454176199</v>
      </c>
      <c r="E3466" s="105">
        <v>-5.8967357840525279E-3</v>
      </c>
    </row>
    <row r="3467" spans="2:5">
      <c r="B3467" s="13">
        <v>41088</v>
      </c>
      <c r="C3467">
        <v>92.780647000000002</v>
      </c>
      <c r="D3467" s="262">
        <f t="shared" si="58"/>
        <v>-0.9872339242544117</v>
      </c>
      <c r="E3467" s="105">
        <v>-5.9011111436593948E-3</v>
      </c>
    </row>
    <row r="3468" spans="2:5">
      <c r="B3468" s="13">
        <v>45194</v>
      </c>
      <c r="C3468">
        <v>7267.75</v>
      </c>
      <c r="D3468" s="262">
        <f t="shared" si="58"/>
        <v>84.051290805398125</v>
      </c>
      <c r="E3468">
        <v>-5.9021327850755888E-3</v>
      </c>
    </row>
    <row r="3469" spans="2:5">
      <c r="B3469" s="13">
        <v>41022</v>
      </c>
      <c r="C3469">
        <v>85.451378000000005</v>
      </c>
      <c r="D3469" s="262">
        <f t="shared" si="58"/>
        <v>0.23758091287941635</v>
      </c>
      <c r="E3469" s="105">
        <v>-5.9143940553219509E-3</v>
      </c>
    </row>
    <row r="3470" spans="2:5">
      <c r="B3470" s="13">
        <v>38814</v>
      </c>
      <c r="C3470">
        <v>69.047104000000004</v>
      </c>
      <c r="D3470" s="262">
        <f t="shared" si="58"/>
        <v>-0.93203106077503928</v>
      </c>
      <c r="E3470" s="105">
        <v>-5.9228463570531707E-3</v>
      </c>
    </row>
    <row r="3471" spans="2:5">
      <c r="B3471" s="13">
        <v>42356</v>
      </c>
      <c r="C3471">
        <v>1015.86261</v>
      </c>
      <c r="D3471" s="262">
        <f t="shared" si="58"/>
        <v>10.014461070036759</v>
      </c>
      <c r="E3471" s="105">
        <v>-5.9285125893898897E-3</v>
      </c>
    </row>
    <row r="3472" spans="2:5">
      <c r="B3472" s="13">
        <v>41087</v>
      </c>
      <c r="C3472">
        <v>92.229896999999994</v>
      </c>
      <c r="D3472" s="262">
        <f t="shared" si="58"/>
        <v>0.94997724530679806</v>
      </c>
      <c r="E3472" s="105">
        <v>-5.9360439683073972E-3</v>
      </c>
    </row>
    <row r="3473" spans="2:5">
      <c r="B3473" s="13">
        <v>38232</v>
      </c>
      <c r="C3473">
        <v>47.297935000000003</v>
      </c>
      <c r="D3473" s="262">
        <f t="shared" si="58"/>
        <v>-0.46841060103424614</v>
      </c>
      <c r="E3473" s="105">
        <v>-5.9585404404754018E-3</v>
      </c>
    </row>
    <row r="3474" spans="2:5">
      <c r="B3474" s="13">
        <v>39050</v>
      </c>
      <c r="C3474">
        <v>88.974564000000001</v>
      </c>
      <c r="D3474" s="262">
        <f t="shared" si="58"/>
        <v>6.6772274542045276E-2</v>
      </c>
      <c r="E3474" s="105">
        <v>-5.9678974600279513E-3</v>
      </c>
    </row>
    <row r="3475" spans="2:5">
      <c r="B3475" s="13">
        <v>41375</v>
      </c>
      <c r="C3475">
        <v>83.405395999999996</v>
      </c>
      <c r="D3475" s="262">
        <f t="shared" si="58"/>
        <v>0.57942859553778181</v>
      </c>
      <c r="E3475" s="105">
        <v>-5.9800613454160465E-3</v>
      </c>
    </row>
    <row r="3476" spans="2:5">
      <c r="B3476" s="13">
        <v>39709</v>
      </c>
      <c r="C3476">
        <v>52.807322999999997</v>
      </c>
      <c r="D3476" s="262">
        <f t="shared" si="58"/>
        <v>-0.91361246492706671</v>
      </c>
      <c r="E3476" s="105">
        <v>-6.019991888139781E-3</v>
      </c>
    </row>
    <row r="3477" spans="2:5">
      <c r="B3477" s="13">
        <v>43725</v>
      </c>
      <c r="C3477">
        <v>611.28405799999996</v>
      </c>
      <c r="D3477" s="262">
        <f t="shared" si="58"/>
        <v>18.764671666389248</v>
      </c>
      <c r="E3477" s="105">
        <v>-6.0316266545589045E-3</v>
      </c>
    </row>
    <row r="3478" spans="2:5">
      <c r="B3478" s="13">
        <v>39903</v>
      </c>
      <c r="C3478">
        <v>30.928115999999999</v>
      </c>
      <c r="D3478" s="262">
        <f t="shared" si="58"/>
        <v>-0.62838930678380656</v>
      </c>
      <c r="E3478" s="105">
        <v>-6.0460697589912443E-3</v>
      </c>
    </row>
    <row r="3479" spans="2:5">
      <c r="B3479" s="13">
        <v>40926</v>
      </c>
      <c r="C3479">
        <v>83.227196000000006</v>
      </c>
      <c r="D3479" s="262">
        <f t="shared" si="58"/>
        <v>-0.89338277915484476</v>
      </c>
      <c r="E3479" s="105">
        <v>-6.0713970265545945E-3</v>
      </c>
    </row>
    <row r="3480" spans="2:5">
      <c r="B3480" s="13">
        <v>43775</v>
      </c>
      <c r="C3480">
        <v>780.61682099999996</v>
      </c>
      <c r="D3480" s="262">
        <f t="shared" si="58"/>
        <v>11.104951811048471</v>
      </c>
      <c r="E3480" s="105">
        <v>-6.0724608212959549E-3</v>
      </c>
    </row>
    <row r="3481" spans="2:5">
      <c r="B3481" s="13">
        <v>38792</v>
      </c>
      <c r="C3481">
        <v>64.487396000000004</v>
      </c>
      <c r="D3481" s="262">
        <f t="shared" si="58"/>
        <v>-0.9069946681577965</v>
      </c>
      <c r="E3481" s="105">
        <v>-6.0763262481133926E-3</v>
      </c>
    </row>
    <row r="3482" spans="2:5">
      <c r="B3482" s="13">
        <v>43943</v>
      </c>
      <c r="C3482">
        <v>693.373108</v>
      </c>
      <c r="D3482" s="262">
        <f t="shared" si="58"/>
        <v>1.8291065444778725</v>
      </c>
      <c r="E3482" s="105">
        <v>-6.0768971938053263E-3</v>
      </c>
    </row>
    <row r="3483" spans="2:5">
      <c r="B3483" s="13">
        <v>41740</v>
      </c>
      <c r="C3483">
        <v>245.08554100000001</v>
      </c>
      <c r="D3483" s="262">
        <f t="shared" si="58"/>
        <v>-0.93419372970129511</v>
      </c>
      <c r="E3483" s="105">
        <v>-6.0806189575332431E-3</v>
      </c>
    </row>
    <row r="3484" spans="2:5">
      <c r="B3484" s="13">
        <v>44357</v>
      </c>
      <c r="C3484">
        <v>3724.349365</v>
      </c>
      <c r="D3484" s="262">
        <f t="shared" si="58"/>
        <v>127.93543748183771</v>
      </c>
      <c r="E3484" s="105">
        <v>-6.0863868393741293E-3</v>
      </c>
    </row>
    <row r="3485" spans="2:5">
      <c r="B3485" s="13">
        <v>37929</v>
      </c>
      <c r="C3485">
        <v>28.885382</v>
      </c>
      <c r="D3485" s="262">
        <f t="shared" si="58"/>
        <v>-0.5860755388609743</v>
      </c>
      <c r="E3485" s="105">
        <v>-6.0941776022388526E-3</v>
      </c>
    </row>
    <row r="3486" spans="2:5">
      <c r="B3486" s="13">
        <v>38715</v>
      </c>
      <c r="C3486">
        <v>69.784187000000003</v>
      </c>
      <c r="D3486" s="262">
        <f t="shared" si="58"/>
        <v>-0.98864507673348456</v>
      </c>
      <c r="E3486" s="105">
        <v>-6.1037208258453929E-3</v>
      </c>
    </row>
    <row r="3487" spans="2:5">
      <c r="B3487" s="13">
        <v>44932</v>
      </c>
      <c r="C3487">
        <v>6145.720703</v>
      </c>
      <c r="D3487" s="262">
        <f t="shared" si="58"/>
        <v>51.480472576963983</v>
      </c>
      <c r="E3487" s="105">
        <v>-6.1136187825845418E-3</v>
      </c>
    </row>
    <row r="3488" spans="2:5">
      <c r="B3488" s="13">
        <v>40557</v>
      </c>
      <c r="C3488">
        <v>117.104904</v>
      </c>
      <c r="D3488" s="262">
        <f t="shared" si="58"/>
        <v>1.163836631004215</v>
      </c>
      <c r="E3488" s="105">
        <v>-6.1240310189363658E-3</v>
      </c>
    </row>
    <row r="3489" spans="2:5">
      <c r="B3489" s="13">
        <v>38380</v>
      </c>
      <c r="C3489">
        <v>54.119106000000002</v>
      </c>
      <c r="D3489" s="262">
        <f t="shared" si="58"/>
        <v>-0.25150646148550565</v>
      </c>
      <c r="E3489" s="105">
        <v>-6.1253586786082712E-3</v>
      </c>
    </row>
    <row r="3490" spans="2:5">
      <c r="B3490" s="13">
        <v>38707</v>
      </c>
      <c r="C3490">
        <v>72.304039000000003</v>
      </c>
      <c r="D3490" s="262">
        <f t="shared" si="58"/>
        <v>0.48471761622127862</v>
      </c>
      <c r="E3490" s="105">
        <v>-6.1262911990388269E-3</v>
      </c>
    </row>
    <row r="3491" spans="2:5">
      <c r="B3491" s="13">
        <v>38372</v>
      </c>
      <c r="C3491">
        <v>48.698849000000003</v>
      </c>
      <c r="D3491" s="262">
        <f t="shared" si="58"/>
        <v>-0.94718041410406084</v>
      </c>
      <c r="E3491" s="105">
        <v>-6.1265886686854504E-3</v>
      </c>
    </row>
    <row r="3492" spans="2:5">
      <c r="B3492" s="13">
        <v>43178</v>
      </c>
      <c r="C3492">
        <v>921.98468000000003</v>
      </c>
      <c r="D3492" s="262">
        <f t="shared" si="58"/>
        <v>26.548384596539886</v>
      </c>
      <c r="E3492" s="105">
        <v>-6.1405494632707294E-3</v>
      </c>
    </row>
    <row r="3493" spans="2:5">
      <c r="B3493" s="13">
        <v>39783</v>
      </c>
      <c r="C3493">
        <v>33.467830999999997</v>
      </c>
      <c r="D3493" s="262">
        <f t="shared" si="58"/>
        <v>-0.99461428394164519</v>
      </c>
      <c r="E3493" s="105">
        <v>-6.1454599641312148E-3</v>
      </c>
    </row>
    <row r="3494" spans="2:5">
      <c r="B3494" s="13">
        <v>44944</v>
      </c>
      <c r="C3494">
        <v>6214.1840819999998</v>
      </c>
      <c r="D3494" s="262">
        <f t="shared" si="58"/>
        <v>6.200570881521041</v>
      </c>
      <c r="E3494" s="105">
        <v>-6.1492066062252557E-3</v>
      </c>
    </row>
    <row r="3495" spans="2:5">
      <c r="B3495" s="13">
        <v>42332</v>
      </c>
      <c r="C3495">
        <v>863.01269500000001</v>
      </c>
      <c r="D3495" s="262">
        <f t="shared" si="58"/>
        <v>13.198044390462325</v>
      </c>
      <c r="E3495" s="105">
        <v>-6.1516316771699758E-3</v>
      </c>
    </row>
    <row r="3496" spans="2:5">
      <c r="B3496" s="13">
        <v>39700</v>
      </c>
      <c r="C3496">
        <v>60.783912999999998</v>
      </c>
      <c r="D3496" s="262">
        <f t="shared" si="58"/>
        <v>-0.53170753756410616</v>
      </c>
      <c r="E3496" s="105">
        <v>-6.1522052672734022E-3</v>
      </c>
    </row>
    <row r="3497" spans="2:5">
      <c r="B3497" s="13">
        <v>40262</v>
      </c>
      <c r="C3497">
        <v>129.79904199999999</v>
      </c>
      <c r="D3497" s="262">
        <f t="shared" si="58"/>
        <v>2.2147027123523704</v>
      </c>
      <c r="E3497" s="105">
        <v>-6.1526952755918303E-3</v>
      </c>
    </row>
    <row r="3498" spans="2:5">
      <c r="B3498" s="13">
        <v>38190</v>
      </c>
      <c r="C3498">
        <v>40.376685999999999</v>
      </c>
      <c r="D3498" s="262">
        <f t="shared" si="58"/>
        <v>-0.45913783862233809</v>
      </c>
      <c r="E3498" s="105">
        <v>-6.1577005199566319E-3</v>
      </c>
    </row>
    <row r="3499" spans="2:5">
      <c r="B3499" s="13">
        <v>38609</v>
      </c>
      <c r="C3499">
        <v>74.652450999999999</v>
      </c>
      <c r="D3499" s="262">
        <f t="shared" si="58"/>
        <v>-0.9228977210024164</v>
      </c>
      <c r="E3499" s="105">
        <v>-6.1616884168773662E-3</v>
      </c>
    </row>
    <row r="3500" spans="2:5">
      <c r="B3500" s="13">
        <v>43465</v>
      </c>
      <c r="C3500">
        <v>968.22625700000003</v>
      </c>
      <c r="D3500" s="262">
        <f t="shared" si="58"/>
        <v>11.110828777375694</v>
      </c>
      <c r="E3500" s="105">
        <v>-6.1845729382424292E-3</v>
      </c>
    </row>
    <row r="3501" spans="2:5">
      <c r="B3501" s="13">
        <v>39001</v>
      </c>
      <c r="C3501">
        <v>79.947151000000005</v>
      </c>
      <c r="D3501" s="262">
        <f t="shared" si="58"/>
        <v>-0.91437663777116329</v>
      </c>
      <c r="E3501" s="105">
        <v>-6.1972614718197091E-3</v>
      </c>
    </row>
    <row r="3502" spans="2:5">
      <c r="B3502" s="13">
        <v>43152</v>
      </c>
      <c r="C3502">
        <v>933.70721400000002</v>
      </c>
      <c r="D3502" s="262">
        <f t="shared" si="58"/>
        <v>10.728690834223917</v>
      </c>
      <c r="E3502" s="105">
        <v>-6.2133356940223244E-3</v>
      </c>
    </row>
    <row r="3503" spans="2:5">
      <c r="B3503" s="13">
        <v>39006</v>
      </c>
      <c r="C3503">
        <v>79.608817999999999</v>
      </c>
      <c r="D3503" s="262">
        <f t="shared" si="58"/>
        <v>-0.98903036765406471</v>
      </c>
      <c r="E3503" s="105">
        <v>-6.2238077382898091E-3</v>
      </c>
    </row>
    <row r="3504" spans="2:5">
      <c r="B3504" s="13">
        <v>45204</v>
      </c>
      <c r="C3504">
        <v>7257.2001950000003</v>
      </c>
      <c r="D3504" s="262">
        <f t="shared" si="58"/>
        <v>7.5206197365967862</v>
      </c>
      <c r="E3504">
        <v>-6.2373496285645343E-3</v>
      </c>
    </row>
    <row r="3505" spans="2:5">
      <c r="B3505" s="13">
        <v>43992</v>
      </c>
      <c r="C3505">
        <v>851.72210700000005</v>
      </c>
      <c r="D3505" s="262">
        <f t="shared" si="58"/>
        <v>-0.70530449231437631</v>
      </c>
      <c r="E3505" s="105">
        <v>-6.2390397075394932E-3</v>
      </c>
    </row>
    <row r="3506" spans="2:5">
      <c r="B3506" s="13">
        <v>44293</v>
      </c>
      <c r="C3506">
        <v>2890.1767580000001</v>
      </c>
      <c r="D3506" s="262">
        <f t="shared" si="58"/>
        <v>27.521620019729042</v>
      </c>
      <c r="E3506" s="105">
        <v>-6.2564348632440907E-3</v>
      </c>
    </row>
    <row r="3507" spans="2:5">
      <c r="B3507" s="13">
        <v>40415</v>
      </c>
      <c r="C3507">
        <v>101.33284</v>
      </c>
      <c r="D3507" s="262">
        <f t="shared" si="58"/>
        <v>1.2364628873312595E-2</v>
      </c>
      <c r="E3507" s="105">
        <v>-6.2676248202422581E-3</v>
      </c>
    </row>
    <row r="3508" spans="2:5">
      <c r="B3508" s="13">
        <v>41260</v>
      </c>
      <c r="C3508">
        <v>100.09520000000001</v>
      </c>
      <c r="D3508" s="262">
        <f t="shared" si="58"/>
        <v>0.67794626961749049</v>
      </c>
      <c r="E3508" s="105">
        <v>-6.2812588425104499E-3</v>
      </c>
    </row>
    <row r="3509" spans="2:5">
      <c r="B3509" s="13">
        <v>38905</v>
      </c>
      <c r="C3509">
        <v>59.653399999999998</v>
      </c>
      <c r="D3509" s="262">
        <f t="shared" si="58"/>
        <v>-0.9270166313891206</v>
      </c>
      <c r="E3509" s="105">
        <v>-6.2821543727731846E-3</v>
      </c>
    </row>
    <row r="3510" spans="2:5">
      <c r="B3510" s="13">
        <v>43630</v>
      </c>
      <c r="C3510">
        <v>817.35607900000002</v>
      </c>
      <c r="D3510" s="262">
        <f t="shared" si="58"/>
        <v>31.149440035142085</v>
      </c>
      <c r="E3510" s="105">
        <v>-6.2871169623825744E-3</v>
      </c>
    </row>
    <row r="3511" spans="2:5">
      <c r="B3511" s="13">
        <v>37831</v>
      </c>
      <c r="C3511">
        <v>25.423649000000001</v>
      </c>
      <c r="D3511" s="262">
        <f t="shared" si="58"/>
        <v>-0.69444939300483521</v>
      </c>
      <c r="E3511" s="105">
        <v>-6.2932632288253375E-3</v>
      </c>
    </row>
    <row r="3512" spans="2:5">
      <c r="B3512" s="13">
        <v>40885</v>
      </c>
      <c r="C3512">
        <v>83.206017000000003</v>
      </c>
      <c r="D3512" s="262">
        <f t="shared" si="58"/>
        <v>-0.98854605774427529</v>
      </c>
      <c r="E3512" s="105">
        <v>-6.3243241332467167E-3</v>
      </c>
    </row>
    <row r="3513" spans="2:5">
      <c r="B3513" s="13">
        <v>45182</v>
      </c>
      <c r="C3513">
        <v>7264.3999020000001</v>
      </c>
      <c r="D3513" s="262">
        <f t="shared" si="58"/>
        <v>79.939033433233973</v>
      </c>
      <c r="E3513">
        <v>-6.3263869313926833E-3</v>
      </c>
    </row>
    <row r="3514" spans="2:5">
      <c r="B3514" s="13">
        <v>41080</v>
      </c>
      <c r="C3514">
        <v>89.751503</v>
      </c>
      <c r="D3514" s="262">
        <f t="shared" si="58"/>
        <v>-0.98690209656774497</v>
      </c>
      <c r="E3514" s="105">
        <v>-6.3321874071946352E-3</v>
      </c>
    </row>
    <row r="3515" spans="2:5">
      <c r="B3515" s="13">
        <v>44609</v>
      </c>
      <c r="C3515">
        <v>6852.3564450000003</v>
      </c>
      <c r="D3515" s="262">
        <f t="shared" si="58"/>
        <v>-0.10740692005756187</v>
      </c>
      <c r="E3515" s="105">
        <v>-6.3345208038525502E-3</v>
      </c>
    </row>
    <row r="3516" spans="2:5">
      <c r="B3516" s="13">
        <v>44685</v>
      </c>
      <c r="C3516">
        <v>7676.9096680000002</v>
      </c>
      <c r="D3516" s="262">
        <f t="shared" si="58"/>
        <v>9.6096459541736294</v>
      </c>
      <c r="E3516" s="105">
        <v>-6.3504591692441995E-3</v>
      </c>
    </row>
    <row r="3517" spans="2:5">
      <c r="B3517" s="13">
        <v>43978</v>
      </c>
      <c r="C3517">
        <v>723.57830799999999</v>
      </c>
      <c r="D3517" s="262">
        <f t="shared" si="58"/>
        <v>-0.15570773865093285</v>
      </c>
      <c r="E3517" s="105">
        <v>-6.35091532655244E-3</v>
      </c>
    </row>
    <row r="3518" spans="2:5">
      <c r="B3518" s="13">
        <v>42243</v>
      </c>
      <c r="C3518">
        <v>857.02349900000002</v>
      </c>
      <c r="D3518" s="262">
        <f t="shared" si="58"/>
        <v>5.49751975792191E-2</v>
      </c>
      <c r="E3518" s="105">
        <v>-6.3541365717567459E-3</v>
      </c>
    </row>
    <row r="3519" spans="2:5">
      <c r="B3519" s="13">
        <v>43839</v>
      </c>
      <c r="C3519">
        <v>812.36364700000001</v>
      </c>
      <c r="D3519" s="262">
        <f t="shared" si="58"/>
        <v>1.8793666453229285E-2</v>
      </c>
      <c r="E3519" s="105">
        <v>-6.3637142644532955E-3</v>
      </c>
    </row>
    <row r="3520" spans="2:5">
      <c r="B3520" s="13">
        <v>42927</v>
      </c>
      <c r="C3520">
        <v>797.37799099999995</v>
      </c>
      <c r="D3520" s="262">
        <f t="shared" si="58"/>
        <v>-0.87966833833965663</v>
      </c>
      <c r="E3520" s="105">
        <v>-6.3637479330106907E-3</v>
      </c>
    </row>
    <row r="3521" spans="2:5">
      <c r="B3521" s="13">
        <v>45049</v>
      </c>
      <c r="C3521">
        <v>6626.501953</v>
      </c>
      <c r="D3521" s="262">
        <f t="shared" si="58"/>
        <v>6.2039678677971262</v>
      </c>
      <c r="E3521">
        <v>-6.3752412216822353E-3</v>
      </c>
    </row>
    <row r="3522" spans="2:5">
      <c r="B3522" s="13">
        <v>43851</v>
      </c>
      <c r="C3522">
        <v>919.84057600000006</v>
      </c>
      <c r="D3522" s="262">
        <f t="shared" si="58"/>
        <v>29.681542010694436</v>
      </c>
      <c r="E3522" s="105">
        <v>-6.4005537658597461E-3</v>
      </c>
    </row>
    <row r="3523" spans="2:5">
      <c r="B3523" s="13">
        <v>37538</v>
      </c>
      <c r="C3523">
        <v>29.980259</v>
      </c>
      <c r="D3523" s="262">
        <f t="shared" si="58"/>
        <v>1.0750611817531906E-3</v>
      </c>
      <c r="E3523" s="105">
        <v>-6.4035709242258728E-3</v>
      </c>
    </row>
    <row r="3524" spans="2:5">
      <c r="B3524" s="13">
        <v>38138</v>
      </c>
      <c r="C3524">
        <v>29.948063000000001</v>
      </c>
      <c r="D3524" s="262">
        <f t="shared" si="58"/>
        <v>-0.75323549785754185</v>
      </c>
      <c r="E3524" s="105">
        <v>-6.4103450951766049E-3</v>
      </c>
    </row>
    <row r="3525" spans="2:5">
      <c r="B3525" s="13">
        <v>39274</v>
      </c>
      <c r="C3525">
        <v>121.36293000000001</v>
      </c>
      <c r="D3525" s="262">
        <f t="shared" si="58"/>
        <v>-0.87052304370933986</v>
      </c>
      <c r="E3525" s="105">
        <v>-6.4141312793411552E-3</v>
      </c>
    </row>
    <row r="3526" spans="2:5">
      <c r="B3526" s="13">
        <v>43166</v>
      </c>
      <c r="C3526">
        <v>937.33227499999998</v>
      </c>
      <c r="D3526" s="262">
        <f t="shared" si="58"/>
        <v>2.3421571075309067</v>
      </c>
      <c r="E3526" s="105">
        <v>-6.4374456895728996E-3</v>
      </c>
    </row>
    <row r="3527" spans="2:5">
      <c r="B3527" s="13">
        <v>41892</v>
      </c>
      <c r="C3527">
        <v>280.45727499999998</v>
      </c>
      <c r="D3527" s="262">
        <f t="shared" si="58"/>
        <v>1.8803814222405046</v>
      </c>
      <c r="E3527" s="105">
        <v>-6.4392086831723209E-3</v>
      </c>
    </row>
    <row r="3528" spans="2:5">
      <c r="B3528" s="13">
        <v>41205</v>
      </c>
      <c r="C3528">
        <v>97.368103000000005</v>
      </c>
      <c r="D3528" s="262">
        <f t="shared" ref="D3528:D3591" si="59">(C3528-C3529)/C3529</f>
        <v>0.5176045794801305</v>
      </c>
      <c r="E3528" s="105">
        <v>-6.4559681675228553E-3</v>
      </c>
    </row>
    <row r="3529" spans="2:5">
      <c r="B3529" s="13">
        <v>38510</v>
      </c>
      <c r="C3529">
        <v>64.159073000000006</v>
      </c>
      <c r="D3529" s="262">
        <f t="shared" si="59"/>
        <v>-0.90118811716899794</v>
      </c>
      <c r="E3529" s="105">
        <v>-6.4567923944901387E-3</v>
      </c>
    </row>
    <row r="3530" spans="2:5">
      <c r="B3530" s="13">
        <v>42643</v>
      </c>
      <c r="C3530">
        <v>649.30523700000003</v>
      </c>
      <c r="D3530" s="262">
        <f t="shared" si="59"/>
        <v>-0.52342264071459121</v>
      </c>
      <c r="E3530" s="105">
        <v>-6.4582629940504585E-3</v>
      </c>
    </row>
    <row r="3531" spans="2:5">
      <c r="B3531" s="13">
        <v>43343</v>
      </c>
      <c r="C3531">
        <v>1362.434082</v>
      </c>
      <c r="D3531" s="262">
        <f t="shared" si="59"/>
        <v>0.46112761695617077</v>
      </c>
      <c r="E3531" s="105">
        <v>-6.4697068385238376E-3</v>
      </c>
    </row>
    <row r="3532" spans="2:5">
      <c r="B3532" s="13">
        <v>43423</v>
      </c>
      <c r="C3532">
        <v>932.45385699999997</v>
      </c>
      <c r="D3532" s="262">
        <f t="shared" si="59"/>
        <v>-0.85879786810760916</v>
      </c>
      <c r="E3532" s="105">
        <v>-6.4705832888678856E-3</v>
      </c>
    </row>
    <row r="3533" spans="2:5">
      <c r="B3533" s="13">
        <v>44949</v>
      </c>
      <c r="C3533">
        <v>6603.6811520000001</v>
      </c>
      <c r="D3533" s="262">
        <f t="shared" si="59"/>
        <v>10.789297731843652</v>
      </c>
      <c r="E3533" s="105">
        <v>-6.4786634502792591E-3</v>
      </c>
    </row>
    <row r="3534" spans="2:5">
      <c r="B3534" s="13">
        <v>42149</v>
      </c>
      <c r="C3534">
        <v>560.14202899999998</v>
      </c>
      <c r="D3534" s="262">
        <f t="shared" si="59"/>
        <v>-0.91351599607253753</v>
      </c>
      <c r="E3534" s="105">
        <v>-6.4882587553947765E-3</v>
      </c>
    </row>
    <row r="3535" spans="2:5">
      <c r="B3535" s="13">
        <v>44614</v>
      </c>
      <c r="C3535">
        <v>6476.828125</v>
      </c>
      <c r="D3535" s="262">
        <f t="shared" si="59"/>
        <v>75.9592031491824</v>
      </c>
      <c r="E3535" s="105">
        <v>-6.4962325850498369E-3</v>
      </c>
    </row>
    <row r="3536" spans="2:5">
      <c r="B3536" s="13">
        <v>41043</v>
      </c>
      <c r="C3536">
        <v>84.159240999999994</v>
      </c>
      <c r="D3536" s="262">
        <f t="shared" si="59"/>
        <v>-0.88453582286588406</v>
      </c>
      <c r="E3536" s="105">
        <v>-6.5016881891357585E-3</v>
      </c>
    </row>
    <row r="3537" spans="2:5">
      <c r="B3537" s="13">
        <v>43762</v>
      </c>
      <c r="C3537">
        <v>728.87750200000005</v>
      </c>
      <c r="D3537" s="262">
        <f t="shared" si="59"/>
        <v>-0.89883470823963596</v>
      </c>
      <c r="E3537" s="105">
        <v>-6.5660040678539849E-3</v>
      </c>
    </row>
    <row r="3538" spans="2:5">
      <c r="B3538" s="13">
        <v>44855</v>
      </c>
      <c r="C3538">
        <v>7204.8178710000002</v>
      </c>
      <c r="D3538" s="262">
        <f t="shared" si="59"/>
        <v>-9.155969617178436E-2</v>
      </c>
      <c r="E3538" s="105">
        <v>-6.5670203849592162E-3</v>
      </c>
    </row>
    <row r="3539" spans="2:5">
      <c r="B3539" s="13">
        <v>44750</v>
      </c>
      <c r="C3539">
        <v>7930.9755859999996</v>
      </c>
      <c r="D3539" s="262">
        <f t="shared" si="59"/>
        <v>6.3966321195816835</v>
      </c>
      <c r="E3539" s="105">
        <v>-6.5684882909446051E-3</v>
      </c>
    </row>
    <row r="3540" spans="2:5">
      <c r="B3540" s="13">
        <v>44068</v>
      </c>
      <c r="C3540">
        <v>1072.2414550000001</v>
      </c>
      <c r="D3540" s="262">
        <f t="shared" si="59"/>
        <v>39.16541935298266</v>
      </c>
      <c r="E3540" s="105">
        <v>-6.5887358650081624E-3</v>
      </c>
    </row>
    <row r="3541" spans="2:5">
      <c r="B3541" s="13">
        <v>37817</v>
      </c>
      <c r="C3541">
        <v>26.695637000000001</v>
      </c>
      <c r="D3541" s="262">
        <f t="shared" si="59"/>
        <v>-0.97588271347515232</v>
      </c>
      <c r="E3541" s="105">
        <v>-6.5906920494580995E-3</v>
      </c>
    </row>
    <row r="3542" spans="2:5">
      <c r="B3542" s="13">
        <v>43230</v>
      </c>
      <c r="C3542">
        <v>1106.908813</v>
      </c>
      <c r="D3542" s="262">
        <f t="shared" si="59"/>
        <v>0.43237809162580931</v>
      </c>
      <c r="E3542" s="105">
        <v>-6.5912856892610793E-3</v>
      </c>
    </row>
    <row r="3543" spans="2:5">
      <c r="B3543" s="13">
        <v>42577</v>
      </c>
      <c r="C3543">
        <v>772.77697799999999</v>
      </c>
      <c r="D3543" s="262">
        <f t="shared" si="59"/>
        <v>6.3193541375439866</v>
      </c>
      <c r="E3543" s="105">
        <v>-6.5947018299460985E-3</v>
      </c>
    </row>
    <row r="3544" spans="2:5">
      <c r="B3544" s="13">
        <v>40388</v>
      </c>
      <c r="C3544">
        <v>105.57994100000001</v>
      </c>
      <c r="D3544" s="262">
        <f t="shared" si="59"/>
        <v>3.3628137891934968</v>
      </c>
      <c r="E3544" s="105">
        <v>-6.5956889333784229E-3</v>
      </c>
    </row>
    <row r="3545" spans="2:5">
      <c r="B3545" s="13">
        <v>37669</v>
      </c>
      <c r="C3545">
        <v>24.199964999999999</v>
      </c>
      <c r="D3545" s="262">
        <f t="shared" si="59"/>
        <v>-0.96995464111410645</v>
      </c>
      <c r="E3545" s="105">
        <v>-6.6095044866629352E-3</v>
      </c>
    </row>
    <row r="3546" spans="2:5">
      <c r="B3546" s="13">
        <v>43635</v>
      </c>
      <c r="C3546">
        <v>805.44769299999996</v>
      </c>
      <c r="D3546" s="262">
        <f t="shared" si="59"/>
        <v>-4.9784916203035316E-2</v>
      </c>
      <c r="E3546" s="105">
        <v>-6.6701197984673204E-3</v>
      </c>
    </row>
    <row r="3547" spans="2:5">
      <c r="B3547" s="13">
        <v>43049</v>
      </c>
      <c r="C3547">
        <v>847.64776600000005</v>
      </c>
      <c r="D3547" s="262">
        <f t="shared" si="59"/>
        <v>0.63039077416391631</v>
      </c>
      <c r="E3547" s="105">
        <v>-6.6755388260933716E-3</v>
      </c>
    </row>
    <row r="3548" spans="2:5">
      <c r="B3548" s="13">
        <v>42139</v>
      </c>
      <c r="C3548">
        <v>519.90466300000003</v>
      </c>
      <c r="D3548" s="262">
        <f t="shared" si="59"/>
        <v>-0.46494784846936582</v>
      </c>
      <c r="E3548" s="105">
        <v>-6.6850167497407107E-3</v>
      </c>
    </row>
    <row r="3549" spans="2:5">
      <c r="B3549" s="13">
        <v>43434</v>
      </c>
      <c r="C3549">
        <v>971.68969700000002</v>
      </c>
      <c r="D3549" s="262">
        <f t="shared" si="59"/>
        <v>0.25378407355151872</v>
      </c>
      <c r="E3549" s="105">
        <v>-6.692713156131608E-3</v>
      </c>
    </row>
    <row r="3550" spans="2:5">
      <c r="B3550" s="13">
        <v>42976</v>
      </c>
      <c r="C3550">
        <v>775.00561500000003</v>
      </c>
      <c r="D3550" s="262">
        <f t="shared" si="59"/>
        <v>-0.38330710052147637</v>
      </c>
      <c r="E3550" s="105">
        <v>-6.7276323601039431E-3</v>
      </c>
    </row>
    <row r="3551" spans="2:5">
      <c r="B3551" s="13">
        <v>43280</v>
      </c>
      <c r="C3551">
        <v>1256.7124020000001</v>
      </c>
      <c r="D3551" s="262">
        <f t="shared" si="59"/>
        <v>-5.8951652188913788E-2</v>
      </c>
      <c r="E3551" s="105">
        <v>-6.7350107432517323E-3</v>
      </c>
    </row>
    <row r="3552" spans="2:5">
      <c r="B3552" s="13">
        <v>43314</v>
      </c>
      <c r="C3552">
        <v>1335.438721</v>
      </c>
      <c r="D3552" s="262">
        <f t="shared" si="59"/>
        <v>-0.81003721906078396</v>
      </c>
      <c r="E3552" s="105">
        <v>-6.7397861905825604E-3</v>
      </c>
    </row>
    <row r="3553" spans="2:5">
      <c r="B3553" s="13">
        <v>44631</v>
      </c>
      <c r="C3553">
        <v>7030.001953</v>
      </c>
      <c r="D3553" s="262">
        <f t="shared" si="59"/>
        <v>8.4574462525877845</v>
      </c>
      <c r="E3553" s="105">
        <v>-6.7575930575810694E-3</v>
      </c>
    </row>
    <row r="3554" spans="2:5">
      <c r="B3554" s="13">
        <v>43959</v>
      </c>
      <c r="C3554">
        <v>743.32983400000001</v>
      </c>
      <c r="D3554" s="262">
        <f t="shared" si="59"/>
        <v>0.1550121425392548</v>
      </c>
      <c r="E3554" s="105">
        <v>-6.7589113783944237E-3</v>
      </c>
    </row>
    <row r="3555" spans="2:5">
      <c r="B3555" s="13">
        <v>42711</v>
      </c>
      <c r="C3555">
        <v>643.568848</v>
      </c>
      <c r="D3555" s="262">
        <f t="shared" si="59"/>
        <v>18.516829789388478</v>
      </c>
      <c r="E3555" s="105">
        <v>-6.765694492100181E-3</v>
      </c>
    </row>
    <row r="3556" spans="2:5">
      <c r="B3556" s="13">
        <v>38034</v>
      </c>
      <c r="C3556">
        <v>32.975071</v>
      </c>
      <c r="D3556" s="262">
        <f t="shared" si="59"/>
        <v>-0.99561389164677261</v>
      </c>
      <c r="E3556" s="105">
        <v>-6.7893594674126451E-3</v>
      </c>
    </row>
    <row r="3557" spans="2:5">
      <c r="B3557" s="13">
        <v>44600</v>
      </c>
      <c r="C3557">
        <v>7518.0703130000002</v>
      </c>
      <c r="D3557" s="262">
        <f t="shared" si="59"/>
        <v>8.8315857308251964</v>
      </c>
      <c r="E3557" s="105">
        <v>-6.7947152508730825E-3</v>
      </c>
    </row>
    <row r="3558" spans="2:5">
      <c r="B3558" s="13">
        <v>42579</v>
      </c>
      <c r="C3558">
        <v>764.68542500000001</v>
      </c>
      <c r="D3558" s="262">
        <f t="shared" si="59"/>
        <v>0.29104546567841477</v>
      </c>
      <c r="E3558" s="105">
        <v>-6.8444192142359328E-3</v>
      </c>
    </row>
    <row r="3559" spans="2:5">
      <c r="B3559" s="13">
        <v>42199</v>
      </c>
      <c r="C3559">
        <v>592.29937700000005</v>
      </c>
      <c r="D3559" s="262">
        <f t="shared" si="59"/>
        <v>17.135924935134835</v>
      </c>
      <c r="E3559" s="105">
        <v>-6.8630630029297163E-3</v>
      </c>
    </row>
    <row r="3560" spans="2:5">
      <c r="B3560" s="13">
        <v>39842</v>
      </c>
      <c r="C3560">
        <v>32.658901</v>
      </c>
      <c r="D3560" s="262">
        <f t="shared" si="59"/>
        <v>-0.94010652726175792</v>
      </c>
      <c r="E3560" s="105">
        <v>-6.8647840434474146E-3</v>
      </c>
    </row>
    <row r="3561" spans="2:5">
      <c r="B3561" s="13">
        <v>42194</v>
      </c>
      <c r="C3561">
        <v>545.283142</v>
      </c>
      <c r="D3561" s="262">
        <f t="shared" si="59"/>
        <v>-0.9364779136940915</v>
      </c>
      <c r="E3561" s="105">
        <v>-6.8692730677027934E-3</v>
      </c>
    </row>
    <row r="3562" spans="2:5">
      <c r="B3562" s="13">
        <v>45299</v>
      </c>
      <c r="C3562">
        <v>8584.1503909999992</v>
      </c>
      <c r="D3562" s="262">
        <f t="shared" si="59"/>
        <v>97.433405343416084</v>
      </c>
      <c r="E3562">
        <v>-6.8778310760832882E-3</v>
      </c>
    </row>
    <row r="3563" spans="2:5">
      <c r="B3563" s="13">
        <v>41564</v>
      </c>
      <c r="C3563">
        <v>87.207695000000001</v>
      </c>
      <c r="D3563" s="262">
        <f t="shared" si="59"/>
        <v>2.134406928728366</v>
      </c>
      <c r="E3563" s="105">
        <v>-6.8806394195082788E-3</v>
      </c>
    </row>
    <row r="3564" spans="2:5">
      <c r="B3564" s="13">
        <v>37880</v>
      </c>
      <c r="C3564">
        <v>27.822710000000001</v>
      </c>
      <c r="D3564" s="262">
        <f t="shared" si="59"/>
        <v>-0.95782256346741035</v>
      </c>
      <c r="E3564" s="105">
        <v>-6.896648713306839E-3</v>
      </c>
    </row>
    <row r="3565" spans="2:5">
      <c r="B3565" s="13">
        <v>42723</v>
      </c>
      <c r="C3565">
        <v>659.65863000000002</v>
      </c>
      <c r="D3565" s="262">
        <f t="shared" si="59"/>
        <v>-0.16591000948923162</v>
      </c>
      <c r="E3565" s="105">
        <v>-6.9157608108811747E-3</v>
      </c>
    </row>
    <row r="3566" spans="2:5">
      <c r="B3566" s="13">
        <v>42923</v>
      </c>
      <c r="C3566">
        <v>790.872253</v>
      </c>
      <c r="D3566" s="262">
        <f t="shared" si="59"/>
        <v>11.781762011144492</v>
      </c>
      <c r="E3566" s="105">
        <v>-6.9392744173326082E-3</v>
      </c>
    </row>
    <row r="3567" spans="2:5">
      <c r="B3567" s="13">
        <v>39696</v>
      </c>
      <c r="C3567">
        <v>61.875056999999998</v>
      </c>
      <c r="D3567" s="262">
        <f t="shared" si="59"/>
        <v>-0.77530049051340244</v>
      </c>
      <c r="E3567" s="105">
        <v>-6.9445766288044192E-3</v>
      </c>
    </row>
    <row r="3568" spans="2:5">
      <c r="B3568" s="13">
        <v>41960</v>
      </c>
      <c r="C3568">
        <v>275.36801100000002</v>
      </c>
      <c r="D3568" s="262">
        <f t="shared" si="59"/>
        <v>-0.68374543102763907</v>
      </c>
      <c r="E3568" s="105">
        <v>-6.9640390833820582E-3</v>
      </c>
    </row>
    <row r="3569" spans="2:5">
      <c r="B3569" s="13">
        <v>43084</v>
      </c>
      <c r="C3569">
        <v>870.71630900000002</v>
      </c>
      <c r="D3569" s="262">
        <f t="shared" si="59"/>
        <v>0.39634432388830121</v>
      </c>
      <c r="E3569" s="105">
        <v>-6.9797704777378134E-3</v>
      </c>
    </row>
    <row r="3570" spans="2:5">
      <c r="B3570" s="13">
        <v>43703</v>
      </c>
      <c r="C3570">
        <v>623.56848100000002</v>
      </c>
      <c r="D3570" s="262">
        <f t="shared" si="59"/>
        <v>1.2375639218170878E-3</v>
      </c>
      <c r="E3570" s="105">
        <v>-6.9811843616179713E-3</v>
      </c>
    </row>
    <row r="3571" spans="2:5">
      <c r="B3571" s="13">
        <v>43752</v>
      </c>
      <c r="C3571">
        <v>622.797729</v>
      </c>
      <c r="D3571" s="262">
        <f t="shared" si="59"/>
        <v>5.4820122100198354</v>
      </c>
      <c r="E3571" s="105">
        <v>-6.9896670536300932E-3</v>
      </c>
    </row>
    <row r="3572" spans="2:5">
      <c r="B3572" s="13">
        <v>41304</v>
      </c>
      <c r="C3572">
        <v>96.080924999999993</v>
      </c>
      <c r="D3572" s="262">
        <f t="shared" si="59"/>
        <v>-0.94756283272469022</v>
      </c>
      <c r="E3572" s="105">
        <v>-6.9898128553481115E-3</v>
      </c>
    </row>
    <row r="3573" spans="2:5">
      <c r="B3573" s="13">
        <v>44197</v>
      </c>
      <c r="C3573">
        <v>1832.3057859999999</v>
      </c>
      <c r="D3573" s="262">
        <f t="shared" si="59"/>
        <v>20.020588341040856</v>
      </c>
      <c r="E3573" s="105">
        <v>-6.9905778276321134E-3</v>
      </c>
    </row>
    <row r="3574" spans="2:5">
      <c r="B3574" s="13">
        <v>41047</v>
      </c>
      <c r="C3574">
        <v>87.167197999999999</v>
      </c>
      <c r="D3574" s="262">
        <f t="shared" si="59"/>
        <v>0.1665254644153798</v>
      </c>
      <c r="E3574" s="105">
        <v>-6.9981822709381846E-3</v>
      </c>
    </row>
    <row r="3575" spans="2:5">
      <c r="B3575" s="13">
        <v>39636</v>
      </c>
      <c r="C3575">
        <v>74.723785000000007</v>
      </c>
      <c r="D3575" s="262">
        <f t="shared" si="59"/>
        <v>-0.11077147258519501</v>
      </c>
      <c r="E3575" s="105">
        <v>-7.0047667203979608E-3</v>
      </c>
    </row>
    <row r="3576" spans="2:5">
      <c r="B3576" s="13">
        <v>40987</v>
      </c>
      <c r="C3576">
        <v>84.032150000000001</v>
      </c>
      <c r="D3576" s="262">
        <f t="shared" si="59"/>
        <v>-0.98549245976171829</v>
      </c>
      <c r="E3576" s="105">
        <v>-7.0087459812681286E-3</v>
      </c>
    </row>
    <row r="3577" spans="2:5">
      <c r="B3577" s="13">
        <v>44545</v>
      </c>
      <c r="C3577">
        <v>5792.3085940000001</v>
      </c>
      <c r="D3577" s="262">
        <f t="shared" si="59"/>
        <v>5.8139738033040818</v>
      </c>
      <c r="E3577" s="105">
        <v>-7.0147204355752004E-3</v>
      </c>
    </row>
    <row r="3578" spans="2:5">
      <c r="B3578" s="13">
        <v>42303</v>
      </c>
      <c r="C3578">
        <v>850.06323199999997</v>
      </c>
      <c r="D3578" s="262">
        <f t="shared" si="59"/>
        <v>9.25491209404736E-2</v>
      </c>
      <c r="E3578" s="105">
        <v>-7.0231300446817564E-3</v>
      </c>
    </row>
    <row r="3579" spans="2:5">
      <c r="B3579" s="13">
        <v>42426</v>
      </c>
      <c r="C3579">
        <v>778.05493200000001</v>
      </c>
      <c r="D3579" s="262">
        <f t="shared" si="59"/>
        <v>30.075931433282125</v>
      </c>
      <c r="E3579" s="105">
        <v>-7.023854336610234E-3</v>
      </c>
    </row>
    <row r="3580" spans="2:5">
      <c r="B3580" s="13">
        <v>37657</v>
      </c>
      <c r="C3580">
        <v>25.037220000000001</v>
      </c>
      <c r="D3580" s="262">
        <f t="shared" si="59"/>
        <v>-0.99291828405498384</v>
      </c>
      <c r="E3580" s="105">
        <v>-7.0244165858659949E-3</v>
      </c>
    </row>
    <row r="3581" spans="2:5">
      <c r="B3581" s="13">
        <v>44343</v>
      </c>
      <c r="C3581">
        <v>3535.4736330000001</v>
      </c>
      <c r="D3581" s="262">
        <f t="shared" si="59"/>
        <v>3.7957080912549199</v>
      </c>
      <c r="E3581" s="105">
        <v>-7.0252826569672938E-3</v>
      </c>
    </row>
    <row r="3582" spans="2:5">
      <c r="B3582" s="13">
        <v>42849</v>
      </c>
      <c r="C3582">
        <v>737.21618699999999</v>
      </c>
      <c r="D3582" s="262">
        <f t="shared" si="59"/>
        <v>1.6167507793483149</v>
      </c>
      <c r="E3582" s="105">
        <v>-7.0353569570383075E-3</v>
      </c>
    </row>
    <row r="3583" spans="2:5">
      <c r="B3583" s="13">
        <v>41920</v>
      </c>
      <c r="C3583">
        <v>281.72961400000003</v>
      </c>
      <c r="D3583" s="262">
        <f t="shared" si="59"/>
        <v>-0.96025006924095968</v>
      </c>
      <c r="E3583" s="105">
        <v>-7.0467213089301598E-3</v>
      </c>
    </row>
    <row r="3584" spans="2:5">
      <c r="B3584" s="13">
        <v>45418</v>
      </c>
      <c r="C3584">
        <v>7087.5498049999997</v>
      </c>
      <c r="D3584" s="262">
        <f t="shared" si="59"/>
        <v>115.35030312673051</v>
      </c>
      <c r="E3584">
        <v>-7.0469808568961404E-3</v>
      </c>
    </row>
    <row r="3585" spans="2:5">
      <c r="B3585" s="13">
        <v>39686</v>
      </c>
      <c r="C3585">
        <v>60.915610999999998</v>
      </c>
      <c r="D3585" s="262">
        <f t="shared" si="59"/>
        <v>0.13361902144322663</v>
      </c>
      <c r="E3585" s="105">
        <v>-7.0531850982306007E-3</v>
      </c>
    </row>
    <row r="3586" spans="2:5">
      <c r="B3586" s="13">
        <v>38379</v>
      </c>
      <c r="C3586">
        <v>53.735523000000001</v>
      </c>
      <c r="D3586" s="262">
        <f t="shared" si="59"/>
        <v>-0.92504520061000328</v>
      </c>
      <c r="E3586" s="105">
        <v>-7.0877556624827018E-3</v>
      </c>
    </row>
    <row r="3587" spans="2:5">
      <c r="B3587" s="13">
        <v>42899</v>
      </c>
      <c r="C3587">
        <v>716.90570100000002</v>
      </c>
      <c r="D3587" s="262">
        <f t="shared" si="59"/>
        <v>0.11201931918183125</v>
      </c>
      <c r="E3587" s="105">
        <v>-7.1050025974681982E-3</v>
      </c>
    </row>
    <row r="3588" spans="2:5">
      <c r="B3588" s="13">
        <v>42642</v>
      </c>
      <c r="C3588">
        <v>644.68817100000001</v>
      </c>
      <c r="D3588" s="262">
        <f t="shared" si="59"/>
        <v>6.5332967836509299</v>
      </c>
      <c r="E3588" s="105">
        <v>-7.1107789324668918E-3</v>
      </c>
    </row>
    <row r="3589" spans="2:5">
      <c r="B3589" s="13">
        <v>41025</v>
      </c>
      <c r="C3589">
        <v>85.578491</v>
      </c>
      <c r="D3589" s="262">
        <f t="shared" si="59"/>
        <v>-0.98589567220204766</v>
      </c>
      <c r="E3589" s="105">
        <v>-7.1270922354937458E-3</v>
      </c>
    </row>
    <row r="3590" spans="2:5">
      <c r="B3590" s="13">
        <v>45001</v>
      </c>
      <c r="C3590">
        <v>6067.5341799999997</v>
      </c>
      <c r="D3590" s="262">
        <f t="shared" si="59"/>
        <v>269.71807861430244</v>
      </c>
      <c r="E3590" s="105">
        <v>-7.127711866979288E-3</v>
      </c>
    </row>
    <row r="3591" spans="2:5">
      <c r="B3591" s="13">
        <v>37776</v>
      </c>
      <c r="C3591">
        <v>22.412741</v>
      </c>
      <c r="D3591" s="262">
        <f t="shared" si="59"/>
        <v>-0.86162678208434018</v>
      </c>
      <c r="E3591" s="105">
        <v>-7.1324006215007204E-3</v>
      </c>
    </row>
    <row r="3592" spans="2:5">
      <c r="B3592" s="13">
        <v>41628</v>
      </c>
      <c r="C3592">
        <v>161.97311400000001</v>
      </c>
      <c r="D3592" s="262">
        <f t="shared" ref="D3592:D3655" si="60">(C3592-C3593)/C3593</f>
        <v>-0.8002443419681019</v>
      </c>
      <c r="E3592" s="105">
        <v>-7.132978271329503E-3</v>
      </c>
    </row>
    <row r="3593" spans="2:5">
      <c r="B3593" s="13">
        <v>43636</v>
      </c>
      <c r="C3593">
        <v>810.85620100000006</v>
      </c>
      <c r="D3593" s="262">
        <f t="shared" si="60"/>
        <v>3.5779236420258091</v>
      </c>
      <c r="E3593" s="105">
        <v>-7.1455270166480463E-3</v>
      </c>
    </row>
    <row r="3594" spans="2:5">
      <c r="B3594" s="13">
        <v>41680</v>
      </c>
      <c r="C3594">
        <v>177.12313800000001</v>
      </c>
      <c r="D3594" s="262">
        <f t="shared" si="60"/>
        <v>1.0367990820583317</v>
      </c>
      <c r="E3594" s="105">
        <v>-7.1499631370594788E-3</v>
      </c>
    </row>
    <row r="3595" spans="2:5">
      <c r="B3595" s="13">
        <v>41466</v>
      </c>
      <c r="C3595">
        <v>86.961517000000001</v>
      </c>
      <c r="D3595" s="262">
        <f t="shared" si="60"/>
        <v>-0.64924638516407784</v>
      </c>
      <c r="E3595" s="105">
        <v>-7.1537911130032071E-3</v>
      </c>
    </row>
    <row r="3596" spans="2:5">
      <c r="B3596" s="13">
        <v>41795</v>
      </c>
      <c r="C3596">
        <v>247.92764299999999</v>
      </c>
      <c r="D3596" s="262">
        <f t="shared" si="60"/>
        <v>-0.68486171155431819</v>
      </c>
      <c r="E3596" s="105">
        <v>-7.1691613662425583E-3</v>
      </c>
    </row>
    <row r="3597" spans="2:5">
      <c r="B3597" s="13">
        <v>42389</v>
      </c>
      <c r="C3597">
        <v>786.72650099999998</v>
      </c>
      <c r="D3597" s="262">
        <f t="shared" si="60"/>
        <v>11.788485285910387</v>
      </c>
      <c r="E3597" s="105">
        <v>-7.1786591090912399E-3</v>
      </c>
    </row>
    <row r="3598" spans="2:5">
      <c r="B3598" s="13">
        <v>38926</v>
      </c>
      <c r="C3598">
        <v>61.518349000000001</v>
      </c>
      <c r="D3598" s="262">
        <f t="shared" si="60"/>
        <v>-0.51641120159123222</v>
      </c>
      <c r="E3598" s="105">
        <v>-7.1837957718386206E-3</v>
      </c>
    </row>
    <row r="3599" spans="2:5">
      <c r="B3599" s="13">
        <v>40277</v>
      </c>
      <c r="C3599">
        <v>127.21210499999999</v>
      </c>
      <c r="D3599" s="262">
        <f t="shared" si="60"/>
        <v>0.10459189426004721</v>
      </c>
      <c r="E3599" s="105">
        <v>-7.1886438120815329E-3</v>
      </c>
    </row>
    <row r="3600" spans="2:5">
      <c r="B3600" s="13">
        <v>39219</v>
      </c>
      <c r="C3600">
        <v>115.166611</v>
      </c>
      <c r="D3600" s="262">
        <f t="shared" si="60"/>
        <v>-0.87382663424087748</v>
      </c>
      <c r="E3600" s="105">
        <v>-7.2140345740019521E-3</v>
      </c>
    </row>
    <row r="3601" spans="2:5">
      <c r="B3601" s="13">
        <v>43476</v>
      </c>
      <c r="C3601">
        <v>912.76483199999996</v>
      </c>
      <c r="D3601" s="262">
        <f t="shared" si="60"/>
        <v>13.267382806003384</v>
      </c>
      <c r="E3601" s="105">
        <v>-7.224384989497519E-3</v>
      </c>
    </row>
    <row r="3602" spans="2:5">
      <c r="B3602" s="13">
        <v>38446</v>
      </c>
      <c r="C3602">
        <v>63.975631999999997</v>
      </c>
      <c r="D3602" s="262">
        <f t="shared" si="60"/>
        <v>0.91802448817133953</v>
      </c>
      <c r="E3602" s="105">
        <v>-7.246324186403229E-3</v>
      </c>
    </row>
    <row r="3603" spans="2:5">
      <c r="B3603" s="13">
        <v>39829</v>
      </c>
      <c r="C3603">
        <v>33.354961000000003</v>
      </c>
      <c r="D3603" s="262">
        <f t="shared" si="60"/>
        <v>-0.98809306623384596</v>
      </c>
      <c r="E3603" s="105">
        <v>-7.2789115585517265E-3</v>
      </c>
    </row>
    <row r="3604" spans="2:5">
      <c r="B3604" s="13">
        <v>44291</v>
      </c>
      <c r="C3604">
        <v>2801.305664</v>
      </c>
      <c r="D3604" s="262">
        <f t="shared" si="60"/>
        <v>2.2026467141177535</v>
      </c>
      <c r="E3604" s="105">
        <v>-7.2825450034125312E-3</v>
      </c>
    </row>
    <row r="3605" spans="2:5">
      <c r="B3605" s="13">
        <v>44026</v>
      </c>
      <c r="C3605">
        <v>874.68457000000001</v>
      </c>
      <c r="D3605" s="262">
        <f t="shared" si="60"/>
        <v>0.30611224065606618</v>
      </c>
      <c r="E3605" s="105">
        <v>-7.291997342273873E-3</v>
      </c>
    </row>
    <row r="3606" spans="2:5">
      <c r="B3606" s="13">
        <v>42809</v>
      </c>
      <c r="C3606">
        <v>669.685608</v>
      </c>
      <c r="D3606" s="262">
        <f t="shared" si="60"/>
        <v>4.9864624019510222</v>
      </c>
      <c r="E3606" s="105">
        <v>-7.2935739654431181E-3</v>
      </c>
    </row>
    <row r="3607" spans="2:5">
      <c r="B3607" s="13">
        <v>40364</v>
      </c>
      <c r="C3607">
        <v>111.866669</v>
      </c>
      <c r="D3607" s="262">
        <f t="shared" si="60"/>
        <v>-0.98180571130432437</v>
      </c>
      <c r="E3607" s="105">
        <v>-7.3045023803926636E-3</v>
      </c>
    </row>
    <row r="3608" spans="2:5">
      <c r="B3608" s="13">
        <v>44938</v>
      </c>
      <c r="C3608">
        <v>6148.4497069999998</v>
      </c>
      <c r="D3608" s="262">
        <f t="shared" si="60"/>
        <v>56.921714457959425</v>
      </c>
      <c r="E3608" s="105">
        <v>-7.3050284661555663E-3</v>
      </c>
    </row>
    <row r="3609" spans="2:5">
      <c r="B3609" s="13">
        <v>39349</v>
      </c>
      <c r="C3609">
        <v>106.151031</v>
      </c>
      <c r="D3609" s="262">
        <f t="shared" si="60"/>
        <v>2.2396943394101556</v>
      </c>
      <c r="E3609" s="105">
        <v>-7.3091449730440074E-3</v>
      </c>
    </row>
    <row r="3610" spans="2:5">
      <c r="B3610" s="13">
        <v>38156</v>
      </c>
      <c r="C3610">
        <v>32.765754999999999</v>
      </c>
      <c r="D3610" s="262">
        <f t="shared" si="60"/>
        <v>-1.2092951876030454E-2</v>
      </c>
      <c r="E3610" s="105">
        <v>-7.3170544756639908E-3</v>
      </c>
    </row>
    <row r="3611" spans="2:5">
      <c r="B3611" s="13">
        <v>39779</v>
      </c>
      <c r="C3611">
        <v>33.166840000000001</v>
      </c>
      <c r="D3611" s="262">
        <f t="shared" si="60"/>
        <v>-0.67081525283152166</v>
      </c>
      <c r="E3611" s="105">
        <v>-7.3196573624571219E-3</v>
      </c>
    </row>
    <row r="3612" spans="2:5">
      <c r="B3612" s="13">
        <v>40177</v>
      </c>
      <c r="C3612">
        <v>100.754486</v>
      </c>
      <c r="D3612" s="262">
        <f t="shared" si="60"/>
        <v>-0.98607334323501317</v>
      </c>
      <c r="E3612" s="105">
        <v>-7.3373567336309552E-3</v>
      </c>
    </row>
    <row r="3613" spans="2:5">
      <c r="B3613" s="13">
        <v>45184</v>
      </c>
      <c r="C3613">
        <v>7234.6499020000001</v>
      </c>
      <c r="D3613" s="262">
        <f t="shared" si="60"/>
        <v>236.48745422893055</v>
      </c>
      <c r="E3613">
        <v>-7.3406832624722269E-3</v>
      </c>
    </row>
    <row r="3614" spans="2:5">
      <c r="B3614" s="13">
        <v>38027</v>
      </c>
      <c r="C3614">
        <v>30.463293</v>
      </c>
      <c r="D3614" s="262">
        <f t="shared" si="60"/>
        <v>-0.96130016043058997</v>
      </c>
      <c r="E3614" s="105">
        <v>-7.3452421866295903E-3</v>
      </c>
    </row>
    <row r="3615" spans="2:5">
      <c r="B3615" s="13">
        <v>43985</v>
      </c>
      <c r="C3615">
        <v>787.16845699999999</v>
      </c>
      <c r="D3615" s="262">
        <f t="shared" si="60"/>
        <v>6.6446710186192295</v>
      </c>
      <c r="E3615" s="105">
        <v>-7.3507187176600555E-3</v>
      </c>
    </row>
    <row r="3616" spans="2:5">
      <c r="B3616" s="13">
        <v>40736</v>
      </c>
      <c r="C3616">
        <v>102.969566</v>
      </c>
      <c r="D3616" s="262">
        <f t="shared" si="60"/>
        <v>0.20083979137790134</v>
      </c>
      <c r="E3616" s="105">
        <v>-7.3513763429540807E-3</v>
      </c>
    </row>
    <row r="3617" spans="2:5">
      <c r="B3617" s="13">
        <v>40830</v>
      </c>
      <c r="C3617">
        <v>85.747962999999999</v>
      </c>
      <c r="D3617" s="262">
        <f t="shared" si="60"/>
        <v>0.46936714832723531</v>
      </c>
      <c r="E3617" s="105">
        <v>-7.3564448777785341E-3</v>
      </c>
    </row>
    <row r="3618" spans="2:5">
      <c r="B3618" s="13">
        <v>39965</v>
      </c>
      <c r="C3618">
        <v>58.357070999999998</v>
      </c>
      <c r="D3618" s="262">
        <f t="shared" si="60"/>
        <v>-0.79046185250943835</v>
      </c>
      <c r="E3618" s="105">
        <v>-7.3599550778918957E-3</v>
      </c>
    </row>
    <row r="3619" spans="2:5">
      <c r="B3619" s="13">
        <v>41939</v>
      </c>
      <c r="C3619">
        <v>278.50332600000002</v>
      </c>
      <c r="D3619" s="262">
        <f t="shared" si="60"/>
        <v>2.269872031299851</v>
      </c>
      <c r="E3619" s="105">
        <v>-7.3689235357469601E-3</v>
      </c>
    </row>
    <row r="3620" spans="2:5">
      <c r="B3620" s="13">
        <v>41400</v>
      </c>
      <c r="C3620">
        <v>85.172545999999997</v>
      </c>
      <c r="D3620" s="262">
        <f t="shared" si="60"/>
        <v>0.53107540765888717</v>
      </c>
      <c r="E3620" s="105">
        <v>-7.3734783692495027E-3</v>
      </c>
    </row>
    <row r="3621" spans="2:5">
      <c r="B3621" s="13">
        <v>40024</v>
      </c>
      <c r="C3621">
        <v>55.62923</v>
      </c>
      <c r="D3621" s="262">
        <f t="shared" si="60"/>
        <v>-0.99337123811777195</v>
      </c>
      <c r="E3621" s="105">
        <v>-7.3849582855026255E-3</v>
      </c>
    </row>
    <row r="3622" spans="2:5">
      <c r="B3622" s="13">
        <v>45265</v>
      </c>
      <c r="C3622">
        <v>8392.0996090000008</v>
      </c>
      <c r="D3622" s="262">
        <f t="shared" si="60"/>
        <v>11.841265937075462</v>
      </c>
      <c r="E3622">
        <v>-7.3865785216697026E-3</v>
      </c>
    </row>
    <row r="3623" spans="2:5">
      <c r="B3623" s="13">
        <v>42646</v>
      </c>
      <c r="C3623">
        <v>653.52587900000003</v>
      </c>
      <c r="D3623" s="262">
        <f t="shared" si="60"/>
        <v>19.213584296000029</v>
      </c>
      <c r="E3623" s="105">
        <v>-7.4021869473696348E-3</v>
      </c>
    </row>
    <row r="3624" spans="2:5">
      <c r="B3624" s="13">
        <v>38154</v>
      </c>
      <c r="C3624">
        <v>32.331023999999999</v>
      </c>
      <c r="D3624" s="262">
        <f t="shared" si="60"/>
        <v>-0.60418359667818577</v>
      </c>
      <c r="E3624" s="105">
        <v>-7.4148337937620492E-3</v>
      </c>
    </row>
    <row r="3625" spans="2:5">
      <c r="B3625" s="13">
        <v>41422</v>
      </c>
      <c r="C3625">
        <v>81.681870000000004</v>
      </c>
      <c r="D3625" s="262">
        <f t="shared" si="60"/>
        <v>1.7128655633846464</v>
      </c>
      <c r="E3625" s="105">
        <v>-7.4232179902805054E-3</v>
      </c>
    </row>
    <row r="3626" spans="2:5">
      <c r="B3626" s="13">
        <v>37523</v>
      </c>
      <c r="C3626">
        <v>30.109074</v>
      </c>
      <c r="D3626" s="262">
        <f t="shared" si="60"/>
        <v>-0.42881405117395416</v>
      </c>
      <c r="E3626" s="105">
        <v>-7.4308170199961247E-3</v>
      </c>
    </row>
    <row r="3627" spans="2:5">
      <c r="B3627" s="13">
        <v>40009</v>
      </c>
      <c r="C3627">
        <v>52.713261000000003</v>
      </c>
      <c r="D3627" s="262">
        <f t="shared" si="60"/>
        <v>-0.24959824814024406</v>
      </c>
      <c r="E3627" s="105">
        <v>-7.4387029165562018E-3</v>
      </c>
    </row>
    <row r="3628" spans="2:5">
      <c r="B3628" s="13">
        <v>39646</v>
      </c>
      <c r="C3628">
        <v>70.246718999999999</v>
      </c>
      <c r="D3628" s="262">
        <f t="shared" si="60"/>
        <v>-0.25295113769157718</v>
      </c>
      <c r="E3628" s="105">
        <v>-7.4428589603258068E-3</v>
      </c>
    </row>
    <row r="3629" spans="2:5">
      <c r="B3629" s="13">
        <v>40164</v>
      </c>
      <c r="C3629">
        <v>94.032295000000005</v>
      </c>
      <c r="D3629" s="262">
        <f t="shared" si="60"/>
        <v>-0.98615129591671824</v>
      </c>
      <c r="E3629" s="105">
        <v>-7.4472467076008428E-3</v>
      </c>
    </row>
    <row r="3630" spans="2:5">
      <c r="B3630" s="13">
        <v>44882</v>
      </c>
      <c r="C3630">
        <v>6789.970703</v>
      </c>
      <c r="D3630" s="262">
        <f t="shared" si="60"/>
        <v>6.2232525521919859</v>
      </c>
      <c r="E3630" s="105">
        <v>-7.4550823580686806E-3</v>
      </c>
    </row>
    <row r="3631" spans="2:5">
      <c r="B3631" s="13">
        <v>43104</v>
      </c>
      <c r="C3631">
        <v>940.01568599999996</v>
      </c>
      <c r="D3631" s="262">
        <f t="shared" si="60"/>
        <v>9.5049466577209216</v>
      </c>
      <c r="E3631" s="105">
        <v>-7.4563146076490382E-3</v>
      </c>
    </row>
    <row r="3632" spans="2:5">
      <c r="B3632" s="13">
        <v>39414</v>
      </c>
      <c r="C3632">
        <v>89.483147000000002</v>
      </c>
      <c r="D3632" s="262">
        <f t="shared" si="60"/>
        <v>-0.89796273865050902</v>
      </c>
      <c r="E3632" s="105">
        <v>-7.459663272678092E-3</v>
      </c>
    </row>
    <row r="3633" spans="2:5">
      <c r="B3633" s="13">
        <v>44015</v>
      </c>
      <c r="C3633">
        <v>876.96539299999995</v>
      </c>
      <c r="D3633" s="262">
        <f t="shared" si="60"/>
        <v>6.6556344795029894</v>
      </c>
      <c r="E3633" s="105">
        <v>-7.4696402634223955E-3</v>
      </c>
    </row>
    <row r="3634" spans="2:5">
      <c r="B3634" s="13">
        <v>40246</v>
      </c>
      <c r="C3634">
        <v>114.55162799999999</v>
      </c>
      <c r="D3634" s="262">
        <f t="shared" si="60"/>
        <v>-0.98725171545570767</v>
      </c>
      <c r="E3634" s="105">
        <v>-7.4716696107212056E-3</v>
      </c>
    </row>
    <row r="3635" spans="2:5">
      <c r="B3635" s="13">
        <v>45274</v>
      </c>
      <c r="C3635">
        <v>8985.6503909999992</v>
      </c>
      <c r="D3635" s="262">
        <f t="shared" si="60"/>
        <v>135.90149946949748</v>
      </c>
      <c r="E3635">
        <v>-7.5052157080653997E-3</v>
      </c>
    </row>
    <row r="3636" spans="2:5">
      <c r="B3636" s="13">
        <v>38803</v>
      </c>
      <c r="C3636">
        <v>65.63588</v>
      </c>
      <c r="D3636" s="262">
        <f t="shared" si="60"/>
        <v>-0.90769197384281419</v>
      </c>
      <c r="E3636" s="105">
        <v>-7.5167932832552074E-3</v>
      </c>
    </row>
    <row r="3637" spans="2:5">
      <c r="B3637" s="13">
        <v>42843</v>
      </c>
      <c r="C3637">
        <v>711.05279499999995</v>
      </c>
      <c r="D3637" s="262">
        <f t="shared" si="60"/>
        <v>22.876419022001812</v>
      </c>
      <c r="E3637" s="105">
        <v>-7.5184817009998741E-3</v>
      </c>
    </row>
    <row r="3638" spans="2:5">
      <c r="B3638" s="13">
        <v>39885</v>
      </c>
      <c r="C3638">
        <v>29.780546000000001</v>
      </c>
      <c r="D3638" s="262">
        <f t="shared" si="60"/>
        <v>-0.96900829774917907</v>
      </c>
      <c r="E3638" s="105">
        <v>-7.5234210846949557E-3</v>
      </c>
    </row>
    <row r="3639" spans="2:5">
      <c r="B3639" s="13">
        <v>43462</v>
      </c>
      <c r="C3639">
        <v>960.919983</v>
      </c>
      <c r="D3639" s="262">
        <f t="shared" si="60"/>
        <v>4.1872532377808866</v>
      </c>
      <c r="E3639" s="105">
        <v>-7.5460399335152816E-3</v>
      </c>
    </row>
    <row r="3640" spans="2:5">
      <c r="B3640" s="13">
        <v>41638</v>
      </c>
      <c r="C3640">
        <v>185.246399</v>
      </c>
      <c r="D3640" s="262">
        <f t="shared" si="60"/>
        <v>-0.94982833624523999</v>
      </c>
      <c r="E3640" s="105">
        <v>-7.5531149548795553E-3</v>
      </c>
    </row>
    <row r="3641" spans="2:5">
      <c r="B3641" s="13">
        <v>44371</v>
      </c>
      <c r="C3641">
        <v>3692.2514649999998</v>
      </c>
      <c r="D3641" s="262">
        <f t="shared" si="60"/>
        <v>47.245704873029204</v>
      </c>
      <c r="E3641" s="105">
        <v>-7.5623890660445345E-3</v>
      </c>
    </row>
    <row r="3642" spans="2:5">
      <c r="B3642" s="13">
        <v>39638</v>
      </c>
      <c r="C3642">
        <v>76.530158999999998</v>
      </c>
      <c r="D3642" s="262">
        <f t="shared" si="60"/>
        <v>-0.90062247960082276</v>
      </c>
      <c r="E3642" s="105">
        <v>-7.5630721016443948E-3</v>
      </c>
    </row>
    <row r="3643" spans="2:5">
      <c r="B3643" s="13">
        <v>42569</v>
      </c>
      <c r="C3643">
        <v>770.09527600000001</v>
      </c>
      <c r="D3643" s="262">
        <f t="shared" si="60"/>
        <v>-4.6979169711650448E-2</v>
      </c>
      <c r="E3643" s="105">
        <v>-7.5728839252818337E-3</v>
      </c>
    </row>
    <row r="3644" spans="2:5">
      <c r="B3644" s="13">
        <v>43640</v>
      </c>
      <c r="C3644">
        <v>808.05712900000003</v>
      </c>
      <c r="D3644" s="262">
        <f t="shared" si="60"/>
        <v>8.6443751574190139E-2</v>
      </c>
      <c r="E3644" s="105">
        <v>-7.5748897117836073E-3</v>
      </c>
    </row>
    <row r="3645" spans="2:5">
      <c r="B3645" s="13">
        <v>43965</v>
      </c>
      <c r="C3645">
        <v>743.76342799999998</v>
      </c>
      <c r="D3645" s="262">
        <f t="shared" si="60"/>
        <v>-0.87595398552380344</v>
      </c>
      <c r="E3645" s="105">
        <v>-7.5850092537040953E-3</v>
      </c>
    </row>
    <row r="3646" spans="2:5">
      <c r="B3646" s="13">
        <v>44481</v>
      </c>
      <c r="C3646">
        <v>5995.8671880000002</v>
      </c>
      <c r="D3646" s="262">
        <f t="shared" si="60"/>
        <v>6.3816426403280673</v>
      </c>
      <c r="E3646" s="105">
        <v>-7.5898002293205147E-3</v>
      </c>
    </row>
    <row r="3647" spans="2:5">
      <c r="B3647" s="13">
        <v>43657</v>
      </c>
      <c r="C3647">
        <v>812.26733400000001</v>
      </c>
      <c r="D3647" s="262">
        <f t="shared" si="60"/>
        <v>3.6433967576912306E-3</v>
      </c>
      <c r="E3647" s="105">
        <v>-7.5926891824445158E-3</v>
      </c>
    </row>
    <row r="3648" spans="2:5">
      <c r="B3648" s="13">
        <v>42552</v>
      </c>
      <c r="C3648">
        <v>809.31866500000001</v>
      </c>
      <c r="D3648" s="262">
        <f t="shared" si="60"/>
        <v>6.1164940929537082</v>
      </c>
      <c r="E3648" s="105">
        <v>-7.5991955178607183E-3</v>
      </c>
    </row>
    <row r="3649" spans="2:5">
      <c r="B3649" s="13">
        <v>39195</v>
      </c>
      <c r="C3649">
        <v>113.72435</v>
      </c>
      <c r="D3649" s="262">
        <f t="shared" si="60"/>
        <v>0.14263710133580645</v>
      </c>
      <c r="E3649" s="105">
        <v>-7.6131623717152295E-3</v>
      </c>
    </row>
    <row r="3650" spans="2:5">
      <c r="B3650" s="13">
        <v>41193</v>
      </c>
      <c r="C3650">
        <v>99.527968999999999</v>
      </c>
      <c r="D3650" s="262">
        <f t="shared" si="60"/>
        <v>-2.2584071760782639E-2</v>
      </c>
      <c r="E3650" s="105">
        <v>-7.6136817778190303E-3</v>
      </c>
    </row>
    <row r="3651" spans="2:5">
      <c r="B3651" s="13">
        <v>40673</v>
      </c>
      <c r="C3651">
        <v>101.827652</v>
      </c>
      <c r="D3651" s="262">
        <f t="shared" si="60"/>
        <v>-0.91100497060105567</v>
      </c>
      <c r="E3651" s="105">
        <v>-7.6351097262879466E-3</v>
      </c>
    </row>
    <row r="3652" spans="2:5">
      <c r="B3652" s="13">
        <v>43222</v>
      </c>
      <c r="C3652">
        <v>1144.1948239999999</v>
      </c>
      <c r="D3652" s="262">
        <f t="shared" si="60"/>
        <v>0.42581494521562291</v>
      </c>
      <c r="E3652" s="105">
        <v>-7.635701928180522E-3</v>
      </c>
    </row>
    <row r="3653" spans="2:5">
      <c r="B3653" s="13">
        <v>42928</v>
      </c>
      <c r="C3653">
        <v>802.48480199999995</v>
      </c>
      <c r="D3653" s="262">
        <f t="shared" si="60"/>
        <v>-0.18939484821790681</v>
      </c>
      <c r="E3653" s="105">
        <v>-7.6701550748843718E-3</v>
      </c>
    </row>
    <row r="3654" spans="2:5">
      <c r="B3654" s="13">
        <v>43866</v>
      </c>
      <c r="C3654">
        <v>989.98236099999997</v>
      </c>
      <c r="D3654" s="262">
        <f t="shared" si="60"/>
        <v>-0.64423269853911258</v>
      </c>
      <c r="E3654" s="105">
        <v>-7.6778326383563902E-3</v>
      </c>
    </row>
    <row r="3655" spans="2:5">
      <c r="B3655" s="13">
        <v>44239</v>
      </c>
      <c r="C3655">
        <v>2782.6682129999999</v>
      </c>
      <c r="D3655" s="262">
        <f t="shared" si="60"/>
        <v>2.0058008611811275</v>
      </c>
      <c r="E3655" s="105">
        <v>-7.6782162909928495E-3</v>
      </c>
    </row>
    <row r="3656" spans="2:5">
      <c r="B3656" s="13">
        <v>43852</v>
      </c>
      <c r="C3656">
        <v>925.76599099999999</v>
      </c>
      <c r="D3656" s="262">
        <f t="shared" ref="D3656:D3719" si="61">(C3656-C3657)/C3657</f>
        <v>-0.8274403060055272</v>
      </c>
      <c r="E3656" s="105">
        <v>-7.6939014890680417E-3</v>
      </c>
    </row>
    <row r="3657" spans="2:5">
      <c r="B3657" s="13">
        <v>44551</v>
      </c>
      <c r="C3657">
        <v>5364.9028319999998</v>
      </c>
      <c r="D3657" s="262">
        <f t="shared" si="61"/>
        <v>8.3437068877648706</v>
      </c>
      <c r="E3657" s="105">
        <v>-7.6962480895461181E-3</v>
      </c>
    </row>
    <row r="3658" spans="2:5">
      <c r="B3658" s="13">
        <v>42681</v>
      </c>
      <c r="C3658">
        <v>574.17285200000003</v>
      </c>
      <c r="D3658" s="262">
        <f t="shared" si="61"/>
        <v>-7.4926427234319387E-2</v>
      </c>
      <c r="E3658" s="105">
        <v>-7.6972889960390178E-3</v>
      </c>
    </row>
    <row r="3659" spans="2:5">
      <c r="B3659" s="13">
        <v>43728</v>
      </c>
      <c r="C3659">
        <v>620.67804000000001</v>
      </c>
      <c r="D3659" s="262">
        <f t="shared" si="61"/>
        <v>-0.28598547999239882</v>
      </c>
      <c r="E3659" s="105">
        <v>-7.7018030200547835E-3</v>
      </c>
    </row>
    <row r="3660" spans="2:5">
      <c r="B3660" s="13">
        <v>42269</v>
      </c>
      <c r="C3660">
        <v>869.27929700000004</v>
      </c>
      <c r="D3660" s="262">
        <f t="shared" si="61"/>
        <v>10.153887407107481</v>
      </c>
      <c r="E3660" s="105">
        <v>-7.7078485258686635E-3</v>
      </c>
    </row>
    <row r="3661" spans="2:5">
      <c r="B3661" s="13">
        <v>38988</v>
      </c>
      <c r="C3661">
        <v>77.935096999999999</v>
      </c>
      <c r="D3661" s="262">
        <f t="shared" si="61"/>
        <v>-0.31618558325515495</v>
      </c>
      <c r="E3661" s="105">
        <v>-7.7080243287000021E-3</v>
      </c>
    </row>
    <row r="3662" spans="2:5">
      <c r="B3662" s="13">
        <v>40513</v>
      </c>
      <c r="C3662">
        <v>113.97112300000001</v>
      </c>
      <c r="D3662" s="262">
        <f t="shared" si="61"/>
        <v>-0.9869720766870399</v>
      </c>
      <c r="E3662" s="105">
        <v>-7.7182945132734208E-3</v>
      </c>
    </row>
    <row r="3663" spans="2:5">
      <c r="B3663" s="13">
        <v>44813</v>
      </c>
      <c r="C3663">
        <v>8748.21875</v>
      </c>
      <c r="D3663" s="262">
        <f t="shared" si="61"/>
        <v>8.9222847181985312</v>
      </c>
      <c r="E3663" s="105">
        <v>-7.7205313570962173E-3</v>
      </c>
    </row>
    <row r="3664" spans="2:5">
      <c r="B3664" s="13">
        <v>42417</v>
      </c>
      <c r="C3664">
        <v>881.67382799999996</v>
      </c>
      <c r="D3664" s="262">
        <f t="shared" si="61"/>
        <v>-0.31298811994031311</v>
      </c>
      <c r="E3664" s="105">
        <v>-7.7294286008045025E-3</v>
      </c>
    </row>
    <row r="3665" spans="2:5">
      <c r="B3665" s="13">
        <v>43349</v>
      </c>
      <c r="C3665">
        <v>1283.3458250000001</v>
      </c>
      <c r="D3665" s="262">
        <f t="shared" si="61"/>
        <v>-0.20049435768589227</v>
      </c>
      <c r="E3665" s="105">
        <v>-7.7400317899214482E-3</v>
      </c>
    </row>
    <row r="3666" spans="2:5">
      <c r="B3666" s="13">
        <v>44180</v>
      </c>
      <c r="C3666">
        <v>1605.1741939999999</v>
      </c>
      <c r="D3666" s="262">
        <f t="shared" si="61"/>
        <v>-0.68201240774132899</v>
      </c>
      <c r="E3666" s="105">
        <v>-7.7613607680066142E-3</v>
      </c>
    </row>
    <row r="3667" spans="2:5">
      <c r="B3667" s="13">
        <v>44454</v>
      </c>
      <c r="C3667">
        <v>5047.9145509999998</v>
      </c>
      <c r="D3667" s="262">
        <f t="shared" si="61"/>
        <v>5.6487388331467603</v>
      </c>
      <c r="E3667" s="105">
        <v>-7.8004454429507807E-3</v>
      </c>
    </row>
    <row r="3668" spans="2:5">
      <c r="B3668" s="13">
        <v>42598</v>
      </c>
      <c r="C3668">
        <v>759.228882</v>
      </c>
      <c r="D3668" s="262">
        <f t="shared" si="61"/>
        <v>2.3842622032311751</v>
      </c>
      <c r="E3668" s="105">
        <v>-7.8013006887723843E-3</v>
      </c>
    </row>
    <row r="3669" spans="2:5">
      <c r="B3669" s="13">
        <v>41779</v>
      </c>
      <c r="C3669">
        <v>224.34103400000001</v>
      </c>
      <c r="D3669" s="262">
        <f t="shared" si="61"/>
        <v>-0.82753944583614858</v>
      </c>
      <c r="E3669" s="105">
        <v>-7.8187888658905452E-3</v>
      </c>
    </row>
    <row r="3670" spans="2:5">
      <c r="B3670" s="13">
        <v>43290</v>
      </c>
      <c r="C3670">
        <v>1300.8251949999999</v>
      </c>
      <c r="D3670" s="262">
        <f t="shared" si="61"/>
        <v>14.694945717267931</v>
      </c>
      <c r="E3670" s="105">
        <v>-7.8278032773136733E-3</v>
      </c>
    </row>
    <row r="3671" spans="2:5">
      <c r="B3671" s="13">
        <v>41337</v>
      </c>
      <c r="C3671">
        <v>82.881789999999995</v>
      </c>
      <c r="D3671" s="262">
        <f t="shared" si="61"/>
        <v>-0.18894115001688089</v>
      </c>
      <c r="E3671" s="105">
        <v>-7.8350488609736195E-3</v>
      </c>
    </row>
    <row r="3672" spans="2:5">
      <c r="B3672" s="13">
        <v>41254</v>
      </c>
      <c r="C3672">
        <v>102.18961299999999</v>
      </c>
      <c r="D3672" s="262">
        <f t="shared" si="61"/>
        <v>-9.2618734005391182E-2</v>
      </c>
      <c r="E3672" s="105">
        <v>-7.8371934962380516E-3</v>
      </c>
    </row>
    <row r="3673" spans="2:5">
      <c r="B3673" s="13">
        <v>39212</v>
      </c>
      <c r="C3673">
        <v>112.620369</v>
      </c>
      <c r="D3673" s="262">
        <f t="shared" si="61"/>
        <v>-0.92366530685326709</v>
      </c>
      <c r="E3673" s="105">
        <v>-7.8434204795230552E-3</v>
      </c>
    </row>
    <row r="3674" spans="2:5">
      <c r="B3674" s="13">
        <v>44149</v>
      </c>
      <c r="C3674">
        <v>1475.349731</v>
      </c>
      <c r="D3674" s="262">
        <f t="shared" si="61"/>
        <v>0.94188265380581471</v>
      </c>
      <c r="E3674" s="105">
        <v>-7.8498962798285356E-3</v>
      </c>
    </row>
    <row r="3675" spans="2:5">
      <c r="B3675" s="13">
        <v>43006</v>
      </c>
      <c r="C3675">
        <v>759.75225799999998</v>
      </c>
      <c r="D3675" s="262">
        <f t="shared" si="61"/>
        <v>8.1800536724938731</v>
      </c>
      <c r="E3675" s="105">
        <v>-7.8691199824204774E-3</v>
      </c>
    </row>
    <row r="3676" spans="2:5">
      <c r="B3676" s="13">
        <v>40878</v>
      </c>
      <c r="C3676">
        <v>82.761200000000002</v>
      </c>
      <c r="D3676" s="262">
        <f t="shared" si="61"/>
        <v>-0.48498790765904848</v>
      </c>
      <c r="E3676" s="105">
        <v>-7.871863977704379E-3</v>
      </c>
    </row>
    <row r="3677" spans="2:5">
      <c r="B3677" s="13">
        <v>41627</v>
      </c>
      <c r="C3677">
        <v>160.697586</v>
      </c>
      <c r="D3677" s="262">
        <f t="shared" si="61"/>
        <v>1.325466938562744</v>
      </c>
      <c r="E3677" s="105">
        <v>-7.8749365774372186E-3</v>
      </c>
    </row>
    <row r="3678" spans="2:5">
      <c r="B3678" s="13">
        <v>40071</v>
      </c>
      <c r="C3678">
        <v>69.103363000000002</v>
      </c>
      <c r="D3678" s="262">
        <f t="shared" si="61"/>
        <v>-0.37736167118302266</v>
      </c>
      <c r="E3678" s="105">
        <v>-7.8780270235704712E-3</v>
      </c>
    </row>
    <row r="3679" spans="2:5">
      <c r="B3679" s="13">
        <v>40361</v>
      </c>
      <c r="C3679">
        <v>110.984756</v>
      </c>
      <c r="D3679" s="262">
        <f t="shared" si="61"/>
        <v>-0.91622299289740006</v>
      </c>
      <c r="E3679" s="105">
        <v>-7.8836082980176803E-3</v>
      </c>
    </row>
    <row r="3680" spans="2:5">
      <c r="B3680" s="13">
        <v>43341</v>
      </c>
      <c r="C3680">
        <v>1324.7639160000001</v>
      </c>
      <c r="D3680" s="262">
        <f t="shared" si="61"/>
        <v>0.40436539410247291</v>
      </c>
      <c r="E3680" s="105">
        <v>-7.9230198466809683E-3</v>
      </c>
    </row>
    <row r="3681" spans="2:5">
      <c r="B3681" s="13">
        <v>43430</v>
      </c>
      <c r="C3681">
        <v>943.31854199999998</v>
      </c>
      <c r="D3681" s="262">
        <f t="shared" si="61"/>
        <v>12.760106499642999</v>
      </c>
      <c r="E3681" s="105">
        <v>-7.9332836941638091E-3</v>
      </c>
    </row>
    <row r="3682" spans="2:5">
      <c r="B3682" s="13">
        <v>40070</v>
      </c>
      <c r="C3682">
        <v>68.554596000000004</v>
      </c>
      <c r="D3682" s="262">
        <f t="shared" si="61"/>
        <v>-0.20464024583287266</v>
      </c>
      <c r="E3682" s="105">
        <v>-7.9412488217107183E-3</v>
      </c>
    </row>
    <row r="3683" spans="2:5">
      <c r="B3683" s="13">
        <v>39402</v>
      </c>
      <c r="C3683">
        <v>86.193191999999996</v>
      </c>
      <c r="D3683" s="262">
        <f t="shared" si="61"/>
        <v>1.2988672223839233</v>
      </c>
      <c r="E3683" s="105">
        <v>-7.949735587363586E-3</v>
      </c>
    </row>
    <row r="3684" spans="2:5">
      <c r="B3684" s="13">
        <v>39750</v>
      </c>
      <c r="C3684">
        <v>37.493766999999998</v>
      </c>
      <c r="D3684" s="262">
        <f t="shared" si="61"/>
        <v>-0.37273494366716919</v>
      </c>
      <c r="E3684" s="105">
        <v>-7.9638292696570072E-3</v>
      </c>
    </row>
    <row r="3685" spans="2:5">
      <c r="B3685" s="13">
        <v>38910</v>
      </c>
      <c r="C3685">
        <v>59.773403000000002</v>
      </c>
      <c r="D3685" s="262">
        <f t="shared" si="61"/>
        <v>-0.73782294984251695</v>
      </c>
      <c r="E3685" s="105">
        <v>-7.9784726489909724E-3</v>
      </c>
    </row>
    <row r="3686" spans="2:5">
      <c r="B3686" s="13">
        <v>41789</v>
      </c>
      <c r="C3686">
        <v>227.98869300000001</v>
      </c>
      <c r="D3686" s="262">
        <f t="shared" si="61"/>
        <v>-0.96990294062106142</v>
      </c>
      <c r="E3686" s="105">
        <v>-7.9844115293592009E-3</v>
      </c>
    </row>
    <row r="3687" spans="2:5">
      <c r="B3687" s="13">
        <v>45078</v>
      </c>
      <c r="C3687">
        <v>7575.1152339999999</v>
      </c>
      <c r="D3687" s="262">
        <f t="shared" si="61"/>
        <v>110.13296913962883</v>
      </c>
      <c r="E3687">
        <v>-7.9847394077797954E-3</v>
      </c>
    </row>
    <row r="3688" spans="2:5">
      <c r="B3688" s="13">
        <v>40094</v>
      </c>
      <c r="C3688">
        <v>68.162627999999998</v>
      </c>
      <c r="D3688" s="262">
        <f t="shared" si="61"/>
        <v>0.26907853165157375</v>
      </c>
      <c r="E3688" s="105">
        <v>-7.986333559302802E-3</v>
      </c>
    </row>
    <row r="3689" spans="2:5">
      <c r="B3689" s="13">
        <v>39990</v>
      </c>
      <c r="C3689">
        <v>53.710330999999996</v>
      </c>
      <c r="D3689" s="262">
        <f t="shared" si="61"/>
        <v>-0.99179429544205799</v>
      </c>
      <c r="E3689" s="105">
        <v>-7.9916666642040612E-3</v>
      </c>
    </row>
    <row r="3690" spans="2:5">
      <c r="B3690" s="13">
        <v>44971</v>
      </c>
      <c r="C3690">
        <v>6545.4868159999996</v>
      </c>
      <c r="D3690" s="262">
        <f t="shared" si="61"/>
        <v>5.6623487367061553</v>
      </c>
      <c r="E3690" s="105">
        <v>-7.9925779926956261E-3</v>
      </c>
    </row>
    <row r="3691" spans="2:5">
      <c r="B3691" s="13">
        <v>43438</v>
      </c>
      <c r="C3691">
        <v>982.45935099999997</v>
      </c>
      <c r="D3691" s="262">
        <f t="shared" si="61"/>
        <v>0.37014918461272833</v>
      </c>
      <c r="E3691" s="105">
        <v>-8.0000357760783552E-3</v>
      </c>
    </row>
    <row r="3692" spans="2:5">
      <c r="B3692" s="13">
        <v>42866</v>
      </c>
      <c r="C3692">
        <v>717.04553199999998</v>
      </c>
      <c r="D3692" s="262">
        <f t="shared" si="61"/>
        <v>-5.6227534088920526E-2</v>
      </c>
      <c r="E3692" s="105">
        <v>-8.0006254539345938E-3</v>
      </c>
    </row>
    <row r="3693" spans="2:5">
      <c r="B3693" s="13">
        <v>42586</v>
      </c>
      <c r="C3693">
        <v>759.76525900000001</v>
      </c>
      <c r="D3693" s="262">
        <f t="shared" si="61"/>
        <v>8.3766509038015169</v>
      </c>
      <c r="E3693" s="105">
        <v>-8.0072684873537994E-3</v>
      </c>
    </row>
    <row r="3694" spans="2:5">
      <c r="B3694" s="13">
        <v>41421</v>
      </c>
      <c r="C3694">
        <v>81.027359000000004</v>
      </c>
      <c r="D3694" s="262">
        <f t="shared" si="61"/>
        <v>1.2658303244085196</v>
      </c>
      <c r="E3694" s="105">
        <v>-8.0129286951926958E-3</v>
      </c>
    </row>
    <row r="3695" spans="2:5">
      <c r="B3695" s="13">
        <v>37972</v>
      </c>
      <c r="C3695">
        <v>35.760559000000001</v>
      </c>
      <c r="D3695" s="262">
        <f t="shared" si="61"/>
        <v>-0.4703823905253009</v>
      </c>
      <c r="E3695" s="105">
        <v>-8.0391401220730723E-3</v>
      </c>
    </row>
    <row r="3696" spans="2:5">
      <c r="B3696" s="13">
        <v>38665</v>
      </c>
      <c r="C3696">
        <v>67.521468999999996</v>
      </c>
      <c r="D3696" s="262">
        <f t="shared" si="61"/>
        <v>-0.86179237382489327</v>
      </c>
      <c r="E3696" s="105">
        <v>-8.0585555916213875E-3</v>
      </c>
    </row>
    <row r="3697" spans="2:5">
      <c r="B3697" s="13">
        <v>42166</v>
      </c>
      <c r="C3697">
        <v>488.55096400000002</v>
      </c>
      <c r="D3697" s="262">
        <f t="shared" si="61"/>
        <v>-0.3152094927646808</v>
      </c>
      <c r="E3697" s="105">
        <v>-8.07274308904498E-3</v>
      </c>
    </row>
    <row r="3698" spans="2:5">
      <c r="B3698" s="13">
        <v>42863</v>
      </c>
      <c r="C3698">
        <v>713.43127400000003</v>
      </c>
      <c r="D3698" s="262">
        <f t="shared" si="61"/>
        <v>9.9878805786481131</v>
      </c>
      <c r="E3698" s="105">
        <v>-8.0728196241599652E-3</v>
      </c>
    </row>
    <row r="3699" spans="2:5">
      <c r="B3699" s="13">
        <v>40046</v>
      </c>
      <c r="C3699">
        <v>64.928925000000007</v>
      </c>
      <c r="D3699" s="262">
        <f t="shared" si="61"/>
        <v>-0.38694154234559663</v>
      </c>
      <c r="E3699" s="105">
        <v>-8.0840578121340115E-3</v>
      </c>
    </row>
    <row r="3700" spans="2:5">
      <c r="B3700" s="13">
        <v>40652</v>
      </c>
      <c r="C3700">
        <v>105.909843</v>
      </c>
      <c r="D3700" s="262">
        <f t="shared" si="61"/>
        <v>-6.3582845565608198E-2</v>
      </c>
      <c r="E3700" s="105">
        <v>-8.1095755179390935E-3</v>
      </c>
    </row>
    <row r="3701" spans="2:5">
      <c r="B3701" s="13">
        <v>39217</v>
      </c>
      <c r="C3701">
        <v>113.101135</v>
      </c>
      <c r="D3701" s="262">
        <f t="shared" si="61"/>
        <v>0.446595319238</v>
      </c>
      <c r="E3701" s="105">
        <v>-8.1200389672488361E-3</v>
      </c>
    </row>
    <row r="3702" spans="2:5">
      <c r="B3702" s="13">
        <v>38954</v>
      </c>
      <c r="C3702">
        <v>78.184364000000002</v>
      </c>
      <c r="D3702" s="262">
        <f t="shared" si="61"/>
        <v>1.844661930363958</v>
      </c>
      <c r="E3702" s="105">
        <v>-8.1320764487802198E-3</v>
      </c>
    </row>
    <row r="3703" spans="2:5">
      <c r="B3703" s="13">
        <v>38057</v>
      </c>
      <c r="C3703">
        <v>27.484589</v>
      </c>
      <c r="D3703" s="262">
        <f t="shared" si="61"/>
        <v>-0.74413393964209518</v>
      </c>
      <c r="E3703" s="105">
        <v>-8.1349666829772498E-3</v>
      </c>
    </row>
    <row r="3704" spans="2:5">
      <c r="B3704" s="13">
        <v>40345</v>
      </c>
      <c r="C3704">
        <v>107.417877</v>
      </c>
      <c r="D3704" s="262">
        <f t="shared" si="61"/>
        <v>-0.98769123017389182</v>
      </c>
      <c r="E3704" s="105">
        <v>-8.1431835199815006E-3</v>
      </c>
    </row>
    <row r="3705" spans="2:5">
      <c r="B3705" s="13">
        <v>44651</v>
      </c>
      <c r="C3705">
        <v>8726.9384769999997</v>
      </c>
      <c r="D3705" s="262">
        <f t="shared" si="61"/>
        <v>0.1955693062670619</v>
      </c>
      <c r="E3705" s="105">
        <v>-8.1511017135569575E-3</v>
      </c>
    </row>
    <row r="3706" spans="2:5">
      <c r="B3706" s="13">
        <v>45208</v>
      </c>
      <c r="C3706">
        <v>7299.3999020000001</v>
      </c>
      <c r="D3706" s="262">
        <f t="shared" si="61"/>
        <v>68.630225493606801</v>
      </c>
      <c r="E3706">
        <v>-8.1528386551863175E-3</v>
      </c>
    </row>
    <row r="3707" spans="2:5">
      <c r="B3707" s="13">
        <v>40234</v>
      </c>
      <c r="C3707">
        <v>104.83091</v>
      </c>
      <c r="D3707" s="262">
        <f t="shared" si="61"/>
        <v>-0.86828434402830545</v>
      </c>
      <c r="E3707" s="105">
        <v>-8.158846859134674E-3</v>
      </c>
    </row>
    <row r="3708" spans="2:5">
      <c r="B3708" s="13">
        <v>43826</v>
      </c>
      <c r="C3708">
        <v>795.88800000000003</v>
      </c>
      <c r="D3708" s="262">
        <f t="shared" si="61"/>
        <v>-2.8119321696333938E-2</v>
      </c>
      <c r="E3708" s="105">
        <v>-8.1647219404699881E-3</v>
      </c>
    </row>
    <row r="3709" spans="2:5">
      <c r="B3709" s="13">
        <v>43805</v>
      </c>
      <c r="C3709">
        <v>818.915344</v>
      </c>
      <c r="D3709" s="262">
        <f t="shared" si="61"/>
        <v>0.46596202968842054</v>
      </c>
      <c r="E3709" s="105">
        <v>-8.1684800204176681E-3</v>
      </c>
    </row>
    <row r="3710" spans="2:5">
      <c r="B3710" s="13">
        <v>42179</v>
      </c>
      <c r="C3710">
        <v>558.61975099999995</v>
      </c>
      <c r="D3710" s="262">
        <f t="shared" si="61"/>
        <v>8.2870351322467926</v>
      </c>
      <c r="E3710" s="105">
        <v>-8.1889959047361204E-3</v>
      </c>
    </row>
    <row r="3711" spans="2:5">
      <c r="B3711" s="13">
        <v>38894</v>
      </c>
      <c r="C3711">
        <v>60.150494000000002</v>
      </c>
      <c r="D3711" s="262">
        <f t="shared" si="61"/>
        <v>-0.98580892309043755</v>
      </c>
      <c r="E3711" s="105">
        <v>-8.1971052817250301E-3</v>
      </c>
    </row>
    <row r="3712" spans="2:5">
      <c r="B3712" s="13">
        <v>44420</v>
      </c>
      <c r="C3712">
        <v>4238.6137699999999</v>
      </c>
      <c r="D3712" s="262">
        <f t="shared" si="61"/>
        <v>3.9231549704179405</v>
      </c>
      <c r="E3712" s="105">
        <v>-8.2003286935014141E-3</v>
      </c>
    </row>
    <row r="3713" spans="2:5">
      <c r="B3713" s="13">
        <v>42263</v>
      </c>
      <c r="C3713">
        <v>860.95477300000005</v>
      </c>
      <c r="D3713" s="262">
        <f t="shared" si="61"/>
        <v>7.6404596656907824</v>
      </c>
      <c r="E3713" s="105">
        <v>-8.2044234418081428E-3</v>
      </c>
    </row>
    <row r="3714" spans="2:5">
      <c r="B3714" s="13">
        <v>40702</v>
      </c>
      <c r="C3714">
        <v>99.642241999999996</v>
      </c>
      <c r="D3714" s="262">
        <f t="shared" si="61"/>
        <v>0.14506420000902562</v>
      </c>
      <c r="E3714" s="105">
        <v>-8.2084432190063315E-3</v>
      </c>
    </row>
    <row r="3715" spans="2:5">
      <c r="B3715" s="13">
        <v>41051</v>
      </c>
      <c r="C3715">
        <v>87.018912999999998</v>
      </c>
      <c r="D3715" s="262">
        <f t="shared" si="61"/>
        <v>-0.98800947631769986</v>
      </c>
      <c r="E3715" s="105">
        <v>-8.2087649294682631E-3</v>
      </c>
    </row>
    <row r="3716" spans="2:5">
      <c r="B3716" s="13">
        <v>44853</v>
      </c>
      <c r="C3716">
        <v>7257.3071289999998</v>
      </c>
      <c r="D3716" s="262">
        <f t="shared" si="61"/>
        <v>19.659846868533037</v>
      </c>
      <c r="E3716" s="105">
        <v>-8.2103930444945763E-3</v>
      </c>
    </row>
    <row r="3717" spans="2:5">
      <c r="B3717" s="13">
        <v>42044</v>
      </c>
      <c r="C3717">
        <v>351.27593999999999</v>
      </c>
      <c r="D3717" s="262">
        <f t="shared" si="61"/>
        <v>2.2689074066250301</v>
      </c>
      <c r="E3717" s="105">
        <v>-8.2109075287632484E-3</v>
      </c>
    </row>
    <row r="3718" spans="2:5">
      <c r="B3718" s="13">
        <v>39363</v>
      </c>
      <c r="C3718">
        <v>107.45974</v>
      </c>
      <c r="D3718" s="262">
        <f t="shared" si="61"/>
        <v>-5.7247672575657133E-2</v>
      </c>
      <c r="E3718" s="105">
        <v>-8.2201361610173135E-3</v>
      </c>
    </row>
    <row r="3719" spans="2:5">
      <c r="B3719" s="13">
        <v>39328</v>
      </c>
      <c r="C3719">
        <v>113.985123</v>
      </c>
      <c r="D3719" s="262">
        <f t="shared" si="61"/>
        <v>-0.98253632013193792</v>
      </c>
      <c r="E3719" s="105">
        <v>-8.2238285485923494E-3</v>
      </c>
    </row>
    <row r="3720" spans="2:5">
      <c r="B3720" s="13">
        <v>44956</v>
      </c>
      <c r="C3720">
        <v>6526.9819340000004</v>
      </c>
      <c r="D3720" s="262">
        <f t="shared" ref="D3720:D3783" si="62">(C3720-C3721)/C3721</f>
        <v>5.5633253901021842</v>
      </c>
      <c r="E3720" s="105">
        <v>-8.224447424385016E-3</v>
      </c>
    </row>
    <row r="3721" spans="2:5">
      <c r="B3721" s="13">
        <v>43410</v>
      </c>
      <c r="C3721">
        <v>994.46264599999995</v>
      </c>
      <c r="D3721" s="262">
        <f t="shared" si="62"/>
        <v>45.614056318176203</v>
      </c>
      <c r="E3721" s="105">
        <v>-8.2327522482241039E-3</v>
      </c>
    </row>
    <row r="3722" spans="2:5">
      <c r="B3722" s="13">
        <v>37746</v>
      </c>
      <c r="C3722">
        <v>21.333964999999999</v>
      </c>
      <c r="D3722" s="262">
        <f t="shared" si="62"/>
        <v>-0.96114419365490267</v>
      </c>
      <c r="E3722" s="105">
        <v>-8.2334793480344746E-3</v>
      </c>
    </row>
    <row r="3723" spans="2:5">
      <c r="B3723" s="13">
        <v>42195</v>
      </c>
      <c r="C3723">
        <v>549.05474900000002</v>
      </c>
      <c r="D3723" s="262">
        <f t="shared" si="62"/>
        <v>-0.39963925109733306</v>
      </c>
      <c r="E3723" s="105">
        <v>-8.2485783812039793E-3</v>
      </c>
    </row>
    <row r="3724" spans="2:5">
      <c r="B3724" s="13">
        <v>43861</v>
      </c>
      <c r="C3724">
        <v>914.541382</v>
      </c>
      <c r="D3724" s="262">
        <f t="shared" si="62"/>
        <v>9.274579758088354</v>
      </c>
      <c r="E3724" s="105">
        <v>-8.2541317760611143E-3</v>
      </c>
    </row>
    <row r="3725" spans="2:5">
      <c r="B3725" s="13">
        <v>41079</v>
      </c>
      <c r="C3725">
        <v>89.010101000000006</v>
      </c>
      <c r="D3725" s="262">
        <f t="shared" si="62"/>
        <v>-0.98677101413337098</v>
      </c>
      <c r="E3725" s="105">
        <v>-8.2606081816812994E-3</v>
      </c>
    </row>
    <row r="3726" spans="2:5">
      <c r="B3726" s="13">
        <v>44691</v>
      </c>
      <c r="C3726">
        <v>6728.4145509999998</v>
      </c>
      <c r="D3726" s="262">
        <f t="shared" si="62"/>
        <v>52.06299114055642</v>
      </c>
      <c r="E3726" s="105">
        <v>-8.2647761755190348E-3</v>
      </c>
    </row>
    <row r="3727" spans="2:5">
      <c r="B3727" s="13">
        <v>40289</v>
      </c>
      <c r="C3727">
        <v>126.80051400000001</v>
      </c>
      <c r="D3727" s="262">
        <f t="shared" si="62"/>
        <v>-0.85538863322724223</v>
      </c>
      <c r="E3727" s="105">
        <v>-8.2771915956743308E-3</v>
      </c>
    </row>
    <row r="3728" spans="2:5">
      <c r="B3728" s="13">
        <v>43087</v>
      </c>
      <c r="C3728">
        <v>876.83642599999996</v>
      </c>
      <c r="D3728" s="262">
        <f t="shared" si="62"/>
        <v>7.0526649039520359</v>
      </c>
      <c r="E3728" s="105">
        <v>-8.3062639786477144E-3</v>
      </c>
    </row>
    <row r="3729" spans="2:5">
      <c r="B3729" s="13">
        <v>40239</v>
      </c>
      <c r="C3729">
        <v>108.887733</v>
      </c>
      <c r="D3729" s="262">
        <f t="shared" si="62"/>
        <v>-0.87926854360434836</v>
      </c>
      <c r="E3729" s="105">
        <v>-8.3884669380187449E-3</v>
      </c>
    </row>
    <row r="3730" spans="2:5">
      <c r="B3730" s="13">
        <v>43551</v>
      </c>
      <c r="C3730">
        <v>901.90026899999998</v>
      </c>
      <c r="D3730" s="262">
        <f t="shared" si="62"/>
        <v>12.107660190485536</v>
      </c>
      <c r="E3730" s="105">
        <v>-8.3981995722696313E-3</v>
      </c>
    </row>
    <row r="3731" spans="2:5">
      <c r="B3731" s="13">
        <v>38622</v>
      </c>
      <c r="C3731">
        <v>68.807113999999999</v>
      </c>
      <c r="D3731" s="262">
        <f t="shared" si="62"/>
        <v>-0.98827275099632128</v>
      </c>
      <c r="E3731" s="105">
        <v>-8.3991580853424643E-3</v>
      </c>
    </row>
    <row r="3732" spans="2:5">
      <c r="B3732" s="13">
        <v>44539</v>
      </c>
      <c r="C3732">
        <v>5867.2851559999999</v>
      </c>
      <c r="D3732" s="262">
        <f t="shared" si="62"/>
        <v>3.7580572500047418</v>
      </c>
      <c r="E3732" s="105">
        <v>-8.4004808063647823E-3</v>
      </c>
    </row>
    <row r="3733" spans="2:5">
      <c r="B3733" s="13">
        <v>43270</v>
      </c>
      <c r="C3733">
        <v>1233.126221</v>
      </c>
      <c r="D3733" s="262">
        <f t="shared" si="62"/>
        <v>0.28448230785690237</v>
      </c>
      <c r="E3733" s="105">
        <v>-8.4043132403160987E-3</v>
      </c>
    </row>
    <row r="3734" spans="2:5">
      <c r="B3734" s="13">
        <v>43881</v>
      </c>
      <c r="C3734">
        <v>960.01806599999998</v>
      </c>
      <c r="D3734" s="262">
        <f t="shared" si="62"/>
        <v>2.4467800216124833</v>
      </c>
      <c r="E3734" s="105">
        <v>-8.4090463937392182E-3</v>
      </c>
    </row>
    <row r="3735" spans="2:5">
      <c r="B3735" s="13">
        <v>41971</v>
      </c>
      <c r="C3735">
        <v>278.52606200000002</v>
      </c>
      <c r="D3735" s="262">
        <f t="shared" si="62"/>
        <v>1.8658240937589323</v>
      </c>
      <c r="E3735" s="105">
        <v>-8.412167959033108E-3</v>
      </c>
    </row>
    <row r="3736" spans="2:5">
      <c r="B3736" s="13">
        <v>40688</v>
      </c>
      <c r="C3736">
        <v>97.188820000000007</v>
      </c>
      <c r="D3736" s="262">
        <f t="shared" si="62"/>
        <v>-0.85717652591890237</v>
      </c>
      <c r="E3736" s="105">
        <v>-8.4139025099155378E-3</v>
      </c>
    </row>
    <row r="3737" spans="2:5">
      <c r="B3737" s="13">
        <v>42783</v>
      </c>
      <c r="C3737">
        <v>680.48211700000002</v>
      </c>
      <c r="D3737" s="262">
        <f t="shared" si="62"/>
        <v>-0.45522248148923034</v>
      </c>
      <c r="E3737" s="105">
        <v>-8.4267132369708481E-3</v>
      </c>
    </row>
    <row r="3738" spans="2:5">
      <c r="B3738" s="13">
        <v>44092</v>
      </c>
      <c r="C3738">
        <v>1249.100952</v>
      </c>
      <c r="D3738" s="262">
        <f t="shared" si="62"/>
        <v>18.431677187677955</v>
      </c>
      <c r="E3738" s="105">
        <v>-8.4484981699803723E-3</v>
      </c>
    </row>
    <row r="3739" spans="2:5">
      <c r="B3739" s="13">
        <v>38769</v>
      </c>
      <c r="C3739">
        <v>64.281684999999996</v>
      </c>
      <c r="D3739" s="262">
        <f t="shared" si="62"/>
        <v>-0.44033580120956217</v>
      </c>
      <c r="E3739" s="105">
        <v>-8.4611462774084201E-3</v>
      </c>
    </row>
    <row r="3740" spans="2:5">
      <c r="B3740" s="13">
        <v>39335</v>
      </c>
      <c r="C3740">
        <v>114.857597</v>
      </c>
      <c r="D3740" s="262">
        <f t="shared" si="62"/>
        <v>0.2876303666139497</v>
      </c>
      <c r="E3740" s="105">
        <v>-8.4733448733589293E-3</v>
      </c>
    </row>
    <row r="3741" spans="2:5">
      <c r="B3741" s="13">
        <v>40969</v>
      </c>
      <c r="C3741">
        <v>89.200751999999994</v>
      </c>
      <c r="D3741" s="262">
        <f t="shared" si="62"/>
        <v>1.9610041038772561</v>
      </c>
      <c r="E3741" s="105">
        <v>-8.4766638446654129E-3</v>
      </c>
    </row>
    <row r="3742" spans="2:5">
      <c r="B3742" s="13">
        <v>38142</v>
      </c>
      <c r="C3742">
        <v>30.125170000000001</v>
      </c>
      <c r="D3742" s="262">
        <f t="shared" si="62"/>
        <v>0.14364281493609965</v>
      </c>
      <c r="E3742" s="105">
        <v>-8.4790770353267379E-3</v>
      </c>
    </row>
    <row r="3743" spans="2:5">
      <c r="B3743" s="13">
        <v>37853</v>
      </c>
      <c r="C3743">
        <v>26.341415000000001</v>
      </c>
      <c r="D3743" s="262">
        <f t="shared" si="62"/>
        <v>-0.95527229671444991</v>
      </c>
      <c r="E3743" s="105">
        <v>-8.4849032809030511E-3</v>
      </c>
    </row>
    <row r="3744" spans="2:5">
      <c r="B3744" s="13">
        <v>42100</v>
      </c>
      <c r="C3744">
        <v>588.928406</v>
      </c>
      <c r="D3744" s="262">
        <f t="shared" si="62"/>
        <v>-0.78692752982272018</v>
      </c>
      <c r="E3744" s="105">
        <v>-8.4918851719412904E-3</v>
      </c>
    </row>
    <row r="3745" spans="2:5">
      <c r="B3745" s="13">
        <v>44232</v>
      </c>
      <c r="C3745">
        <v>2763.9816890000002</v>
      </c>
      <c r="D3745" s="262">
        <f t="shared" si="62"/>
        <v>-0.53864314843919114</v>
      </c>
      <c r="E3745" s="105">
        <v>-8.4978499495745232E-3</v>
      </c>
    </row>
    <row r="3746" spans="2:5">
      <c r="B3746" s="13">
        <v>45005</v>
      </c>
      <c r="C3746">
        <v>5990.984375</v>
      </c>
      <c r="D3746" s="262">
        <f t="shared" si="62"/>
        <v>227.13319445262093</v>
      </c>
      <c r="E3746" s="105">
        <v>-8.4979064181748814E-3</v>
      </c>
    </row>
    <row r="3747" spans="2:5">
      <c r="B3747" s="13">
        <v>37845</v>
      </c>
      <c r="C3747">
        <v>26.260905999999999</v>
      </c>
      <c r="D3747" s="262">
        <f t="shared" si="62"/>
        <v>-0.96999729065230722</v>
      </c>
      <c r="E3747" s="105">
        <v>-8.5108066705816329E-3</v>
      </c>
    </row>
    <row r="3748" spans="2:5">
      <c r="B3748" s="13">
        <v>43581</v>
      </c>
      <c r="C3748">
        <v>875.28448500000002</v>
      </c>
      <c r="D3748" s="262">
        <f t="shared" si="62"/>
        <v>6.4941538270962322</v>
      </c>
      <c r="E3748" s="105">
        <v>-8.5447198937570953E-3</v>
      </c>
    </row>
    <row r="3749" spans="2:5">
      <c r="B3749" s="13">
        <v>40505</v>
      </c>
      <c r="C3749">
        <v>116.79563899999999</v>
      </c>
      <c r="D3749" s="262">
        <f t="shared" si="62"/>
        <v>7.4797618542364636E-2</v>
      </c>
      <c r="E3749" s="105">
        <v>-8.5753876271191295E-3</v>
      </c>
    </row>
    <row r="3750" spans="2:5">
      <c r="B3750" s="13">
        <v>39105</v>
      </c>
      <c r="C3750">
        <v>108.667564</v>
      </c>
      <c r="D3750" s="262">
        <f t="shared" si="62"/>
        <v>0.67476951483118941</v>
      </c>
      <c r="E3750" s="105">
        <v>-8.6094714047578388E-3</v>
      </c>
    </row>
    <row r="3751" spans="2:5">
      <c r="B3751" s="13">
        <v>39654</v>
      </c>
      <c r="C3751">
        <v>64.885086000000001</v>
      </c>
      <c r="D3751" s="262">
        <f t="shared" si="62"/>
        <v>-0.18740543589663688</v>
      </c>
      <c r="E3751" s="105">
        <v>-8.6232171379964466E-3</v>
      </c>
    </row>
    <row r="3752" spans="2:5">
      <c r="B3752" s="13">
        <v>41446</v>
      </c>
      <c r="C3752">
        <v>79.849273999999994</v>
      </c>
      <c r="D3752" s="262">
        <f t="shared" si="62"/>
        <v>-0.98852034579774173</v>
      </c>
      <c r="E3752" s="105">
        <v>-8.6673799774243231E-3</v>
      </c>
    </row>
    <row r="3753" spans="2:5">
      <c r="B3753" s="13">
        <v>44895</v>
      </c>
      <c r="C3753">
        <v>6955.7211909999996</v>
      </c>
      <c r="D3753" s="262">
        <f t="shared" si="62"/>
        <v>0.17639407425951284</v>
      </c>
      <c r="E3753" s="105">
        <v>-8.6825507840692963E-3</v>
      </c>
    </row>
    <row r="3754" spans="2:5">
      <c r="B3754" s="13">
        <v>45016</v>
      </c>
      <c r="C3754">
        <v>5912.7475590000004</v>
      </c>
      <c r="D3754" s="262">
        <f t="shared" si="62"/>
        <v>0.66058839639249178</v>
      </c>
      <c r="E3754" s="105">
        <v>-8.6835612096660547E-3</v>
      </c>
    </row>
    <row r="3755" spans="2:5">
      <c r="B3755" s="13">
        <v>44333</v>
      </c>
      <c r="C3755">
        <v>3560.6340329999998</v>
      </c>
      <c r="D3755" s="262">
        <f t="shared" si="62"/>
        <v>-0.53809887875745954</v>
      </c>
      <c r="E3755" s="105">
        <v>-8.6980808790148665E-3</v>
      </c>
    </row>
    <row r="3756" spans="2:5">
      <c r="B3756" s="13">
        <v>45341</v>
      </c>
      <c r="C3756">
        <v>7708.6499020000001</v>
      </c>
      <c r="D3756" s="262">
        <f t="shared" si="62"/>
        <v>-5.6601580627813085E-2</v>
      </c>
      <c r="E3756">
        <v>-8.6994977941182335E-3</v>
      </c>
    </row>
    <row r="3757" spans="2:5">
      <c r="B3757" s="13">
        <v>45237</v>
      </c>
      <c r="C3757">
        <v>8171.1499020000001</v>
      </c>
      <c r="D3757" s="262">
        <f t="shared" si="62"/>
        <v>98.849253756913527</v>
      </c>
      <c r="E3757">
        <v>-8.7045197195807188E-3</v>
      </c>
    </row>
    <row r="3758" spans="2:5">
      <c r="B3758" s="13">
        <v>38841</v>
      </c>
      <c r="C3758">
        <v>81.834862000000001</v>
      </c>
      <c r="D3758" s="262">
        <f t="shared" si="62"/>
        <v>-5.5435094038298091E-2</v>
      </c>
      <c r="E3758" s="105">
        <v>-8.7208486095480351E-3</v>
      </c>
    </row>
    <row r="3759" spans="2:5">
      <c r="B3759" s="13">
        <v>40799</v>
      </c>
      <c r="C3759">
        <v>86.637626999999995</v>
      </c>
      <c r="D3759" s="262">
        <f t="shared" si="62"/>
        <v>0.69433160542238492</v>
      </c>
      <c r="E3759" s="105">
        <v>-8.7251623016733719E-3</v>
      </c>
    </row>
    <row r="3760" spans="2:5">
      <c r="B3760" s="13">
        <v>38287</v>
      </c>
      <c r="C3760">
        <v>51.133808000000002</v>
      </c>
      <c r="D3760" s="262">
        <f t="shared" si="62"/>
        <v>-0.20057543026100538</v>
      </c>
      <c r="E3760" s="105">
        <v>-8.7291829002717966E-3</v>
      </c>
    </row>
    <row r="3761" spans="2:5">
      <c r="B3761" s="13">
        <v>39520</v>
      </c>
      <c r="C3761">
        <v>63.963267999999999</v>
      </c>
      <c r="D3761" s="262">
        <f t="shared" si="62"/>
        <v>-4.0926318280709265E-2</v>
      </c>
      <c r="E3761" s="105">
        <v>-8.7325180445708799E-3</v>
      </c>
    </row>
    <row r="3762" spans="2:5">
      <c r="B3762" s="13">
        <v>40142</v>
      </c>
      <c r="C3762">
        <v>66.692757</v>
      </c>
      <c r="D3762" s="262">
        <f t="shared" si="62"/>
        <v>-0.92810810389300646</v>
      </c>
      <c r="E3762" s="105">
        <v>-8.7388933256893099E-3</v>
      </c>
    </row>
    <row r="3763" spans="2:5">
      <c r="B3763" s="13">
        <v>43179</v>
      </c>
      <c r="C3763">
        <v>927.681152</v>
      </c>
      <c r="D3763" s="262">
        <f t="shared" si="62"/>
        <v>-0.19728701276039581</v>
      </c>
      <c r="E3763" s="105">
        <v>-8.7529533647533291E-3</v>
      </c>
    </row>
    <row r="3764" spans="2:5">
      <c r="B3764" s="13">
        <v>43249</v>
      </c>
      <c r="C3764">
        <v>1155.682251</v>
      </c>
      <c r="D3764" s="262">
        <f t="shared" si="62"/>
        <v>-8.7091289007574124E-2</v>
      </c>
      <c r="E3764" s="105">
        <v>-8.7623970877768707E-3</v>
      </c>
    </row>
    <row r="3765" spans="2:5">
      <c r="B3765" s="13">
        <v>43355</v>
      </c>
      <c r="C3765">
        <v>1265.934082</v>
      </c>
      <c r="D3765" s="262">
        <f t="shared" si="62"/>
        <v>-0.83605712217761907</v>
      </c>
      <c r="E3765" s="105">
        <v>-8.7669443269904265E-3</v>
      </c>
    </row>
    <row r="3766" spans="2:5">
      <c r="B3766" s="13">
        <v>45328</v>
      </c>
      <c r="C3766">
        <v>7721.7998049999997</v>
      </c>
      <c r="D3766" s="262">
        <f t="shared" si="62"/>
        <v>0.60407949608289013</v>
      </c>
      <c r="E3766">
        <v>-8.7739129361878686E-3</v>
      </c>
    </row>
    <row r="3767" spans="2:5">
      <c r="B3767" s="13">
        <v>44445</v>
      </c>
      <c r="C3767">
        <v>4813.8510740000002</v>
      </c>
      <c r="D3767" s="262">
        <f t="shared" si="62"/>
        <v>3.9475813226052718</v>
      </c>
      <c r="E3767" s="105">
        <v>-8.7814249253830474E-3</v>
      </c>
    </row>
    <row r="3768" spans="2:5">
      <c r="B3768" s="13">
        <v>43200</v>
      </c>
      <c r="C3768">
        <v>972.97058100000004</v>
      </c>
      <c r="D3768" s="262">
        <f t="shared" si="62"/>
        <v>23.372643613256226</v>
      </c>
      <c r="E3768" s="105">
        <v>-8.8720692890880883E-3</v>
      </c>
    </row>
    <row r="3769" spans="2:5">
      <c r="B3769" s="13">
        <v>39926</v>
      </c>
      <c r="C3769">
        <v>39.920600999999998</v>
      </c>
      <c r="D3769" s="262">
        <f t="shared" si="62"/>
        <v>-0.52979628542302093</v>
      </c>
      <c r="E3769" s="105">
        <v>-8.8745112753600627E-3</v>
      </c>
    </row>
    <row r="3770" spans="2:5">
      <c r="B3770" s="13">
        <v>40938</v>
      </c>
      <c r="C3770">
        <v>84.900649999999999</v>
      </c>
      <c r="D3770" s="262">
        <f t="shared" si="62"/>
        <v>-0.89836430439768389</v>
      </c>
      <c r="E3770" s="105">
        <v>-8.9018146506957638E-3</v>
      </c>
    </row>
    <row r="3771" spans="2:5">
      <c r="B3771" s="13">
        <v>43999</v>
      </c>
      <c r="C3771">
        <v>835.34283400000004</v>
      </c>
      <c r="D3771" s="262">
        <f t="shared" si="62"/>
        <v>8.8636721481137979</v>
      </c>
      <c r="E3771" s="105">
        <v>-8.9162554766893005E-3</v>
      </c>
    </row>
    <row r="3772" spans="2:5">
      <c r="B3772" s="13">
        <v>41012</v>
      </c>
      <c r="C3772">
        <v>84.688828000000001</v>
      </c>
      <c r="D3772" s="262">
        <f t="shared" si="62"/>
        <v>2.8821529916081706E-2</v>
      </c>
      <c r="E3772" s="105">
        <v>-8.9237882155628247E-3</v>
      </c>
    </row>
    <row r="3773" spans="2:5">
      <c r="B3773" s="13">
        <v>40997</v>
      </c>
      <c r="C3773">
        <v>82.316344999999998</v>
      </c>
      <c r="D3773" s="262">
        <f t="shared" si="62"/>
        <v>0.31556417642792989</v>
      </c>
      <c r="E3773" s="105">
        <v>-8.9261647548960661E-3</v>
      </c>
    </row>
    <row r="3774" spans="2:5">
      <c r="B3774" s="13">
        <v>39693</v>
      </c>
      <c r="C3774">
        <v>62.571136000000003</v>
      </c>
      <c r="D3774" s="262">
        <f t="shared" si="62"/>
        <v>2.6761392614990762E-2</v>
      </c>
      <c r="E3774" s="105">
        <v>-8.9391997851224914E-3</v>
      </c>
    </row>
    <row r="3775" spans="2:5">
      <c r="B3775" s="13">
        <v>38502</v>
      </c>
      <c r="C3775">
        <v>60.940289</v>
      </c>
      <c r="D3775" s="262">
        <f t="shared" si="62"/>
        <v>-0.38460419487701275</v>
      </c>
      <c r="E3775" s="105">
        <v>-8.9502556209931222E-3</v>
      </c>
    </row>
    <row r="3776" spans="2:5">
      <c r="B3776" s="13">
        <v>41190</v>
      </c>
      <c r="C3776">
        <v>99.026168999999996</v>
      </c>
      <c r="D3776" s="262">
        <f t="shared" si="62"/>
        <v>-0.98591407432552358</v>
      </c>
      <c r="E3776" s="105">
        <v>-8.952032363436474E-3</v>
      </c>
    </row>
    <row r="3777" spans="2:5">
      <c r="B3777" s="13">
        <v>45406</v>
      </c>
      <c r="C3777">
        <v>7030.1499020000001</v>
      </c>
      <c r="D3777" s="262">
        <f t="shared" si="62"/>
        <v>66.968047867512198</v>
      </c>
      <c r="E3777">
        <v>-8.9865942402185314E-3</v>
      </c>
    </row>
    <row r="3778" spans="2:5">
      <c r="B3778" s="13">
        <v>41107</v>
      </c>
      <c r="C3778">
        <v>103.433159</v>
      </c>
      <c r="D3778" s="262">
        <f t="shared" si="62"/>
        <v>-0.98221107767769344</v>
      </c>
      <c r="E3778" s="105">
        <v>-8.9882015327416853E-3</v>
      </c>
    </row>
    <row r="3779" spans="2:5">
      <c r="B3779" s="13">
        <v>44538</v>
      </c>
      <c r="C3779">
        <v>5814.4702150000003</v>
      </c>
      <c r="D3779" s="262">
        <f t="shared" si="62"/>
        <v>62.871180105984628</v>
      </c>
      <c r="E3779" s="105">
        <v>-9.0015977740556981E-3</v>
      </c>
    </row>
    <row r="3780" spans="2:5">
      <c r="B3780" s="13">
        <v>41474</v>
      </c>
      <c r="C3780">
        <v>91.034332000000006</v>
      </c>
      <c r="D3780" s="262">
        <f t="shared" si="62"/>
        <v>0.91726365853194192</v>
      </c>
      <c r="E3780" s="105">
        <v>-9.0136818838185626E-3</v>
      </c>
    </row>
    <row r="3781" spans="2:5">
      <c r="B3781" s="13">
        <v>38230</v>
      </c>
      <c r="C3781">
        <v>47.481383999999998</v>
      </c>
      <c r="D3781" s="262">
        <f t="shared" si="62"/>
        <v>-0.12968193368039715</v>
      </c>
      <c r="E3781" s="105">
        <v>-9.0497128446266374E-3</v>
      </c>
    </row>
    <row r="3782" spans="2:5">
      <c r="B3782" s="13">
        <v>38917</v>
      </c>
      <c r="C3782">
        <v>54.556358000000003</v>
      </c>
      <c r="D3782" s="262">
        <f t="shared" si="62"/>
        <v>-0.8002965508674047</v>
      </c>
      <c r="E3782" s="105">
        <v>-9.0555950928484091E-3</v>
      </c>
    </row>
    <row r="3783" spans="2:5">
      <c r="B3783" s="13">
        <v>41835</v>
      </c>
      <c r="C3783">
        <v>273.18685900000003</v>
      </c>
      <c r="D3783" s="262">
        <f t="shared" si="62"/>
        <v>2.6032306521475341</v>
      </c>
      <c r="E3783" s="105">
        <v>-9.0652977761458871E-3</v>
      </c>
    </row>
    <row r="3784" spans="2:5">
      <c r="B3784" s="13">
        <v>41507</v>
      </c>
      <c r="C3784">
        <v>75.8172</v>
      </c>
      <c r="D3784" s="262">
        <f t="shared" ref="D3784:D3847" si="63">(C3784-C3785)/C3785</f>
        <v>1.7031110741587514</v>
      </c>
      <c r="E3784" s="105">
        <v>-9.0670057903495561E-3</v>
      </c>
    </row>
    <row r="3785" spans="2:5">
      <c r="B3785" s="13">
        <v>37946</v>
      </c>
      <c r="C3785">
        <v>28.048126</v>
      </c>
      <c r="D3785" s="262">
        <f t="shared" si="63"/>
        <v>-0.99328234559626172</v>
      </c>
      <c r="E3785" s="105">
        <v>-9.1011922598601639E-3</v>
      </c>
    </row>
    <row r="3786" spans="2:5">
      <c r="B3786" s="13">
        <v>44414</v>
      </c>
      <c r="C3786">
        <v>4175.2856449999999</v>
      </c>
      <c r="D3786" s="262">
        <f t="shared" si="63"/>
        <v>42.356036064022241</v>
      </c>
      <c r="E3786" s="105">
        <v>-9.1018860130072047E-3</v>
      </c>
    </row>
    <row r="3787" spans="2:5">
      <c r="B3787" s="13">
        <v>40687</v>
      </c>
      <c r="C3787">
        <v>96.302291999999994</v>
      </c>
      <c r="D3787" s="262">
        <f t="shared" si="63"/>
        <v>2.8427626048266298E-2</v>
      </c>
      <c r="E3787" s="105">
        <v>-9.1217076202799105E-3</v>
      </c>
    </row>
    <row r="3788" spans="2:5">
      <c r="B3788" s="13">
        <v>40162</v>
      </c>
      <c r="C3788">
        <v>93.640320000000003</v>
      </c>
      <c r="D3788" s="262">
        <f t="shared" si="63"/>
        <v>0.44324839641070729</v>
      </c>
      <c r="E3788" s="105">
        <v>-9.1248978454539307E-3</v>
      </c>
    </row>
    <row r="3789" spans="2:5">
      <c r="B3789" s="13">
        <v>38793</v>
      </c>
      <c r="C3789">
        <v>64.881637999999995</v>
      </c>
      <c r="D3789" s="262">
        <f t="shared" si="63"/>
        <v>-0.98869596909601976</v>
      </c>
      <c r="E3789" s="105">
        <v>-9.1623898167678425E-3</v>
      </c>
    </row>
    <row r="3790" spans="2:5">
      <c r="B3790" s="13">
        <v>44560</v>
      </c>
      <c r="C3790">
        <v>5739.6904299999997</v>
      </c>
      <c r="D3790" s="262">
        <f t="shared" si="63"/>
        <v>58.761802533168726</v>
      </c>
      <c r="E3790" s="105">
        <v>-9.1769395278606287E-3</v>
      </c>
    </row>
    <row r="3791" spans="2:5">
      <c r="B3791" s="13">
        <v>40956</v>
      </c>
      <c r="C3791">
        <v>96.042793000000003</v>
      </c>
      <c r="D3791" s="262">
        <f t="shared" si="63"/>
        <v>-0.98858729513985744</v>
      </c>
      <c r="E3791" s="105">
        <v>-9.1784198650441528E-3</v>
      </c>
    </row>
    <row r="3792" spans="2:5">
      <c r="B3792" s="13">
        <v>44769</v>
      </c>
      <c r="C3792">
        <v>8415.4277340000008</v>
      </c>
      <c r="D3792" s="262">
        <f t="shared" si="63"/>
        <v>91.218314288214955</v>
      </c>
      <c r="E3792" s="105">
        <v>-9.1822044102258943E-3</v>
      </c>
    </row>
    <row r="3793" spans="2:5">
      <c r="B3793" s="13">
        <v>40793</v>
      </c>
      <c r="C3793">
        <v>91.255493000000001</v>
      </c>
      <c r="D3793" s="262">
        <f t="shared" si="63"/>
        <v>2.10046583011564</v>
      </c>
      <c r="E3793" s="105">
        <v>-9.1995576507893466E-3</v>
      </c>
    </row>
    <row r="3794" spans="2:5">
      <c r="B3794" s="13">
        <v>37872</v>
      </c>
      <c r="C3794">
        <v>29.432832999999999</v>
      </c>
      <c r="D3794" s="262">
        <f t="shared" si="63"/>
        <v>-0.99523723745467985</v>
      </c>
      <c r="E3794" s="105">
        <v>-9.2136616789993842E-3</v>
      </c>
    </row>
    <row r="3795" spans="2:5">
      <c r="B3795" s="13">
        <v>44483</v>
      </c>
      <c r="C3795">
        <v>6179.7817379999997</v>
      </c>
      <c r="D3795" s="262">
        <f t="shared" si="63"/>
        <v>60.239752983804252</v>
      </c>
      <c r="E3795" s="105">
        <v>-9.2350473278368494E-3</v>
      </c>
    </row>
    <row r="3796" spans="2:5">
      <c r="B3796" s="13">
        <v>40189</v>
      </c>
      <c r="C3796">
        <v>100.911278</v>
      </c>
      <c r="D3796" s="262">
        <f t="shared" si="63"/>
        <v>0.15120668113518879</v>
      </c>
      <c r="E3796" s="105">
        <v>-9.2360689270774669E-3</v>
      </c>
    </row>
    <row r="3797" spans="2:5">
      <c r="B3797" s="13">
        <v>39042</v>
      </c>
      <c r="C3797">
        <v>87.656959999999998</v>
      </c>
      <c r="D3797" s="262">
        <f t="shared" si="63"/>
        <v>-0.88799389436942988</v>
      </c>
      <c r="E3797" s="105">
        <v>-9.2572668797911168E-3</v>
      </c>
    </row>
    <row r="3798" spans="2:5">
      <c r="B3798" s="13">
        <v>42941</v>
      </c>
      <c r="C3798">
        <v>782.60876499999995</v>
      </c>
      <c r="D3798" s="262">
        <f t="shared" si="63"/>
        <v>1.8791045602434273</v>
      </c>
      <c r="E3798" s="105">
        <v>-9.2676617313343333E-3</v>
      </c>
    </row>
    <row r="3799" spans="2:5">
      <c r="B3799" s="13">
        <v>41873</v>
      </c>
      <c r="C3799">
        <v>271.823669</v>
      </c>
      <c r="D3799" s="262">
        <f t="shared" si="63"/>
        <v>8.8784650841566126</v>
      </c>
      <c r="E3799" s="105">
        <v>-9.2742372043993077E-3</v>
      </c>
    </row>
    <row r="3800" spans="2:5">
      <c r="B3800" s="13">
        <v>37922</v>
      </c>
      <c r="C3800">
        <v>27.516791999999999</v>
      </c>
      <c r="D3800" s="262">
        <f t="shared" si="63"/>
        <v>-0.78720323028510453</v>
      </c>
      <c r="E3800" s="105">
        <v>-9.2754438869850006E-3</v>
      </c>
    </row>
    <row r="3801" spans="2:5">
      <c r="B3801" s="13">
        <v>40543</v>
      </c>
      <c r="C3801">
        <v>129.31019599999999</v>
      </c>
      <c r="D3801" s="262">
        <f t="shared" si="63"/>
        <v>-0.98387079441181224</v>
      </c>
      <c r="E3801" s="105">
        <v>-9.319173542225995E-3</v>
      </c>
    </row>
    <row r="3802" spans="2:5">
      <c r="B3802" s="13">
        <v>44697</v>
      </c>
      <c r="C3802">
        <v>8017.1459960000002</v>
      </c>
      <c r="D3802" s="262">
        <f t="shared" si="63"/>
        <v>7.5295903955050214</v>
      </c>
      <c r="E3802" s="105">
        <v>-9.3198342912085719E-3</v>
      </c>
    </row>
    <row r="3803" spans="2:5">
      <c r="B3803" s="13">
        <v>43140</v>
      </c>
      <c r="C3803">
        <v>939.92156999999997</v>
      </c>
      <c r="D3803" s="262">
        <f t="shared" si="63"/>
        <v>-0.25717576108652002</v>
      </c>
      <c r="E3803" s="105">
        <v>-9.3286541314312223E-3</v>
      </c>
    </row>
    <row r="3804" spans="2:5">
      <c r="B3804" s="13">
        <v>44085</v>
      </c>
      <c r="C3804">
        <v>1265.3350829999999</v>
      </c>
      <c r="D3804" s="262">
        <f t="shared" si="63"/>
        <v>34.251330392284366</v>
      </c>
      <c r="E3804" s="105">
        <v>-9.3311272222390482E-3</v>
      </c>
    </row>
    <row r="3805" spans="2:5">
      <c r="B3805" s="13">
        <v>39916</v>
      </c>
      <c r="C3805">
        <v>35.894675999999997</v>
      </c>
      <c r="D3805" s="262">
        <f t="shared" si="63"/>
        <v>-0.98008818336712988</v>
      </c>
      <c r="E3805" s="105">
        <v>-9.3459579225316607E-3</v>
      </c>
    </row>
    <row r="3806" spans="2:5">
      <c r="B3806" s="13">
        <v>44193</v>
      </c>
      <c r="C3806">
        <v>1802.682129</v>
      </c>
      <c r="D3806" s="262">
        <f t="shared" si="63"/>
        <v>25.854516304951154</v>
      </c>
      <c r="E3806" s="105">
        <v>-9.352525317830658E-3</v>
      </c>
    </row>
    <row r="3807" spans="2:5">
      <c r="B3807" s="13">
        <v>38539</v>
      </c>
      <c r="C3807">
        <v>67.127707999999998</v>
      </c>
      <c r="D3807" s="262">
        <f t="shared" si="63"/>
        <v>5.3501018923912902E-2</v>
      </c>
      <c r="E3807" s="105">
        <v>-9.3526764233338566E-3</v>
      </c>
    </row>
    <row r="3808" spans="2:5">
      <c r="B3808" s="13">
        <v>39661</v>
      </c>
      <c r="C3808">
        <v>63.718693000000002</v>
      </c>
      <c r="D3808" s="262">
        <f t="shared" si="63"/>
        <v>1.0029561183297317</v>
      </c>
      <c r="E3808" s="105">
        <v>-9.3597215341986954E-3</v>
      </c>
    </row>
    <row r="3809" spans="2:5">
      <c r="B3809" s="13">
        <v>39849</v>
      </c>
      <c r="C3809">
        <v>31.812325999999999</v>
      </c>
      <c r="D3809" s="262">
        <f t="shared" si="63"/>
        <v>-0.94758732826357694</v>
      </c>
      <c r="E3809" s="105">
        <v>-9.3729633647692701E-3</v>
      </c>
    </row>
    <row r="3810" spans="2:5">
      <c r="B3810" s="13">
        <v>42705</v>
      </c>
      <c r="C3810">
        <v>606.95867899999996</v>
      </c>
      <c r="D3810" s="262">
        <f t="shared" si="63"/>
        <v>10.928365954165228</v>
      </c>
      <c r="E3810" s="105">
        <v>-9.4002483855618307E-3</v>
      </c>
    </row>
    <row r="3811" spans="2:5">
      <c r="B3811" s="13">
        <v>38335</v>
      </c>
      <c r="C3811">
        <v>50.88364</v>
      </c>
      <c r="D3811" s="262">
        <f t="shared" si="63"/>
        <v>-0.49615008670638683</v>
      </c>
      <c r="E3811" s="105">
        <v>-9.4154670851119265E-3</v>
      </c>
    </row>
    <row r="3812" spans="2:5">
      <c r="B3812" s="13">
        <v>41183</v>
      </c>
      <c r="C3812">
        <v>100.989677</v>
      </c>
      <c r="D3812" s="262">
        <f t="shared" si="63"/>
        <v>-0.88657541173552046</v>
      </c>
      <c r="E3812" s="105">
        <v>-9.4158079949590197E-3</v>
      </c>
    </row>
    <row r="3813" spans="2:5">
      <c r="B3813" s="13">
        <v>42471</v>
      </c>
      <c r="C3813">
        <v>890.368469</v>
      </c>
      <c r="D3813" s="262">
        <f t="shared" si="63"/>
        <v>0.15607801286066519</v>
      </c>
      <c r="E3813" s="105">
        <v>-9.4159758789499753E-3</v>
      </c>
    </row>
    <row r="3814" spans="2:5">
      <c r="B3814" s="13">
        <v>43797</v>
      </c>
      <c r="C3814">
        <v>770.16296399999999</v>
      </c>
      <c r="D3814" s="262">
        <f t="shared" si="63"/>
        <v>10.243492949850763</v>
      </c>
      <c r="E3814" s="105">
        <v>-9.4181952523526707E-3</v>
      </c>
    </row>
    <row r="3815" spans="2:5">
      <c r="B3815" s="13">
        <v>38670</v>
      </c>
      <c r="C3815">
        <v>68.498549999999994</v>
      </c>
      <c r="D3815" s="262">
        <f t="shared" si="63"/>
        <v>-0.23698868861354958</v>
      </c>
      <c r="E3815" s="105">
        <v>-9.4199647895573928E-3</v>
      </c>
    </row>
    <row r="3816" spans="2:5">
      <c r="B3816" s="13">
        <v>39392</v>
      </c>
      <c r="C3816">
        <v>89.773964000000007</v>
      </c>
      <c r="D3816" s="262">
        <f t="shared" si="63"/>
        <v>-0.14268033317311699</v>
      </c>
      <c r="E3816" s="105">
        <v>-9.4265174842290828E-3</v>
      </c>
    </row>
    <row r="3817" spans="2:5">
      <c r="B3817" s="13">
        <v>39101</v>
      </c>
      <c r="C3817">
        <v>104.714691</v>
      </c>
      <c r="D3817" s="262">
        <f t="shared" si="63"/>
        <v>-0.98715549629691224</v>
      </c>
      <c r="E3817" s="105">
        <v>-9.4324745062791659E-3</v>
      </c>
    </row>
    <row r="3818" spans="2:5">
      <c r="B3818" s="13">
        <v>44707</v>
      </c>
      <c r="C3818">
        <v>8152.4902339999999</v>
      </c>
      <c r="D3818" s="262">
        <f t="shared" si="63"/>
        <v>10.740282218347135</v>
      </c>
      <c r="E3818" s="105">
        <v>-9.4339399817897317E-3</v>
      </c>
    </row>
    <row r="3819" spans="2:5">
      <c r="B3819" s="13">
        <v>42758</v>
      </c>
      <c r="C3819">
        <v>694.40325900000005</v>
      </c>
      <c r="D3819" s="262">
        <f t="shared" si="63"/>
        <v>-0.20772814960174599</v>
      </c>
      <c r="E3819" s="105">
        <v>-9.4467821048317049E-3</v>
      </c>
    </row>
    <row r="3820" spans="2:5">
      <c r="B3820" s="13">
        <v>42419</v>
      </c>
      <c r="C3820">
        <v>876.47094700000002</v>
      </c>
      <c r="D3820" s="262">
        <f t="shared" si="63"/>
        <v>29.598907570570788</v>
      </c>
      <c r="E3820" s="105">
        <v>-9.4602104076157018E-3</v>
      </c>
    </row>
    <row r="3821" spans="2:5">
      <c r="B3821" s="13">
        <v>37585</v>
      </c>
      <c r="C3821">
        <v>28.643864000000001</v>
      </c>
      <c r="D3821" s="262">
        <f t="shared" si="63"/>
        <v>-0.71439406409853634</v>
      </c>
      <c r="E3821" s="105">
        <v>-9.4656238087915279E-3</v>
      </c>
    </row>
    <row r="3822" spans="2:5">
      <c r="B3822" s="13">
        <v>41194</v>
      </c>
      <c r="C3822">
        <v>100.291557</v>
      </c>
      <c r="D3822" s="262">
        <f t="shared" si="63"/>
        <v>0.16357239604540022</v>
      </c>
      <c r="E3822" s="105">
        <v>-9.480729148740057E-3</v>
      </c>
    </row>
    <row r="3823" spans="2:5">
      <c r="B3823" s="13">
        <v>41026</v>
      </c>
      <c r="C3823">
        <v>86.192795000000004</v>
      </c>
      <c r="D3823" s="262">
        <f t="shared" si="63"/>
        <v>-0.9692629585957524</v>
      </c>
      <c r="E3823" s="105">
        <v>-9.4935453859322973E-3</v>
      </c>
    </row>
    <row r="3824" spans="2:5">
      <c r="B3824" s="13">
        <v>44242</v>
      </c>
      <c r="C3824">
        <v>2804.1994629999999</v>
      </c>
      <c r="D3824" s="262">
        <f t="shared" si="63"/>
        <v>34.243841353717691</v>
      </c>
      <c r="E3824" s="105">
        <v>-9.4935455814979877E-3</v>
      </c>
    </row>
    <row r="3825" spans="2:5">
      <c r="B3825" s="13">
        <v>41431</v>
      </c>
      <c r="C3825">
        <v>79.565658999999997</v>
      </c>
      <c r="D3825" s="262">
        <f t="shared" si="63"/>
        <v>0.1727188026219395</v>
      </c>
      <c r="E3825" s="105">
        <v>-9.5056296997909386E-3</v>
      </c>
    </row>
    <row r="3826" spans="2:5">
      <c r="B3826" s="13">
        <v>38667</v>
      </c>
      <c r="C3826">
        <v>67.847176000000005</v>
      </c>
      <c r="D3826" s="262">
        <f t="shared" si="63"/>
        <v>-0.99188998378275783</v>
      </c>
      <c r="E3826" s="105">
        <v>-9.5093107810309847E-3</v>
      </c>
    </row>
    <row r="3827" spans="2:5">
      <c r="B3827" s="13">
        <v>45268</v>
      </c>
      <c r="C3827">
        <v>8365.8496090000008</v>
      </c>
      <c r="D3827" s="262">
        <f t="shared" si="63"/>
        <v>93.890928924259626</v>
      </c>
      <c r="E3827">
        <v>-9.519063608110015E-3</v>
      </c>
    </row>
    <row r="3828" spans="2:5">
      <c r="B3828" s="13">
        <v>41078</v>
      </c>
      <c r="C3828">
        <v>88.162796</v>
      </c>
      <c r="D3828" s="262">
        <f t="shared" si="63"/>
        <v>2.9179248108476195E-2</v>
      </c>
      <c r="E3828" s="105">
        <v>-9.519200523095751E-3</v>
      </c>
    </row>
    <row r="3829" spans="2:5">
      <c r="B3829" s="13">
        <v>40939</v>
      </c>
      <c r="C3829">
        <v>85.663207999999997</v>
      </c>
      <c r="D3829" s="262">
        <f t="shared" si="63"/>
        <v>0.2686810472088515</v>
      </c>
      <c r="E3829" s="105">
        <v>-9.5519391642086109E-3</v>
      </c>
    </row>
    <row r="3830" spans="2:5">
      <c r="B3830" s="13">
        <v>38778</v>
      </c>
      <c r="C3830">
        <v>67.521468999999996</v>
      </c>
      <c r="D3830" s="262">
        <f t="shared" si="63"/>
        <v>-0.19056334151199825</v>
      </c>
      <c r="E3830" s="105">
        <v>-9.5549755365255604E-3</v>
      </c>
    </row>
    <row r="3831" spans="2:5">
      <c r="B3831" s="13">
        <v>40879</v>
      </c>
      <c r="C3831">
        <v>83.417854000000005</v>
      </c>
      <c r="D3831" s="262">
        <f t="shared" si="63"/>
        <v>-4.9251552411447568E-2</v>
      </c>
      <c r="E3831" s="105">
        <v>-9.5573525273755563E-3</v>
      </c>
    </row>
    <row r="3832" spans="2:5">
      <c r="B3832" s="13">
        <v>41052</v>
      </c>
      <c r="C3832">
        <v>87.739142999999999</v>
      </c>
      <c r="D3832" s="262">
        <f t="shared" si="63"/>
        <v>5.1985345583498939E-2</v>
      </c>
      <c r="E3832" s="105">
        <v>-9.5649037306648563E-3</v>
      </c>
    </row>
    <row r="3833" spans="2:5">
      <c r="B3833" s="13">
        <v>41550</v>
      </c>
      <c r="C3833">
        <v>83.403389000000004</v>
      </c>
      <c r="D3833" s="262">
        <f t="shared" si="63"/>
        <v>1.9465183777906268</v>
      </c>
      <c r="E3833" s="105">
        <v>-9.5669804474020938E-3</v>
      </c>
    </row>
    <row r="3834" spans="2:5">
      <c r="B3834" s="13">
        <v>37949</v>
      </c>
      <c r="C3834">
        <v>28.305741999999999</v>
      </c>
      <c r="D3834" s="262">
        <f t="shared" si="63"/>
        <v>-0.95287760914691333</v>
      </c>
      <c r="E3834" s="105">
        <v>-9.5775764024126873E-3</v>
      </c>
    </row>
    <row r="3835" spans="2:5">
      <c r="B3835" s="13">
        <v>43693</v>
      </c>
      <c r="C3835">
        <v>600.685608</v>
      </c>
      <c r="D3835" s="262">
        <f t="shared" si="63"/>
        <v>1.1962513701397659</v>
      </c>
      <c r="E3835" s="105">
        <v>-9.6108155556702858E-3</v>
      </c>
    </row>
    <row r="3836" spans="2:5">
      <c r="B3836" s="13">
        <v>41982</v>
      </c>
      <c r="C3836">
        <v>273.50494400000002</v>
      </c>
      <c r="D3836" s="262">
        <f t="shared" si="63"/>
        <v>-0.5868009744788224</v>
      </c>
      <c r="E3836" s="105">
        <v>-9.6255881355246549E-3</v>
      </c>
    </row>
    <row r="3837" spans="2:5">
      <c r="B3837" s="13">
        <v>42739</v>
      </c>
      <c r="C3837">
        <v>661.92059300000005</v>
      </c>
      <c r="D3837" s="262">
        <f t="shared" si="63"/>
        <v>-0.36708686956805797</v>
      </c>
      <c r="E3837" s="105">
        <v>-9.6294611367184237E-3</v>
      </c>
    </row>
    <row r="3838" spans="2:5">
      <c r="B3838" s="13">
        <v>42360</v>
      </c>
      <c r="C3838">
        <v>1045.8316649999999</v>
      </c>
      <c r="D3838" s="262">
        <f t="shared" si="63"/>
        <v>9.3081736680107454</v>
      </c>
      <c r="E3838" s="105">
        <v>-9.6348297244313284E-3</v>
      </c>
    </row>
    <row r="3839" spans="2:5">
      <c r="B3839" s="13">
        <v>40694</v>
      </c>
      <c r="C3839">
        <v>101.456543</v>
      </c>
      <c r="D3839" s="262">
        <f t="shared" si="63"/>
        <v>0.64860949853719518</v>
      </c>
      <c r="E3839" s="105">
        <v>-9.6599416940607082E-3</v>
      </c>
    </row>
    <row r="3840" spans="2:5">
      <c r="B3840" s="13">
        <v>38531</v>
      </c>
      <c r="C3840">
        <v>61.540675999999998</v>
      </c>
      <c r="D3840" s="262">
        <f t="shared" si="63"/>
        <v>-0.9286310423184696</v>
      </c>
      <c r="E3840" s="105">
        <v>-9.6618064403814173E-3</v>
      </c>
    </row>
    <row r="3841" spans="2:5">
      <c r="B3841" s="13">
        <v>43083</v>
      </c>
      <c r="C3841">
        <v>862.28912400000002</v>
      </c>
      <c r="D3841" s="262">
        <f t="shared" si="63"/>
        <v>12.293701436349911</v>
      </c>
      <c r="E3841" s="105">
        <v>-9.6784508489090541E-3</v>
      </c>
    </row>
    <row r="3842" spans="2:5">
      <c r="B3842" s="13">
        <v>38786</v>
      </c>
      <c r="C3842">
        <v>64.864486999999997</v>
      </c>
      <c r="D3842" s="262">
        <f t="shared" si="63"/>
        <v>-0.92033589785362357</v>
      </c>
      <c r="E3842" s="105">
        <v>-9.6834533048505249E-3</v>
      </c>
    </row>
    <row r="3843" spans="2:5">
      <c r="B3843" s="13">
        <v>43641</v>
      </c>
      <c r="C3843">
        <v>814.22479199999998</v>
      </c>
      <c r="D3843" s="262">
        <f t="shared" si="63"/>
        <v>-0.80798354113897231</v>
      </c>
      <c r="E3843" s="105">
        <v>-9.6941941579762759E-3</v>
      </c>
    </row>
    <row r="3844" spans="2:5">
      <c r="B3844" s="13">
        <v>44386</v>
      </c>
      <c r="C3844">
        <v>4240.390625</v>
      </c>
      <c r="D3844" s="262">
        <f t="shared" si="63"/>
        <v>134.82267679977056</v>
      </c>
      <c r="E3844" s="105">
        <v>-9.6946907390749407E-3</v>
      </c>
    </row>
    <row r="3845" spans="2:5">
      <c r="B3845" s="13">
        <v>37602</v>
      </c>
      <c r="C3845">
        <v>31.220048999999999</v>
      </c>
      <c r="D3845" s="262">
        <f t="shared" si="63"/>
        <v>-0.96408423676789889</v>
      </c>
      <c r="E3845" s="105">
        <v>-9.7037775522847182E-3</v>
      </c>
    </row>
    <row r="3846" spans="2:5">
      <c r="B3846" s="13">
        <v>44013</v>
      </c>
      <c r="C3846">
        <v>869.25756799999999</v>
      </c>
      <c r="D3846" s="262">
        <f t="shared" si="63"/>
        <v>5.1053516693122532E-2</v>
      </c>
      <c r="E3846" s="105">
        <v>-9.7139973772806809E-3</v>
      </c>
    </row>
    <row r="3847" spans="2:5">
      <c r="B3847" s="13">
        <v>43616</v>
      </c>
      <c r="C3847">
        <v>827.03454599999998</v>
      </c>
      <c r="D3847" s="262">
        <f t="shared" si="63"/>
        <v>-0.9026869148132769</v>
      </c>
      <c r="E3847" s="105">
        <v>-9.7142779825453215E-3</v>
      </c>
    </row>
    <row r="3848" spans="2:5">
      <c r="B3848" s="13">
        <v>44720</v>
      </c>
      <c r="C3848">
        <v>8498.6982420000004</v>
      </c>
      <c r="D3848" s="262">
        <f t="shared" ref="D3848:D3911" si="64">(C3848-C3849)/C3849</f>
        <v>9.0789494292109278</v>
      </c>
      <c r="E3848" s="105">
        <v>-9.7371042990936109E-3</v>
      </c>
    </row>
    <row r="3849" spans="2:5">
      <c r="B3849" s="13">
        <v>43500</v>
      </c>
      <c r="C3849">
        <v>843.21270800000002</v>
      </c>
      <c r="D3849" s="262">
        <f t="shared" si="64"/>
        <v>-0.22272300176548906</v>
      </c>
      <c r="E3849" s="105">
        <v>-9.7503965049036984E-3</v>
      </c>
    </row>
    <row r="3850" spans="2:5">
      <c r="B3850" s="13">
        <v>43238</v>
      </c>
      <c r="C3850">
        <v>1084.8291019999999</v>
      </c>
      <c r="D3850" s="262">
        <f t="shared" si="64"/>
        <v>38.058580322060457</v>
      </c>
      <c r="E3850" s="105">
        <v>-9.7551191290644202E-3</v>
      </c>
    </row>
    <row r="3851" spans="2:5">
      <c r="B3851" s="13">
        <v>37945</v>
      </c>
      <c r="C3851">
        <v>27.774412000000002</v>
      </c>
      <c r="D3851" s="262">
        <f t="shared" si="64"/>
        <v>-0.99614816713371901</v>
      </c>
      <c r="E3851" s="105">
        <v>-9.7587268397182122E-3</v>
      </c>
    </row>
    <row r="3852" spans="2:5">
      <c r="B3852" s="13">
        <v>45202</v>
      </c>
      <c r="C3852">
        <v>7210.7001950000003</v>
      </c>
      <c r="D3852" s="262">
        <f t="shared" si="64"/>
        <v>56.668678340328967</v>
      </c>
      <c r="E3852">
        <v>-9.7776278111766559E-3</v>
      </c>
    </row>
    <row r="3853" spans="2:5">
      <c r="B3853" s="13">
        <v>40287</v>
      </c>
      <c r="C3853">
        <v>125.036682</v>
      </c>
      <c r="D3853" s="262">
        <f t="shared" si="64"/>
        <v>0.62331306111530804</v>
      </c>
      <c r="E3853" s="105">
        <v>-9.7778714596273904E-3</v>
      </c>
    </row>
    <row r="3854" spans="2:5">
      <c r="B3854" s="13">
        <v>41493</v>
      </c>
      <c r="C3854">
        <v>77.025611999999995</v>
      </c>
      <c r="D3854" s="262">
        <f t="shared" si="64"/>
        <v>-0.20891755074028248</v>
      </c>
      <c r="E3854" s="105">
        <v>-9.7815450817908961E-3</v>
      </c>
    </row>
    <row r="3855" spans="2:5">
      <c r="B3855" s="13">
        <v>41578</v>
      </c>
      <c r="C3855">
        <v>97.367362999999997</v>
      </c>
      <c r="D3855" s="262">
        <f t="shared" si="64"/>
        <v>-0.90274681331095807</v>
      </c>
      <c r="E3855" s="105">
        <v>-9.7861145167761864E-3</v>
      </c>
    </row>
    <row r="3856" spans="2:5">
      <c r="B3856" s="13">
        <v>44057</v>
      </c>
      <c r="C3856">
        <v>1001.174011</v>
      </c>
      <c r="D3856" s="262">
        <f t="shared" si="64"/>
        <v>12.024421697803199</v>
      </c>
      <c r="E3856" s="105">
        <v>-9.7985861327137286E-3</v>
      </c>
    </row>
    <row r="3857" spans="2:5">
      <c r="B3857" s="13">
        <v>41536</v>
      </c>
      <c r="C3857">
        <v>76.868979999999993</v>
      </c>
      <c r="D3857" s="262">
        <f t="shared" si="64"/>
        <v>-0.91008384188836111</v>
      </c>
      <c r="E3857" s="105">
        <v>-9.8010897536729528E-3</v>
      </c>
    </row>
    <row r="3858" spans="2:5">
      <c r="B3858" s="13">
        <v>42249</v>
      </c>
      <c r="C3858">
        <v>854.89617899999996</v>
      </c>
      <c r="D3858" s="262">
        <f t="shared" si="64"/>
        <v>-0.87527622169340458</v>
      </c>
      <c r="E3858" s="105">
        <v>-9.8028439270490264E-3</v>
      </c>
    </row>
    <row r="3859" spans="2:5">
      <c r="B3859" s="13">
        <v>44869</v>
      </c>
      <c r="C3859">
        <v>6854.3159180000002</v>
      </c>
      <c r="D3859" s="262">
        <f t="shared" si="64"/>
        <v>7.4362870894654867</v>
      </c>
      <c r="E3859" s="105">
        <v>-9.8044436836748558E-3</v>
      </c>
    </row>
    <row r="3860" spans="2:5">
      <c r="B3860" s="13">
        <v>43045</v>
      </c>
      <c r="C3860">
        <v>812.48016399999995</v>
      </c>
      <c r="D3860" s="262">
        <f t="shared" si="64"/>
        <v>-0.86742391640520389</v>
      </c>
      <c r="E3860" s="105">
        <v>-9.8113045479934838E-3</v>
      </c>
    </row>
    <row r="3861" spans="2:5">
      <c r="B3861" s="13">
        <v>44988</v>
      </c>
      <c r="C3861">
        <v>6128.4067379999997</v>
      </c>
      <c r="D3861" s="262">
        <f t="shared" si="64"/>
        <v>61.671155531139604</v>
      </c>
      <c r="E3861" s="105">
        <v>-9.8113352539040445E-3</v>
      </c>
    </row>
    <row r="3862" spans="2:5">
      <c r="B3862" s="13">
        <v>40603</v>
      </c>
      <c r="C3862">
        <v>97.786720000000003</v>
      </c>
      <c r="D3862" s="262">
        <f t="shared" si="64"/>
        <v>-0.11121284369695063</v>
      </c>
      <c r="E3862" s="105">
        <v>-9.8119595255391004E-3</v>
      </c>
    </row>
    <row r="3863" spans="2:5">
      <c r="B3863" s="13">
        <v>39302</v>
      </c>
      <c r="C3863">
        <v>110.02265199999999</v>
      </c>
      <c r="D3863" s="262">
        <f t="shared" si="64"/>
        <v>-0.98675415359405505</v>
      </c>
      <c r="E3863" s="105">
        <v>-9.8150593851399383E-3</v>
      </c>
    </row>
    <row r="3864" spans="2:5">
      <c r="B3864" s="13">
        <v>45258</v>
      </c>
      <c r="C3864">
        <v>8306.2001949999994</v>
      </c>
      <c r="D3864" s="262">
        <f t="shared" si="64"/>
        <v>0.27258461861642014</v>
      </c>
      <c r="E3864">
        <v>-9.8169066065408091E-3</v>
      </c>
    </row>
    <row r="3865" spans="2:5">
      <c r="B3865" s="13">
        <v>45043</v>
      </c>
      <c r="C3865">
        <v>6527.0317379999997</v>
      </c>
      <c r="D3865" s="262">
        <f t="shared" si="64"/>
        <v>161.12220581799545</v>
      </c>
      <c r="E3865">
        <v>-9.8440342001745295E-3</v>
      </c>
    </row>
    <row r="3866" spans="2:5">
      <c r="B3866" s="13">
        <v>38217</v>
      </c>
      <c r="C3866">
        <v>40.259948999999999</v>
      </c>
      <c r="D3866" s="262">
        <f t="shared" si="64"/>
        <v>-0.99448603388028722</v>
      </c>
      <c r="E3866" s="105">
        <v>-9.8441196065549384E-3</v>
      </c>
    </row>
    <row r="3867" spans="2:5">
      <c r="B3867" s="13">
        <v>45163</v>
      </c>
      <c r="C3867">
        <v>7301.4501950000003</v>
      </c>
      <c r="D3867" s="262">
        <f t="shared" si="64"/>
        <v>63.032621201362602</v>
      </c>
      <c r="E3867">
        <v>-9.8587237805244938E-3</v>
      </c>
    </row>
    <row r="3868" spans="2:5">
      <c r="B3868" s="13">
        <v>39218</v>
      </c>
      <c r="C3868">
        <v>114.027039</v>
      </c>
      <c r="D3868" s="262">
        <f t="shared" si="64"/>
        <v>-0.98913698227767011</v>
      </c>
      <c r="E3868" s="105">
        <v>-9.8949859695011879E-3</v>
      </c>
    </row>
    <row r="3869" spans="2:5">
      <c r="B3869" s="13">
        <v>44789</v>
      </c>
      <c r="C3869">
        <v>10496.810546999999</v>
      </c>
      <c r="D3869" s="262">
        <f t="shared" si="64"/>
        <v>136.72505909577069</v>
      </c>
      <c r="E3869" s="105">
        <v>-9.9018710946154019E-3</v>
      </c>
    </row>
    <row r="3870" spans="2:5">
      <c r="B3870" s="13">
        <v>40911</v>
      </c>
      <c r="C3870">
        <v>76.215691000000007</v>
      </c>
      <c r="D3870" s="262">
        <f t="shared" si="64"/>
        <v>-0.91079975542395974</v>
      </c>
      <c r="E3870" s="105">
        <v>-9.90653480314874E-3</v>
      </c>
    </row>
    <row r="3871" spans="2:5">
      <c r="B3871" s="13">
        <v>42331</v>
      </c>
      <c r="C3871">
        <v>854.43365500000004</v>
      </c>
      <c r="D3871" s="262">
        <f t="shared" si="64"/>
        <v>2.5213119982376995</v>
      </c>
      <c r="E3871" s="105">
        <v>-9.9408039414761607E-3</v>
      </c>
    </row>
    <row r="3872" spans="2:5">
      <c r="B3872" s="13">
        <v>41739</v>
      </c>
      <c r="C3872">
        <v>242.64639299999999</v>
      </c>
      <c r="D3872" s="262">
        <f t="shared" si="64"/>
        <v>1.4014425555663617</v>
      </c>
      <c r="E3872" s="105">
        <v>-9.952231331345724E-3</v>
      </c>
    </row>
    <row r="3873" spans="2:5">
      <c r="B3873" s="13">
        <v>41101</v>
      </c>
      <c r="C3873">
        <v>101.04193100000001</v>
      </c>
      <c r="D3873" s="262">
        <f t="shared" si="64"/>
        <v>-0.64126455208682531</v>
      </c>
      <c r="E3873" s="105">
        <v>-9.9626677617748252E-3</v>
      </c>
    </row>
    <row r="3874" spans="2:5">
      <c r="B3874" s="13">
        <v>41887</v>
      </c>
      <c r="C3874">
        <v>281.661407</v>
      </c>
      <c r="D3874" s="262">
        <f t="shared" si="64"/>
        <v>7.4508678073170964</v>
      </c>
      <c r="E3874" s="105">
        <v>-9.9823655000310044E-3</v>
      </c>
    </row>
    <row r="3875" spans="2:5">
      <c r="B3875" s="13">
        <v>37503</v>
      </c>
      <c r="C3875">
        <v>33.329287999999998</v>
      </c>
      <c r="D3875" s="262">
        <f t="shared" si="64"/>
        <v>-0.45203311401913709</v>
      </c>
      <c r="E3875" s="105">
        <v>-1.0043182405207594E-2</v>
      </c>
    </row>
    <row r="3876" spans="2:5">
      <c r="B3876" s="13">
        <v>38419</v>
      </c>
      <c r="C3876">
        <v>60.823543999999998</v>
      </c>
      <c r="D3876" s="262">
        <f t="shared" si="64"/>
        <v>-0.64180458933478124</v>
      </c>
      <c r="E3876" s="105">
        <v>-1.0043405000311192E-2</v>
      </c>
    </row>
    <row r="3877" spans="2:5">
      <c r="B3877" s="13">
        <v>41659</v>
      </c>
      <c r="C3877">
        <v>169.80548099999999</v>
      </c>
      <c r="D3877" s="262">
        <f t="shared" si="64"/>
        <v>-0.9737502102100879</v>
      </c>
      <c r="E3877" s="105">
        <v>-1.0045550426640383E-2</v>
      </c>
    </row>
    <row r="3878" spans="2:5">
      <c r="B3878" s="13">
        <v>44512</v>
      </c>
      <c r="C3878">
        <v>6468.8320309999999</v>
      </c>
      <c r="D3878" s="262">
        <f t="shared" si="64"/>
        <v>-0.19648695554083234</v>
      </c>
      <c r="E3878" s="105">
        <v>-1.0053863562928965E-2</v>
      </c>
    </row>
    <row r="3879" spans="2:5">
      <c r="B3879" s="13">
        <v>44762</v>
      </c>
      <c r="C3879">
        <v>8050.6870120000003</v>
      </c>
      <c r="D3879" s="262">
        <f t="shared" si="64"/>
        <v>0.22988532508699591</v>
      </c>
      <c r="E3879" s="105">
        <v>-1.0065532237833444E-2</v>
      </c>
    </row>
    <row r="3880" spans="2:5">
      <c r="B3880" s="13">
        <v>44951</v>
      </c>
      <c r="C3880">
        <v>6545.8842770000001</v>
      </c>
      <c r="D3880" s="262">
        <f t="shared" si="64"/>
        <v>100.38741161803495</v>
      </c>
      <c r="E3880" s="105">
        <v>-1.0075965810171138E-2</v>
      </c>
    </row>
    <row r="3881" spans="2:5">
      <c r="B3881" s="13">
        <v>38939</v>
      </c>
      <c r="C3881">
        <v>64.563086999999996</v>
      </c>
      <c r="D3881" s="262">
        <f t="shared" si="64"/>
        <v>-0.99233514768804398</v>
      </c>
      <c r="E3881" s="105">
        <v>-1.0101116187950527E-2</v>
      </c>
    </row>
    <row r="3882" spans="2:5">
      <c r="B3882" s="13">
        <v>44838</v>
      </c>
      <c r="C3882">
        <v>8423.265625</v>
      </c>
      <c r="D3882" s="262">
        <f t="shared" si="64"/>
        <v>74.641905226151124</v>
      </c>
      <c r="E3882" s="105">
        <v>-1.0103903626253229E-2</v>
      </c>
    </row>
    <row r="3883" spans="2:5">
      <c r="B3883" s="13">
        <v>40366</v>
      </c>
      <c r="C3883">
        <v>111.35713200000001</v>
      </c>
      <c r="D3883" s="262">
        <f t="shared" si="64"/>
        <v>0.12830848432320591</v>
      </c>
      <c r="E3883" s="105">
        <v>-1.0104580397672433E-2</v>
      </c>
    </row>
    <row r="3884" spans="2:5">
      <c r="B3884" s="13">
        <v>40427</v>
      </c>
      <c r="C3884">
        <v>98.693871000000001</v>
      </c>
      <c r="D3884" s="262">
        <f t="shared" si="64"/>
        <v>0.59355226796591487</v>
      </c>
      <c r="E3884" s="105">
        <v>-1.013221182271609E-2</v>
      </c>
    </row>
    <row r="3885" spans="2:5">
      <c r="B3885" s="13">
        <v>38898</v>
      </c>
      <c r="C3885">
        <v>61.933250000000001</v>
      </c>
      <c r="D3885" s="262">
        <f t="shared" si="64"/>
        <v>0.12550211061006217</v>
      </c>
      <c r="E3885" s="105">
        <v>-1.0137004521692821E-2</v>
      </c>
    </row>
    <row r="3886" spans="2:5">
      <c r="B3886" s="13">
        <v>40016</v>
      </c>
      <c r="C3886">
        <v>55.027217999999998</v>
      </c>
      <c r="D3886" s="262">
        <f t="shared" si="64"/>
        <v>-0.2599915869040802</v>
      </c>
      <c r="E3886" s="105">
        <v>-1.0152467251803016E-2</v>
      </c>
    </row>
    <row r="3887" spans="2:5">
      <c r="B3887" s="13">
        <v>39498</v>
      </c>
      <c r="C3887">
        <v>74.360259999999997</v>
      </c>
      <c r="D3887" s="262">
        <f t="shared" si="64"/>
        <v>-0.91052948366566278</v>
      </c>
      <c r="E3887" s="105">
        <v>-1.0161872178293953E-2</v>
      </c>
    </row>
    <row r="3888" spans="2:5">
      <c r="B3888" s="13">
        <v>43643</v>
      </c>
      <c r="C3888">
        <v>831.11468500000001</v>
      </c>
      <c r="D3888" s="262">
        <f t="shared" si="64"/>
        <v>34.379361064541094</v>
      </c>
      <c r="E3888" s="105">
        <v>-1.0170606128368452E-2</v>
      </c>
    </row>
    <row r="3889" spans="2:5">
      <c r="B3889" s="13">
        <v>37678</v>
      </c>
      <c r="C3889">
        <v>23.491512</v>
      </c>
      <c r="D3889" s="262">
        <f t="shared" si="64"/>
        <v>-0.89597146441357278</v>
      </c>
      <c r="E3889" s="105">
        <v>-1.0176325169140864E-2</v>
      </c>
    </row>
    <row r="3890" spans="2:5">
      <c r="B3890" s="13">
        <v>41694</v>
      </c>
      <c r="C3890">
        <v>225.81796299999999</v>
      </c>
      <c r="D3890" s="262">
        <f t="shared" si="64"/>
        <v>2.0186853254169326</v>
      </c>
      <c r="E3890" s="105">
        <v>-1.0201290984071876E-2</v>
      </c>
    </row>
    <row r="3891" spans="2:5">
      <c r="B3891" s="13">
        <v>38702</v>
      </c>
      <c r="C3891">
        <v>74.806725</v>
      </c>
      <c r="D3891" s="262">
        <f t="shared" si="64"/>
        <v>-0.99095620248325933</v>
      </c>
      <c r="E3891" s="105">
        <v>-1.0206552248450511E-2</v>
      </c>
    </row>
    <row r="3892" spans="2:5">
      <c r="B3892" s="13">
        <v>44831</v>
      </c>
      <c r="C3892">
        <v>8271.6054690000001</v>
      </c>
      <c r="D3892" s="262">
        <f t="shared" si="64"/>
        <v>28.642169655302748</v>
      </c>
      <c r="E3892" s="105">
        <v>-1.0210805570336892E-2</v>
      </c>
    </row>
    <row r="3893" spans="2:5">
      <c r="B3893" s="13">
        <v>41884</v>
      </c>
      <c r="C3893">
        <v>279.04858400000001</v>
      </c>
      <c r="D3893" s="262">
        <f t="shared" si="64"/>
        <v>5.3627729855502113E-2</v>
      </c>
      <c r="E3893" s="105">
        <v>-1.023476360946793E-2</v>
      </c>
    </row>
    <row r="3894" spans="2:5">
      <c r="B3894" s="13">
        <v>41711</v>
      </c>
      <c r="C3894">
        <v>264.84552000000002</v>
      </c>
      <c r="D3894" s="262">
        <f t="shared" si="64"/>
        <v>-0.67705489292592458</v>
      </c>
      <c r="E3894" s="105">
        <v>-1.0286072597097601E-2</v>
      </c>
    </row>
    <row r="3895" spans="2:5">
      <c r="B3895" s="13">
        <v>42538</v>
      </c>
      <c r="C3895">
        <v>820.09454300000004</v>
      </c>
      <c r="D3895" s="262">
        <f t="shared" si="64"/>
        <v>7.5393349364259938</v>
      </c>
      <c r="E3895" s="105">
        <v>-1.0297337609593303E-2</v>
      </c>
    </row>
    <row r="3896" spans="2:5">
      <c r="B3896" s="13">
        <v>41219</v>
      </c>
      <c r="C3896">
        <v>96.037284999999997</v>
      </c>
      <c r="D3896" s="262">
        <f t="shared" si="64"/>
        <v>-0.84619867846402064</v>
      </c>
      <c r="E3896" s="105">
        <v>-1.0341726688207728E-2</v>
      </c>
    </row>
    <row r="3897" spans="2:5">
      <c r="B3897" s="13">
        <v>42661</v>
      </c>
      <c r="C3897">
        <v>624.42431599999998</v>
      </c>
      <c r="D3897" s="262">
        <f t="shared" si="64"/>
        <v>7.8695009300326602</v>
      </c>
      <c r="E3897" s="105">
        <v>-1.0348299566675184E-2</v>
      </c>
    </row>
    <row r="3898" spans="2:5">
      <c r="B3898" s="13">
        <v>38572</v>
      </c>
      <c r="C3898">
        <v>70.401291000000001</v>
      </c>
      <c r="D3898" s="262">
        <f t="shared" si="64"/>
        <v>0.11111307341024181</v>
      </c>
      <c r="E3898" s="105">
        <v>-1.0361577306837504E-2</v>
      </c>
    </row>
    <row r="3899" spans="2:5">
      <c r="B3899" s="13">
        <v>40059</v>
      </c>
      <c r="C3899">
        <v>63.361049999999999</v>
      </c>
      <c r="D3899" s="262">
        <f t="shared" si="64"/>
        <v>-0.38877598892568421</v>
      </c>
      <c r="E3899" s="105">
        <v>-1.0407216773157197E-2</v>
      </c>
    </row>
    <row r="3900" spans="2:5">
      <c r="B3900" s="13">
        <v>40578</v>
      </c>
      <c r="C3900">
        <v>103.662567</v>
      </c>
      <c r="D3900" s="262">
        <f t="shared" si="64"/>
        <v>0.33530055787929219</v>
      </c>
      <c r="E3900" s="105">
        <v>-1.0430950753940167E-2</v>
      </c>
    </row>
    <row r="3901" spans="2:5">
      <c r="B3901" s="13">
        <v>38985</v>
      </c>
      <c r="C3901">
        <v>77.632384999999999</v>
      </c>
      <c r="D3901" s="262">
        <f t="shared" si="64"/>
        <v>-0.90281697542722905</v>
      </c>
      <c r="E3901" s="105">
        <v>-1.0440645795937915E-2</v>
      </c>
    </row>
    <row r="3902" spans="2:5">
      <c r="B3902" s="13">
        <v>43990</v>
      </c>
      <c r="C3902">
        <v>798.82659899999999</v>
      </c>
      <c r="D3902" s="262">
        <f t="shared" si="64"/>
        <v>0.46162615323184197</v>
      </c>
      <c r="E3902" s="105">
        <v>-1.0443440598811698E-2</v>
      </c>
    </row>
    <row r="3903" spans="2:5">
      <c r="B3903" s="13">
        <v>42185</v>
      </c>
      <c r="C3903">
        <v>546.53277600000001</v>
      </c>
      <c r="D3903" s="262">
        <f t="shared" si="64"/>
        <v>-0.47469513251664197</v>
      </c>
      <c r="E3903" s="105">
        <v>-1.0448515548863224E-2</v>
      </c>
    </row>
    <row r="3904" spans="2:5">
      <c r="B3904" s="13">
        <v>44064</v>
      </c>
      <c r="C3904">
        <v>1040.4106449999999</v>
      </c>
      <c r="D3904" s="262">
        <f t="shared" si="64"/>
        <v>0.69214026519144767</v>
      </c>
      <c r="E3904" s="105">
        <v>-1.044926729116611E-2</v>
      </c>
    </row>
    <row r="3905" spans="2:5">
      <c r="B3905" s="13">
        <v>43717</v>
      </c>
      <c r="C3905">
        <v>614.84893799999998</v>
      </c>
      <c r="D3905" s="262">
        <f t="shared" si="64"/>
        <v>-0.33125487402487447</v>
      </c>
      <c r="E3905" s="105">
        <v>-1.0466748311575968E-2</v>
      </c>
    </row>
    <row r="3906" spans="2:5">
      <c r="B3906" s="13">
        <v>43479</v>
      </c>
      <c r="C3906">
        <v>919.40698199999997</v>
      </c>
      <c r="D3906" s="262">
        <f t="shared" si="64"/>
        <v>13.237589779253531</v>
      </c>
      <c r="E3906" s="105">
        <v>-1.0467773376260744E-2</v>
      </c>
    </row>
    <row r="3907" spans="2:5">
      <c r="B3907" s="13">
        <v>38511</v>
      </c>
      <c r="C3907">
        <v>64.576026999999996</v>
      </c>
      <c r="D3907" s="262">
        <f t="shared" si="64"/>
        <v>-0.97683513249489751</v>
      </c>
      <c r="E3907" s="105">
        <v>-1.047753923936226E-2</v>
      </c>
    </row>
    <row r="3908" spans="2:5">
      <c r="B3908" s="13">
        <v>44235</v>
      </c>
      <c r="C3908">
        <v>2787.6708979999999</v>
      </c>
      <c r="D3908" s="262">
        <f t="shared" si="64"/>
        <v>54.513017726475134</v>
      </c>
      <c r="E3908" s="105">
        <v>-1.0497738268723012E-2</v>
      </c>
    </row>
    <row r="3909" spans="2:5">
      <c r="B3909" s="13">
        <v>38239</v>
      </c>
      <c r="C3909">
        <v>50.216526000000002</v>
      </c>
      <c r="D3909" s="262">
        <f t="shared" si="64"/>
        <v>-0.92486041598592261</v>
      </c>
      <c r="E3909" s="105">
        <v>-1.0515897372641431E-2</v>
      </c>
    </row>
    <row r="3910" spans="2:5">
      <c r="B3910" s="13">
        <v>42804</v>
      </c>
      <c r="C3910">
        <v>668.30987500000003</v>
      </c>
      <c r="D3910" s="262">
        <f t="shared" si="64"/>
        <v>0.27413102588176003</v>
      </c>
      <c r="E3910" s="105">
        <v>-1.0529893950137367E-2</v>
      </c>
    </row>
    <row r="3911" spans="2:5">
      <c r="B3911" s="13">
        <v>43913</v>
      </c>
      <c r="C3911">
        <v>524.52209500000004</v>
      </c>
      <c r="D3911" s="262">
        <f t="shared" si="64"/>
        <v>5.1382520361462172</v>
      </c>
      <c r="E3911" s="105">
        <v>-1.0541456652404963E-2</v>
      </c>
    </row>
    <row r="3912" spans="2:5">
      <c r="B3912" s="13">
        <v>41033</v>
      </c>
      <c r="C3912">
        <v>85.451378000000005</v>
      </c>
      <c r="D3912" s="262">
        <f t="shared" ref="D3912:D3975" si="65">(C3912-C3913)/C3913</f>
        <v>-0.98594913392589922</v>
      </c>
      <c r="E3912" s="105">
        <v>-1.054721136926246E-2</v>
      </c>
    </row>
    <row r="3913" spans="2:5">
      <c r="B3913" s="13">
        <v>44985</v>
      </c>
      <c r="C3913">
        <v>6081.5737300000001</v>
      </c>
      <c r="D3913" s="262">
        <f t="shared" si="65"/>
        <v>71.941992742446672</v>
      </c>
      <c r="E3913" s="105">
        <v>-1.0549530326279231E-2</v>
      </c>
    </row>
    <row r="3914" spans="2:5">
      <c r="B3914" s="13">
        <v>40932</v>
      </c>
      <c r="C3914">
        <v>83.375480999999994</v>
      </c>
      <c r="D3914" s="262">
        <f t="shared" si="65"/>
        <v>1.6286280296044073</v>
      </c>
      <c r="E3914" s="105">
        <v>-1.0557994365215255E-2</v>
      </c>
    </row>
    <row r="3915" spans="2:5">
      <c r="B3915" s="13">
        <v>39864</v>
      </c>
      <c r="C3915">
        <v>31.718250000000001</v>
      </c>
      <c r="D3915" s="262">
        <f t="shared" si="65"/>
        <v>-0.49216633763730094</v>
      </c>
      <c r="E3915" s="105">
        <v>-1.0563565362011937E-2</v>
      </c>
    </row>
    <row r="3916" spans="2:5">
      <c r="B3916" s="13">
        <v>38453</v>
      </c>
      <c r="C3916">
        <v>62.457951000000001</v>
      </c>
      <c r="D3916" s="262">
        <f t="shared" si="65"/>
        <v>-0.94880854877350229</v>
      </c>
      <c r="E3916" s="105">
        <v>-1.0568006298988322E-2</v>
      </c>
    </row>
    <row r="3917" spans="2:5">
      <c r="B3917" s="13">
        <v>43269</v>
      </c>
      <c r="C3917">
        <v>1220.0855710000001</v>
      </c>
      <c r="D3917" s="262">
        <f t="shared" si="65"/>
        <v>7.7025171078416896</v>
      </c>
      <c r="E3917" s="105">
        <v>-1.0575275894648187E-2</v>
      </c>
    </row>
    <row r="3918" spans="2:5">
      <c r="B3918" s="13">
        <v>41614</v>
      </c>
      <c r="C3918">
        <v>140.19915800000001</v>
      </c>
      <c r="D3918" s="262">
        <f t="shared" si="65"/>
        <v>-0.97047474837910863</v>
      </c>
      <c r="E3918" s="105">
        <v>-1.0581115171548066E-2</v>
      </c>
    </row>
    <row r="3919" spans="2:5">
      <c r="B3919" s="13">
        <v>44433</v>
      </c>
      <c r="C3919">
        <v>4748.4492190000001</v>
      </c>
      <c r="D3919" s="262">
        <f t="shared" si="65"/>
        <v>71.152990759395223</v>
      </c>
      <c r="E3919" s="105">
        <v>-1.0603571082545378E-2</v>
      </c>
    </row>
    <row r="3920" spans="2:5">
      <c r="B3920" s="13">
        <v>40147</v>
      </c>
      <c r="C3920">
        <v>65.810844000000003</v>
      </c>
      <c r="D3920" s="262">
        <f t="shared" si="65"/>
        <v>-0.99068686329112254</v>
      </c>
      <c r="E3920" s="105">
        <v>-1.0606847129202287E-2</v>
      </c>
    </row>
    <row r="3921" spans="2:5">
      <c r="B3921" s="13">
        <v>45056</v>
      </c>
      <c r="C3921">
        <v>7066.453125</v>
      </c>
      <c r="D3921" s="262">
        <f t="shared" si="65"/>
        <v>58.627244975602366</v>
      </c>
      <c r="E3921">
        <v>-1.0627412677503265E-2</v>
      </c>
    </row>
    <row r="3922" spans="2:5">
      <c r="B3922" s="13">
        <v>40198</v>
      </c>
      <c r="C3922">
        <v>118.510475</v>
      </c>
      <c r="D3922" s="262">
        <f t="shared" si="65"/>
        <v>0.72881852044304007</v>
      </c>
      <c r="E3922" s="105">
        <v>-1.0634653912189195E-2</v>
      </c>
    </row>
    <row r="3923" spans="2:5">
      <c r="B3923" s="13">
        <v>38635</v>
      </c>
      <c r="C3923">
        <v>68.549980000000005</v>
      </c>
      <c r="D3923" s="262">
        <f t="shared" si="65"/>
        <v>-0.90840316956767098</v>
      </c>
      <c r="E3923" s="105">
        <v>-1.0638118538259838E-2</v>
      </c>
    </row>
    <row r="3924" spans="2:5">
      <c r="B3924" s="13">
        <v>43962</v>
      </c>
      <c r="C3924">
        <v>748.38812299999995</v>
      </c>
      <c r="D3924" s="262">
        <f t="shared" si="65"/>
        <v>6.7973951515019158</v>
      </c>
      <c r="E3924" s="105">
        <v>-1.0698639145075206E-2</v>
      </c>
    </row>
    <row r="3925" spans="2:5">
      <c r="B3925" s="13">
        <v>40850</v>
      </c>
      <c r="C3925">
        <v>95.979247999999998</v>
      </c>
      <c r="D3925" s="262">
        <f t="shared" si="65"/>
        <v>2.7968376106176835</v>
      </c>
      <c r="E3925" s="105">
        <v>-1.0698679792915989E-2</v>
      </c>
    </row>
    <row r="3926" spans="2:5">
      <c r="B3926" s="13">
        <v>37827</v>
      </c>
      <c r="C3926">
        <v>25.278734</v>
      </c>
      <c r="D3926" s="262">
        <f t="shared" si="65"/>
        <v>-0.64960094368522392</v>
      </c>
      <c r="E3926" s="105">
        <v>-1.0712082682939213E-2</v>
      </c>
    </row>
    <row r="3927" spans="2:5">
      <c r="B3927" s="13">
        <v>39622</v>
      </c>
      <c r="C3927">
        <v>72.142700000000005</v>
      </c>
      <c r="D3927" s="262">
        <f t="shared" si="65"/>
        <v>-0.91225600674276774</v>
      </c>
      <c r="E3927" s="105">
        <v>-1.0717977262476535E-2</v>
      </c>
    </row>
    <row r="3928" spans="2:5">
      <c r="B3928" s="13">
        <v>43642</v>
      </c>
      <c r="C3928">
        <v>822.19531300000006</v>
      </c>
      <c r="D3928" s="262">
        <f t="shared" si="65"/>
        <v>9.8516754530719126</v>
      </c>
      <c r="E3928" s="105">
        <v>-1.0731818557627764E-2</v>
      </c>
    </row>
    <row r="3929" spans="2:5">
      <c r="B3929" s="13">
        <v>38614</v>
      </c>
      <c r="C3929">
        <v>75.766670000000005</v>
      </c>
      <c r="D3929" s="262">
        <f t="shared" si="65"/>
        <v>0.11644338463044197</v>
      </c>
      <c r="E3929" s="105">
        <v>-1.0743094501832156E-2</v>
      </c>
    </row>
    <row r="3930" spans="2:5">
      <c r="B3930" s="13">
        <v>38644</v>
      </c>
      <c r="C3930">
        <v>67.864318999999995</v>
      </c>
      <c r="D3930" s="262">
        <f t="shared" si="65"/>
        <v>0.34030535450499177</v>
      </c>
      <c r="E3930" s="105">
        <v>-1.0744430558430839E-2</v>
      </c>
    </row>
    <row r="3931" spans="2:5">
      <c r="B3931" s="13">
        <v>38328</v>
      </c>
      <c r="C3931">
        <v>50.633476000000002</v>
      </c>
      <c r="D3931" s="262">
        <f t="shared" si="65"/>
        <v>-0.99424531781456105</v>
      </c>
      <c r="E3931" s="105">
        <v>-1.0752420110212192E-2</v>
      </c>
    </row>
    <row r="3932" spans="2:5">
      <c r="B3932" s="13">
        <v>44652</v>
      </c>
      <c r="C3932">
        <v>8798.6572269999997</v>
      </c>
      <c r="D3932" s="262">
        <f t="shared" si="65"/>
        <v>12.478756382770674</v>
      </c>
      <c r="E3932" s="105">
        <v>-1.0755090625679751E-2</v>
      </c>
    </row>
    <row r="3933" spans="2:5">
      <c r="B3933" s="13">
        <v>42748</v>
      </c>
      <c r="C3933">
        <v>652.77960199999995</v>
      </c>
      <c r="D3933" s="262">
        <f t="shared" si="65"/>
        <v>1.4698126792855133</v>
      </c>
      <c r="E3933" s="105">
        <v>-1.0777893442859775E-2</v>
      </c>
    </row>
    <row r="3934" spans="2:5">
      <c r="B3934" s="13">
        <v>41992</v>
      </c>
      <c r="C3934">
        <v>264.30328400000002</v>
      </c>
      <c r="D3934" s="262">
        <f t="shared" si="65"/>
        <v>1.7813783487423958</v>
      </c>
      <c r="E3934" s="105">
        <v>-1.079913225368929E-2</v>
      </c>
    </row>
    <row r="3935" spans="2:5">
      <c r="B3935" s="13">
        <v>41093</v>
      </c>
      <c r="C3935">
        <v>95.026009000000002</v>
      </c>
      <c r="D3935" s="262">
        <f t="shared" si="65"/>
        <v>5.5261559333426434E-2</v>
      </c>
      <c r="E3935" s="105">
        <v>-1.0805079214491834E-2</v>
      </c>
    </row>
    <row r="3936" spans="2:5">
      <c r="B3936" s="13">
        <v>41473</v>
      </c>
      <c r="C3936">
        <v>90.049721000000005</v>
      </c>
      <c r="D3936" s="262">
        <f t="shared" si="65"/>
        <v>-0.28678487884215637</v>
      </c>
      <c r="E3936" s="105">
        <v>-1.0815820563169518E-2</v>
      </c>
    </row>
    <row r="3937" spans="2:5">
      <c r="B3937" s="13">
        <v>40540</v>
      </c>
      <c r="C3937">
        <v>126.25885</v>
      </c>
      <c r="D3937" s="262">
        <f t="shared" si="65"/>
        <v>-0.87037271566598351</v>
      </c>
      <c r="E3937" s="105">
        <v>-1.0821961710532782E-2</v>
      </c>
    </row>
    <row r="3938" spans="2:5">
      <c r="B3938" s="13">
        <v>43447</v>
      </c>
      <c r="C3938">
        <v>974.01446499999997</v>
      </c>
      <c r="D3938" s="262">
        <f t="shared" si="65"/>
        <v>35.841425888766338</v>
      </c>
      <c r="E3938" s="105">
        <v>-1.0840724060377139E-2</v>
      </c>
    </row>
    <row r="3939" spans="2:5">
      <c r="B3939" s="13">
        <v>37840</v>
      </c>
      <c r="C3939">
        <v>26.438023000000001</v>
      </c>
      <c r="D3939" s="262">
        <f t="shared" si="65"/>
        <v>-0.74440159692886188</v>
      </c>
      <c r="E3939" s="105">
        <v>-1.0843226046071226E-2</v>
      </c>
    </row>
    <row r="3940" spans="2:5">
      <c r="B3940" s="13">
        <v>40589</v>
      </c>
      <c r="C3940">
        <v>103.43579099999999</v>
      </c>
      <c r="D3940" s="262">
        <f t="shared" si="65"/>
        <v>2.3581505148984059</v>
      </c>
      <c r="E3940" s="105">
        <v>-1.084380780383625E-2</v>
      </c>
    </row>
    <row r="3941" spans="2:5">
      <c r="B3941" s="13">
        <v>37621</v>
      </c>
      <c r="C3941">
        <v>30.801416</v>
      </c>
      <c r="D3941" s="262">
        <f t="shared" si="65"/>
        <v>-0.96464665777544967</v>
      </c>
      <c r="E3941" s="105">
        <v>-1.0858285694540556E-2</v>
      </c>
    </row>
    <row r="3942" spans="2:5">
      <c r="B3942" s="13">
        <v>42460</v>
      </c>
      <c r="C3942">
        <v>871.24481200000002</v>
      </c>
      <c r="D3942" s="262">
        <f t="shared" si="65"/>
        <v>7.6047599790995681</v>
      </c>
      <c r="E3942" s="105">
        <v>-1.0868717586499906E-2</v>
      </c>
    </row>
    <row r="3943" spans="2:5">
      <c r="B3943" s="13">
        <v>41197</v>
      </c>
      <c r="C3943">
        <v>101.25149500000001</v>
      </c>
      <c r="D3943" s="262">
        <f t="shared" si="65"/>
        <v>-0.85747252581381139</v>
      </c>
      <c r="E3943" s="105">
        <v>-1.0869441617716545E-2</v>
      </c>
    </row>
    <row r="3944" spans="2:5">
      <c r="B3944" s="13">
        <v>42894</v>
      </c>
      <c r="C3944">
        <v>710.39984100000004</v>
      </c>
      <c r="D3944" s="262">
        <f t="shared" si="65"/>
        <v>8.1487169868106619</v>
      </c>
      <c r="E3944" s="105">
        <v>-1.0876526122729635E-2</v>
      </c>
    </row>
    <row r="3945" spans="2:5">
      <c r="B3945" s="13">
        <v>38981</v>
      </c>
      <c r="C3945">
        <v>77.650215000000003</v>
      </c>
      <c r="D3945" s="262">
        <f t="shared" si="65"/>
        <v>-0.85841653926256944</v>
      </c>
      <c r="E3945" s="105">
        <v>-1.0886813244470458E-2</v>
      </c>
    </row>
    <row r="3946" spans="2:5">
      <c r="B3946" s="13">
        <v>42187</v>
      </c>
      <c r="C3946">
        <v>548.441284</v>
      </c>
      <c r="D3946" s="262">
        <f t="shared" si="65"/>
        <v>17.930308366145354</v>
      </c>
      <c r="E3946" s="105">
        <v>-1.089923049839164E-2</v>
      </c>
    </row>
    <row r="3947" spans="2:5">
      <c r="B3947" s="13">
        <v>39898</v>
      </c>
      <c r="C3947">
        <v>28.971598</v>
      </c>
      <c r="D3947" s="262">
        <f t="shared" si="65"/>
        <v>-0.70675610830684066</v>
      </c>
      <c r="E3947" s="105">
        <v>-1.0918421350365654E-2</v>
      </c>
    </row>
    <row r="3948" spans="2:5">
      <c r="B3948" s="13">
        <v>40682</v>
      </c>
      <c r="C3948">
        <v>98.796936000000002</v>
      </c>
      <c r="D3948" s="262">
        <f t="shared" si="65"/>
        <v>0.14651388624558445</v>
      </c>
      <c r="E3948" s="105">
        <v>-1.0939270829003554E-2</v>
      </c>
    </row>
    <row r="3949" spans="2:5">
      <c r="B3949" s="13">
        <v>40920</v>
      </c>
      <c r="C3949">
        <v>86.171599999999998</v>
      </c>
      <c r="D3949" s="262">
        <f t="shared" si="65"/>
        <v>-0.98866506159842249</v>
      </c>
      <c r="E3949" s="105">
        <v>-1.0940990967994061E-2</v>
      </c>
    </row>
    <row r="3950" spans="2:5">
      <c r="B3950" s="13">
        <v>45357</v>
      </c>
      <c r="C3950">
        <v>7602.2998049999997</v>
      </c>
      <c r="D3950" s="262">
        <f t="shared" si="65"/>
        <v>135.15370292573311</v>
      </c>
      <c r="E3950">
        <v>-1.0986463069567808E-2</v>
      </c>
    </row>
    <row r="3951" spans="2:5">
      <c r="B3951" s="13">
        <v>39979</v>
      </c>
      <c r="C3951">
        <v>55.836159000000002</v>
      </c>
      <c r="D3951" s="262">
        <f t="shared" si="65"/>
        <v>-9.4680230297154166E-2</v>
      </c>
      <c r="E3951" s="105">
        <v>-1.0996652903802147E-2</v>
      </c>
    </row>
    <row r="3952" spans="2:5">
      <c r="B3952" s="13">
        <v>40128</v>
      </c>
      <c r="C3952">
        <v>61.675621</v>
      </c>
      <c r="D3952" s="262">
        <f t="shared" si="65"/>
        <v>-0.33041540696735516</v>
      </c>
      <c r="E3952" s="105">
        <v>-1.0999467380268588E-2</v>
      </c>
    </row>
    <row r="3953" spans="2:5">
      <c r="B3953" s="13">
        <v>41327</v>
      </c>
      <c r="C3953">
        <v>92.110275000000001</v>
      </c>
      <c r="D3953" s="262">
        <f t="shared" si="65"/>
        <v>-0.90240300968850617</v>
      </c>
      <c r="E3953" s="105">
        <v>-1.1009564134931059E-2</v>
      </c>
    </row>
    <row r="3954" spans="2:5">
      <c r="B3954" s="13">
        <v>43168</v>
      </c>
      <c r="C3954">
        <v>943.78192100000001</v>
      </c>
      <c r="D3954" s="262">
        <f t="shared" si="65"/>
        <v>4.687764414323764E-2</v>
      </c>
      <c r="E3954" s="105">
        <v>-1.1050288118330046E-2</v>
      </c>
    </row>
    <row r="3955" spans="2:5">
      <c r="B3955" s="13">
        <v>43530</v>
      </c>
      <c r="C3955">
        <v>901.52075200000002</v>
      </c>
      <c r="D3955" s="262">
        <f t="shared" si="65"/>
        <v>8.5704519845854421E-2</v>
      </c>
      <c r="E3955" s="105">
        <v>-1.1085101291749671E-2</v>
      </c>
    </row>
    <row r="3956" spans="2:5">
      <c r="B3956" s="13">
        <v>43493</v>
      </c>
      <c r="C3956">
        <v>830.35553000000004</v>
      </c>
      <c r="D3956" s="262">
        <f t="shared" si="65"/>
        <v>3.4104862580994787E-2</v>
      </c>
      <c r="E3956" s="105">
        <v>-1.1130657530377374E-2</v>
      </c>
    </row>
    <row r="3957" spans="2:5">
      <c r="B3957" s="13">
        <v>43020</v>
      </c>
      <c r="C3957">
        <v>802.97033699999997</v>
      </c>
      <c r="D3957" s="262">
        <f t="shared" si="65"/>
        <v>-0.12093166184484072</v>
      </c>
      <c r="E3957" s="105">
        <v>-1.1131646616605763E-2</v>
      </c>
    </row>
    <row r="3958" spans="2:5">
      <c r="B3958" s="13">
        <v>43845</v>
      </c>
      <c r="C3958">
        <v>913.43335000000002</v>
      </c>
      <c r="D3958" s="262">
        <f t="shared" si="65"/>
        <v>0.15299022176919327</v>
      </c>
      <c r="E3958" s="105">
        <v>-1.1160387267849842E-2</v>
      </c>
    </row>
    <row r="3959" spans="2:5">
      <c r="B3959" s="13">
        <v>42558</v>
      </c>
      <c r="C3959">
        <v>792.229919</v>
      </c>
      <c r="D3959" s="262">
        <f t="shared" si="65"/>
        <v>-7.1706117668740828E-3</v>
      </c>
      <c r="E3959" s="105">
        <v>-1.1169909372663912E-2</v>
      </c>
    </row>
    <row r="3960" spans="2:5">
      <c r="B3960" s="13">
        <v>43606</v>
      </c>
      <c r="C3960">
        <v>797.95172100000002</v>
      </c>
      <c r="D3960" s="262">
        <f t="shared" si="65"/>
        <v>-0.28125689304408469</v>
      </c>
      <c r="E3960" s="105">
        <v>-1.1170509845383314E-2</v>
      </c>
    </row>
    <row r="3961" spans="2:5">
      <c r="B3961" s="13">
        <v>43228</v>
      </c>
      <c r="C3961">
        <v>1110.204346</v>
      </c>
      <c r="D3961" s="262">
        <f t="shared" si="65"/>
        <v>3.1954452894497876</v>
      </c>
      <c r="E3961" s="105">
        <v>-1.1195434460481993E-2</v>
      </c>
    </row>
    <row r="3962" spans="2:5">
      <c r="B3962" s="13">
        <v>41859</v>
      </c>
      <c r="C3962">
        <v>264.62133799999998</v>
      </c>
      <c r="D3962" s="262">
        <f t="shared" si="65"/>
        <v>2.1986495921385805</v>
      </c>
      <c r="E3962" s="105">
        <v>-1.1206484085134723E-2</v>
      </c>
    </row>
    <row r="3963" spans="2:5">
      <c r="B3963" s="13">
        <v>41373</v>
      </c>
      <c r="C3963">
        <v>82.729079999999996</v>
      </c>
      <c r="D3963" s="262">
        <f t="shared" si="65"/>
        <v>-0.89828319038241322</v>
      </c>
      <c r="E3963" s="105">
        <v>-1.1212494531010862E-2</v>
      </c>
    </row>
    <row r="3964" spans="2:5">
      <c r="B3964" s="13">
        <v>42982</v>
      </c>
      <c r="C3964">
        <v>813.32751499999995</v>
      </c>
      <c r="D3964" s="262">
        <f t="shared" si="65"/>
        <v>-0.89331291747546504</v>
      </c>
      <c r="E3964" s="105">
        <v>-1.1218068188177686E-2</v>
      </c>
    </row>
    <row r="3965" spans="2:5">
      <c r="B3965" s="13">
        <v>45096</v>
      </c>
      <c r="C3965">
        <v>7623.486328</v>
      </c>
      <c r="D3965" s="262">
        <f t="shared" si="65"/>
        <v>32.646064481166341</v>
      </c>
      <c r="E3965">
        <v>-1.1221971118383899E-2</v>
      </c>
    </row>
    <row r="3966" spans="2:5">
      <c r="B3966" s="13">
        <v>41771</v>
      </c>
      <c r="C3966">
        <v>226.57884200000001</v>
      </c>
      <c r="D3966" s="262">
        <f t="shared" si="65"/>
        <v>1.8341077720205436</v>
      </c>
      <c r="E3966" s="105">
        <v>-1.1230528804889688E-2</v>
      </c>
    </row>
    <row r="3967" spans="2:5">
      <c r="B3967" s="13">
        <v>38999</v>
      </c>
      <c r="C3967">
        <v>79.947151000000005</v>
      </c>
      <c r="D3967" s="262">
        <f t="shared" si="65"/>
        <v>1.5660572574376428</v>
      </c>
      <c r="E3967" s="105">
        <v>-1.1230863558910375E-2</v>
      </c>
    </row>
    <row r="3968" spans="2:5">
      <c r="B3968" s="13">
        <v>37483</v>
      </c>
      <c r="C3968">
        <v>31.155638</v>
      </c>
      <c r="D3968" s="262">
        <f t="shared" si="65"/>
        <v>-0.9964476580668844</v>
      </c>
      <c r="E3968" s="105">
        <v>-1.1241718188365325E-2</v>
      </c>
    </row>
    <row r="3969" spans="2:5">
      <c r="B3969" s="13">
        <v>45281</v>
      </c>
      <c r="C3969">
        <v>8770.4501949999994</v>
      </c>
      <c r="D3969" s="262">
        <f t="shared" si="65"/>
        <v>0.14625176018638286</v>
      </c>
      <c r="E3969">
        <v>-1.1295698915342338E-2</v>
      </c>
    </row>
    <row r="3970" spans="2:5">
      <c r="B3970" s="13">
        <v>44755</v>
      </c>
      <c r="C3970">
        <v>7651.4169920000004</v>
      </c>
      <c r="D3970" s="262">
        <f t="shared" si="65"/>
        <v>1.8926821895711983</v>
      </c>
      <c r="E3970" s="105">
        <v>-1.1301937846947786E-2</v>
      </c>
    </row>
    <row r="3971" spans="2:5">
      <c r="B3971" s="13">
        <v>44265</v>
      </c>
      <c r="C3971">
        <v>2645.0942380000001</v>
      </c>
      <c r="D3971" s="262">
        <f t="shared" si="65"/>
        <v>9.167749035282208</v>
      </c>
      <c r="E3971" s="105">
        <v>-1.1311196807570012E-2</v>
      </c>
    </row>
    <row r="3972" spans="2:5">
      <c r="B3972" s="13">
        <v>41864</v>
      </c>
      <c r="C3972">
        <v>260.14550800000001</v>
      </c>
      <c r="D3972" s="262">
        <f t="shared" si="65"/>
        <v>-0.56096863989482648</v>
      </c>
      <c r="E3972" s="105">
        <v>-1.1311558775819654E-2</v>
      </c>
    </row>
    <row r="3973" spans="2:5">
      <c r="B3973" s="13">
        <v>43678</v>
      </c>
      <c r="C3973">
        <v>592.54425000000003</v>
      </c>
      <c r="D3973" s="262">
        <f t="shared" si="65"/>
        <v>8.0183261532017767</v>
      </c>
      <c r="E3973" s="105">
        <v>-1.133333007751189E-2</v>
      </c>
    </row>
    <row r="3974" spans="2:5">
      <c r="B3974" s="13">
        <v>38650</v>
      </c>
      <c r="C3974">
        <v>65.704459999999997</v>
      </c>
      <c r="D3974" s="262">
        <f t="shared" si="65"/>
        <v>-0.71664760270042305</v>
      </c>
      <c r="E3974" s="105">
        <v>-1.1349032967872362E-2</v>
      </c>
    </row>
    <row r="3975" spans="2:5">
      <c r="B3975" s="13">
        <v>41786</v>
      </c>
      <c r="C3975">
        <v>231.88249200000001</v>
      </c>
      <c r="D3975" s="262">
        <f t="shared" si="65"/>
        <v>6.1936324937739675</v>
      </c>
      <c r="E3975" s="105">
        <v>-1.1353916307463383E-2</v>
      </c>
    </row>
    <row r="3976" spans="2:5">
      <c r="B3976" s="13">
        <v>38114</v>
      </c>
      <c r="C3976">
        <v>32.234408999999999</v>
      </c>
      <c r="D3976" s="262">
        <f t="shared" ref="D3976:D4039" si="66">(C3976-C3977)/C3977</f>
        <v>-0.67852305227448639</v>
      </c>
      <c r="E3976" s="105">
        <v>-1.1358073870004749E-2</v>
      </c>
    </row>
    <row r="3977" spans="2:5">
      <c r="B3977" s="13">
        <v>41285</v>
      </c>
      <c r="C3977">
        <v>100.26973700000001</v>
      </c>
      <c r="D3977" s="262">
        <f t="shared" si="66"/>
        <v>-0.98251557794815658</v>
      </c>
      <c r="E3977" s="105">
        <v>-1.140030874718781E-2</v>
      </c>
    </row>
    <row r="3978" spans="2:5">
      <c r="B3978" s="13">
        <v>44494</v>
      </c>
      <c r="C3978">
        <v>5734.8041990000002</v>
      </c>
      <c r="D3978" s="262">
        <f t="shared" si="66"/>
        <v>6.2861649823038181</v>
      </c>
      <c r="E3978" s="105">
        <v>-1.1401865190431159E-2</v>
      </c>
    </row>
    <row r="3979" spans="2:5">
      <c r="B3979" s="13">
        <v>42935</v>
      </c>
      <c r="C3979">
        <v>787.08129899999994</v>
      </c>
      <c r="D3979" s="262">
        <f t="shared" si="66"/>
        <v>25.918323195202561</v>
      </c>
      <c r="E3979" s="105">
        <v>-1.1412323316887765E-2</v>
      </c>
    </row>
    <row r="3980" spans="2:5">
      <c r="B3980" s="13">
        <v>38092</v>
      </c>
      <c r="C3980">
        <v>29.239611</v>
      </c>
      <c r="D3980" s="262">
        <f t="shared" si="66"/>
        <v>-0.95065385141164627</v>
      </c>
      <c r="E3980" s="105">
        <v>-1.1431539878144771E-2</v>
      </c>
    </row>
    <row r="3981" spans="2:5">
      <c r="B3981" s="13">
        <v>42109</v>
      </c>
      <c r="C3981">
        <v>592.54089399999998</v>
      </c>
      <c r="D3981" s="262">
        <f t="shared" si="66"/>
        <v>6.2057547546095426</v>
      </c>
      <c r="E3981" s="105">
        <v>-1.1447353638348267E-2</v>
      </c>
    </row>
    <row r="3982" spans="2:5">
      <c r="B3982" s="13">
        <v>40784</v>
      </c>
      <c r="C3982">
        <v>82.231621000000004</v>
      </c>
      <c r="D3982" s="262">
        <f t="shared" si="66"/>
        <v>0.31131905970820478</v>
      </c>
      <c r="E3982" s="105">
        <v>-1.1459011454214877E-2</v>
      </c>
    </row>
    <row r="3983" spans="2:5">
      <c r="B3983" s="13">
        <v>39548</v>
      </c>
      <c r="C3983">
        <v>62.709086999999997</v>
      </c>
      <c r="D3983" s="262">
        <f t="shared" si="66"/>
        <v>0.24670391021024612</v>
      </c>
      <c r="E3983" s="105">
        <v>-1.1461148533348658E-2</v>
      </c>
    </row>
    <row r="3984" spans="2:5">
      <c r="B3984" s="13">
        <v>38334</v>
      </c>
      <c r="C3984">
        <v>50.299903999999998</v>
      </c>
      <c r="D3984" s="262">
        <f t="shared" si="66"/>
        <v>0.7278781197105102</v>
      </c>
      <c r="E3984" s="105">
        <v>-1.1471978026729255E-2</v>
      </c>
    </row>
    <row r="3985" spans="2:5">
      <c r="B3985" s="13">
        <v>37634</v>
      </c>
      <c r="C3985">
        <v>29.110793999999999</v>
      </c>
      <c r="D3985" s="262">
        <f t="shared" si="66"/>
        <v>-0.60524502902325916</v>
      </c>
      <c r="E3985" s="105">
        <v>-1.1481879999482565E-2</v>
      </c>
    </row>
    <row r="3986" spans="2:5">
      <c r="B3986" s="13">
        <v>38693</v>
      </c>
      <c r="C3986">
        <v>73.743958000000006</v>
      </c>
      <c r="D3986" s="262">
        <f t="shared" si="66"/>
        <v>-0.99022656717577284</v>
      </c>
      <c r="E3986" s="105">
        <v>-1.1488715678287881E-2</v>
      </c>
    </row>
    <row r="3987" spans="2:5">
      <c r="B3987" s="13">
        <v>45083</v>
      </c>
      <c r="C3987">
        <v>7545.3486329999996</v>
      </c>
      <c r="D3987" s="262">
        <f t="shared" si="66"/>
        <v>78.015608741581417</v>
      </c>
      <c r="E3987">
        <v>-1.1510340481389837E-2</v>
      </c>
    </row>
    <row r="3988" spans="2:5">
      <c r="B3988" s="13">
        <v>41299</v>
      </c>
      <c r="C3988">
        <v>95.491874999999993</v>
      </c>
      <c r="D3988" s="262">
        <f t="shared" si="66"/>
        <v>2.0993639855216489E-2</v>
      </c>
      <c r="E3988" s="105">
        <v>-1.1517474105635882E-2</v>
      </c>
    </row>
    <row r="3989" spans="2:5">
      <c r="B3989" s="13">
        <v>41120</v>
      </c>
      <c r="C3989">
        <v>93.528373999999999</v>
      </c>
      <c r="D3989" s="262">
        <f t="shared" si="66"/>
        <v>-0.98722255027574479</v>
      </c>
      <c r="E3989" s="105">
        <v>-1.1528527710772866E-2</v>
      </c>
    </row>
    <row r="3990" spans="2:5">
      <c r="B3990" s="13">
        <v>45173</v>
      </c>
      <c r="C3990">
        <v>7319.7998049999997</v>
      </c>
      <c r="D3990" s="262">
        <f t="shared" si="66"/>
        <v>7.5962044758043819</v>
      </c>
      <c r="E3990">
        <v>-1.1545785079797996E-2</v>
      </c>
    </row>
    <row r="3991" spans="2:5">
      <c r="B3991" s="13">
        <v>43501</v>
      </c>
      <c r="C3991">
        <v>851.51531999999997</v>
      </c>
      <c r="D3991" s="262">
        <f t="shared" si="66"/>
        <v>-0.17717536545439255</v>
      </c>
      <c r="E3991" s="105">
        <v>-1.1565298622626107E-2</v>
      </c>
    </row>
    <row r="3992" spans="2:5">
      <c r="B3992" s="13">
        <v>44062</v>
      </c>
      <c r="C3992">
        <v>1034.86853</v>
      </c>
      <c r="D3992" s="262">
        <f t="shared" si="66"/>
        <v>12.93398526278378</v>
      </c>
      <c r="E3992" s="105">
        <v>-1.1570752382195029E-2</v>
      </c>
    </row>
    <row r="3993" spans="2:5">
      <c r="B3993" s="13">
        <v>39496</v>
      </c>
      <c r="C3993">
        <v>74.269385999999997</v>
      </c>
      <c r="D3993" s="262">
        <f t="shared" si="66"/>
        <v>-0.94906719559060004</v>
      </c>
      <c r="E3993" s="105">
        <v>-1.1611037953931012E-2</v>
      </c>
    </row>
    <row r="3994" spans="2:5">
      <c r="B3994" s="13">
        <v>44148</v>
      </c>
      <c r="C3994">
        <v>1458.183716</v>
      </c>
      <c r="D3994" s="262">
        <f t="shared" si="66"/>
        <v>-0.7924012846603099</v>
      </c>
      <c r="E3994" s="105">
        <v>-1.1635217494068201E-2</v>
      </c>
    </row>
    <row r="3995" spans="2:5">
      <c r="B3995" s="13">
        <v>45160</v>
      </c>
      <c r="C3995">
        <v>7024.0498049999997</v>
      </c>
      <c r="D3995" s="262">
        <f t="shared" si="66"/>
        <v>4.5297720212321488</v>
      </c>
      <c r="E3995">
        <v>-1.1636851584761016E-2</v>
      </c>
    </row>
    <row r="3996" spans="2:5">
      <c r="B3996" s="13">
        <v>43286</v>
      </c>
      <c r="C3996">
        <v>1270.224121</v>
      </c>
      <c r="D3996" s="262">
        <f t="shared" si="66"/>
        <v>1.1716103520884573</v>
      </c>
      <c r="E3996" s="105">
        <v>-1.1648774083219578E-2</v>
      </c>
    </row>
    <row r="3997" spans="2:5">
      <c r="B3997" s="13">
        <v>42703</v>
      </c>
      <c r="C3997">
        <v>584.92266800000004</v>
      </c>
      <c r="D3997" s="262">
        <f t="shared" si="66"/>
        <v>4.3400774251091612</v>
      </c>
      <c r="E3997" s="105">
        <v>-1.1662812250320996E-2</v>
      </c>
    </row>
    <row r="3998" spans="2:5">
      <c r="B3998" s="13">
        <v>40242</v>
      </c>
      <c r="C3998">
        <v>109.534492</v>
      </c>
      <c r="D3998" s="262">
        <f t="shared" si="66"/>
        <v>-0.91198101413593802</v>
      </c>
      <c r="E3998" s="105">
        <v>-1.1670927038743461E-2</v>
      </c>
    </row>
    <row r="3999" spans="2:5">
      <c r="B3999" s="13">
        <v>44090</v>
      </c>
      <c r="C3999">
        <v>1244.44165</v>
      </c>
      <c r="D3999" s="262">
        <f t="shared" si="66"/>
        <v>0.36832757675651762</v>
      </c>
      <c r="E3999" s="105">
        <v>-1.1685409161364645E-2</v>
      </c>
    </row>
    <row r="4000" spans="2:5">
      <c r="B4000" s="13">
        <v>43182</v>
      </c>
      <c r="C4000">
        <v>909.46179199999995</v>
      </c>
      <c r="D4000" s="262">
        <f t="shared" si="66"/>
        <v>7.7333395738442903</v>
      </c>
      <c r="E4000" s="105">
        <v>-1.1715327452782805E-2</v>
      </c>
    </row>
    <row r="4001" spans="2:5">
      <c r="B4001" s="13">
        <v>40728</v>
      </c>
      <c r="C4001">
        <v>104.13677199999999</v>
      </c>
      <c r="D4001" s="262">
        <f t="shared" si="66"/>
        <v>-0.86950404951611437</v>
      </c>
      <c r="E4001" s="105">
        <v>-1.1739379795517545E-2</v>
      </c>
    </row>
    <row r="4002" spans="2:5">
      <c r="B4002" s="13">
        <v>43832</v>
      </c>
      <c r="C4002">
        <v>798.00769000000003</v>
      </c>
      <c r="D4002" s="262">
        <f t="shared" si="66"/>
        <v>24.249108371767456</v>
      </c>
      <c r="E4002" s="105">
        <v>-1.1752867165850965E-2</v>
      </c>
    </row>
    <row r="4003" spans="2:5">
      <c r="B4003" s="13">
        <v>39840</v>
      </c>
      <c r="C4003">
        <v>31.605381000000001</v>
      </c>
      <c r="D4003" s="262">
        <f t="shared" si="66"/>
        <v>-0.90585586078419067</v>
      </c>
      <c r="E4003" s="105">
        <v>-1.1764442127975488E-2</v>
      </c>
    </row>
    <row r="4004" spans="2:5">
      <c r="B4004" s="13">
        <v>42020</v>
      </c>
      <c r="C4004">
        <v>335.71267699999999</v>
      </c>
      <c r="D4004" s="262">
        <f t="shared" si="66"/>
        <v>2.3328668985031338</v>
      </c>
      <c r="E4004" s="105">
        <v>-1.177083963617177E-2</v>
      </c>
    </row>
    <row r="4005" spans="2:5">
      <c r="B4005" s="13">
        <v>41261</v>
      </c>
      <c r="C4005">
        <v>100.727898</v>
      </c>
      <c r="D4005" s="262">
        <f t="shared" si="66"/>
        <v>0.6383849146639502</v>
      </c>
      <c r="E4005" s="105">
        <v>-1.1772184531658483E-2</v>
      </c>
    </row>
    <row r="4006" spans="2:5">
      <c r="B4006" s="13">
        <v>39689</v>
      </c>
      <c r="C4006">
        <v>61.479996</v>
      </c>
      <c r="D4006" s="262">
        <f t="shared" si="66"/>
        <v>-0.19874345031701443</v>
      </c>
      <c r="E4006" s="105">
        <v>-1.1793032542486967E-2</v>
      </c>
    </row>
    <row r="4007" spans="2:5">
      <c r="B4007" s="13">
        <v>41451</v>
      </c>
      <c r="C4007">
        <v>76.729477000000003</v>
      </c>
      <c r="D4007" s="262">
        <f t="shared" si="66"/>
        <v>-0.25328556832707932</v>
      </c>
      <c r="E4007" s="105">
        <v>-1.1800811789336505E-2</v>
      </c>
    </row>
    <row r="4008" spans="2:5">
      <c r="B4008" s="13">
        <v>39134</v>
      </c>
      <c r="C4008">
        <v>102.756119</v>
      </c>
      <c r="D4008" s="262">
        <f t="shared" si="66"/>
        <v>-0.98527196300089426</v>
      </c>
      <c r="E4008" s="105">
        <v>-1.1814760431087788E-2</v>
      </c>
    </row>
    <row r="4009" spans="2:5">
      <c r="B4009" s="13">
        <v>45061</v>
      </c>
      <c r="C4009">
        <v>6976.9052730000003</v>
      </c>
      <c r="D4009" s="262">
        <f t="shared" si="66"/>
        <v>59.236388800096265</v>
      </c>
      <c r="E4009">
        <v>-1.1818930832957025E-2</v>
      </c>
    </row>
    <row r="4010" spans="2:5">
      <c r="B4010" s="13">
        <v>39227</v>
      </c>
      <c r="C4010">
        <v>115.825424</v>
      </c>
      <c r="D4010" s="262">
        <f t="shared" si="66"/>
        <v>-0.85759826037532572</v>
      </c>
      <c r="E4010" s="105">
        <v>-1.1848467242028491E-2</v>
      </c>
    </row>
    <row r="4011" spans="2:5">
      <c r="B4011" s="13">
        <v>43626</v>
      </c>
      <c r="C4011">
        <v>813.37085000000002</v>
      </c>
      <c r="D4011" s="262">
        <f t="shared" si="66"/>
        <v>-0.76717529017715291</v>
      </c>
      <c r="E4011" s="105">
        <v>-1.1873151041531133E-2</v>
      </c>
    </row>
    <row r="4012" spans="2:5">
      <c r="B4012" s="13">
        <v>44342</v>
      </c>
      <c r="C4012">
        <v>3493.4902339999999</v>
      </c>
      <c r="D4012" s="262">
        <f t="shared" si="66"/>
        <v>-0.52503768349113544</v>
      </c>
      <c r="E4012" s="105">
        <v>-1.1874900892522139E-2</v>
      </c>
    </row>
    <row r="4013" spans="2:5">
      <c r="B4013" s="13">
        <v>45211</v>
      </c>
      <c r="C4013">
        <v>7355.2998049999997</v>
      </c>
      <c r="D4013" s="262">
        <f t="shared" si="66"/>
        <v>9.1006163920782388</v>
      </c>
      <c r="E4013">
        <v>-1.1882477917716253E-2</v>
      </c>
    </row>
    <row r="4014" spans="2:5">
      <c r="B4014" s="13">
        <v>43979</v>
      </c>
      <c r="C4014">
        <v>728.20306400000004</v>
      </c>
      <c r="D4014" s="262">
        <f t="shared" si="66"/>
        <v>6.0924528506052198</v>
      </c>
      <c r="E4014" s="105">
        <v>-1.1897025910082602E-2</v>
      </c>
    </row>
    <row r="4015" spans="2:5">
      <c r="B4015" s="13">
        <v>40408</v>
      </c>
      <c r="C4015">
        <v>102.672951</v>
      </c>
      <c r="D4015" s="262">
        <f t="shared" si="66"/>
        <v>-0.79680618626496236</v>
      </c>
      <c r="E4015" s="105">
        <v>-1.1904747583756915E-2</v>
      </c>
    </row>
    <row r="4016" spans="2:5">
      <c r="B4016" s="13">
        <v>42164</v>
      </c>
      <c r="C4016">
        <v>505.29565400000001</v>
      </c>
      <c r="D4016" s="262">
        <f t="shared" si="66"/>
        <v>4.0984231046095942</v>
      </c>
      <c r="E4016" s="105">
        <v>-1.1906986932665465E-2</v>
      </c>
    </row>
    <row r="4017" spans="2:5">
      <c r="B4017" s="13">
        <v>40319</v>
      </c>
      <c r="C4017">
        <v>99.108222999999995</v>
      </c>
      <c r="D4017" s="262">
        <f t="shared" si="66"/>
        <v>-0.63438663706159804</v>
      </c>
      <c r="E4017" s="105">
        <v>-1.1918829416167474E-2</v>
      </c>
    </row>
    <row r="4018" spans="2:5">
      <c r="B4018" s="13">
        <v>42004</v>
      </c>
      <c r="C4018">
        <v>271.07385299999999</v>
      </c>
      <c r="D4018" s="262">
        <f t="shared" si="66"/>
        <v>-0.5855238500103952</v>
      </c>
      <c r="E4018" s="105">
        <v>-1.1925464029121488E-2</v>
      </c>
    </row>
    <row r="4019" spans="2:5">
      <c r="B4019" s="13">
        <v>42738</v>
      </c>
      <c r="C4019">
        <v>654.01556400000004</v>
      </c>
      <c r="D4019" s="262">
        <f t="shared" si="66"/>
        <v>0.31802807837222002</v>
      </c>
      <c r="E4019" s="105">
        <v>-1.1942563932287287E-2</v>
      </c>
    </row>
    <row r="4020" spans="2:5">
      <c r="B4020" s="13">
        <v>42083</v>
      </c>
      <c r="C4020">
        <v>496.20761099999999</v>
      </c>
      <c r="D4020" s="262">
        <f t="shared" si="66"/>
        <v>-0.61390482787006773</v>
      </c>
      <c r="E4020" s="105">
        <v>-1.1943407853839915E-2</v>
      </c>
    </row>
    <row r="4021" spans="2:5">
      <c r="B4021" s="13">
        <v>43287</v>
      </c>
      <c r="C4021">
        <v>1285.195068</v>
      </c>
      <c r="D4021" s="262">
        <f t="shared" si="66"/>
        <v>-0.79445537480980499</v>
      </c>
      <c r="E4021" s="105">
        <v>-1.2015547561715165E-2</v>
      </c>
    </row>
    <row r="4022" spans="2:5">
      <c r="B4022" s="13">
        <v>44945</v>
      </c>
      <c r="C4022">
        <v>6252.6328130000002</v>
      </c>
      <c r="D4022" s="262">
        <f t="shared" si="66"/>
        <v>78.161654210349624</v>
      </c>
      <c r="E4022" s="105">
        <v>-1.201729770049477E-2</v>
      </c>
    </row>
    <row r="4023" spans="2:5">
      <c r="B4023" s="13">
        <v>38996</v>
      </c>
      <c r="C4023">
        <v>78.985625999999996</v>
      </c>
      <c r="D4023" s="262">
        <f t="shared" si="66"/>
        <v>0.48046418486842818</v>
      </c>
      <c r="E4023" s="105">
        <v>-1.2027007691618789E-2</v>
      </c>
    </row>
    <row r="4024" spans="2:5">
      <c r="B4024" s="13">
        <v>38343</v>
      </c>
      <c r="C4024">
        <v>53.351933000000002</v>
      </c>
      <c r="D4024" s="262">
        <f t="shared" si="66"/>
        <v>-0.43984596164569495</v>
      </c>
      <c r="E4024" s="105">
        <v>-1.2044509532128732E-2</v>
      </c>
    </row>
    <row r="4025" spans="2:5">
      <c r="B4025" s="13">
        <v>39416</v>
      </c>
      <c r="C4025">
        <v>95.245109999999997</v>
      </c>
      <c r="D4025" s="262">
        <f t="shared" si="66"/>
        <v>0.21351341599357496</v>
      </c>
      <c r="E4025" s="105">
        <v>-1.2066364459971632E-2</v>
      </c>
    </row>
    <row r="4026" spans="2:5">
      <c r="B4026" s="13">
        <v>38971</v>
      </c>
      <c r="C4026">
        <v>78.487067999999994</v>
      </c>
      <c r="D4026" s="262">
        <f t="shared" si="66"/>
        <v>-0.8983349354004998</v>
      </c>
      <c r="E4026" s="105">
        <v>-1.2102106868817747E-2</v>
      </c>
    </row>
    <row r="4027" spans="2:5">
      <c r="B4027" s="13">
        <v>42978</v>
      </c>
      <c r="C4027">
        <v>772.01611300000002</v>
      </c>
      <c r="D4027" s="262">
        <f t="shared" si="66"/>
        <v>-0.73119037885041238</v>
      </c>
      <c r="E4027" s="105">
        <v>-1.210879681838924E-2</v>
      </c>
    </row>
    <row r="4028" spans="2:5">
      <c r="B4028" s="13">
        <v>44301</v>
      </c>
      <c r="C4028">
        <v>2871.9809570000002</v>
      </c>
      <c r="D4028" s="262">
        <f t="shared" si="66"/>
        <v>2.1682003419121973</v>
      </c>
      <c r="E4028" s="105">
        <v>-1.2129668308129433E-2</v>
      </c>
    </row>
    <row r="4029" spans="2:5">
      <c r="B4029" s="13">
        <v>43398</v>
      </c>
      <c r="C4029">
        <v>906.50231900000006</v>
      </c>
      <c r="D4029" s="262">
        <f t="shared" si="66"/>
        <v>12.280418056821821</v>
      </c>
      <c r="E4029" s="105">
        <v>-1.2149677882776162E-2</v>
      </c>
    </row>
    <row r="4030" spans="2:5">
      <c r="B4030" s="13">
        <v>38680</v>
      </c>
      <c r="C4030">
        <v>68.258567999999997</v>
      </c>
      <c r="D4030" s="262">
        <f t="shared" si="66"/>
        <v>-0.99114411880782882</v>
      </c>
      <c r="E4030" s="105">
        <v>-1.2155832343611216E-2</v>
      </c>
    </row>
    <row r="4031" spans="2:5">
      <c r="B4031" s="13">
        <v>44671</v>
      </c>
      <c r="C4031">
        <v>7707.7104490000002</v>
      </c>
      <c r="D4031" s="262">
        <f t="shared" si="66"/>
        <v>10.093056031803945</v>
      </c>
      <c r="E4031" s="105">
        <v>-1.2164932889094619E-2</v>
      </c>
    </row>
    <row r="4032" spans="2:5">
      <c r="B4032" s="13">
        <v>42828</v>
      </c>
      <c r="C4032">
        <v>694.82299799999998</v>
      </c>
      <c r="D4032" s="262">
        <f t="shared" si="66"/>
        <v>20.661977955582877</v>
      </c>
      <c r="E4032" s="105">
        <v>-1.21668384180793E-2</v>
      </c>
    </row>
    <row r="4033" spans="2:5">
      <c r="B4033" s="13">
        <v>39854</v>
      </c>
      <c r="C4033">
        <v>32.075695000000003</v>
      </c>
      <c r="D4033" s="262">
        <f t="shared" si="66"/>
        <v>-0.9948603439452689</v>
      </c>
      <c r="E4033" s="105">
        <v>-1.2166914212428123E-2</v>
      </c>
    </row>
    <row r="4034" spans="2:5">
      <c r="B4034" s="13">
        <v>45033</v>
      </c>
      <c r="C4034">
        <v>6240.8251950000003</v>
      </c>
      <c r="D4034" s="262">
        <f t="shared" si="66"/>
        <v>87.110120306084582</v>
      </c>
      <c r="E4034" s="105">
        <v>-1.2179416783138707E-2</v>
      </c>
    </row>
    <row r="4035" spans="2:5">
      <c r="B4035" s="13">
        <v>38547</v>
      </c>
      <c r="C4035">
        <v>70.829834000000005</v>
      </c>
      <c r="D4035" s="262">
        <f t="shared" si="66"/>
        <v>0.41802397785467005</v>
      </c>
      <c r="E4035" s="105">
        <v>-1.2192499043917782E-2</v>
      </c>
    </row>
    <row r="4036" spans="2:5">
      <c r="B4036" s="13">
        <v>38236</v>
      </c>
      <c r="C4036">
        <v>49.949672999999997</v>
      </c>
      <c r="D4036" s="262">
        <f t="shared" si="66"/>
        <v>-0.50778613525274152</v>
      </c>
      <c r="E4036" s="105">
        <v>-1.2203646299589841E-2</v>
      </c>
    </row>
    <row r="4037" spans="2:5">
      <c r="B4037" s="13">
        <v>40155</v>
      </c>
      <c r="C4037">
        <v>101.479614</v>
      </c>
      <c r="D4037" s="262">
        <f t="shared" si="66"/>
        <v>1.7937270952668143</v>
      </c>
      <c r="E4037" s="105">
        <v>-1.2209018379075638E-2</v>
      </c>
    </row>
    <row r="4038" spans="2:5">
      <c r="B4038" s="13">
        <v>38169</v>
      </c>
      <c r="C4038">
        <v>36.324097000000002</v>
      </c>
      <c r="D4038" s="262">
        <f t="shared" si="66"/>
        <v>-0.2688805105891075</v>
      </c>
      <c r="E4038" s="105">
        <v>-1.2259328929300711E-2</v>
      </c>
    </row>
    <row r="4039" spans="2:5">
      <c r="B4039" s="13">
        <v>38331</v>
      </c>
      <c r="C4039">
        <v>49.682845999999998</v>
      </c>
      <c r="D4039" s="262">
        <f t="shared" si="66"/>
        <v>-0.94114203246838646</v>
      </c>
      <c r="E4039" s="105">
        <v>-1.2267578085238495E-2</v>
      </c>
    </row>
    <row r="4040" spans="2:5">
      <c r="B4040" s="13">
        <v>43516</v>
      </c>
      <c r="C4040">
        <v>844.11419699999999</v>
      </c>
      <c r="D4040" s="262">
        <f t="shared" ref="D4040:D4103" si="67">(C4040-C4041)/C4041</f>
        <v>5.9410301525908951</v>
      </c>
      <c r="E4040" s="105">
        <v>-1.2268962424063381E-2</v>
      </c>
    </row>
    <row r="4041" spans="2:5">
      <c r="B4041" s="13">
        <v>39232</v>
      </c>
      <c r="C4041">
        <v>121.612236</v>
      </c>
      <c r="D4041" s="262">
        <f t="shared" si="67"/>
        <v>-0.86007356858444861</v>
      </c>
      <c r="E4041" s="105">
        <v>-1.229197538573874E-2</v>
      </c>
    </row>
    <row r="4042" spans="2:5">
      <c r="B4042" s="13">
        <v>43073</v>
      </c>
      <c r="C4042">
        <v>869.11554000000001</v>
      </c>
      <c r="D4042" s="262">
        <f t="shared" si="67"/>
        <v>9.2040086600911966E-2</v>
      </c>
      <c r="E4042" s="105">
        <v>-1.2305337198554006E-2</v>
      </c>
    </row>
    <row r="4043" spans="2:5">
      <c r="B4043" s="13">
        <v>43599</v>
      </c>
      <c r="C4043">
        <v>795.86413600000003</v>
      </c>
      <c r="D4043" s="262">
        <f t="shared" si="67"/>
        <v>-2.5971090339216227E-2</v>
      </c>
      <c r="E4043" s="105">
        <v>-1.2305730962648065E-2</v>
      </c>
    </row>
    <row r="4044" spans="2:5">
      <c r="B4044" s="13">
        <v>43811</v>
      </c>
      <c r="C4044">
        <v>817.08471699999996</v>
      </c>
      <c r="D4044" s="262">
        <f t="shared" si="67"/>
        <v>0.15869520623256664</v>
      </c>
      <c r="E4044" s="105">
        <v>-1.2345026031130383E-2</v>
      </c>
    </row>
    <row r="4045" spans="2:5">
      <c r="B4045" s="13">
        <v>42853</v>
      </c>
      <c r="C4045">
        <v>705.17657499999996</v>
      </c>
      <c r="D4045" s="262">
        <f t="shared" si="67"/>
        <v>-0.90732213801174533</v>
      </c>
      <c r="E4045" s="105">
        <v>-1.2345074256519463E-2</v>
      </c>
    </row>
    <row r="4046" spans="2:5">
      <c r="B4046" s="13">
        <v>45217</v>
      </c>
      <c r="C4046">
        <v>7608.8999020000001</v>
      </c>
      <c r="D4046" s="262">
        <f t="shared" si="67"/>
        <v>246.03084760778529</v>
      </c>
      <c r="E4046">
        <v>-1.2350634459585966E-2</v>
      </c>
    </row>
    <row r="4047" spans="2:5">
      <c r="B4047" s="13">
        <v>37904</v>
      </c>
      <c r="C4047">
        <v>30.801416</v>
      </c>
      <c r="D4047" s="262">
        <f t="shared" si="67"/>
        <v>-0.39007152587544175</v>
      </c>
      <c r="E4047" s="105">
        <v>-1.2390498620151721E-2</v>
      </c>
    </row>
    <row r="4048" spans="2:5">
      <c r="B4048" s="13">
        <v>38286</v>
      </c>
      <c r="C4048">
        <v>50.500045999999998</v>
      </c>
      <c r="D4048" s="262">
        <f t="shared" si="67"/>
        <v>-0.94657838439251751</v>
      </c>
      <c r="E4048" s="105">
        <v>-1.2394187422927789E-2</v>
      </c>
    </row>
    <row r="4049" spans="2:5">
      <c r="B4049" s="13">
        <v>43416</v>
      </c>
      <c r="C4049">
        <v>945.31109600000002</v>
      </c>
      <c r="D4049" s="262">
        <f t="shared" si="67"/>
        <v>0.12493108955694299</v>
      </c>
      <c r="E4049" s="105">
        <v>-1.2440475503963929E-2</v>
      </c>
    </row>
    <row r="4050" spans="2:5">
      <c r="B4050" s="13">
        <v>42431</v>
      </c>
      <c r="C4050">
        <v>840.32800299999997</v>
      </c>
      <c r="D4050" s="262">
        <f t="shared" si="67"/>
        <v>-2.7443494488657402E-3</v>
      </c>
      <c r="E4050" s="105">
        <v>-1.2446404938405481E-2</v>
      </c>
    </row>
    <row r="4051" spans="2:5">
      <c r="B4051" s="13">
        <v>42292</v>
      </c>
      <c r="C4051">
        <v>842.64050299999997</v>
      </c>
      <c r="D4051" s="262">
        <f t="shared" si="67"/>
        <v>0.14593066493152862</v>
      </c>
      <c r="E4051" s="105">
        <v>-1.2466077757137504E-2</v>
      </c>
    </row>
    <row r="4052" spans="2:5">
      <c r="B4052" s="13">
        <v>43969</v>
      </c>
      <c r="C4052">
        <v>735.33288600000003</v>
      </c>
      <c r="D4052" s="262">
        <f t="shared" si="67"/>
        <v>11.482268960105614</v>
      </c>
      <c r="E4052" s="105">
        <v>-1.2486202334450962E-2</v>
      </c>
    </row>
    <row r="4053" spans="2:5">
      <c r="B4053" s="13">
        <v>39539</v>
      </c>
      <c r="C4053">
        <v>58.910193999999997</v>
      </c>
      <c r="D4053" s="262">
        <f t="shared" si="67"/>
        <v>-0.93295156482975039</v>
      </c>
      <c r="E4053" s="105">
        <v>-1.2492142792461875E-2</v>
      </c>
    </row>
    <row r="4054" spans="2:5">
      <c r="B4054" s="13">
        <v>42506</v>
      </c>
      <c r="C4054">
        <v>878.62145999999996</v>
      </c>
      <c r="D4054" s="262">
        <f t="shared" si="67"/>
        <v>0.15681703481732914</v>
      </c>
      <c r="E4054" s="105">
        <v>-1.2500920489406455E-2</v>
      </c>
    </row>
    <row r="4055" spans="2:5">
      <c r="B4055" s="13">
        <v>43791</v>
      </c>
      <c r="C4055">
        <v>759.51635699999997</v>
      </c>
      <c r="D4055" s="262">
        <f t="shared" si="67"/>
        <v>0.25772601095996422</v>
      </c>
      <c r="E4055" s="105">
        <v>-1.2526649423807467E-2</v>
      </c>
    </row>
    <row r="4056" spans="2:5">
      <c r="B4056" s="13">
        <v>42671</v>
      </c>
      <c r="C4056">
        <v>603.88061500000003</v>
      </c>
      <c r="D4056" s="262">
        <f t="shared" si="67"/>
        <v>0.20414555898806439</v>
      </c>
      <c r="E4056" s="105">
        <v>-1.2544916626862234E-2</v>
      </c>
    </row>
    <row r="4057" spans="2:5">
      <c r="B4057" s="13">
        <v>42171</v>
      </c>
      <c r="C4057">
        <v>501.50134300000002</v>
      </c>
      <c r="D4057" s="262">
        <f t="shared" si="67"/>
        <v>-0.3953838533189869</v>
      </c>
      <c r="E4057" s="105">
        <v>-1.2570660495505108E-2</v>
      </c>
    </row>
    <row r="4058" spans="2:5">
      <c r="B4058" s="13">
        <v>43612</v>
      </c>
      <c r="C4058">
        <v>829.45410200000003</v>
      </c>
      <c r="D4058" s="262">
        <f t="shared" si="67"/>
        <v>20.64460000888274</v>
      </c>
      <c r="E4058" s="105">
        <v>-1.2594603358654264E-2</v>
      </c>
    </row>
    <row r="4059" spans="2:5">
      <c r="B4059" s="13">
        <v>39736</v>
      </c>
      <c r="C4059">
        <v>38.321525999999999</v>
      </c>
      <c r="D4059" s="262">
        <f t="shared" si="67"/>
        <v>-0.36013048677320331</v>
      </c>
      <c r="E4059" s="105">
        <v>-1.2603032909155983E-2</v>
      </c>
    </row>
    <row r="4060" spans="2:5">
      <c r="B4060" s="13">
        <v>38421</v>
      </c>
      <c r="C4060">
        <v>59.889595</v>
      </c>
      <c r="D4060" s="262">
        <f t="shared" si="67"/>
        <v>-0.28891470850037393</v>
      </c>
      <c r="E4060" s="105">
        <v>-1.2647853851374541E-2</v>
      </c>
    </row>
    <row r="4061" spans="2:5">
      <c r="B4061" s="13">
        <v>40882</v>
      </c>
      <c r="C4061">
        <v>84.222801000000004</v>
      </c>
      <c r="D4061" s="262">
        <f t="shared" si="67"/>
        <v>6.8528992483989975E-3</v>
      </c>
      <c r="E4061" s="105">
        <v>-1.2664425998224951E-2</v>
      </c>
    </row>
    <row r="4062" spans="2:5">
      <c r="B4062" s="13">
        <v>41555</v>
      </c>
      <c r="C4062">
        <v>83.649558999999996</v>
      </c>
      <c r="D4062" s="262">
        <f t="shared" si="67"/>
        <v>1.2222667091162136</v>
      </c>
      <c r="E4062" s="105">
        <v>-1.2678176086760055E-2</v>
      </c>
    </row>
    <row r="4063" spans="2:5">
      <c r="B4063" s="13">
        <v>38212</v>
      </c>
      <c r="C4063">
        <v>37.641548</v>
      </c>
      <c r="D4063" s="262">
        <f t="shared" si="67"/>
        <v>-0.62386053114224782</v>
      </c>
      <c r="E4063" s="105">
        <v>-1.268593934269519E-2</v>
      </c>
    </row>
    <row r="4064" spans="2:5">
      <c r="B4064" s="13">
        <v>41199</v>
      </c>
      <c r="C4064">
        <v>100.07338</v>
      </c>
      <c r="D4064" s="262">
        <f t="shared" si="67"/>
        <v>-0.87317188748210173</v>
      </c>
      <c r="E4064" s="105">
        <v>-1.2699216993430766E-2</v>
      </c>
    </row>
    <row r="4065" spans="2:5">
      <c r="B4065" s="13">
        <v>43769</v>
      </c>
      <c r="C4065">
        <v>789.04730199999995</v>
      </c>
      <c r="D4065" s="262">
        <f t="shared" si="67"/>
        <v>-0.82940614622705722</v>
      </c>
      <c r="E4065" s="105">
        <v>-1.2718519950030269E-2</v>
      </c>
    </row>
    <row r="4066" spans="2:5">
      <c r="B4066" s="13">
        <v>44431</v>
      </c>
      <c r="C4066">
        <v>4625.2973629999997</v>
      </c>
      <c r="D4066" s="262">
        <f t="shared" si="67"/>
        <v>64.859407491963609</v>
      </c>
      <c r="E4066" s="105">
        <v>-1.2768876150632193E-2</v>
      </c>
    </row>
    <row r="4067" spans="2:5">
      <c r="B4067" s="13">
        <v>38863</v>
      </c>
      <c r="C4067">
        <v>70.229866000000001</v>
      </c>
      <c r="D4067" s="262">
        <f t="shared" si="67"/>
        <v>-0.99187492836585422</v>
      </c>
      <c r="E4067" s="105">
        <v>-1.2771316733493398E-2</v>
      </c>
    </row>
    <row r="4068" spans="2:5">
      <c r="B4068" s="13">
        <v>45300</v>
      </c>
      <c r="C4068">
        <v>8643.5996090000008</v>
      </c>
      <c r="D4068" s="262">
        <f t="shared" si="67"/>
        <v>227.69837158369953</v>
      </c>
      <c r="E4068">
        <v>-1.2774966850233868E-2</v>
      </c>
    </row>
    <row r="4069" spans="2:5">
      <c r="B4069" s="13">
        <v>39752</v>
      </c>
      <c r="C4069">
        <v>37.794758000000002</v>
      </c>
      <c r="D4069" s="262">
        <f t="shared" si="67"/>
        <v>-0.9348159358398298</v>
      </c>
      <c r="E4069" s="105">
        <v>-1.2776831412573915E-2</v>
      </c>
    </row>
    <row r="4070" spans="2:5">
      <c r="B4070" s="13">
        <v>42699</v>
      </c>
      <c r="C4070">
        <v>579.81591800000001</v>
      </c>
      <c r="D4070" s="262">
        <f t="shared" si="67"/>
        <v>17.658518264701176</v>
      </c>
      <c r="E4070" s="105">
        <v>-1.2784321908961633E-2</v>
      </c>
    </row>
    <row r="4071" spans="2:5">
      <c r="B4071" s="13">
        <v>37599</v>
      </c>
      <c r="C4071">
        <v>31.075132</v>
      </c>
      <c r="D4071" s="262">
        <f t="shared" si="67"/>
        <v>-0.57173879443639042</v>
      </c>
      <c r="E4071" s="105">
        <v>-1.2787829897028879E-2</v>
      </c>
    </row>
    <row r="4072" spans="2:5">
      <c r="B4072" s="13">
        <v>38811</v>
      </c>
      <c r="C4072">
        <v>72.561165000000003</v>
      </c>
      <c r="D4072" s="262">
        <f t="shared" si="67"/>
        <v>0.31722459714786616</v>
      </c>
      <c r="E4072" s="105">
        <v>-1.2826545810785971E-2</v>
      </c>
    </row>
    <row r="4073" spans="2:5">
      <c r="B4073" s="13">
        <v>38390</v>
      </c>
      <c r="C4073">
        <v>55.086402999999997</v>
      </c>
      <c r="D4073" s="262">
        <f t="shared" si="67"/>
        <v>-0.84113721424575849</v>
      </c>
      <c r="E4073" s="105">
        <v>-1.2851155346892591E-2</v>
      </c>
    </row>
    <row r="4074" spans="2:5">
      <c r="B4074" s="13">
        <v>42041</v>
      </c>
      <c r="C4074">
        <v>346.75460800000002</v>
      </c>
      <c r="D4074" s="262">
        <f t="shared" si="67"/>
        <v>11.819091619630683</v>
      </c>
      <c r="E4074" s="105">
        <v>-1.2871169030250044E-2</v>
      </c>
    </row>
    <row r="4075" spans="2:5">
      <c r="B4075" s="13">
        <v>37813</v>
      </c>
      <c r="C4075">
        <v>27.049858</v>
      </c>
      <c r="D4075" s="262">
        <f t="shared" si="67"/>
        <v>0.22270734502012635</v>
      </c>
      <c r="E4075" s="105">
        <v>-1.2926065584747605E-2</v>
      </c>
    </row>
    <row r="4076" spans="2:5">
      <c r="B4076" s="13">
        <v>37775</v>
      </c>
      <c r="C4076">
        <v>22.122921000000002</v>
      </c>
      <c r="D4076" s="262">
        <f t="shared" si="67"/>
        <v>-0.81483306525616439</v>
      </c>
      <c r="E4076" s="105">
        <v>-1.2931037752142804E-2</v>
      </c>
    </row>
    <row r="4077" spans="2:5">
      <c r="B4077" s="13">
        <v>39246</v>
      </c>
      <c r="C4077">
        <v>119.475548</v>
      </c>
      <c r="D4077" s="262">
        <f t="shared" si="67"/>
        <v>-0.96584559628031075</v>
      </c>
      <c r="E4077" s="105">
        <v>-1.2944939516459614E-2</v>
      </c>
    </row>
    <row r="4078" spans="2:5">
      <c r="B4078" s="13">
        <v>44351</v>
      </c>
      <c r="C4078">
        <v>3498.1008299999999</v>
      </c>
      <c r="D4078" s="262">
        <f t="shared" si="67"/>
        <v>28.369953811411573</v>
      </c>
      <c r="E4078" s="105">
        <v>-1.2967008051833297E-2</v>
      </c>
    </row>
    <row r="4079" spans="2:5">
      <c r="B4079" s="13">
        <v>40535</v>
      </c>
      <c r="C4079">
        <v>119.104744</v>
      </c>
      <c r="D4079" s="262">
        <f t="shared" si="67"/>
        <v>1.1929590076244911</v>
      </c>
      <c r="E4079" s="105">
        <v>-1.2984839868679664E-2</v>
      </c>
    </row>
    <row r="4080" spans="2:5">
      <c r="B4080" s="13">
        <v>40015</v>
      </c>
      <c r="C4080">
        <v>54.312344000000003</v>
      </c>
      <c r="D4080" s="262">
        <f t="shared" si="67"/>
        <v>-0.99380811488700738</v>
      </c>
      <c r="E4080" s="105">
        <v>-1.2991280060714585E-2</v>
      </c>
    </row>
    <row r="4081" spans="2:5">
      <c r="B4081" s="13">
        <v>44776</v>
      </c>
      <c r="C4081">
        <v>8771.5361329999996</v>
      </c>
      <c r="D4081" s="262">
        <f t="shared" si="67"/>
        <v>286.17900664793001</v>
      </c>
      <c r="E4081" s="105">
        <v>-1.2995916606009503E-2</v>
      </c>
    </row>
    <row r="4082" spans="2:5">
      <c r="B4082" s="13">
        <v>37546</v>
      </c>
      <c r="C4082">
        <v>30.543793000000001</v>
      </c>
      <c r="D4082" s="262">
        <f t="shared" si="67"/>
        <v>-0.99363975844227737</v>
      </c>
      <c r="E4082" s="105">
        <v>-1.3007265484232025E-2</v>
      </c>
    </row>
    <row r="4083" spans="2:5">
      <c r="B4083" s="13">
        <v>44447</v>
      </c>
      <c r="C4083">
        <v>4802.3007809999999</v>
      </c>
      <c r="D4083" s="262">
        <f t="shared" si="67"/>
        <v>40.366156580339478</v>
      </c>
      <c r="E4083" s="105">
        <v>-1.3015601992511788E-2</v>
      </c>
    </row>
    <row r="4084" spans="2:5">
      <c r="B4084" s="13">
        <v>39189</v>
      </c>
      <c r="C4084">
        <v>116.092506</v>
      </c>
      <c r="D4084" s="262">
        <f t="shared" si="67"/>
        <v>1.2958259229993958</v>
      </c>
      <c r="E4084" s="105">
        <v>-1.3018270695707324E-2</v>
      </c>
    </row>
    <row r="4085" spans="2:5">
      <c r="B4085" s="13">
        <v>38237</v>
      </c>
      <c r="C4085">
        <v>50.566772</v>
      </c>
      <c r="D4085" s="262">
        <f t="shared" si="67"/>
        <v>-0.45647152107313921</v>
      </c>
      <c r="E4085" s="105">
        <v>-1.3020605822695269E-2</v>
      </c>
    </row>
    <row r="4086" spans="2:5">
      <c r="B4086" s="13">
        <v>39146</v>
      </c>
      <c r="C4086">
        <v>93.034263999999993</v>
      </c>
      <c r="D4086" s="262">
        <f t="shared" si="67"/>
        <v>-1.303327270603429E-2</v>
      </c>
      <c r="E4086" s="105">
        <v>-1.303327270603429E-2</v>
      </c>
    </row>
    <row r="4087" spans="2:5">
      <c r="B4087" s="13">
        <v>39147</v>
      </c>
      <c r="C4087">
        <v>94.262816999999998</v>
      </c>
      <c r="D4087" s="262">
        <f t="shared" si="67"/>
        <v>0.12108576325712093</v>
      </c>
      <c r="E4087" s="105">
        <v>-1.3050121734838981E-2</v>
      </c>
    </row>
    <row r="4088" spans="2:5">
      <c r="B4088" s="13">
        <v>41380</v>
      </c>
      <c r="C4088">
        <v>84.081717999999995</v>
      </c>
      <c r="D4088" s="262">
        <f t="shared" si="67"/>
        <v>1.6602680848736</v>
      </c>
      <c r="E4088" s="105">
        <v>-1.3060205125751628E-2</v>
      </c>
    </row>
    <row r="4089" spans="2:5">
      <c r="B4089" s="13">
        <v>38161</v>
      </c>
      <c r="C4089">
        <v>31.606483000000001</v>
      </c>
      <c r="D4089" s="262">
        <f t="shared" si="67"/>
        <v>-0.88185795652973009</v>
      </c>
      <c r="E4089" s="105">
        <v>-1.3071559087354591E-2</v>
      </c>
    </row>
    <row r="4090" spans="2:5">
      <c r="B4090" s="13">
        <v>42003</v>
      </c>
      <c r="C4090">
        <v>267.52951000000002</v>
      </c>
      <c r="D4090" s="262">
        <f t="shared" si="67"/>
        <v>-0.96109842810457857</v>
      </c>
      <c r="E4090" s="105">
        <v>-1.3075193202053205E-2</v>
      </c>
    </row>
    <row r="4091" spans="2:5">
      <c r="B4091" s="13">
        <v>45068</v>
      </c>
      <c r="C4091">
        <v>6877.0874020000001</v>
      </c>
      <c r="D4091" s="262">
        <f t="shared" si="67"/>
        <v>68.275802483285844</v>
      </c>
      <c r="E4091">
        <v>-1.310684011882363E-2</v>
      </c>
    </row>
    <row r="4092" spans="2:5">
      <c r="B4092" s="13">
        <v>40722</v>
      </c>
      <c r="C4092">
        <v>99.271133000000006</v>
      </c>
      <c r="D4092" s="262">
        <f t="shared" si="67"/>
        <v>0.32047752881363617</v>
      </c>
      <c r="E4092" s="105">
        <v>-1.3117415657296464E-2</v>
      </c>
    </row>
    <row r="4093" spans="2:5">
      <c r="B4093" s="13">
        <v>39472</v>
      </c>
      <c r="C4093">
        <v>75.178207</v>
      </c>
      <c r="D4093" s="262">
        <f t="shared" si="67"/>
        <v>-0.320407475967248</v>
      </c>
      <c r="E4093" s="105">
        <v>-1.3123162672555653E-2</v>
      </c>
    </row>
    <row r="4094" spans="2:5">
      <c r="B4094" s="13">
        <v>39288</v>
      </c>
      <c r="C4094">
        <v>110.62247499999999</v>
      </c>
      <c r="D4094" s="262">
        <f t="shared" si="67"/>
        <v>-0.98632061165510698</v>
      </c>
      <c r="E4094" s="105">
        <v>-1.3134394885071104E-2</v>
      </c>
    </row>
    <row r="4095" spans="2:5">
      <c r="B4095" s="13">
        <v>45243</v>
      </c>
      <c r="C4095">
        <v>8086.7998049999997</v>
      </c>
      <c r="D4095" s="262">
        <f t="shared" si="67"/>
        <v>93.636271459542755</v>
      </c>
      <c r="E4095">
        <v>-1.3173091918606468E-2</v>
      </c>
    </row>
    <row r="4096" spans="2:5">
      <c r="B4096" s="13">
        <v>41015</v>
      </c>
      <c r="C4096">
        <v>85.451378000000005</v>
      </c>
      <c r="D4096" s="262">
        <f t="shared" si="67"/>
        <v>-0.92950034848088181</v>
      </c>
      <c r="E4096" s="105">
        <v>-1.320961325507993E-2</v>
      </c>
    </row>
    <row r="4097" spans="2:5">
      <c r="B4097" s="13">
        <v>43265</v>
      </c>
      <c r="C4097">
        <v>1212.082275</v>
      </c>
      <c r="D4097" s="262">
        <f t="shared" si="67"/>
        <v>0.99780348670116403</v>
      </c>
      <c r="E4097" s="105">
        <v>-1.3222847639707821E-2</v>
      </c>
    </row>
    <row r="4098" spans="2:5">
      <c r="B4098" s="13">
        <v>43714</v>
      </c>
      <c r="C4098">
        <v>606.70745799999997</v>
      </c>
      <c r="D4098" s="262">
        <f t="shared" si="67"/>
        <v>-0.85333490314064897</v>
      </c>
      <c r="E4098" s="105">
        <v>-1.3241431344881012E-2</v>
      </c>
    </row>
    <row r="4099" spans="2:5">
      <c r="B4099" s="13">
        <v>44397</v>
      </c>
      <c r="C4099">
        <v>4136.6860349999997</v>
      </c>
      <c r="D4099" s="262">
        <f t="shared" si="67"/>
        <v>56.100924039543948</v>
      </c>
      <c r="E4099" s="105">
        <v>-1.3245812202473011E-2</v>
      </c>
    </row>
    <row r="4100" spans="2:5">
      <c r="B4100" s="13">
        <v>40897</v>
      </c>
      <c r="C4100">
        <v>72.445167999999995</v>
      </c>
      <c r="D4100" s="262">
        <f t="shared" si="67"/>
        <v>-0.92252064093947161</v>
      </c>
      <c r="E4100" s="105">
        <v>-1.3271908125442168E-2</v>
      </c>
    </row>
    <row r="4101" spans="2:5">
      <c r="B4101" s="13">
        <v>43133</v>
      </c>
      <c r="C4101">
        <v>935.02539100000001</v>
      </c>
      <c r="D4101" s="262">
        <f t="shared" si="67"/>
        <v>0.14250436541812569</v>
      </c>
      <c r="E4101" s="105">
        <v>-1.331416181294438E-2</v>
      </c>
    </row>
    <row r="4102" spans="2:5">
      <c r="B4102" s="13">
        <v>43609</v>
      </c>
      <c r="C4102">
        <v>818.39984100000004</v>
      </c>
      <c r="D4102" s="262">
        <f t="shared" si="67"/>
        <v>6.6646602685034777</v>
      </c>
      <c r="E4102" s="105">
        <v>-1.3327152127339767E-2</v>
      </c>
    </row>
    <row r="4103" spans="2:5">
      <c r="B4103" s="13">
        <v>40653</v>
      </c>
      <c r="C4103">
        <v>106.775749</v>
      </c>
      <c r="D4103" s="262">
        <f t="shared" si="67"/>
        <v>-0.9772096074236496</v>
      </c>
      <c r="E4103" s="105">
        <v>-1.3335990785200339E-2</v>
      </c>
    </row>
    <row r="4104" spans="2:5">
      <c r="B4104" s="13">
        <v>44432</v>
      </c>
      <c r="C4104">
        <v>4685.1210940000001</v>
      </c>
      <c r="D4104" s="262">
        <f t="shared" ref="D4104:D4167" si="68">(C4104-C4105)/C4105</f>
        <v>4.4993801120449604</v>
      </c>
      <c r="E4104" s="105">
        <v>-1.3336590975134528E-2</v>
      </c>
    </row>
    <row r="4105" spans="2:5">
      <c r="B4105" s="13">
        <v>42296</v>
      </c>
      <c r="C4105">
        <v>851.93621800000005</v>
      </c>
      <c r="D4105" s="262">
        <f t="shared" si="68"/>
        <v>2.7527376051065384E-2</v>
      </c>
      <c r="E4105" s="105">
        <v>-1.333707956679947E-2</v>
      </c>
    </row>
    <row r="4106" spans="2:5">
      <c r="B4106" s="13">
        <v>42430</v>
      </c>
      <c r="C4106">
        <v>829.11291500000004</v>
      </c>
      <c r="D4106" s="262">
        <f t="shared" si="68"/>
        <v>-9.0043832863917983E-2</v>
      </c>
      <c r="E4106" s="105">
        <v>-1.3346083862446179E-2</v>
      </c>
    </row>
    <row r="4107" spans="2:5">
      <c r="B4107" s="13">
        <v>42340</v>
      </c>
      <c r="C4107">
        <v>911.15698199999997</v>
      </c>
      <c r="D4107" s="262">
        <f t="shared" si="68"/>
        <v>14.096241792770639</v>
      </c>
      <c r="E4107" s="105">
        <v>-1.3346371059181046E-2</v>
      </c>
    </row>
    <row r="4108" spans="2:5">
      <c r="B4108" s="13">
        <v>38497</v>
      </c>
      <c r="C4108">
        <v>60.356544</v>
      </c>
      <c r="D4108" s="262">
        <f t="shared" si="68"/>
        <v>-0.43595349153426216</v>
      </c>
      <c r="E4108" s="105">
        <v>-1.3359236806344817E-2</v>
      </c>
    </row>
    <row r="4109" spans="2:5">
      <c r="B4109" s="13">
        <v>40218</v>
      </c>
      <c r="C4109">
        <v>107.006325</v>
      </c>
      <c r="D4109" s="262">
        <f t="shared" si="68"/>
        <v>-0.40937126352813114</v>
      </c>
      <c r="E4109" s="105">
        <v>-1.3371838570360995E-2</v>
      </c>
    </row>
    <row r="4110" spans="2:5">
      <c r="B4110" s="13">
        <v>41673</v>
      </c>
      <c r="C4110">
        <v>181.17358400000001</v>
      </c>
      <c r="D4110" s="262">
        <f t="shared" si="68"/>
        <v>0.81992963640479999</v>
      </c>
      <c r="E4110" s="105">
        <v>-1.340472038791788E-2</v>
      </c>
    </row>
    <row r="4111" spans="2:5">
      <c r="B4111" s="13">
        <v>41269</v>
      </c>
      <c r="C4111">
        <v>99.549773999999999</v>
      </c>
      <c r="D4111" s="262">
        <f t="shared" si="68"/>
        <v>-0.9868563711916517</v>
      </c>
      <c r="E4111" s="105">
        <v>-1.3405486211331771E-2</v>
      </c>
    </row>
    <row r="4112" spans="2:5">
      <c r="B4112" s="13">
        <v>44683</v>
      </c>
      <c r="C4112">
        <v>7573.9946289999998</v>
      </c>
      <c r="D4112" s="262">
        <f t="shared" si="68"/>
        <v>7.9213248709233897</v>
      </c>
      <c r="E4112" s="105">
        <v>-1.3405790018473933E-2</v>
      </c>
    </row>
    <row r="4113" spans="2:5">
      <c r="B4113" s="13">
        <v>42496</v>
      </c>
      <c r="C4113">
        <v>848.97644000000003</v>
      </c>
      <c r="D4113" s="262">
        <f t="shared" si="68"/>
        <v>10.144655047076514</v>
      </c>
      <c r="E4113" s="105">
        <v>-1.3409267367837157E-2</v>
      </c>
    </row>
    <row r="4114" spans="2:5">
      <c r="B4114" s="13">
        <v>39475</v>
      </c>
      <c r="C4114">
        <v>76.177902000000003</v>
      </c>
      <c r="D4114" s="262">
        <f t="shared" si="68"/>
        <v>-0.27151092727842596</v>
      </c>
      <c r="E4114" s="105">
        <v>-1.3418001270987795E-2</v>
      </c>
    </row>
    <row r="4115" spans="2:5">
      <c r="B4115" s="13">
        <v>40590</v>
      </c>
      <c r="C4115">
        <v>104.56972500000001</v>
      </c>
      <c r="D4115" s="262">
        <f t="shared" si="68"/>
        <v>-0.86970259813316309</v>
      </c>
      <c r="E4115" s="105">
        <v>-1.3421372821212916E-2</v>
      </c>
    </row>
    <row r="4116" spans="2:5">
      <c r="B4116" s="13">
        <v>43032</v>
      </c>
      <c r="C4116">
        <v>802.54650900000001</v>
      </c>
      <c r="D4116" s="262">
        <f t="shared" si="68"/>
        <v>-0.12018301627869561</v>
      </c>
      <c r="E4116" s="105">
        <v>-1.3426749337328552E-2</v>
      </c>
    </row>
    <row r="4117" spans="2:5">
      <c r="B4117" s="13">
        <v>42258</v>
      </c>
      <c r="C4117">
        <v>912.17437700000005</v>
      </c>
      <c r="D4117" s="262">
        <f t="shared" si="68"/>
        <v>0.16171942432335329</v>
      </c>
      <c r="E4117" s="105">
        <v>-1.3430359843700985E-2</v>
      </c>
    </row>
    <row r="4118" spans="2:5">
      <c r="B4118" s="13">
        <v>43825</v>
      </c>
      <c r="C4118">
        <v>785.19335899999999</v>
      </c>
      <c r="D4118" s="262">
        <f t="shared" si="68"/>
        <v>6.6914007502196178</v>
      </c>
      <c r="E4118" s="105">
        <v>-1.3437369328347765E-2</v>
      </c>
    </row>
    <row r="4119" spans="2:5">
      <c r="B4119" s="13">
        <v>40182</v>
      </c>
      <c r="C4119">
        <v>102.08717300000001</v>
      </c>
      <c r="D4119" s="262">
        <f t="shared" si="68"/>
        <v>0.1002360944207831</v>
      </c>
      <c r="E4119" s="105">
        <v>-1.3446881664600152E-2</v>
      </c>
    </row>
    <row r="4120" spans="2:5">
      <c r="B4120" s="13">
        <v>41239</v>
      </c>
      <c r="C4120">
        <v>92.786606000000006</v>
      </c>
      <c r="D4120" s="262">
        <f t="shared" si="68"/>
        <v>-0.98510926842424151</v>
      </c>
      <c r="E4120" s="105">
        <v>-1.3453817934094305E-2</v>
      </c>
    </row>
    <row r="4121" spans="2:5">
      <c r="B4121" s="13">
        <v>44575</v>
      </c>
      <c r="C4121">
        <v>6231.1650390000004</v>
      </c>
      <c r="D4121" s="262">
        <f t="shared" si="68"/>
        <v>63.750519499786762</v>
      </c>
      <c r="E4121" s="105">
        <v>-1.3457075441253441E-2</v>
      </c>
    </row>
    <row r="4122" spans="2:5">
      <c r="B4122" s="13">
        <v>40848</v>
      </c>
      <c r="C4122">
        <v>96.233436999999995</v>
      </c>
      <c r="D4122" s="262">
        <f t="shared" si="68"/>
        <v>0.22973240046538787</v>
      </c>
      <c r="E4122" s="105">
        <v>-1.3463603427640013E-2</v>
      </c>
    </row>
    <row r="4123" spans="2:5">
      <c r="B4123" s="13">
        <v>38993</v>
      </c>
      <c r="C4123">
        <v>78.255591999999993</v>
      </c>
      <c r="D4123" s="262">
        <f t="shared" si="68"/>
        <v>-0.99010903486432267</v>
      </c>
      <c r="E4123" s="105">
        <v>-1.3468116357715915E-2</v>
      </c>
    </row>
    <row r="4124" spans="2:5">
      <c r="B4124" s="13">
        <v>44748</v>
      </c>
      <c r="C4124">
        <v>7911.8256840000004</v>
      </c>
      <c r="D4124" s="262">
        <f t="shared" si="68"/>
        <v>4.893734563189156</v>
      </c>
      <c r="E4124" s="105">
        <v>-1.3491432804271959E-2</v>
      </c>
    </row>
    <row r="4125" spans="2:5">
      <c r="B4125" s="13">
        <v>43325</v>
      </c>
      <c r="C4125">
        <v>1342.4129640000001</v>
      </c>
      <c r="D4125" s="262">
        <f t="shared" si="68"/>
        <v>44.659334248846754</v>
      </c>
      <c r="E4125" s="105">
        <v>-1.3492675185507142E-2</v>
      </c>
    </row>
    <row r="4126" spans="2:5">
      <c r="B4126" s="13">
        <v>37531</v>
      </c>
      <c r="C4126">
        <v>29.400625000000002</v>
      </c>
      <c r="D4126" s="262">
        <f t="shared" si="68"/>
        <v>-0.61176270865445581</v>
      </c>
      <c r="E4126" s="105">
        <v>-1.3506188875592729E-2</v>
      </c>
    </row>
    <row r="4127" spans="2:5">
      <c r="B4127" s="13">
        <v>40774</v>
      </c>
      <c r="C4127">
        <v>75.728493</v>
      </c>
      <c r="D4127" s="262">
        <f t="shared" si="68"/>
        <v>-0.29063371986743303</v>
      </c>
      <c r="E4127" s="105">
        <v>-1.3520958876188141E-2</v>
      </c>
    </row>
    <row r="4128" spans="2:5">
      <c r="B4128" s="13">
        <v>40634</v>
      </c>
      <c r="C4128">
        <v>106.755135</v>
      </c>
      <c r="D4128" s="262">
        <f t="shared" si="68"/>
        <v>-0.84216647083042839</v>
      </c>
      <c r="E4128" s="105">
        <v>-1.3526474973571265E-2</v>
      </c>
    </row>
    <row r="4129" spans="2:5">
      <c r="B4129" s="13">
        <v>42767</v>
      </c>
      <c r="C4129">
        <v>676.37805200000003</v>
      </c>
      <c r="D4129" s="262">
        <f t="shared" si="68"/>
        <v>-0.53725540267332861</v>
      </c>
      <c r="E4129" s="105">
        <v>-1.3535627319051243E-2</v>
      </c>
    </row>
    <row r="4130" spans="2:5">
      <c r="B4130" s="13">
        <v>44123</v>
      </c>
      <c r="C4130">
        <v>1461.6660159999999</v>
      </c>
      <c r="D4130" s="262">
        <f t="shared" si="68"/>
        <v>1.0009105566203864</v>
      </c>
      <c r="E4130" s="105">
        <v>-1.3538141533241805E-2</v>
      </c>
    </row>
    <row r="4131" spans="2:5">
      <c r="B4131" s="13">
        <v>42611</v>
      </c>
      <c r="C4131">
        <v>730.50042699999995</v>
      </c>
      <c r="D4131" s="262">
        <f t="shared" si="68"/>
        <v>6.5379288338621437</v>
      </c>
      <c r="E4131" s="105">
        <v>-1.3540238697789432E-2</v>
      </c>
    </row>
    <row r="4132" spans="2:5">
      <c r="B4132" s="13">
        <v>41128</v>
      </c>
      <c r="C4132">
        <v>96.909965999999997</v>
      </c>
      <c r="D4132" s="262">
        <f t="shared" si="68"/>
        <v>-0.8724278948149391</v>
      </c>
      <c r="E4132" s="105">
        <v>-1.3546411726226589E-2</v>
      </c>
    </row>
    <row r="4133" spans="2:5">
      <c r="B4133" s="13">
        <v>42566</v>
      </c>
      <c r="C4133">
        <v>759.64855999999997</v>
      </c>
      <c r="D4133" s="262">
        <f t="shared" si="68"/>
        <v>-0.42633167248542581</v>
      </c>
      <c r="E4133" s="105">
        <v>-1.35654851101827E-2</v>
      </c>
    </row>
    <row r="4134" spans="2:5">
      <c r="B4134" s="13">
        <v>43322</v>
      </c>
      <c r="C4134">
        <v>1324.194702</v>
      </c>
      <c r="D4134" s="262">
        <f t="shared" si="68"/>
        <v>20.824994161765982</v>
      </c>
      <c r="E4134" s="105">
        <v>-1.3571279843510283E-2</v>
      </c>
    </row>
    <row r="4135" spans="2:5">
      <c r="B4135" s="13">
        <v>39546</v>
      </c>
      <c r="C4135">
        <v>60.673313</v>
      </c>
      <c r="D4135" s="262">
        <f t="shared" si="68"/>
        <v>-0.89299307289584562</v>
      </c>
      <c r="E4135" s="105">
        <v>-1.3593121625699603E-2</v>
      </c>
    </row>
    <row r="4136" spans="2:5">
      <c r="B4136" s="13">
        <v>42152</v>
      </c>
      <c r="C4136">
        <v>567.003601</v>
      </c>
      <c r="D4136" s="262">
        <f t="shared" si="68"/>
        <v>-0.42035808966165128</v>
      </c>
      <c r="E4136" s="105">
        <v>-1.3596645361962423E-2</v>
      </c>
    </row>
    <row r="4137" spans="2:5">
      <c r="B4137" s="13">
        <v>43158</v>
      </c>
      <c r="C4137">
        <v>978.19635000000005</v>
      </c>
      <c r="D4137" s="262">
        <f t="shared" si="68"/>
        <v>-0.83978037591142973</v>
      </c>
      <c r="E4137" s="105">
        <v>-1.3624451334746608E-2</v>
      </c>
    </row>
    <row r="4138" spans="2:5">
      <c r="B4138" s="13">
        <v>44508</v>
      </c>
      <c r="C4138">
        <v>6105.3466799999997</v>
      </c>
      <c r="D4138" s="262">
        <f t="shared" si="68"/>
        <v>152.29927713137673</v>
      </c>
      <c r="E4138" s="105">
        <v>-1.3628434506004955E-2</v>
      </c>
    </row>
    <row r="4139" spans="2:5">
      <c r="B4139" s="13">
        <v>38189</v>
      </c>
      <c r="C4139">
        <v>39.826324</v>
      </c>
      <c r="D4139" s="262">
        <f t="shared" si="68"/>
        <v>-0.61667542837779743</v>
      </c>
      <c r="E4139" s="105">
        <v>-1.3630687768679178E-2</v>
      </c>
    </row>
    <row r="4140" spans="2:5">
      <c r="B4140" s="13">
        <v>39380</v>
      </c>
      <c r="C4140">
        <v>103.897133</v>
      </c>
      <c r="D4140" s="262">
        <f t="shared" si="68"/>
        <v>-0.85472119640997368</v>
      </c>
      <c r="E4140" s="105">
        <v>-1.3632553385976716E-2</v>
      </c>
    </row>
    <row r="4141" spans="2:5">
      <c r="B4141" s="13">
        <v>42858</v>
      </c>
      <c r="C4141">
        <v>715.15686000000005</v>
      </c>
      <c r="D4141" s="262">
        <f t="shared" si="68"/>
        <v>0.21632007948682197</v>
      </c>
      <c r="E4141" s="105">
        <v>-1.3636532058756737E-2</v>
      </c>
    </row>
    <row r="4142" spans="2:5">
      <c r="B4142" s="13">
        <v>43712</v>
      </c>
      <c r="C4142">
        <v>587.96765100000005</v>
      </c>
      <c r="D4142" s="262">
        <f t="shared" si="68"/>
        <v>4.8985410470203492</v>
      </c>
      <c r="E4142" s="105">
        <v>-1.3657700539400059E-2</v>
      </c>
    </row>
    <row r="4143" spans="2:5">
      <c r="B4143" s="13">
        <v>39377</v>
      </c>
      <c r="C4143">
        <v>99.680183</v>
      </c>
      <c r="D4143" s="262">
        <f t="shared" si="68"/>
        <v>-8.4560030283668389E-2</v>
      </c>
      <c r="E4143" s="105">
        <v>-1.366898118921385E-2</v>
      </c>
    </row>
    <row r="4144" spans="2:5">
      <c r="B4144" s="13">
        <v>40211</v>
      </c>
      <c r="C4144">
        <v>108.887733</v>
      </c>
      <c r="D4144" s="262">
        <f t="shared" si="68"/>
        <v>0.51857082454129588</v>
      </c>
      <c r="E4144" s="105">
        <v>-1.3669526033837694E-2</v>
      </c>
    </row>
    <row r="4145" spans="2:5">
      <c r="B4145" s="13">
        <v>38548</v>
      </c>
      <c r="C4145">
        <v>71.704086000000004</v>
      </c>
      <c r="D4145" s="262">
        <f t="shared" si="68"/>
        <v>-0.92442435023392899</v>
      </c>
      <c r="E4145" s="105">
        <v>-1.3676039873883728E-2</v>
      </c>
    </row>
    <row r="4146" spans="2:5">
      <c r="B4146" s="13">
        <v>43143</v>
      </c>
      <c r="C4146">
        <v>948.77233899999999</v>
      </c>
      <c r="D4146" s="262">
        <f t="shared" si="68"/>
        <v>36.34215518928022</v>
      </c>
      <c r="E4146" s="105">
        <v>-1.3703297761182112E-2</v>
      </c>
    </row>
    <row r="4147" spans="2:5">
      <c r="B4147" s="13">
        <v>37798</v>
      </c>
      <c r="C4147">
        <v>25.407540999999998</v>
      </c>
      <c r="D4147" s="262">
        <f t="shared" si="68"/>
        <v>-0.71168807672149748</v>
      </c>
      <c r="E4147" s="105">
        <v>-1.3750257552159152E-2</v>
      </c>
    </row>
    <row r="4148" spans="2:5">
      <c r="B4148" s="13">
        <v>41568</v>
      </c>
      <c r="C4148">
        <v>88.125183000000007</v>
      </c>
      <c r="D4148" s="262">
        <f t="shared" si="68"/>
        <v>0.50842598587137133</v>
      </c>
      <c r="E4148" s="105">
        <v>-1.3774174820830022E-2</v>
      </c>
    </row>
    <row r="4149" spans="2:5">
      <c r="B4149" s="13">
        <v>38435</v>
      </c>
      <c r="C4149">
        <v>58.421947000000003</v>
      </c>
      <c r="D4149" s="262">
        <f t="shared" si="68"/>
        <v>-0.54405944948222973</v>
      </c>
      <c r="E4149" s="105">
        <v>-1.379499851373624E-2</v>
      </c>
    </row>
    <row r="4150" spans="2:5">
      <c r="B4150" s="13">
        <v>40494</v>
      </c>
      <c r="C4150">
        <v>128.13500999999999</v>
      </c>
      <c r="D4150" s="262">
        <f t="shared" si="68"/>
        <v>0.1306166998978037</v>
      </c>
      <c r="E4150" s="105">
        <v>-1.3805035193153813E-2</v>
      </c>
    </row>
    <row r="4151" spans="2:5">
      <c r="B4151" s="13">
        <v>40471</v>
      </c>
      <c r="C4151">
        <v>113.331963</v>
      </c>
      <c r="D4151" s="262">
        <f t="shared" si="68"/>
        <v>0.53800368001685372</v>
      </c>
      <c r="E4151" s="105">
        <v>-1.3814425418277546E-2</v>
      </c>
    </row>
    <row r="4152" spans="2:5">
      <c r="B4152" s="13">
        <v>39633</v>
      </c>
      <c r="C4152">
        <v>73.687706000000006</v>
      </c>
      <c r="D4152" s="262">
        <f t="shared" si="68"/>
        <v>-0.22281982149801929</v>
      </c>
      <c r="E4152" s="105">
        <v>-1.3865451274985612E-2</v>
      </c>
    </row>
    <row r="4153" spans="2:5">
      <c r="B4153" s="13">
        <v>40945</v>
      </c>
      <c r="C4153">
        <v>94.814186000000007</v>
      </c>
      <c r="D4153" s="262">
        <f t="shared" si="68"/>
        <v>0.11348672120893982</v>
      </c>
      <c r="E4153" s="105">
        <v>-1.387965767232386E-2</v>
      </c>
    </row>
    <row r="4154" spans="2:5">
      <c r="B4154" s="13">
        <v>41409</v>
      </c>
      <c r="C4154">
        <v>85.150711000000001</v>
      </c>
      <c r="D4154" s="262">
        <f t="shared" si="68"/>
        <v>-4.105814627985694E-2</v>
      </c>
      <c r="E4154" s="105">
        <v>-1.389625710107467E-2</v>
      </c>
    </row>
    <row r="4155" spans="2:5">
      <c r="B4155" s="13">
        <v>41472</v>
      </c>
      <c r="C4155">
        <v>88.796531999999999</v>
      </c>
      <c r="D4155" s="262">
        <f t="shared" si="68"/>
        <v>-0.98740814060976434</v>
      </c>
      <c r="E4155" s="105">
        <v>-1.3916633900509319E-2</v>
      </c>
    </row>
    <row r="4156" spans="2:5">
      <c r="B4156" s="13">
        <v>45412</v>
      </c>
      <c r="C4156">
        <v>7051.8999020000001</v>
      </c>
      <c r="D4156" s="262">
        <f t="shared" si="68"/>
        <v>62.584267373511587</v>
      </c>
      <c r="E4156">
        <v>-1.3920294525661622E-2</v>
      </c>
    </row>
    <row r="4157" spans="2:5">
      <c r="B4157" s="13">
        <v>40191</v>
      </c>
      <c r="C4157">
        <v>110.906364</v>
      </c>
      <c r="D4157" s="262">
        <f t="shared" si="68"/>
        <v>-0.91315973268716921</v>
      </c>
      <c r="E4157" s="105">
        <v>-1.3939762271584564E-2</v>
      </c>
    </row>
    <row r="4158" spans="2:5">
      <c r="B4158" s="13">
        <v>43357</v>
      </c>
      <c r="C4158">
        <v>1277.130615</v>
      </c>
      <c r="D4158" s="262">
        <f t="shared" si="68"/>
        <v>1.294848144315021</v>
      </c>
      <c r="E4158" s="105">
        <v>-1.3956019677087114E-2</v>
      </c>
    </row>
    <row r="4159" spans="2:5">
      <c r="B4159" s="13">
        <v>42683</v>
      </c>
      <c r="C4159">
        <v>556.52075200000002</v>
      </c>
      <c r="D4159" s="262">
        <f t="shared" si="68"/>
        <v>-0.3184154260766221</v>
      </c>
      <c r="E4159" s="105">
        <v>-1.3964491968870979E-2</v>
      </c>
    </row>
    <row r="4160" spans="2:5">
      <c r="B4160" s="13">
        <v>42241</v>
      </c>
      <c r="C4160">
        <v>816.51019299999996</v>
      </c>
      <c r="D4160" s="262">
        <f t="shared" si="68"/>
        <v>-1.0157541940810795E-2</v>
      </c>
      <c r="E4160" s="105">
        <v>-1.4045266069411649E-2</v>
      </c>
    </row>
    <row r="4161" spans="2:5">
      <c r="B4161" s="13">
        <v>43816</v>
      </c>
      <c r="C4161">
        <v>824.88903800000003</v>
      </c>
      <c r="D4161" s="262">
        <f t="shared" si="68"/>
        <v>-0.85822196618893798</v>
      </c>
      <c r="E4161" s="105">
        <v>-1.4049539719482961E-2</v>
      </c>
    </row>
    <row r="4162" spans="2:5">
      <c r="B4162" s="13">
        <v>44564</v>
      </c>
      <c r="C4162">
        <v>5818.1723629999997</v>
      </c>
      <c r="D4162" s="262">
        <f t="shared" si="68"/>
        <v>5.409655995096549</v>
      </c>
      <c r="E4162" s="105">
        <v>-1.406891769053507E-2</v>
      </c>
    </row>
    <row r="4163" spans="2:5">
      <c r="B4163" s="13">
        <v>43101</v>
      </c>
      <c r="C4163">
        <v>907.71991000000003</v>
      </c>
      <c r="D4163" s="262">
        <f t="shared" si="68"/>
        <v>-0.89753408663750534</v>
      </c>
      <c r="E4163" s="105">
        <v>-1.411258890525607E-2</v>
      </c>
    </row>
    <row r="4164" spans="2:5">
      <c r="B4164" s="13">
        <v>45273</v>
      </c>
      <c r="C4164">
        <v>8858.75</v>
      </c>
      <c r="D4164" s="262">
        <f t="shared" si="68"/>
        <v>10.859848264843585</v>
      </c>
      <c r="E4164">
        <v>-1.4122560468978659E-2</v>
      </c>
    </row>
    <row r="4165" spans="2:5">
      <c r="B4165" s="13">
        <v>42213</v>
      </c>
      <c r="C4165">
        <v>746.95306400000004</v>
      </c>
      <c r="D4165" s="262">
        <f t="shared" si="68"/>
        <v>5.7519476841768657</v>
      </c>
      <c r="E4165" s="105">
        <v>-1.4130993341961981E-2</v>
      </c>
    </row>
    <row r="4166" spans="2:5">
      <c r="B4166" s="13">
        <v>40380</v>
      </c>
      <c r="C4166">
        <v>110.627792</v>
      </c>
      <c r="D4166" s="262">
        <f t="shared" si="68"/>
        <v>2.3963509881205471</v>
      </c>
      <c r="E4166" s="105">
        <v>-1.4132382019376322E-2</v>
      </c>
    </row>
    <row r="4167" spans="2:5">
      <c r="B4167" s="13">
        <v>37509</v>
      </c>
      <c r="C4167">
        <v>32.572544000000001</v>
      </c>
      <c r="D4167" s="262">
        <f t="shared" si="68"/>
        <v>-0.53976339949729191</v>
      </c>
      <c r="E4167" s="105">
        <v>-1.4132488913110357E-2</v>
      </c>
    </row>
    <row r="4168" spans="2:5">
      <c r="B4168" s="13">
        <v>39647</v>
      </c>
      <c r="C4168">
        <v>70.773476000000002</v>
      </c>
      <c r="D4168" s="262">
        <f t="shared" ref="D4168:D4231" si="69">(C4168-C4169)/C4169</f>
        <v>-0.39912501038871762</v>
      </c>
      <c r="E4168" s="105">
        <v>-1.4150789381689803E-2</v>
      </c>
    </row>
    <row r="4169" spans="2:5">
      <c r="B4169" s="13">
        <v>39245</v>
      </c>
      <c r="C4169">
        <v>117.78402699999999</v>
      </c>
      <c r="D4169" s="262">
        <f t="shared" si="69"/>
        <v>-0.98580275900285885</v>
      </c>
      <c r="E4169" s="105">
        <v>-1.4157884423346681E-2</v>
      </c>
    </row>
    <row r="4170" spans="2:5">
      <c r="B4170" s="13">
        <v>44768</v>
      </c>
      <c r="C4170">
        <v>8296.2617190000001</v>
      </c>
      <c r="D4170" s="262">
        <f t="shared" si="69"/>
        <v>8.0974348489862721E-2</v>
      </c>
      <c r="E4170" s="105">
        <v>-1.416042282896047E-2</v>
      </c>
    </row>
    <row r="4171" spans="2:5">
      <c r="B4171" s="13">
        <v>45378</v>
      </c>
      <c r="C4171">
        <v>7674.7998049999997</v>
      </c>
      <c r="D4171" s="262">
        <f t="shared" si="69"/>
        <v>75.53284890515782</v>
      </c>
      <c r="E4171">
        <v>-1.417443445394052E-2</v>
      </c>
    </row>
    <row r="4172" spans="2:5">
      <c r="B4172" s="13">
        <v>39162</v>
      </c>
      <c r="C4172">
        <v>100.28112</v>
      </c>
      <c r="D4172" s="262">
        <f t="shared" si="69"/>
        <v>-0.87331480618017898</v>
      </c>
      <c r="E4172" s="105">
        <v>-1.41782644837572E-2</v>
      </c>
    </row>
    <row r="4173" spans="2:5">
      <c r="B4173" s="13">
        <v>43019</v>
      </c>
      <c r="C4173">
        <v>791.577271</v>
      </c>
      <c r="D4173" s="262">
        <f t="shared" si="69"/>
        <v>2.2455056400049269</v>
      </c>
      <c r="E4173" s="105">
        <v>-1.4188651155615449E-2</v>
      </c>
    </row>
    <row r="4174" spans="2:5">
      <c r="B4174" s="13">
        <v>41729</v>
      </c>
      <c r="C4174">
        <v>243.89952099999999</v>
      </c>
      <c r="D4174" s="262">
        <f t="shared" si="69"/>
        <v>1.9644794619693793</v>
      </c>
      <c r="E4174" s="105">
        <v>-1.4200663361399102E-2</v>
      </c>
    </row>
    <row r="4175" spans="2:5">
      <c r="B4175" s="13">
        <v>40821</v>
      </c>
      <c r="C4175">
        <v>82.273978999999997</v>
      </c>
      <c r="D4175" s="262">
        <f t="shared" si="69"/>
        <v>0.17378740620837166</v>
      </c>
      <c r="E4175" s="105">
        <v>-1.4213073164629835E-2</v>
      </c>
    </row>
    <row r="4176" spans="2:5">
      <c r="B4176" s="13">
        <v>38861</v>
      </c>
      <c r="C4176">
        <v>70.092742999999999</v>
      </c>
      <c r="D4176" s="262">
        <f t="shared" si="69"/>
        <v>-0.98918443298561887</v>
      </c>
      <c r="E4176" s="105">
        <v>-1.4223651763105659E-2</v>
      </c>
    </row>
    <row r="4177" spans="2:5">
      <c r="B4177" s="13">
        <v>44622</v>
      </c>
      <c r="C4177">
        <v>6480.7275390000004</v>
      </c>
      <c r="D4177" s="262">
        <f t="shared" si="69"/>
        <v>64.313606058245341</v>
      </c>
      <c r="E4177" s="105">
        <v>-1.4227621170470087E-2</v>
      </c>
    </row>
    <row r="4178" spans="2:5">
      <c r="B4178" s="13">
        <v>41592</v>
      </c>
      <c r="C4178">
        <v>99.224770000000007</v>
      </c>
      <c r="D4178" s="262">
        <f t="shared" si="69"/>
        <v>2.5642599573387002</v>
      </c>
      <c r="E4178" s="105">
        <v>-1.4228346592493654E-2</v>
      </c>
    </row>
    <row r="4179" spans="2:5">
      <c r="B4179" s="13">
        <v>37579</v>
      </c>
      <c r="C4179">
        <v>27.838813999999999</v>
      </c>
      <c r="D4179" s="262">
        <f t="shared" si="69"/>
        <v>-0.72499377381704522</v>
      </c>
      <c r="E4179" s="105">
        <v>-1.4253112130900554E-2</v>
      </c>
    </row>
    <row r="4180" spans="2:5">
      <c r="B4180" s="13">
        <v>40630</v>
      </c>
      <c r="C4180">
        <v>101.229759</v>
      </c>
      <c r="D4180" s="262">
        <f t="shared" si="69"/>
        <v>-0.63392406863378448</v>
      </c>
      <c r="E4180" s="105">
        <v>-1.4254192908450068E-2</v>
      </c>
    </row>
    <row r="4181" spans="2:5">
      <c r="B4181" s="13">
        <v>41907</v>
      </c>
      <c r="C4181">
        <v>276.52667200000002</v>
      </c>
      <c r="D4181" s="262">
        <f t="shared" si="69"/>
        <v>-0.78799101195581933</v>
      </c>
      <c r="E4181" s="105">
        <v>-1.4254606744203568E-2</v>
      </c>
    </row>
    <row r="4182" spans="2:5">
      <c r="B4182" s="13">
        <v>43300</v>
      </c>
      <c r="C4182">
        <v>1304.3157960000001</v>
      </c>
      <c r="D4182" s="262">
        <f t="shared" si="69"/>
        <v>1.6384754831753134</v>
      </c>
      <c r="E4182" s="105">
        <v>-1.427030765356764E-2</v>
      </c>
    </row>
    <row r="4183" spans="2:5">
      <c r="B4183" s="13">
        <v>42170</v>
      </c>
      <c r="C4183">
        <v>494.34448200000003</v>
      </c>
      <c r="D4183" s="262">
        <f t="shared" si="69"/>
        <v>-0.80984036573103102</v>
      </c>
      <c r="E4183" s="105">
        <v>-1.4270871055274506E-2</v>
      </c>
    </row>
    <row r="4184" spans="2:5">
      <c r="B4184" s="13">
        <v>44281</v>
      </c>
      <c r="C4184">
        <v>2599.6289059999999</v>
      </c>
      <c r="D4184" s="262">
        <f t="shared" si="69"/>
        <v>39.098593472173967</v>
      </c>
      <c r="E4184" s="105">
        <v>-1.4282520793115237E-2</v>
      </c>
    </row>
    <row r="4185" spans="2:5">
      <c r="B4185" s="13">
        <v>40133</v>
      </c>
      <c r="C4185">
        <v>64.830924999999993</v>
      </c>
      <c r="D4185" s="262">
        <f t="shared" si="69"/>
        <v>-0.30243804914062844</v>
      </c>
      <c r="E4185" s="105">
        <v>-1.4302700113728428E-2</v>
      </c>
    </row>
    <row r="4186" spans="2:5">
      <c r="B4186" s="13">
        <v>41234</v>
      </c>
      <c r="C4186">
        <v>92.939307999999997</v>
      </c>
      <c r="D4186" s="262">
        <f t="shared" si="69"/>
        <v>-0.66142896952753527</v>
      </c>
      <c r="E4186" s="105">
        <v>-1.4345139301886691E-2</v>
      </c>
    </row>
    <row r="4187" spans="2:5">
      <c r="B4187" s="13">
        <v>41934</v>
      </c>
      <c r="C4187">
        <v>274.50460800000002</v>
      </c>
      <c r="D4187" s="262">
        <f t="shared" si="69"/>
        <v>-0.71130972948755966</v>
      </c>
      <c r="E4187" s="105">
        <v>-1.4357882390244762E-2</v>
      </c>
    </row>
    <row r="4188" spans="2:5">
      <c r="B4188" s="13">
        <v>43431</v>
      </c>
      <c r="C4188">
        <v>950.86199999999997</v>
      </c>
      <c r="D4188" s="262">
        <f t="shared" si="69"/>
        <v>-0.8405808598768465</v>
      </c>
      <c r="E4188" s="105">
        <v>-1.4360145204017905E-2</v>
      </c>
    </row>
    <row r="4189" spans="2:5">
      <c r="B4189" s="13">
        <v>45019</v>
      </c>
      <c r="C4189">
        <v>5964.5410160000001</v>
      </c>
      <c r="D4189" s="262">
        <f t="shared" si="69"/>
        <v>6.2691264959953239</v>
      </c>
      <c r="E4189" s="105">
        <v>-1.4411812186642116E-2</v>
      </c>
    </row>
    <row r="4190" spans="2:5">
      <c r="B4190" s="13">
        <v>43046</v>
      </c>
      <c r="C4190">
        <v>820.53063999999995</v>
      </c>
      <c r="D4190" s="262">
        <f t="shared" si="69"/>
        <v>5.324558613548655E-2</v>
      </c>
      <c r="E4190" s="105">
        <v>-1.4419809016105366E-2</v>
      </c>
    </row>
    <row r="4191" spans="2:5">
      <c r="B4191" s="13">
        <v>42920</v>
      </c>
      <c r="C4191">
        <v>779.04968299999996</v>
      </c>
      <c r="D4191" s="262">
        <f t="shared" si="69"/>
        <v>24.345653561066584</v>
      </c>
      <c r="E4191" s="105">
        <v>-1.4425549344880115E-2</v>
      </c>
    </row>
    <row r="4192" spans="2:5">
      <c r="B4192" s="13">
        <v>37595</v>
      </c>
      <c r="C4192">
        <v>30.737013000000001</v>
      </c>
      <c r="D4192" s="262">
        <f t="shared" si="69"/>
        <v>-0.99579459648098667</v>
      </c>
      <c r="E4192" s="105">
        <v>-1.4455501564086671E-2</v>
      </c>
    </row>
    <row r="4193" spans="2:5">
      <c r="B4193" s="13">
        <v>44641</v>
      </c>
      <c r="C4193">
        <v>7308.9331050000001</v>
      </c>
      <c r="D4193" s="262">
        <f t="shared" si="69"/>
        <v>8.0943725895127105</v>
      </c>
      <c r="E4193" s="105">
        <v>-1.4488998983435175E-2</v>
      </c>
    </row>
    <row r="4194" spans="2:5">
      <c r="B4194" s="13">
        <v>43040</v>
      </c>
      <c r="C4194">
        <v>803.67645300000004</v>
      </c>
      <c r="D4194" s="262">
        <f t="shared" si="69"/>
        <v>5.7136954863196996</v>
      </c>
      <c r="E4194" s="105">
        <v>-1.4490263709923559E-2</v>
      </c>
    </row>
    <row r="4195" spans="2:5">
      <c r="B4195" s="13">
        <v>39272</v>
      </c>
      <c r="C4195">
        <v>119.707016</v>
      </c>
      <c r="D4195" s="262">
        <f t="shared" si="69"/>
        <v>-0.91163876530789889</v>
      </c>
      <c r="E4195" s="105">
        <v>-1.4512141754276188E-2</v>
      </c>
    </row>
    <row r="4196" spans="2:5">
      <c r="B4196" s="13">
        <v>44111</v>
      </c>
      <c r="C4196">
        <v>1354.74585</v>
      </c>
      <c r="D4196" s="262">
        <f t="shared" si="69"/>
        <v>13.431302003778175</v>
      </c>
      <c r="E4196" s="105">
        <v>-1.4520666912478891E-2</v>
      </c>
    </row>
    <row r="4197" spans="2:5">
      <c r="B4197" s="13">
        <v>40168</v>
      </c>
      <c r="C4197">
        <v>93.875511000000003</v>
      </c>
      <c r="D4197" s="262">
        <f t="shared" si="69"/>
        <v>2.0881226826253179</v>
      </c>
      <c r="E4197" s="105">
        <v>-1.4606108426369857E-2</v>
      </c>
    </row>
    <row r="4198" spans="2:5">
      <c r="B4198" s="13">
        <v>37525</v>
      </c>
      <c r="C4198">
        <v>30.398893000000001</v>
      </c>
      <c r="D4198" s="262">
        <f t="shared" si="69"/>
        <v>-0.68907804519357907</v>
      </c>
      <c r="E4198" s="105">
        <v>-1.4613585770865013E-2</v>
      </c>
    </row>
    <row r="4199" spans="2:5">
      <c r="B4199" s="13">
        <v>41591</v>
      </c>
      <c r="C4199">
        <v>97.770172000000002</v>
      </c>
      <c r="D4199" s="262">
        <f t="shared" si="69"/>
        <v>-0.98712640230980941</v>
      </c>
      <c r="E4199" s="105">
        <v>-1.46596258172229E-2</v>
      </c>
    </row>
    <row r="4200" spans="2:5">
      <c r="B4200" s="13">
        <v>44670</v>
      </c>
      <c r="C4200">
        <v>7594.626953</v>
      </c>
      <c r="D4200" s="262">
        <f t="shared" si="69"/>
        <v>0.78592727328539769</v>
      </c>
      <c r="E4200" s="105">
        <v>-1.4671476925378232E-2</v>
      </c>
    </row>
    <row r="4201" spans="2:5">
      <c r="B4201" s="13">
        <v>44390</v>
      </c>
      <c r="C4201">
        <v>4252.4838870000003</v>
      </c>
      <c r="D4201" s="262">
        <f t="shared" si="69"/>
        <v>121.95683101587623</v>
      </c>
      <c r="E4201" s="105">
        <v>-1.4673513309643199E-2</v>
      </c>
    </row>
    <row r="4202" spans="2:5">
      <c r="B4202" s="13">
        <v>37965</v>
      </c>
      <c r="C4202">
        <v>34.585177999999999</v>
      </c>
      <c r="D4202" s="262">
        <f t="shared" si="69"/>
        <v>-0.96853974823301037</v>
      </c>
      <c r="E4202" s="105">
        <v>-1.467871868266365E-2</v>
      </c>
    </row>
    <row r="4203" spans="2:5">
      <c r="B4203" s="13">
        <v>43236</v>
      </c>
      <c r="C4203">
        <v>1099.329346</v>
      </c>
      <c r="D4203" s="262">
        <f t="shared" si="69"/>
        <v>0.22020782211763315</v>
      </c>
      <c r="E4203" s="105">
        <v>-1.468404956257356E-2</v>
      </c>
    </row>
    <row r="4204" spans="2:5">
      <c r="B4204" s="13">
        <v>42478</v>
      </c>
      <c r="C4204">
        <v>900.93615699999998</v>
      </c>
      <c r="D4204" s="262">
        <f t="shared" si="69"/>
        <v>-0.86182038393799387</v>
      </c>
      <c r="E4204" s="105">
        <v>-1.4693287440174025E-2</v>
      </c>
    </row>
    <row r="4205" spans="2:5">
      <c r="B4205" s="13">
        <v>44960</v>
      </c>
      <c r="C4205">
        <v>6520.0366210000002</v>
      </c>
      <c r="D4205" s="262">
        <f t="shared" si="69"/>
        <v>67.639125298640366</v>
      </c>
      <c r="E4205" s="105">
        <v>-1.4701954261310449E-2</v>
      </c>
    </row>
    <row r="4206" spans="2:5">
      <c r="B4206" s="13">
        <v>41213</v>
      </c>
      <c r="C4206">
        <v>94.990088999999998</v>
      </c>
      <c r="D4206" s="262">
        <f t="shared" si="69"/>
        <v>0.2733080434226724</v>
      </c>
      <c r="E4206" s="105">
        <v>-1.4709239402714624E-2</v>
      </c>
    </row>
    <row r="4207" spans="2:5">
      <c r="B4207" s="13">
        <v>38694</v>
      </c>
      <c r="C4207">
        <v>74.601027999999999</v>
      </c>
      <c r="D4207" s="262">
        <f t="shared" si="69"/>
        <v>1.4724040918452985</v>
      </c>
      <c r="E4207" s="105">
        <v>-1.4716030280608141E-2</v>
      </c>
    </row>
    <row r="4208" spans="2:5">
      <c r="B4208" s="13">
        <v>37539</v>
      </c>
      <c r="C4208">
        <v>30.173476999999998</v>
      </c>
      <c r="D4208" s="262">
        <f t="shared" si="69"/>
        <v>-0.53775462292837173</v>
      </c>
      <c r="E4208" s="105">
        <v>-1.4721280541018704E-2</v>
      </c>
    </row>
    <row r="4209" spans="2:5">
      <c r="B4209" s="13">
        <v>38820</v>
      </c>
      <c r="C4209">
        <v>65.275886999999997</v>
      </c>
      <c r="D4209" s="262">
        <f t="shared" si="69"/>
        <v>-0.91421024529845674</v>
      </c>
      <c r="E4209" s="105">
        <v>-1.4748073788849731E-2</v>
      </c>
    </row>
    <row r="4210" spans="2:5">
      <c r="B4210" s="13">
        <v>42969</v>
      </c>
      <c r="C4210">
        <v>760.88207999999997</v>
      </c>
      <c r="D4210" s="262">
        <f t="shared" si="69"/>
        <v>-0.71023602032688005</v>
      </c>
      <c r="E4210" s="105">
        <v>-1.4752599587090657E-2</v>
      </c>
    </row>
    <row r="4211" spans="2:5">
      <c r="B4211" s="13">
        <v>44259</v>
      </c>
      <c r="C4211">
        <v>2625.8684079999998</v>
      </c>
      <c r="D4211" s="262">
        <f t="shared" si="69"/>
        <v>86.258538539634912</v>
      </c>
      <c r="E4211" s="105">
        <v>-1.4758709019176549E-2</v>
      </c>
    </row>
    <row r="4212" spans="2:5">
      <c r="B4212" s="13">
        <v>37545</v>
      </c>
      <c r="C4212">
        <v>30.092967999999999</v>
      </c>
      <c r="D4212" s="262">
        <f t="shared" si="69"/>
        <v>-0.69684213088304114</v>
      </c>
      <c r="E4212" s="105">
        <v>-1.4759954665748349E-2</v>
      </c>
    </row>
    <row r="4213" spans="2:5">
      <c r="B4213" s="13">
        <v>40176</v>
      </c>
      <c r="C4213">
        <v>99.265006999999997</v>
      </c>
      <c r="D4213" s="262">
        <f t="shared" si="69"/>
        <v>2.4464273537675405</v>
      </c>
      <c r="E4213" s="105">
        <v>-1.4783252430070486E-2</v>
      </c>
    </row>
    <row r="4214" spans="2:5">
      <c r="B4214" s="13">
        <v>39881</v>
      </c>
      <c r="C4214">
        <v>28.802292000000001</v>
      </c>
      <c r="D4214" s="262">
        <f t="shared" si="69"/>
        <v>-0.79146604472888538</v>
      </c>
      <c r="E4214" s="105">
        <v>-1.4800217383451874E-2</v>
      </c>
    </row>
    <row r="4215" spans="2:5">
      <c r="B4215" s="13">
        <v>41613</v>
      </c>
      <c r="C4215">
        <v>138.11799600000001</v>
      </c>
      <c r="D4215" s="262">
        <f t="shared" si="69"/>
        <v>0.10722288070641912</v>
      </c>
      <c r="E4215" s="105">
        <v>-1.4844325955224396E-2</v>
      </c>
    </row>
    <row r="4216" spans="2:5">
      <c r="B4216" s="13">
        <v>40266</v>
      </c>
      <c r="C4216">
        <v>124.742722</v>
      </c>
      <c r="D4216" s="262">
        <f t="shared" si="69"/>
        <v>3.3306110166479441</v>
      </c>
      <c r="E4216" s="105">
        <v>-1.4858093973647932E-2</v>
      </c>
    </row>
    <row r="4217" spans="2:5">
      <c r="B4217" s="13">
        <v>38091</v>
      </c>
      <c r="C4217">
        <v>28.804877999999999</v>
      </c>
      <c r="D4217" s="262">
        <f t="shared" si="69"/>
        <v>-0.72220138067414763</v>
      </c>
      <c r="E4217" s="105">
        <v>-1.4867947456619767E-2</v>
      </c>
    </row>
    <row r="4218" spans="2:5">
      <c r="B4218" s="13">
        <v>40739</v>
      </c>
      <c r="C4218">
        <v>103.689781</v>
      </c>
      <c r="D4218" s="262">
        <f t="shared" si="69"/>
        <v>3.6363689369868779</v>
      </c>
      <c r="E4218" s="105">
        <v>-1.4892343485619701E-2</v>
      </c>
    </row>
    <row r="4219" spans="2:5">
      <c r="B4219" s="13">
        <v>37757</v>
      </c>
      <c r="C4219">
        <v>22.364436999999999</v>
      </c>
      <c r="D4219" s="262">
        <f t="shared" si="69"/>
        <v>-0.24959490861906156</v>
      </c>
      <c r="E4219" s="105">
        <v>-1.4893780279619521E-2</v>
      </c>
    </row>
    <row r="4220" spans="2:5">
      <c r="B4220" s="13">
        <v>37608</v>
      </c>
      <c r="C4220">
        <v>29.803152000000001</v>
      </c>
      <c r="D4220" s="262">
        <f t="shared" si="69"/>
        <v>-0.89377672691855836</v>
      </c>
      <c r="E4220" s="105">
        <v>-1.4901346689064987E-2</v>
      </c>
    </row>
    <row r="4221" spans="2:5">
      <c r="B4221" s="13">
        <v>41940</v>
      </c>
      <c r="C4221">
        <v>280.570831</v>
      </c>
      <c r="D4221" s="262">
        <f t="shared" si="69"/>
        <v>1.3623921071936307</v>
      </c>
      <c r="E4221" s="105">
        <v>-1.4917230927441582E-2</v>
      </c>
    </row>
    <row r="4222" spans="2:5">
      <c r="B4222" s="13">
        <v>39280</v>
      </c>
      <c r="C4222">
        <v>118.765564</v>
      </c>
      <c r="D4222" s="262">
        <f t="shared" si="69"/>
        <v>4.5922946724352434</v>
      </c>
      <c r="E4222" s="105">
        <v>-1.4925109698079097E-2</v>
      </c>
    </row>
    <row r="4223" spans="2:5">
      <c r="B4223" s="13">
        <v>37711</v>
      </c>
      <c r="C4223">
        <v>21.237358</v>
      </c>
      <c r="D4223" s="262">
        <f t="shared" si="69"/>
        <v>-0.97306189100178531</v>
      </c>
      <c r="E4223" s="105">
        <v>-1.493651487194903E-2</v>
      </c>
    </row>
    <row r="4224" spans="2:5">
      <c r="B4224" s="13">
        <v>43027</v>
      </c>
      <c r="C4224">
        <v>788.37597700000003</v>
      </c>
      <c r="D4224" s="262">
        <f t="shared" si="69"/>
        <v>-0.90573091155476537</v>
      </c>
      <c r="E4224" s="105">
        <v>-1.4941120909363597E-2</v>
      </c>
    </row>
    <row r="4225" spans="2:5">
      <c r="B4225" s="13">
        <v>44833</v>
      </c>
      <c r="C4225">
        <v>8363.0380860000005</v>
      </c>
      <c r="D4225" s="262">
        <f t="shared" si="69"/>
        <v>-1.535047026477818E-2</v>
      </c>
      <c r="E4225" s="105">
        <v>-1.4942051934425785E-2</v>
      </c>
    </row>
    <row r="4226" spans="2:5">
      <c r="B4226" s="13">
        <v>44770</v>
      </c>
      <c r="C4226">
        <v>8493.4160159999992</v>
      </c>
      <c r="D4226" s="262">
        <f t="shared" si="69"/>
        <v>0.18812151430547258</v>
      </c>
      <c r="E4226" s="105">
        <v>-1.496535492952868E-2</v>
      </c>
    </row>
    <row r="4227" spans="2:5">
      <c r="B4227" s="13">
        <v>44852</v>
      </c>
      <c r="C4227">
        <v>7148.6088870000003</v>
      </c>
      <c r="D4227" s="262">
        <f t="shared" si="69"/>
        <v>76.794473027657205</v>
      </c>
      <c r="E4227" s="105">
        <v>-1.4977765177615853E-2</v>
      </c>
    </row>
    <row r="4228" spans="2:5">
      <c r="B4228" s="13">
        <v>41082</v>
      </c>
      <c r="C4228">
        <v>91.890961000000004</v>
      </c>
      <c r="D4228" s="262">
        <f t="shared" si="69"/>
        <v>-0.97530069480214421</v>
      </c>
      <c r="E4228" s="105">
        <v>-1.4986445566291239E-2</v>
      </c>
    </row>
    <row r="4229" spans="2:5">
      <c r="B4229" s="13">
        <v>44372</v>
      </c>
      <c r="C4229">
        <v>3720.3864749999998</v>
      </c>
      <c r="D4229" s="262">
        <f t="shared" si="69"/>
        <v>-0.22271835668026832</v>
      </c>
      <c r="E4229" s="105">
        <v>-1.5041034649220518E-2</v>
      </c>
    </row>
    <row r="4230" spans="2:5">
      <c r="B4230" s="13">
        <v>44440</v>
      </c>
      <c r="C4230">
        <v>4786.4072269999997</v>
      </c>
      <c r="D4230" s="262">
        <f t="shared" si="69"/>
        <v>3.2628392904773351</v>
      </c>
      <c r="E4230" s="105">
        <v>-1.5113058450804476E-2</v>
      </c>
    </row>
    <row r="4231" spans="2:5">
      <c r="B4231" s="13">
        <v>43257</v>
      </c>
      <c r="C4231">
        <v>1122.8214109999999</v>
      </c>
      <c r="D4231" s="262">
        <f t="shared" si="69"/>
        <v>37.232276844621104</v>
      </c>
      <c r="E4231" s="105">
        <v>-1.5113864077930021E-2</v>
      </c>
    </row>
    <row r="4232" spans="2:5">
      <c r="B4232" s="13">
        <v>38040</v>
      </c>
      <c r="C4232">
        <v>29.368416</v>
      </c>
      <c r="D4232" s="262">
        <f t="shared" ref="D4232:D4295" si="70">(C4232-C4233)/C4233</f>
        <v>-0.59790376763679687</v>
      </c>
      <c r="E4232" s="105">
        <v>-1.5119089490361512E-2</v>
      </c>
    </row>
    <row r="4233" spans="2:5">
      <c r="B4233" s="13">
        <v>40899</v>
      </c>
      <c r="C4233">
        <v>73.038276999999994</v>
      </c>
      <c r="D4233" s="262">
        <f t="shared" si="70"/>
        <v>-0.99120515179547475</v>
      </c>
      <c r="E4233" s="105">
        <v>-1.5138636328301744E-2</v>
      </c>
    </row>
    <row r="4234" spans="2:5">
      <c r="B4234" s="13">
        <v>44701</v>
      </c>
      <c r="C4234">
        <v>8304.6660159999992</v>
      </c>
      <c r="D4234" s="262">
        <f t="shared" si="70"/>
        <v>7.9936496193883855</v>
      </c>
      <c r="E4234" s="105">
        <v>-1.5143253900987917E-2</v>
      </c>
    </row>
    <row r="4235" spans="2:5">
      <c r="B4235" s="13">
        <v>43385</v>
      </c>
      <c r="C4235">
        <v>923.39221199999997</v>
      </c>
      <c r="D4235" s="262">
        <f t="shared" si="70"/>
        <v>10.932731084151779</v>
      </c>
      <c r="E4235" s="105">
        <v>-1.517987286613625E-2</v>
      </c>
    </row>
    <row r="4236" spans="2:5">
      <c r="B4236" s="13">
        <v>38961</v>
      </c>
      <c r="C4236">
        <v>77.383140999999995</v>
      </c>
      <c r="D4236" s="262">
        <f t="shared" si="70"/>
        <v>-0.24827650729985393</v>
      </c>
      <c r="E4236" s="105">
        <v>-1.5182349760221685E-2</v>
      </c>
    </row>
    <row r="4237" spans="2:5">
      <c r="B4237" s="13">
        <v>40438</v>
      </c>
      <c r="C4237">
        <v>102.94096399999999</v>
      </c>
      <c r="D4237" s="262">
        <f t="shared" si="70"/>
        <v>-0.92358651882965548</v>
      </c>
      <c r="E4237" s="105">
        <v>-1.5187693623608594E-2</v>
      </c>
    </row>
    <row r="4238" spans="2:5">
      <c r="B4238" s="13">
        <v>43332</v>
      </c>
      <c r="C4238">
        <v>1347.1571039999999</v>
      </c>
      <c r="D4238" s="262">
        <f t="shared" si="70"/>
        <v>15.129028868648366</v>
      </c>
      <c r="E4238" s="105">
        <v>-1.5191041988395017E-2</v>
      </c>
    </row>
    <row r="4239" spans="2:5">
      <c r="B4239" s="13">
        <v>40917</v>
      </c>
      <c r="C4239">
        <v>83.523758000000001</v>
      </c>
      <c r="D4239" s="262">
        <f t="shared" si="70"/>
        <v>-0.36381969901555833</v>
      </c>
      <c r="E4239" s="105">
        <v>-1.523478319103104E-2</v>
      </c>
    </row>
    <row r="4240" spans="2:5">
      <c r="B4240" s="13">
        <v>40492</v>
      </c>
      <c r="C4240">
        <v>131.289444</v>
      </c>
      <c r="D4240" s="262">
        <f t="shared" si="70"/>
        <v>-0.5319874076880553</v>
      </c>
      <c r="E4240" s="105">
        <v>-1.5308400392435287E-2</v>
      </c>
    </row>
    <row r="4241" spans="2:5">
      <c r="B4241" s="13">
        <v>41908</v>
      </c>
      <c r="C4241">
        <v>280.52545199999997</v>
      </c>
      <c r="D4241" s="262">
        <f t="shared" si="70"/>
        <v>1.6536555063790408</v>
      </c>
      <c r="E4241" s="105">
        <v>-1.5312256730920074E-2</v>
      </c>
    </row>
    <row r="4242" spans="2:5">
      <c r="B4242" s="13">
        <v>40225</v>
      </c>
      <c r="C4242">
        <v>105.71283699999999</v>
      </c>
      <c r="D4242" s="262">
        <f t="shared" si="70"/>
        <v>0.29724558258992195</v>
      </c>
      <c r="E4242" s="105">
        <v>-1.5333897732161888E-2</v>
      </c>
    </row>
    <row r="4243" spans="2:5">
      <c r="B4243" s="13">
        <v>40877</v>
      </c>
      <c r="C4243">
        <v>81.490227000000004</v>
      </c>
      <c r="D4243" s="262">
        <f t="shared" si="70"/>
        <v>-0.98483727820250178</v>
      </c>
      <c r="E4243" s="105">
        <v>-1.5357111786682623E-2</v>
      </c>
    </row>
    <row r="4244" spans="2:5">
      <c r="B4244" s="13">
        <v>44557</v>
      </c>
      <c r="C4244">
        <v>5374.3798829999996</v>
      </c>
      <c r="D4244" s="262">
        <f t="shared" si="70"/>
        <v>78.053251442660311</v>
      </c>
      <c r="E4244" s="105">
        <v>-1.5373239215697301E-2</v>
      </c>
    </row>
    <row r="4245" spans="2:5">
      <c r="B4245" s="13">
        <v>38639</v>
      </c>
      <c r="C4245">
        <v>67.984298999999993</v>
      </c>
      <c r="D4245" s="262">
        <f t="shared" si="70"/>
        <v>-0.22656924330695358</v>
      </c>
      <c r="E4245" s="105">
        <v>-1.5392463093021417E-2</v>
      </c>
    </row>
    <row r="4246" spans="2:5">
      <c r="B4246" s="13">
        <v>41331</v>
      </c>
      <c r="C4246">
        <v>87.899658000000002</v>
      </c>
      <c r="D4246" s="262">
        <f t="shared" si="70"/>
        <v>-0.21821820509530179</v>
      </c>
      <c r="E4246" s="105">
        <v>-1.5395598673505262E-2</v>
      </c>
    </row>
    <row r="4247" spans="2:5">
      <c r="B4247" s="13">
        <v>40302</v>
      </c>
      <c r="C4247">
        <v>112.435028</v>
      </c>
      <c r="D4247" s="262">
        <f t="shared" si="70"/>
        <v>0.73787188764356149</v>
      </c>
      <c r="E4247" s="105">
        <v>-1.5445268017561591E-2</v>
      </c>
    </row>
    <row r="4248" spans="2:5">
      <c r="B4248" s="13">
        <v>40044</v>
      </c>
      <c r="C4248">
        <v>64.696960000000004</v>
      </c>
      <c r="D4248" s="262">
        <f t="shared" si="70"/>
        <v>-0.34348602610811874</v>
      </c>
      <c r="E4248" s="105">
        <v>-1.545956337429996E-2</v>
      </c>
    </row>
    <row r="4249" spans="2:5">
      <c r="B4249" s="13">
        <v>41172</v>
      </c>
      <c r="C4249">
        <v>98.546204000000003</v>
      </c>
      <c r="D4249" s="262">
        <f t="shared" si="70"/>
        <v>1.5322555487826284</v>
      </c>
      <c r="E4249" s="105">
        <v>-1.5475227583340684E-2</v>
      </c>
    </row>
    <row r="4250" spans="2:5">
      <c r="B4250" s="13">
        <v>37986</v>
      </c>
      <c r="C4250">
        <v>38.916373999999998</v>
      </c>
      <c r="D4250" s="262">
        <f t="shared" si="70"/>
        <v>-0.9526266257363315</v>
      </c>
      <c r="E4250" s="105">
        <v>-1.5478464620583724E-2</v>
      </c>
    </row>
    <row r="4251" spans="2:5">
      <c r="B4251" s="13">
        <v>42527</v>
      </c>
      <c r="C4251">
        <v>821.48199499999998</v>
      </c>
      <c r="D4251" s="262">
        <f t="shared" si="70"/>
        <v>10.459299734534588</v>
      </c>
      <c r="E4251" s="105">
        <v>-1.5491540002293226E-2</v>
      </c>
    </row>
    <row r="4252" spans="2:5">
      <c r="B4252" s="13">
        <v>38565</v>
      </c>
      <c r="C4252">
        <v>71.686927999999995</v>
      </c>
      <c r="D4252" s="262">
        <f t="shared" si="70"/>
        <v>1.5097507065518816</v>
      </c>
      <c r="E4252" s="105">
        <v>-1.5536688773614716E-2</v>
      </c>
    </row>
    <row r="4253" spans="2:5">
      <c r="B4253" s="13">
        <v>37861</v>
      </c>
      <c r="C4253">
        <v>28.563365999999998</v>
      </c>
      <c r="D4253" s="262">
        <f t="shared" si="70"/>
        <v>-0.96464349324890997</v>
      </c>
      <c r="E4253" s="105">
        <v>-1.5538086173073094E-2</v>
      </c>
    </row>
    <row r="4254" spans="2:5">
      <c r="B4254" s="13">
        <v>43601</v>
      </c>
      <c r="C4254">
        <v>807.86730999999997</v>
      </c>
      <c r="D4254" s="262">
        <f t="shared" si="70"/>
        <v>-0.28991073364073983</v>
      </c>
      <c r="E4254" s="105">
        <v>-1.5551874309038968E-2</v>
      </c>
    </row>
    <row r="4255" spans="2:5">
      <c r="B4255" s="13">
        <v>43248</v>
      </c>
      <c r="C4255">
        <v>1137.6982419999999</v>
      </c>
      <c r="D4255" s="262">
        <f t="shared" si="70"/>
        <v>0.35496000926476318</v>
      </c>
      <c r="E4255" s="105">
        <v>-1.5561378557504571E-2</v>
      </c>
    </row>
    <row r="4256" spans="2:5">
      <c r="B4256" s="13">
        <v>43644</v>
      </c>
      <c r="C4256">
        <v>839.65448000000004</v>
      </c>
      <c r="D4256" s="262">
        <f t="shared" si="70"/>
        <v>38.298316885914367</v>
      </c>
      <c r="E4256" s="105">
        <v>-1.5574601812514854E-2</v>
      </c>
    </row>
    <row r="4257" spans="2:5">
      <c r="B4257" s="13">
        <v>37755</v>
      </c>
      <c r="C4257">
        <v>21.366168999999999</v>
      </c>
      <c r="D4257" s="262">
        <f t="shared" si="70"/>
        <v>-0.78831620715418582</v>
      </c>
      <c r="E4257" s="105">
        <v>-1.5578533091845021E-2</v>
      </c>
    </row>
    <row r="4258" spans="2:5">
      <c r="B4258" s="13">
        <v>39447</v>
      </c>
      <c r="C4258">
        <v>100.934364</v>
      </c>
      <c r="D4258" s="262">
        <f t="shared" si="70"/>
        <v>0.66777043521985868</v>
      </c>
      <c r="E4258" s="105">
        <v>-1.5600117834193499E-2</v>
      </c>
    </row>
    <row r="4259" spans="2:5">
      <c r="B4259" s="13">
        <v>39688</v>
      </c>
      <c r="C4259">
        <v>60.520538000000002</v>
      </c>
      <c r="D4259" s="262">
        <f t="shared" si="70"/>
        <v>-0.99125460554955536</v>
      </c>
      <c r="E4259" s="105">
        <v>-1.5606019232662246E-2</v>
      </c>
    </row>
    <row r="4260" spans="2:5">
      <c r="B4260" s="13">
        <v>44630</v>
      </c>
      <c r="C4260">
        <v>6920.2753910000001</v>
      </c>
      <c r="D4260" s="262">
        <f t="shared" si="70"/>
        <v>-8.9557243652151022E-2</v>
      </c>
      <c r="E4260" s="105">
        <v>-1.560832596258026E-2</v>
      </c>
    </row>
    <row r="4261" spans="2:5">
      <c r="B4261" s="13">
        <v>45327</v>
      </c>
      <c r="C4261">
        <v>7601</v>
      </c>
      <c r="D4261" s="262">
        <f t="shared" si="70"/>
        <v>1.226620931417705</v>
      </c>
      <c r="E4261">
        <v>-1.5643995966041449E-2</v>
      </c>
    </row>
    <row r="4262" spans="2:5">
      <c r="B4262" s="13">
        <v>44316</v>
      </c>
      <c r="C4262">
        <v>3413.6928710000002</v>
      </c>
      <c r="D4262" s="262">
        <f t="shared" si="70"/>
        <v>85.501857549993261</v>
      </c>
      <c r="E4262" s="105">
        <v>-1.5655683744094845E-2</v>
      </c>
    </row>
    <row r="4263" spans="2:5">
      <c r="B4263" s="13">
        <v>37978</v>
      </c>
      <c r="C4263">
        <v>39.463810000000002</v>
      </c>
      <c r="D4263" s="262">
        <f t="shared" si="70"/>
        <v>-0.85448995180693887</v>
      </c>
      <c r="E4263" s="105">
        <v>-1.5662598523072734E-2</v>
      </c>
    </row>
    <row r="4264" spans="2:5">
      <c r="B4264" s="13">
        <v>41871</v>
      </c>
      <c r="C4264">
        <v>271.21020499999997</v>
      </c>
      <c r="D4264" s="262">
        <f t="shared" si="70"/>
        <v>-0.89583464027231141</v>
      </c>
      <c r="E4264" s="105">
        <v>-1.566733330919055E-2</v>
      </c>
    </row>
    <row r="4265" spans="2:5">
      <c r="B4265" s="13">
        <v>44264</v>
      </c>
      <c r="C4265">
        <v>2603.650635</v>
      </c>
      <c r="D4265" s="262">
        <f t="shared" si="70"/>
        <v>30.815910375702714</v>
      </c>
      <c r="E4265" s="105">
        <v>-1.5668100744620866E-2</v>
      </c>
    </row>
    <row r="4266" spans="2:5">
      <c r="B4266" s="13">
        <v>38847</v>
      </c>
      <c r="C4266">
        <v>81.834862000000001</v>
      </c>
      <c r="D4266" s="262">
        <f t="shared" si="70"/>
        <v>-0.91931932372456782</v>
      </c>
      <c r="E4266" s="105">
        <v>-1.5670158169749371E-2</v>
      </c>
    </row>
    <row r="4267" spans="2:5">
      <c r="B4267" s="13">
        <v>43123</v>
      </c>
      <c r="C4267">
        <v>1014.305603</v>
      </c>
      <c r="D4267" s="262">
        <f t="shared" si="70"/>
        <v>12.406001615557674</v>
      </c>
      <c r="E4267" s="105">
        <v>-1.5670661646581745E-2</v>
      </c>
    </row>
    <row r="4268" spans="2:5">
      <c r="B4268" s="13">
        <v>41535</v>
      </c>
      <c r="C4268">
        <v>75.660561000000001</v>
      </c>
      <c r="D4268" s="262">
        <f t="shared" si="70"/>
        <v>-0.29268679277851095</v>
      </c>
      <c r="E4268" s="105">
        <v>-1.5720502600658839E-2</v>
      </c>
    </row>
    <row r="4269" spans="2:5">
      <c r="B4269" s="13">
        <v>39450</v>
      </c>
      <c r="C4269">
        <v>106.968964</v>
      </c>
      <c r="D4269" s="262">
        <f t="shared" si="70"/>
        <v>-0.8852764779200849</v>
      </c>
      <c r="E4269" s="105">
        <v>-1.5721826841662911E-2</v>
      </c>
    </row>
    <row r="4270" spans="2:5">
      <c r="B4270" s="13">
        <v>43392</v>
      </c>
      <c r="C4270">
        <v>932.40655500000003</v>
      </c>
      <c r="D4270" s="262">
        <f t="shared" si="70"/>
        <v>14.955311939299603</v>
      </c>
      <c r="E4270" s="105">
        <v>-1.5725786552178832E-2</v>
      </c>
    </row>
    <row r="4271" spans="2:5">
      <c r="B4271" s="13">
        <v>38477</v>
      </c>
      <c r="C4271">
        <v>58.438628999999999</v>
      </c>
      <c r="D4271" s="262">
        <f t="shared" si="70"/>
        <v>-0.35910243941599307</v>
      </c>
      <c r="E4271" s="105">
        <v>-1.5730358766111213E-2</v>
      </c>
    </row>
    <row r="4272" spans="2:5">
      <c r="B4272" s="13">
        <v>39066</v>
      </c>
      <c r="C4272">
        <v>91.182479999999998</v>
      </c>
      <c r="D4272" s="262">
        <f t="shared" si="70"/>
        <v>-0.98783730859529351</v>
      </c>
      <c r="E4272" s="105">
        <v>-1.5759902119239701E-2</v>
      </c>
    </row>
    <row r="4273" spans="2:5">
      <c r="B4273" s="13">
        <v>45232</v>
      </c>
      <c r="C4273">
        <v>7496.8999020000001</v>
      </c>
      <c r="D4273" s="262">
        <f t="shared" si="70"/>
        <v>247.72534115091796</v>
      </c>
      <c r="E4273">
        <v>-1.5767375344623854E-2</v>
      </c>
    </row>
    <row r="4274" spans="2:5">
      <c r="B4274" s="13">
        <v>38139</v>
      </c>
      <c r="C4274">
        <v>30.141279000000001</v>
      </c>
      <c r="D4274" s="262">
        <f t="shared" si="70"/>
        <v>-0.98975711689106505</v>
      </c>
      <c r="E4274" s="105">
        <v>-1.577266763204364E-2</v>
      </c>
    </row>
    <row r="4275" spans="2:5">
      <c r="B4275" s="13">
        <v>44306</v>
      </c>
      <c r="C4275">
        <v>2942.6557619999999</v>
      </c>
      <c r="D4275" s="262">
        <f t="shared" si="70"/>
        <v>2.4027031386669333</v>
      </c>
      <c r="E4275" s="105">
        <v>-1.5813218941178694E-2</v>
      </c>
    </row>
    <row r="4276" spans="2:5">
      <c r="B4276" s="13">
        <v>43525</v>
      </c>
      <c r="C4276">
        <v>864.79943800000001</v>
      </c>
      <c r="D4276" s="262">
        <f t="shared" si="70"/>
        <v>1.5838800077135202</v>
      </c>
      <c r="E4276" s="105">
        <v>-1.5819954540844325E-2</v>
      </c>
    </row>
    <row r="4277" spans="2:5">
      <c r="B4277" s="13">
        <v>42018</v>
      </c>
      <c r="C4277">
        <v>334.690247</v>
      </c>
      <c r="D4277" s="262">
        <f t="shared" si="70"/>
        <v>-0.66320509333749378</v>
      </c>
      <c r="E4277" s="105">
        <v>-1.5833697689353023E-2</v>
      </c>
    </row>
    <row r="4278" spans="2:5">
      <c r="B4278" s="13">
        <v>43406</v>
      </c>
      <c r="C4278">
        <v>993.75091599999996</v>
      </c>
      <c r="D4278" s="262">
        <f t="shared" si="70"/>
        <v>8.1759272054675041</v>
      </c>
      <c r="E4278" s="105">
        <v>-1.5834248239382346E-2</v>
      </c>
    </row>
    <row r="4279" spans="2:5">
      <c r="B4279" s="13">
        <v>40346</v>
      </c>
      <c r="C4279">
        <v>108.29978199999999</v>
      </c>
      <c r="D4279" s="262">
        <f t="shared" si="70"/>
        <v>1.1790914566726529</v>
      </c>
      <c r="E4279" s="105">
        <v>-1.5850580700214962E-2</v>
      </c>
    </row>
    <row r="4280" spans="2:5">
      <c r="B4280" s="13">
        <v>38285</v>
      </c>
      <c r="C4280">
        <v>49.699511999999999</v>
      </c>
      <c r="D4280" s="262">
        <f t="shared" si="70"/>
        <v>-0.42797786139792809</v>
      </c>
      <c r="E4280" s="105">
        <v>-1.5852143976264874E-2</v>
      </c>
    </row>
    <row r="4281" spans="2:5">
      <c r="B4281" s="13">
        <v>39408</v>
      </c>
      <c r="C4281">
        <v>86.883895999999993</v>
      </c>
      <c r="D4281" s="262">
        <f t="shared" si="70"/>
        <v>0.18639851275338262</v>
      </c>
      <c r="E4281" s="105">
        <v>-1.585343932868644E-2</v>
      </c>
    </row>
    <row r="4282" spans="2:5">
      <c r="B4282" s="13">
        <v>39492</v>
      </c>
      <c r="C4282">
        <v>73.233315000000005</v>
      </c>
      <c r="D4282" s="262">
        <f t="shared" si="70"/>
        <v>-0.71612284369532764</v>
      </c>
      <c r="E4282" s="105">
        <v>-1.5876646104620123E-2</v>
      </c>
    </row>
    <row r="4283" spans="2:5">
      <c r="B4283" s="13">
        <v>41718</v>
      </c>
      <c r="C4283">
        <v>257.97537199999999</v>
      </c>
      <c r="D4283" s="262">
        <f t="shared" si="70"/>
        <v>1.0211143409111958</v>
      </c>
      <c r="E4283" s="105">
        <v>-1.5878384068342459E-2</v>
      </c>
    </row>
    <row r="4284" spans="2:5">
      <c r="B4284" s="13">
        <v>40541</v>
      </c>
      <c r="C4284">
        <v>127.64016700000001</v>
      </c>
      <c r="D4284" s="262">
        <f t="shared" si="70"/>
        <v>-0.90290650946207462</v>
      </c>
      <c r="E4284" s="105">
        <v>-1.5896086966175952E-2</v>
      </c>
    </row>
    <row r="4285" spans="2:5">
      <c r="B4285" s="13">
        <v>43319</v>
      </c>
      <c r="C4285">
        <v>1314.610962</v>
      </c>
      <c r="D4285" s="262">
        <f t="shared" si="70"/>
        <v>49.775653319738687</v>
      </c>
      <c r="E4285" s="105">
        <v>-1.5910851393257822E-2</v>
      </c>
    </row>
    <row r="4286" spans="2:5">
      <c r="B4286" s="13">
        <v>37859</v>
      </c>
      <c r="C4286">
        <v>25.890577</v>
      </c>
      <c r="D4286" s="262">
        <f t="shared" si="70"/>
        <v>-0.97213005289758458</v>
      </c>
      <c r="E4286" s="105">
        <v>-1.5911807898102912E-2</v>
      </c>
    </row>
    <row r="4287" spans="2:5">
      <c r="B4287" s="13">
        <v>44041</v>
      </c>
      <c r="C4287">
        <v>928.97833300000002</v>
      </c>
      <c r="D4287" s="262">
        <f t="shared" si="70"/>
        <v>-0.80275842809931552</v>
      </c>
      <c r="E4287" s="105">
        <v>-1.5949811897014606E-2</v>
      </c>
    </row>
    <row r="4288" spans="2:5">
      <c r="B4288" s="13">
        <v>44439</v>
      </c>
      <c r="C4288">
        <v>4709.8505859999996</v>
      </c>
      <c r="D4288" s="262">
        <f t="shared" si="70"/>
        <v>7.6306083923696804</v>
      </c>
      <c r="E4288" s="105">
        <v>-1.5994594143211655E-2</v>
      </c>
    </row>
    <row r="4289" spans="2:5">
      <c r="B4289" s="13">
        <v>42174</v>
      </c>
      <c r="C4289">
        <v>545.71478300000001</v>
      </c>
      <c r="D4289" s="262">
        <f t="shared" si="70"/>
        <v>-0.32788087636555108</v>
      </c>
      <c r="E4289" s="105">
        <v>-1.6017871905827562E-2</v>
      </c>
    </row>
    <row r="4290" spans="2:5">
      <c r="B4290" s="13">
        <v>42230</v>
      </c>
      <c r="C4290">
        <v>811.93164100000001</v>
      </c>
      <c r="D4290" s="262">
        <f t="shared" si="70"/>
        <v>33.280807730584549</v>
      </c>
      <c r="E4290" s="105">
        <v>-1.602955904103329E-2</v>
      </c>
    </row>
    <row r="4291" spans="2:5">
      <c r="B4291" s="13">
        <v>37788</v>
      </c>
      <c r="C4291">
        <v>23.684729000000001</v>
      </c>
      <c r="D4291" s="262">
        <f t="shared" si="70"/>
        <v>-0.80059140290827857</v>
      </c>
      <c r="E4291" s="105">
        <v>-1.6053569838790825E-2</v>
      </c>
    </row>
    <row r="4292" spans="2:5">
      <c r="B4292" s="13">
        <v>40532</v>
      </c>
      <c r="C4292">
        <v>118.77486399999999</v>
      </c>
      <c r="D4292" s="262">
        <f t="shared" si="70"/>
        <v>-0.97558900556431827</v>
      </c>
      <c r="E4292" s="105">
        <v>-1.6054716615771129E-2</v>
      </c>
    </row>
    <row r="4293" spans="2:5">
      <c r="B4293" s="13">
        <v>44448</v>
      </c>
      <c r="C4293">
        <v>4865.6298829999996</v>
      </c>
      <c r="D4293" s="262">
        <f t="shared" si="70"/>
        <v>-0.16226873890999027</v>
      </c>
      <c r="E4293" s="105">
        <v>-1.6079920493193955E-2</v>
      </c>
    </row>
    <row r="4294" spans="2:5">
      <c r="B4294" s="13">
        <v>44531</v>
      </c>
      <c r="C4294">
        <v>5808.1035160000001</v>
      </c>
      <c r="D4294" s="262">
        <f t="shared" si="70"/>
        <v>145.26455633774583</v>
      </c>
      <c r="E4294" s="105">
        <v>-1.610429773429109E-2</v>
      </c>
    </row>
    <row r="4295" spans="2:5">
      <c r="B4295" s="13">
        <v>38208</v>
      </c>
      <c r="C4295">
        <v>39.709575999999998</v>
      </c>
      <c r="D4295" s="262">
        <f t="shared" si="70"/>
        <v>-0.60004300767042307</v>
      </c>
      <c r="E4295" s="105">
        <v>-1.611595000358779E-2</v>
      </c>
    </row>
    <row r="4296" spans="2:5">
      <c r="B4296" s="13">
        <v>40186</v>
      </c>
      <c r="C4296">
        <v>99.284615000000002</v>
      </c>
      <c r="D4296" s="262">
        <f t="shared" ref="D4296:D4359" si="71">(C4296-C4297)/C4297</f>
        <v>0.21931338236535042</v>
      </c>
      <c r="E4296" s="105">
        <v>-1.6119734406693308E-2</v>
      </c>
    </row>
    <row r="4297" spans="2:5">
      <c r="B4297" s="13">
        <v>40868</v>
      </c>
      <c r="C4297">
        <v>81.426659000000001</v>
      </c>
      <c r="D4297" s="262">
        <f t="shared" si="71"/>
        <v>0.27377226733038829</v>
      </c>
      <c r="E4297" s="105">
        <v>-1.612520118122987E-2</v>
      </c>
    </row>
    <row r="4298" spans="2:5">
      <c r="B4298" s="13">
        <v>38537</v>
      </c>
      <c r="C4298">
        <v>63.925601999999998</v>
      </c>
      <c r="D4298" s="262">
        <f t="shared" si="71"/>
        <v>-0.98967131112643347</v>
      </c>
      <c r="E4298" s="105">
        <v>-1.6170177794112017E-2</v>
      </c>
    </row>
    <row r="4299" spans="2:5">
      <c r="B4299" s="13">
        <v>44991</v>
      </c>
      <c r="C4299">
        <v>6189.1303710000002</v>
      </c>
      <c r="D4299" s="262">
        <f t="shared" si="71"/>
        <v>118.6718274901106</v>
      </c>
      <c r="E4299" s="105">
        <v>-1.6174665008302568E-2</v>
      </c>
    </row>
    <row r="4300" spans="2:5">
      <c r="B4300" s="13">
        <v>38352</v>
      </c>
      <c r="C4300">
        <v>51.717522000000002</v>
      </c>
      <c r="D4300" s="262">
        <f t="shared" si="71"/>
        <v>-0.29080537912869397</v>
      </c>
      <c r="E4300" s="105">
        <v>-1.6180141709947467E-2</v>
      </c>
    </row>
    <row r="4301" spans="2:5">
      <c r="B4301" s="13">
        <v>39623</v>
      </c>
      <c r="C4301">
        <v>72.924301</v>
      </c>
      <c r="D4301" s="262">
        <f t="shared" si="71"/>
        <v>1.0174376058732635</v>
      </c>
      <c r="E4301" s="105">
        <v>-1.6184523433866175E-2</v>
      </c>
    </row>
    <row r="4302" spans="2:5">
      <c r="B4302" s="13">
        <v>38173</v>
      </c>
      <c r="C4302">
        <v>36.146991999999997</v>
      </c>
      <c r="D4302" s="262">
        <f t="shared" si="71"/>
        <v>-0.95804075346147588</v>
      </c>
      <c r="E4302" s="105">
        <v>-1.6213738505923166E-2</v>
      </c>
    </row>
    <row r="4303" spans="2:5">
      <c r="B4303" s="13">
        <v>43502</v>
      </c>
      <c r="C4303">
        <v>861.47857699999997</v>
      </c>
      <c r="D4303" s="262">
        <f t="shared" si="71"/>
        <v>13.032035485725734</v>
      </c>
      <c r="E4303" s="105">
        <v>-1.6253035639995948E-2</v>
      </c>
    </row>
    <row r="4304" spans="2:5">
      <c r="B4304" s="13">
        <v>38936</v>
      </c>
      <c r="C4304">
        <v>61.393700000000003</v>
      </c>
      <c r="D4304" s="262">
        <f t="shared" si="71"/>
        <v>0.12746950341147778</v>
      </c>
      <c r="E4304" s="105">
        <v>-1.6262544360256051E-2</v>
      </c>
    </row>
    <row r="4305" spans="2:5">
      <c r="B4305" s="13">
        <v>38383</v>
      </c>
      <c r="C4305">
        <v>54.452648000000003</v>
      </c>
      <c r="D4305" s="262">
        <f t="shared" si="71"/>
        <v>-0.92888366763525887</v>
      </c>
      <c r="E4305" s="105">
        <v>-1.6270261227613249E-2</v>
      </c>
    </row>
    <row r="4306" spans="2:5">
      <c r="B4306" s="13">
        <v>43003</v>
      </c>
      <c r="C4306">
        <v>765.68414299999995</v>
      </c>
      <c r="D4306" s="262">
        <f t="shared" si="71"/>
        <v>-3.1501186932714101E-2</v>
      </c>
      <c r="E4306" s="105">
        <v>-1.6270433852583525E-2</v>
      </c>
    </row>
    <row r="4307" spans="2:5">
      <c r="B4307" s="13">
        <v>43039</v>
      </c>
      <c r="C4307">
        <v>790.58862299999998</v>
      </c>
      <c r="D4307" s="262">
        <f t="shared" si="71"/>
        <v>-0.14133053358890355</v>
      </c>
      <c r="E4307" s="105">
        <v>-1.6284948938276349E-2</v>
      </c>
    </row>
    <row r="4308" spans="2:5">
      <c r="B4308" s="13">
        <v>43102</v>
      </c>
      <c r="C4308">
        <v>920.71356200000002</v>
      </c>
      <c r="D4308" s="262">
        <f t="shared" si="71"/>
        <v>8.2023902234334827</v>
      </c>
      <c r="E4308" s="105">
        <v>-1.6296897561611297E-2</v>
      </c>
    </row>
    <row r="4309" spans="2:5">
      <c r="B4309" s="13">
        <v>41274</v>
      </c>
      <c r="C4309">
        <v>100.05156700000001</v>
      </c>
      <c r="D4309" s="262">
        <f t="shared" si="71"/>
        <v>0.26685088833852344</v>
      </c>
      <c r="E4309" s="105">
        <v>-1.6301879001126951E-2</v>
      </c>
    </row>
    <row r="4310" spans="2:5">
      <c r="B4310" s="13">
        <v>41428</v>
      </c>
      <c r="C4310">
        <v>78.976592999999994</v>
      </c>
      <c r="D4310" s="262">
        <f t="shared" si="71"/>
        <v>-0.71705434431442594</v>
      </c>
      <c r="E4310" s="105">
        <v>-1.6304454375047094E-2</v>
      </c>
    </row>
    <row r="4311" spans="2:5">
      <c r="B4311" s="13">
        <v>41824</v>
      </c>
      <c r="C4311">
        <v>279.12283300000001</v>
      </c>
      <c r="D4311" s="262">
        <f t="shared" si="71"/>
        <v>-0.66086948834571513</v>
      </c>
      <c r="E4311" s="105">
        <v>-1.6324862761231136E-2</v>
      </c>
    </row>
    <row r="4312" spans="2:5">
      <c r="B4312" s="13">
        <v>42514</v>
      </c>
      <c r="C4312">
        <v>823.05432099999996</v>
      </c>
      <c r="D4312" s="262">
        <f t="shared" si="71"/>
        <v>11.865627731323022</v>
      </c>
      <c r="E4312" s="105">
        <v>-1.6333194514400469E-2</v>
      </c>
    </row>
    <row r="4313" spans="2:5">
      <c r="B4313" s="13">
        <v>38772</v>
      </c>
      <c r="C4313">
        <v>63.973117999999999</v>
      </c>
      <c r="D4313" s="262">
        <f t="shared" si="71"/>
        <v>-0.2461155276534609</v>
      </c>
      <c r="E4313" s="105">
        <v>-1.6341527289295506E-2</v>
      </c>
    </row>
    <row r="4314" spans="2:5">
      <c r="B4314" s="13">
        <v>41557</v>
      </c>
      <c r="C4314">
        <v>84.857985999999997</v>
      </c>
      <c r="D4314" s="262">
        <f t="shared" si="71"/>
        <v>-0.65701881674754214</v>
      </c>
      <c r="E4314" s="105">
        <v>-1.6342376710700528E-2</v>
      </c>
    </row>
    <row r="4315" spans="2:5">
      <c r="B4315" s="13">
        <v>41730</v>
      </c>
      <c r="C4315">
        <v>247.412949</v>
      </c>
      <c r="D4315" s="262">
        <f t="shared" si="71"/>
        <v>2.3896960086815513</v>
      </c>
      <c r="E4315" s="105">
        <v>-1.6369936102417663E-2</v>
      </c>
    </row>
    <row r="4316" spans="2:5">
      <c r="B4316" s="13">
        <v>38691</v>
      </c>
      <c r="C4316">
        <v>72.989716000000001</v>
      </c>
      <c r="D4316" s="262">
        <f t="shared" si="71"/>
        <v>-0.88723566592768477</v>
      </c>
      <c r="E4316" s="105">
        <v>-1.6400875111505987E-2</v>
      </c>
    </row>
    <row r="4317" spans="2:5">
      <c r="B4317" s="13">
        <v>42744</v>
      </c>
      <c r="C4317">
        <v>647.276611</v>
      </c>
      <c r="D4317" s="262">
        <f t="shared" si="71"/>
        <v>-0.27038998999943903</v>
      </c>
      <c r="E4317" s="105">
        <v>-1.6406062903070187E-2</v>
      </c>
    </row>
    <row r="4318" spans="2:5">
      <c r="B4318" s="13">
        <v>42447</v>
      </c>
      <c r="C4318">
        <v>887.15423599999997</v>
      </c>
      <c r="D4318" s="262">
        <f t="shared" si="71"/>
        <v>7.6527461650639577</v>
      </c>
      <c r="E4318" s="105">
        <v>-1.6408201913926689E-2</v>
      </c>
    </row>
    <row r="4319" spans="2:5">
      <c r="B4319" s="13">
        <v>40592</v>
      </c>
      <c r="C4319">
        <v>102.528633</v>
      </c>
      <c r="D4319" s="262">
        <f t="shared" si="71"/>
        <v>-0.83471659531185016</v>
      </c>
      <c r="E4319" s="105">
        <v>-1.641617817707396E-2</v>
      </c>
    </row>
    <row r="4320" spans="2:5">
      <c r="B4320" s="13">
        <v>42731</v>
      </c>
      <c r="C4320">
        <v>620.32019000000003</v>
      </c>
      <c r="D4320" s="262">
        <f t="shared" si="71"/>
        <v>19.746664646583223</v>
      </c>
      <c r="E4320" s="105">
        <v>-1.6416692023278612E-2</v>
      </c>
    </row>
    <row r="4321" spans="2:5">
      <c r="B4321" s="13">
        <v>37931</v>
      </c>
      <c r="C4321">
        <v>29.899754999999999</v>
      </c>
      <c r="D4321" s="262">
        <f t="shared" si="71"/>
        <v>0.29227541873632318</v>
      </c>
      <c r="E4321" s="105">
        <v>-1.6419611069389994E-2</v>
      </c>
    </row>
    <row r="4322" spans="2:5">
      <c r="B4322" s="13">
        <v>37700</v>
      </c>
      <c r="C4322">
        <v>23.137293</v>
      </c>
      <c r="D4322" s="262">
        <f t="shared" si="71"/>
        <v>-0.96730503813457891</v>
      </c>
      <c r="E4322" s="105">
        <v>-1.6427037596692801E-2</v>
      </c>
    </row>
    <row r="4323" spans="2:5">
      <c r="B4323" s="13">
        <v>42627</v>
      </c>
      <c r="C4323">
        <v>707.67150900000001</v>
      </c>
      <c r="D4323" s="262">
        <f t="shared" si="71"/>
        <v>3.4773203207393677</v>
      </c>
      <c r="E4323" s="105">
        <v>-1.6431783566586176E-2</v>
      </c>
    </row>
    <row r="4324" spans="2:5">
      <c r="B4324" s="13">
        <v>41626</v>
      </c>
      <c r="C4324">
        <v>158.05693099999999</v>
      </c>
      <c r="D4324" s="262">
        <f t="shared" si="71"/>
        <v>-0.9809218285176583</v>
      </c>
      <c r="E4324" s="105">
        <v>-1.6432449707116381E-2</v>
      </c>
    </row>
    <row r="4325" spans="2:5">
      <c r="B4325" s="13">
        <v>45250</v>
      </c>
      <c r="C4325">
        <v>8284.7001949999994</v>
      </c>
      <c r="D4325" s="262">
        <f t="shared" si="71"/>
        <v>-5.8754420800213911E-2</v>
      </c>
      <c r="E4325">
        <v>-1.6448497313982201E-2</v>
      </c>
    </row>
    <row r="4326" spans="2:5">
      <c r="B4326" s="13">
        <v>44802</v>
      </c>
      <c r="C4326">
        <v>8801.8476559999999</v>
      </c>
      <c r="D4326" s="262">
        <f t="shared" si="71"/>
        <v>90.624841308899235</v>
      </c>
      <c r="E4326" s="105">
        <v>-1.6453743598339225E-2</v>
      </c>
    </row>
    <row r="4327" spans="2:5">
      <c r="B4327" s="13">
        <v>41094</v>
      </c>
      <c r="C4327">
        <v>96.063987999999995</v>
      </c>
      <c r="D4327" s="262">
        <f t="shared" si="71"/>
        <v>-0.93509230150674294</v>
      </c>
      <c r="E4327" s="105">
        <v>-1.6482409131881783E-2</v>
      </c>
    </row>
    <row r="4328" spans="2:5">
      <c r="B4328" s="13">
        <v>44133</v>
      </c>
      <c r="C4328">
        <v>1480.009155</v>
      </c>
      <c r="D4328" s="262">
        <f t="shared" si="71"/>
        <v>44.579745367247902</v>
      </c>
      <c r="E4328" s="105">
        <v>-1.649169681507439E-2</v>
      </c>
    </row>
    <row r="4329" spans="2:5">
      <c r="B4329" s="13">
        <v>39855</v>
      </c>
      <c r="C4329">
        <v>32.470764000000003</v>
      </c>
      <c r="D4329" s="262">
        <f t="shared" si="71"/>
        <v>-0.56353757443764108</v>
      </c>
      <c r="E4329" s="105">
        <v>-1.6524364391956339E-2</v>
      </c>
    </row>
    <row r="4330" spans="2:5">
      <c r="B4330" s="13">
        <v>38607</v>
      </c>
      <c r="C4330">
        <v>74.395325</v>
      </c>
      <c r="D4330" s="262">
        <f t="shared" si="71"/>
        <v>-0.24106627096258995</v>
      </c>
      <c r="E4330" s="105">
        <v>-1.6542230730782891E-2</v>
      </c>
    </row>
    <row r="4331" spans="2:5">
      <c r="B4331" s="13">
        <v>39422</v>
      </c>
      <c r="C4331">
        <v>98.026115000000004</v>
      </c>
      <c r="D4331" s="262">
        <f t="shared" si="71"/>
        <v>-0.9877730164760925</v>
      </c>
      <c r="E4331" s="105">
        <v>-1.6593749632261363E-2</v>
      </c>
    </row>
    <row r="4332" spans="2:5">
      <c r="B4332" s="13">
        <v>44706</v>
      </c>
      <c r="C4332">
        <v>8017.1953130000002</v>
      </c>
      <c r="D4332" s="262">
        <f t="shared" si="71"/>
        <v>108.76276231079802</v>
      </c>
      <c r="E4332" s="105">
        <v>-1.6595533035507554E-2</v>
      </c>
    </row>
    <row r="4333" spans="2:5">
      <c r="B4333" s="13">
        <v>38580</v>
      </c>
      <c r="C4333">
        <v>73.041122000000001</v>
      </c>
      <c r="D4333" s="262">
        <f t="shared" si="71"/>
        <v>0.34714553118355151</v>
      </c>
      <c r="E4333" s="105">
        <v>-1.661655536141602E-2</v>
      </c>
    </row>
    <row r="4334" spans="2:5">
      <c r="B4334" s="13">
        <v>38293</v>
      </c>
      <c r="C4334">
        <v>54.219177000000002</v>
      </c>
      <c r="D4334" s="262">
        <f t="shared" si="71"/>
        <v>-0.95714690952782155</v>
      </c>
      <c r="E4334" s="105">
        <v>-1.6636381799567494E-2</v>
      </c>
    </row>
    <row r="4335" spans="2:5">
      <c r="B4335" s="13">
        <v>43283</v>
      </c>
      <c r="C4335">
        <v>1265.2337649999999</v>
      </c>
      <c r="D4335" s="262">
        <f t="shared" si="71"/>
        <v>15.507672333536366</v>
      </c>
      <c r="E4335" s="105">
        <v>-1.664833515797377E-2</v>
      </c>
    </row>
    <row r="4336" spans="2:5">
      <c r="B4336" s="13">
        <v>41498</v>
      </c>
      <c r="C4336">
        <v>76.645195000000001</v>
      </c>
      <c r="D4336" s="262">
        <f t="shared" si="71"/>
        <v>-0.65256645035604244</v>
      </c>
      <c r="E4336" s="105">
        <v>-1.6652245253247024E-2</v>
      </c>
    </row>
    <row r="4337" spans="2:5">
      <c r="B4337" s="13">
        <v>41778</v>
      </c>
      <c r="C4337">
        <v>220.60389699999999</v>
      </c>
      <c r="D4337" s="262">
        <f t="shared" si="71"/>
        <v>-0.76647676958663435</v>
      </c>
      <c r="E4337" s="105">
        <v>-1.6658285527916476E-2</v>
      </c>
    </row>
    <row r="4338" spans="2:5">
      <c r="B4338" s="13">
        <v>43194</v>
      </c>
      <c r="C4338">
        <v>944.67645300000004</v>
      </c>
      <c r="D4338" s="262">
        <f t="shared" si="71"/>
        <v>-0.42325227033821983</v>
      </c>
      <c r="E4338" s="105">
        <v>-1.6661739877271931E-2</v>
      </c>
    </row>
    <row r="4339" spans="2:5">
      <c r="B4339" s="13">
        <v>44169</v>
      </c>
      <c r="C4339">
        <v>1637.9370120000001</v>
      </c>
      <c r="D4339" s="262">
        <f t="shared" si="71"/>
        <v>0.76544586467091968</v>
      </c>
      <c r="E4339" s="105">
        <v>-1.6665557251060236E-2</v>
      </c>
    </row>
    <row r="4340" spans="2:5">
      <c r="B4340" s="13">
        <v>43187</v>
      </c>
      <c r="C4340">
        <v>927.77526899999998</v>
      </c>
      <c r="D4340" s="262">
        <f t="shared" si="71"/>
        <v>0.51627268059474485</v>
      </c>
      <c r="E4340" s="105">
        <v>-1.6665809379469411E-2</v>
      </c>
    </row>
    <row r="4341" spans="2:5">
      <c r="B4341" s="13">
        <v>42885</v>
      </c>
      <c r="C4341">
        <v>611.87890600000003</v>
      </c>
      <c r="D4341" s="262">
        <f t="shared" si="71"/>
        <v>-0.50846063484315152</v>
      </c>
      <c r="E4341" s="105">
        <v>-1.667605519760653E-2</v>
      </c>
    </row>
    <row r="4342" spans="2:5">
      <c r="B4342" s="13">
        <v>43354</v>
      </c>
      <c r="C4342">
        <v>1244.8217770000001</v>
      </c>
      <c r="D4342" s="262">
        <f t="shared" si="71"/>
        <v>0.29032927369654776</v>
      </c>
      <c r="E4342" s="105">
        <v>-1.6677254606057661E-2</v>
      </c>
    </row>
    <row r="4343" spans="2:5">
      <c r="B4343" s="13">
        <v>43196</v>
      </c>
      <c r="C4343">
        <v>964.73187299999995</v>
      </c>
      <c r="D4343" s="262">
        <f t="shared" si="71"/>
        <v>15.480104275452415</v>
      </c>
      <c r="E4343" s="105">
        <v>-1.6698773409704104E-2</v>
      </c>
    </row>
    <row r="4344" spans="2:5">
      <c r="B4344" s="13">
        <v>38896</v>
      </c>
      <c r="C4344">
        <v>58.539185000000003</v>
      </c>
      <c r="D4344" s="262">
        <f t="shared" si="71"/>
        <v>-0.22207993525658826</v>
      </c>
      <c r="E4344" s="105">
        <v>-1.6700137793236345E-2</v>
      </c>
    </row>
    <row r="4345" spans="2:5">
      <c r="B4345" s="13">
        <v>39637</v>
      </c>
      <c r="C4345">
        <v>75.250900000000001</v>
      </c>
      <c r="D4345" s="262">
        <f t="shared" si="71"/>
        <v>-0.65308014766060063</v>
      </c>
      <c r="E4345" s="105">
        <v>-1.6715749930690672E-2</v>
      </c>
    </row>
    <row r="4346" spans="2:5">
      <c r="B4346" s="13">
        <v>41775</v>
      </c>
      <c r="C4346">
        <v>216.911484</v>
      </c>
      <c r="D4346" s="262">
        <f t="shared" si="71"/>
        <v>-0.68250060258385492</v>
      </c>
      <c r="E4346" s="105">
        <v>-1.6737750557507095E-2</v>
      </c>
    </row>
    <row r="4347" spans="2:5">
      <c r="B4347" s="13">
        <v>42825</v>
      </c>
      <c r="C4347">
        <v>683.18707300000005</v>
      </c>
      <c r="D4347" s="262">
        <f t="shared" si="71"/>
        <v>-0.91789670224330155</v>
      </c>
      <c r="E4347" s="105">
        <v>-1.6746603139926479E-2</v>
      </c>
    </row>
    <row r="4348" spans="2:5">
      <c r="B4348" s="13">
        <v>44764</v>
      </c>
      <c r="C4348">
        <v>8321.0673829999996</v>
      </c>
      <c r="D4348" s="262">
        <f t="shared" si="71"/>
        <v>35.472659853582805</v>
      </c>
      <c r="E4348" s="105">
        <v>-1.677731153047236E-2</v>
      </c>
    </row>
    <row r="4349" spans="2:5">
      <c r="B4349" s="13">
        <v>41695</v>
      </c>
      <c r="C4349">
        <v>228.14534</v>
      </c>
      <c r="D4349" s="262">
        <f t="shared" si="71"/>
        <v>5.6816445164821356</v>
      </c>
      <c r="E4349" s="105">
        <v>-1.6780785417411851E-2</v>
      </c>
    </row>
    <row r="4350" spans="2:5">
      <c r="B4350" s="13">
        <v>39923</v>
      </c>
      <c r="C4350">
        <v>34.145088000000001</v>
      </c>
      <c r="D4350" s="262">
        <f t="shared" si="71"/>
        <v>0.17034620119009974</v>
      </c>
      <c r="E4350" s="105">
        <v>-1.6793396185830409E-2</v>
      </c>
    </row>
    <row r="4351" spans="2:5">
      <c r="B4351" s="13">
        <v>38044</v>
      </c>
      <c r="C4351">
        <v>29.175203</v>
      </c>
      <c r="D4351" s="262">
        <f t="shared" si="71"/>
        <v>0.35022357556800504</v>
      </c>
      <c r="E4351" s="105">
        <v>-1.682032638642111E-2</v>
      </c>
    </row>
    <row r="4352" spans="2:5">
      <c r="B4352" s="13">
        <v>37768</v>
      </c>
      <c r="C4352">
        <v>21.607683000000002</v>
      </c>
      <c r="D4352" s="262">
        <f t="shared" si="71"/>
        <v>-0.80570365434093882</v>
      </c>
      <c r="E4352" s="105">
        <v>-1.684988768318877E-2</v>
      </c>
    </row>
    <row r="4353" spans="2:5">
      <c r="B4353" s="13">
        <v>40374</v>
      </c>
      <c r="C4353">
        <v>111.20993</v>
      </c>
      <c r="D4353" s="262">
        <f t="shared" si="71"/>
        <v>-0.83794901723951343</v>
      </c>
      <c r="E4353" s="105">
        <v>-1.6858774197955527E-2</v>
      </c>
    </row>
    <row r="4354" spans="2:5">
      <c r="B4354" s="13">
        <v>42786</v>
      </c>
      <c r="C4354">
        <v>686.26507600000002</v>
      </c>
      <c r="D4354" s="262">
        <f t="shared" si="71"/>
        <v>9.6136366947450291</v>
      </c>
      <c r="E4354" s="105">
        <v>-1.6869982895102529E-2</v>
      </c>
    </row>
    <row r="4355" spans="2:5">
      <c r="B4355" s="13">
        <v>38755</v>
      </c>
      <c r="C4355">
        <v>64.658805999999998</v>
      </c>
      <c r="D4355" s="262">
        <f t="shared" si="71"/>
        <v>-0.41388930334571511</v>
      </c>
      <c r="E4355" s="105">
        <v>-1.6940035412401716E-2</v>
      </c>
    </row>
    <row r="4356" spans="2:5">
      <c r="B4356" s="13">
        <v>40252</v>
      </c>
      <c r="C4356">
        <v>110.31842</v>
      </c>
      <c r="D4356" s="262">
        <f t="shared" si="71"/>
        <v>-0.80025762210955853</v>
      </c>
      <c r="E4356" s="105">
        <v>-1.6940175880582935E-2</v>
      </c>
    </row>
    <row r="4357" spans="2:5">
      <c r="B4357" s="13">
        <v>42191</v>
      </c>
      <c r="C4357">
        <v>552.30352800000003</v>
      </c>
      <c r="D4357" s="262">
        <f t="shared" si="71"/>
        <v>4.5124462566122858</v>
      </c>
      <c r="E4357" s="105">
        <v>-1.6944322143226713E-2</v>
      </c>
    </row>
    <row r="4358" spans="2:5">
      <c r="B4358" s="13">
        <v>39175</v>
      </c>
      <c r="C4358">
        <v>100.192093</v>
      </c>
      <c r="D4358" s="262">
        <f t="shared" si="71"/>
        <v>-0.97655590004254866</v>
      </c>
      <c r="E4358" s="105">
        <v>-1.694626008947098E-2</v>
      </c>
    </row>
    <row r="4359" spans="2:5">
      <c r="B4359" s="13">
        <v>44421</v>
      </c>
      <c r="C4359">
        <v>4273.6591799999997</v>
      </c>
      <c r="D4359" s="262">
        <f t="shared" si="71"/>
        <v>65.23603887438729</v>
      </c>
      <c r="E4359" s="105">
        <v>-1.6973732147259821E-2</v>
      </c>
    </row>
    <row r="4360" spans="2:5">
      <c r="B4360" s="13">
        <v>38800</v>
      </c>
      <c r="C4360">
        <v>64.521659999999997</v>
      </c>
      <c r="D4360" s="262">
        <f t="shared" ref="D4360:D4423" si="72">(C4360-C4361)/C4361</f>
        <v>-0.89072879269789595</v>
      </c>
      <c r="E4360" s="105">
        <v>-1.6975776054194796E-2</v>
      </c>
    </row>
    <row r="4361" spans="2:5">
      <c r="B4361" s="13">
        <v>43691</v>
      </c>
      <c r="C4361">
        <v>590.47265600000003</v>
      </c>
      <c r="D4361" s="262">
        <f t="shared" si="72"/>
        <v>3.997316947039427</v>
      </c>
      <c r="E4361" s="105">
        <v>-1.7002158640031829E-2</v>
      </c>
    </row>
    <row r="4362" spans="2:5">
      <c r="B4362" s="13">
        <v>39258</v>
      </c>
      <c r="C4362">
        <v>118.15793600000001</v>
      </c>
      <c r="D4362" s="262">
        <f t="shared" si="72"/>
        <v>-0.92148836166459269</v>
      </c>
      <c r="E4362" s="105">
        <v>-1.7034345308439416E-2</v>
      </c>
    </row>
    <row r="4363" spans="2:5">
      <c r="B4363" s="13">
        <v>44155</v>
      </c>
      <c r="C4363">
        <v>1504.9735109999999</v>
      </c>
      <c r="D4363" s="262">
        <f t="shared" si="72"/>
        <v>23.082927748888959</v>
      </c>
      <c r="E4363" s="105">
        <v>-1.7041909673750019E-2</v>
      </c>
    </row>
    <row r="4364" spans="2:5">
      <c r="B4364" s="13">
        <v>38520</v>
      </c>
      <c r="C4364">
        <v>62.491301999999997</v>
      </c>
      <c r="D4364" s="262">
        <f t="shared" si="72"/>
        <v>-0.98922024062719227</v>
      </c>
      <c r="E4364" s="105">
        <v>-1.7051481394771927E-2</v>
      </c>
    </row>
    <row r="4365" spans="2:5">
      <c r="B4365" s="13">
        <v>44498</v>
      </c>
      <c r="C4365">
        <v>5797.0961909999996</v>
      </c>
      <c r="D4365" s="262">
        <f t="shared" si="72"/>
        <v>63.181520074388651</v>
      </c>
      <c r="E4365" s="105">
        <v>-1.7056629178884446E-2</v>
      </c>
    </row>
    <row r="4366" spans="2:5">
      <c r="B4366" s="13">
        <v>41081</v>
      </c>
      <c r="C4366">
        <v>90.323447999999999</v>
      </c>
      <c r="D4366" s="262">
        <f t="shared" si="72"/>
        <v>0.30684486535049027</v>
      </c>
      <c r="E4366" s="105">
        <v>-1.705840251251704E-2</v>
      </c>
    </row>
    <row r="4367" spans="2:5">
      <c r="B4367" s="13">
        <v>38687</v>
      </c>
      <c r="C4367">
        <v>69.115662</v>
      </c>
      <c r="D4367" s="262">
        <f t="shared" si="72"/>
        <v>0.1430157018241853</v>
      </c>
      <c r="E4367" s="105">
        <v>-1.7064780890244297E-2</v>
      </c>
    </row>
    <row r="4368" spans="2:5">
      <c r="B4368" s="13">
        <v>38925</v>
      </c>
      <c r="C4368">
        <v>60.467815000000002</v>
      </c>
      <c r="D4368" s="262">
        <f t="shared" si="72"/>
        <v>-0.18423390535978099</v>
      </c>
      <c r="E4368" s="105">
        <v>-1.707675867569201E-2</v>
      </c>
    </row>
    <row r="4369" spans="2:5">
      <c r="B4369" s="13">
        <v>39624</v>
      </c>
      <c r="C4369">
        <v>74.123962000000006</v>
      </c>
      <c r="D4369" s="262">
        <f t="shared" si="72"/>
        <v>-0.15429306986718669</v>
      </c>
      <c r="E4369" s="105">
        <v>-1.711266287566297E-2</v>
      </c>
    </row>
    <row r="4370" spans="2:5">
      <c r="B4370" s="13">
        <v>39435</v>
      </c>
      <c r="C4370">
        <v>87.647339000000002</v>
      </c>
      <c r="D4370" s="262">
        <f t="shared" si="72"/>
        <v>-0.89103423040358165</v>
      </c>
      <c r="E4370" s="105">
        <v>-1.7121577879847517E-2</v>
      </c>
    </row>
    <row r="4371" spans="2:5">
      <c r="B4371" s="13">
        <v>43608</v>
      </c>
      <c r="C4371">
        <v>804.356628</v>
      </c>
      <c r="D4371" s="262">
        <f t="shared" si="72"/>
        <v>6.9662870816045119</v>
      </c>
      <c r="E4371" s="105">
        <v>-1.7159354506766134E-2</v>
      </c>
    </row>
    <row r="4372" spans="2:5">
      <c r="B4372" s="13">
        <v>40330</v>
      </c>
      <c r="C4372">
        <v>100.970078</v>
      </c>
      <c r="D4372" s="262">
        <f t="shared" si="72"/>
        <v>-0.62110324008977846</v>
      </c>
      <c r="E4372" s="105">
        <v>-1.7168783653815415E-2</v>
      </c>
    </row>
    <row r="4373" spans="2:5">
      <c r="B4373" s="13">
        <v>41898</v>
      </c>
      <c r="C4373">
        <v>266.48440599999998</v>
      </c>
      <c r="D4373" s="262">
        <f t="shared" si="72"/>
        <v>-0.96093817484076216</v>
      </c>
      <c r="E4373" s="105">
        <v>-1.7177906729697139E-2</v>
      </c>
    </row>
    <row r="4374" spans="2:5">
      <c r="B4374" s="13">
        <v>44862</v>
      </c>
      <c r="C4374">
        <v>6822.1186520000001</v>
      </c>
      <c r="D4374" s="262">
        <f t="shared" si="72"/>
        <v>273.59816172165785</v>
      </c>
      <c r="E4374" s="105">
        <v>-1.7188734832589005E-2</v>
      </c>
    </row>
    <row r="4375" spans="2:5">
      <c r="B4375" s="13">
        <v>37826</v>
      </c>
      <c r="C4375">
        <v>24.844007000000001</v>
      </c>
      <c r="D4375" s="262">
        <f t="shared" si="72"/>
        <v>-0.97004262313494627</v>
      </c>
      <c r="E4375" s="105">
        <v>-1.7197340657961697E-2</v>
      </c>
    </row>
    <row r="4376" spans="2:5">
      <c r="B4376" s="13">
        <v>43496</v>
      </c>
      <c r="C4376">
        <v>829.31182899999999</v>
      </c>
      <c r="D4376" s="262">
        <f t="shared" si="72"/>
        <v>-0.8547006059475083</v>
      </c>
      <c r="E4376" s="105">
        <v>-1.7204470275740631E-2</v>
      </c>
    </row>
    <row r="4377" spans="2:5">
      <c r="B4377" s="13">
        <v>44530</v>
      </c>
      <c r="C4377">
        <v>5707.6069340000004</v>
      </c>
      <c r="D4377" s="262">
        <f t="shared" si="72"/>
        <v>22.783340770931165</v>
      </c>
      <c r="E4377" s="105">
        <v>-1.7302822121395497E-2</v>
      </c>
    </row>
    <row r="4378" spans="2:5">
      <c r="B4378" s="13">
        <v>41724</v>
      </c>
      <c r="C4378">
        <v>239.98339799999999</v>
      </c>
      <c r="D4378" s="262">
        <f t="shared" si="72"/>
        <v>-0.95930892253652</v>
      </c>
      <c r="E4378" s="105">
        <v>-1.731869181573964E-2</v>
      </c>
    </row>
    <row r="4379" spans="2:5">
      <c r="B4379" s="13">
        <v>44501</v>
      </c>
      <c r="C4379">
        <v>5897.6909180000002</v>
      </c>
      <c r="D4379" s="262">
        <f t="shared" si="72"/>
        <v>6.0258598811820763</v>
      </c>
      <c r="E4379" s="105">
        <v>-1.7344678891390353E-2</v>
      </c>
    </row>
    <row r="4380" spans="2:5">
      <c r="B4380" s="13">
        <v>42516</v>
      </c>
      <c r="C4380">
        <v>839.42620799999997</v>
      </c>
      <c r="D4380" s="262">
        <f t="shared" si="72"/>
        <v>-0.8915738489860624</v>
      </c>
      <c r="E4380" s="105">
        <v>-1.7351515650738242E-2</v>
      </c>
    </row>
    <row r="4381" spans="2:5">
      <c r="B4381" s="13">
        <v>44677</v>
      </c>
      <c r="C4381">
        <v>7741.9165039999998</v>
      </c>
      <c r="D4381" s="262">
        <f t="shared" si="72"/>
        <v>233.48743782547902</v>
      </c>
      <c r="E4381" s="105">
        <v>-1.7354074915519196E-2</v>
      </c>
    </row>
    <row r="4382" spans="2:5">
      <c r="B4382" s="13">
        <v>39856</v>
      </c>
      <c r="C4382">
        <v>33.016337999999998</v>
      </c>
      <c r="D4382" s="262">
        <f t="shared" si="72"/>
        <v>2.2844419883424304E-3</v>
      </c>
      <c r="E4382" s="105">
        <v>-1.7357118309604857E-2</v>
      </c>
    </row>
    <row r="4383" spans="2:5">
      <c r="B4383" s="13">
        <v>39826</v>
      </c>
      <c r="C4383">
        <v>32.941085999999999</v>
      </c>
      <c r="D4383" s="262">
        <f t="shared" si="72"/>
        <v>-0.61401182739384219</v>
      </c>
      <c r="E4383" s="105">
        <v>-1.7396079861767024E-2</v>
      </c>
    </row>
    <row r="4384" spans="2:5">
      <c r="B4384" s="13">
        <v>39044</v>
      </c>
      <c r="C4384">
        <v>85.342215999999993</v>
      </c>
      <c r="D4384" s="262">
        <f t="shared" si="72"/>
        <v>-8.4402546869776662E-2</v>
      </c>
      <c r="E4384" s="105">
        <v>-1.7425247103534998E-2</v>
      </c>
    </row>
    <row r="4385" spans="2:5">
      <c r="B4385" s="13">
        <v>39458</v>
      </c>
      <c r="C4385">
        <v>93.209320000000005</v>
      </c>
      <c r="D4385" s="262">
        <f t="shared" si="72"/>
        <v>-0.84363715441896159</v>
      </c>
      <c r="E4385" s="105">
        <v>-1.7436471259627908E-2</v>
      </c>
    </row>
    <row r="4386" spans="2:5">
      <c r="B4386" s="13">
        <v>43713</v>
      </c>
      <c r="C4386">
        <v>596.10913100000005</v>
      </c>
      <c r="D4386" s="262">
        <f t="shared" si="72"/>
        <v>-0.66887954908988756</v>
      </c>
      <c r="E4386" s="105">
        <v>-1.7468595218751912E-2</v>
      </c>
    </row>
    <row r="4387" spans="2:5">
      <c r="B4387" s="13">
        <v>44196</v>
      </c>
      <c r="C4387">
        <v>1800.2788089999999</v>
      </c>
      <c r="D4387" s="262">
        <f t="shared" si="72"/>
        <v>1.0431950465405144</v>
      </c>
      <c r="E4387" s="105">
        <v>-1.7479056849957462E-2</v>
      </c>
    </row>
    <row r="4388" spans="2:5">
      <c r="B4388" s="13">
        <v>44027</v>
      </c>
      <c r="C4388">
        <v>881.10961899999995</v>
      </c>
      <c r="D4388" s="262">
        <f t="shared" si="72"/>
        <v>2.1285100938158243</v>
      </c>
      <c r="E4388" s="105">
        <v>-1.7500631631700819E-2</v>
      </c>
    </row>
    <row r="4389" spans="2:5">
      <c r="B4389" s="13">
        <v>41842</v>
      </c>
      <c r="C4389">
        <v>281.638733</v>
      </c>
      <c r="D4389" s="262">
        <f t="shared" si="72"/>
        <v>-0.75295974876065341</v>
      </c>
      <c r="E4389" s="105">
        <v>-1.7515944358737566E-2</v>
      </c>
    </row>
    <row r="4390" spans="2:5">
      <c r="B4390" s="13">
        <v>43258</v>
      </c>
      <c r="C4390">
        <v>1140.0520019999999</v>
      </c>
      <c r="D4390" s="262">
        <f t="shared" si="72"/>
        <v>-0.82748554537471075</v>
      </c>
      <c r="E4390" s="105">
        <v>-1.7526980238371494E-2</v>
      </c>
    </row>
    <row r="4391" spans="2:5">
      <c r="B4391" s="13">
        <v>45051</v>
      </c>
      <c r="C4391">
        <v>6608.4433589999999</v>
      </c>
      <c r="D4391" s="262">
        <f t="shared" si="72"/>
        <v>6.9204866680682793</v>
      </c>
      <c r="E4391">
        <v>-1.7560817765467369E-2</v>
      </c>
    </row>
    <row r="4392" spans="2:5">
      <c r="B4392" s="13">
        <v>42986</v>
      </c>
      <c r="C4392">
        <v>834.34814500000005</v>
      </c>
      <c r="D4392" s="262">
        <f t="shared" si="72"/>
        <v>21.685517906753518</v>
      </c>
      <c r="E4392" s="105">
        <v>-1.757249558970193E-2</v>
      </c>
    </row>
    <row r="4393" spans="2:5">
      <c r="B4393" s="13">
        <v>39758</v>
      </c>
      <c r="C4393">
        <v>36.778888999999999</v>
      </c>
      <c r="D4393" s="262">
        <f t="shared" si="72"/>
        <v>-0.95362042596148766</v>
      </c>
      <c r="E4393" s="105">
        <v>-1.7587688222916616E-2</v>
      </c>
    </row>
    <row r="4394" spans="2:5">
      <c r="B4394" s="13">
        <v>43986</v>
      </c>
      <c r="C4394">
        <v>792.99755900000002</v>
      </c>
      <c r="D4394" s="262">
        <f t="shared" si="72"/>
        <v>0.23174125181391358</v>
      </c>
      <c r="E4394" s="105">
        <v>-1.760555860455968E-2</v>
      </c>
    </row>
    <row r="4395" spans="2:5">
      <c r="B4395" s="13">
        <v>42733</v>
      </c>
      <c r="C4395">
        <v>643.80206299999998</v>
      </c>
      <c r="D4395" s="262">
        <f t="shared" si="72"/>
        <v>-0.91058852224027098</v>
      </c>
      <c r="E4395" s="105">
        <v>-1.7613026547468665E-2</v>
      </c>
    </row>
    <row r="4396" spans="2:5">
      <c r="B4396" s="13">
        <v>44595</v>
      </c>
      <c r="C4396">
        <v>7200.4409180000002</v>
      </c>
      <c r="D4396" s="262">
        <f t="shared" si="72"/>
        <v>1.8195330032505597</v>
      </c>
      <c r="E4396" s="105">
        <v>-1.7636834308364435E-2</v>
      </c>
    </row>
    <row r="4397" spans="2:5">
      <c r="B4397" s="13">
        <v>44280</v>
      </c>
      <c r="C4397">
        <v>2553.7707519999999</v>
      </c>
      <c r="D4397" s="262">
        <f t="shared" si="72"/>
        <v>-0.28629365888078639</v>
      </c>
      <c r="E4397" s="105">
        <v>-1.7640269306960849E-2</v>
      </c>
    </row>
    <row r="4398" spans="2:5">
      <c r="B4398" s="13">
        <v>44368</v>
      </c>
      <c r="C4398">
        <v>3578.1813959999999</v>
      </c>
      <c r="D4398" s="262">
        <f t="shared" si="72"/>
        <v>20.933629712468552</v>
      </c>
      <c r="E4398" s="105">
        <v>-1.7643662351636748E-2</v>
      </c>
    </row>
    <row r="4399" spans="2:5">
      <c r="B4399" s="13">
        <v>41631</v>
      </c>
      <c r="C4399">
        <v>163.136765</v>
      </c>
      <c r="D4399" s="262">
        <f t="shared" si="72"/>
        <v>0.56304284275780914</v>
      </c>
      <c r="E4399" s="105">
        <v>-1.7652574484746039E-2</v>
      </c>
    </row>
    <row r="4400" spans="2:5">
      <c r="B4400" s="13">
        <v>41108</v>
      </c>
      <c r="C4400">
        <v>104.371269</v>
      </c>
      <c r="D4400" s="262">
        <f t="shared" si="72"/>
        <v>0.7495689829882678</v>
      </c>
      <c r="E4400" s="105">
        <v>-1.7659245128733323E-2</v>
      </c>
    </row>
    <row r="4401" spans="2:5">
      <c r="B4401" s="13">
        <v>39540</v>
      </c>
      <c r="C4401">
        <v>59.655417999999997</v>
      </c>
      <c r="D4401" s="262">
        <f t="shared" si="72"/>
        <v>-0.48927225406182817</v>
      </c>
      <c r="E4401" s="105">
        <v>-1.7659786095867547E-2</v>
      </c>
    </row>
    <row r="4402" spans="2:5">
      <c r="B4402" s="13">
        <v>39254</v>
      </c>
      <c r="C4402">
        <v>116.804733</v>
      </c>
      <c r="D4402" s="262">
        <f t="shared" si="72"/>
        <v>-0.97916662952305711</v>
      </c>
      <c r="E4402" s="105">
        <v>-1.7669566616233961E-2</v>
      </c>
    </row>
    <row r="4403" spans="2:5">
      <c r="B4403" s="13">
        <v>44529</v>
      </c>
      <c r="C4403">
        <v>5606.6171880000002</v>
      </c>
      <c r="D4403" s="262">
        <f t="shared" si="72"/>
        <v>19.353734551601498</v>
      </c>
      <c r="E4403" s="105">
        <v>-1.7693885925887446E-2</v>
      </c>
    </row>
    <row r="4404" spans="2:5">
      <c r="B4404" s="13">
        <v>42006</v>
      </c>
      <c r="C4404">
        <v>275.45889299999999</v>
      </c>
      <c r="D4404" s="262">
        <f t="shared" si="72"/>
        <v>4.3365454185991927</v>
      </c>
      <c r="E4404" s="105">
        <v>-1.774273763751744E-2</v>
      </c>
    </row>
    <row r="4405" spans="2:5">
      <c r="B4405" s="13">
        <v>38251</v>
      </c>
      <c r="C4405">
        <v>51.617455</v>
      </c>
      <c r="D4405" s="262">
        <f t="shared" si="72"/>
        <v>0.70613784098533561</v>
      </c>
      <c r="E4405" s="105">
        <v>-1.7772010218034422E-2</v>
      </c>
    </row>
    <row r="4406" spans="2:5">
      <c r="B4406" s="13">
        <v>37620</v>
      </c>
      <c r="C4406">
        <v>30.253976999999999</v>
      </c>
      <c r="D4406" s="262">
        <f t="shared" si="72"/>
        <v>-0.4135018361764416</v>
      </c>
      <c r="E4406" s="105">
        <v>-1.7773176402019981E-2</v>
      </c>
    </row>
    <row r="4407" spans="2:5">
      <c r="B4407" s="13">
        <v>38261</v>
      </c>
      <c r="C4407">
        <v>51.584094999999998</v>
      </c>
      <c r="D4407" s="262">
        <f t="shared" si="72"/>
        <v>-0.91082078672075273</v>
      </c>
      <c r="E4407" s="105">
        <v>-1.7783448801894804E-2</v>
      </c>
    </row>
    <row r="4408" spans="2:5">
      <c r="B4408" s="13">
        <v>42095</v>
      </c>
      <c r="C4408">
        <v>578.43182400000001</v>
      </c>
      <c r="D4408" s="262">
        <f t="shared" si="72"/>
        <v>-0.1106542965649452</v>
      </c>
      <c r="E4408" s="105">
        <v>-1.782318851164396E-2</v>
      </c>
    </row>
    <row r="4409" spans="2:5">
      <c r="B4409" s="13">
        <v>43739</v>
      </c>
      <c r="C4409">
        <v>650.40155000000004</v>
      </c>
      <c r="D4409" s="262">
        <f t="shared" si="72"/>
        <v>-0.89163207213620432</v>
      </c>
      <c r="E4409" s="105">
        <v>-1.7823404751903686E-2</v>
      </c>
    </row>
    <row r="4410" spans="2:5">
      <c r="B4410" s="13">
        <v>44502</v>
      </c>
      <c r="C4410">
        <v>6001.7900390000004</v>
      </c>
      <c r="D4410" s="262">
        <f t="shared" si="72"/>
        <v>63.912748071333361</v>
      </c>
      <c r="E4410" s="105">
        <v>-1.784310826899424E-2</v>
      </c>
    </row>
    <row r="4411" spans="2:5">
      <c r="B4411" s="13">
        <v>41157</v>
      </c>
      <c r="C4411">
        <v>92.459343000000004</v>
      </c>
      <c r="D4411" s="262">
        <f t="shared" si="72"/>
        <v>0.58129577865423321</v>
      </c>
      <c r="E4411" s="105">
        <v>-1.7844613351963069E-2</v>
      </c>
    </row>
    <row r="4412" spans="2:5">
      <c r="B4412" s="13">
        <v>38884</v>
      </c>
      <c r="C4412">
        <v>58.470618999999999</v>
      </c>
      <c r="D4412" s="262">
        <f t="shared" si="72"/>
        <v>-0.40681217317695334</v>
      </c>
      <c r="E4412" s="105">
        <v>-1.7851861008243063E-2</v>
      </c>
    </row>
    <row r="4413" spans="2:5">
      <c r="B4413" s="13">
        <v>40613</v>
      </c>
      <c r="C4413">
        <v>98.570160000000001</v>
      </c>
      <c r="D4413" s="262">
        <f t="shared" si="72"/>
        <v>-3.0866941058921425E-2</v>
      </c>
      <c r="E4413" s="105">
        <v>-1.7871755761273297E-2</v>
      </c>
    </row>
    <row r="4414" spans="2:5">
      <c r="B4414" s="13">
        <v>41275</v>
      </c>
      <c r="C4414">
        <v>101.709625</v>
      </c>
      <c r="D4414" s="262">
        <f t="shared" si="72"/>
        <v>-0.1082292671658695</v>
      </c>
      <c r="E4414" s="105">
        <v>-1.7906277381599996E-2</v>
      </c>
    </row>
    <row r="4415" spans="2:5">
      <c r="B4415" s="13">
        <v>40459</v>
      </c>
      <c r="C4415">
        <v>114.053558</v>
      </c>
      <c r="D4415" s="262">
        <f t="shared" si="72"/>
        <v>-0.85791189739822382</v>
      </c>
      <c r="E4415" s="105">
        <v>-1.7930108029398366E-2</v>
      </c>
    </row>
    <row r="4416" spans="2:5">
      <c r="B4416" s="13">
        <v>43629</v>
      </c>
      <c r="C4416">
        <v>802.69604500000003</v>
      </c>
      <c r="D4416" s="262">
        <f t="shared" si="72"/>
        <v>-0.90157850705699139</v>
      </c>
      <c r="E4416" s="105">
        <v>-1.793592092437352E-2</v>
      </c>
    </row>
    <row r="4417" spans="2:5">
      <c r="B4417" s="13">
        <v>44700</v>
      </c>
      <c r="C4417">
        <v>8155.6987300000001</v>
      </c>
      <c r="D4417" s="262">
        <f t="shared" si="72"/>
        <v>90.116224590484975</v>
      </c>
      <c r="E4417" s="105">
        <v>-1.7937781689594097E-2</v>
      </c>
    </row>
    <row r="4418" spans="2:5">
      <c r="B4418" s="13">
        <v>39051</v>
      </c>
      <c r="C4418">
        <v>89.508742999999996</v>
      </c>
      <c r="D4418" s="262">
        <f t="shared" si="72"/>
        <v>-0.87854506587828629</v>
      </c>
      <c r="E4418" s="105">
        <v>-1.7972098057197752E-2</v>
      </c>
    </row>
    <row r="4419" spans="2:5">
      <c r="B4419" s="13">
        <v>43980</v>
      </c>
      <c r="C4419">
        <v>736.97082499999999</v>
      </c>
      <c r="D4419" s="262">
        <f t="shared" si="72"/>
        <v>6.1735899059759189</v>
      </c>
      <c r="E4419" s="105">
        <v>-1.7974092134274578E-2</v>
      </c>
    </row>
    <row r="4420" spans="2:5">
      <c r="B4420" s="13">
        <v>40331</v>
      </c>
      <c r="C4420">
        <v>102.73389400000001</v>
      </c>
      <c r="D4420" s="262">
        <f t="shared" si="72"/>
        <v>-0.85106416189751422</v>
      </c>
      <c r="E4420" s="105">
        <v>-1.7984568154602455E-2</v>
      </c>
    </row>
    <row r="4421" spans="2:5">
      <c r="B4421" s="13">
        <v>42816</v>
      </c>
      <c r="C4421">
        <v>689.78625499999998</v>
      </c>
      <c r="D4421" s="262">
        <f t="shared" si="72"/>
        <v>16.63744762483946</v>
      </c>
      <c r="E4421" s="105">
        <v>-1.7992914992323503E-2</v>
      </c>
    </row>
    <row r="4422" spans="2:5">
      <c r="B4422" s="13">
        <v>38188</v>
      </c>
      <c r="C4422">
        <v>39.109188000000003</v>
      </c>
      <c r="D4422" s="262">
        <f t="shared" si="72"/>
        <v>-0.55238345138134404</v>
      </c>
      <c r="E4422" s="105">
        <v>-1.8006582781780123E-2</v>
      </c>
    </row>
    <row r="4423" spans="2:5">
      <c r="B4423" s="13">
        <v>39049</v>
      </c>
      <c r="C4423">
        <v>87.372078000000002</v>
      </c>
      <c r="D4423" s="262">
        <f t="shared" si="72"/>
        <v>-0.98940711912153356</v>
      </c>
      <c r="E4423" s="105">
        <v>-1.8010608065469128E-2</v>
      </c>
    </row>
    <row r="4424" spans="2:5">
      <c r="B4424" s="13">
        <v>44847</v>
      </c>
      <c r="C4424">
        <v>8248.1884769999997</v>
      </c>
      <c r="D4424" s="262">
        <f t="shared" ref="D4424:D4487" si="73">(C4424-C4425)/C4425</f>
        <v>15.240242251859124</v>
      </c>
      <c r="E4424" s="105">
        <v>-1.8037867288072072E-2</v>
      </c>
    </row>
    <row r="4425" spans="2:5">
      <c r="B4425" s="13">
        <v>42172</v>
      </c>
      <c r="C4425">
        <v>507.88580300000001</v>
      </c>
      <c r="D4425" s="262">
        <f t="shared" si="73"/>
        <v>-0.42142709450724469</v>
      </c>
      <c r="E4425" s="105">
        <v>-1.8053757415991741E-2</v>
      </c>
    </row>
    <row r="4426" spans="2:5">
      <c r="B4426" s="13">
        <v>43060</v>
      </c>
      <c r="C4426">
        <v>877.82507299999997</v>
      </c>
      <c r="D4426" s="262">
        <f t="shared" si="73"/>
        <v>-0.88187383374264083</v>
      </c>
      <c r="E4426" s="105">
        <v>-1.8063127860249946E-2</v>
      </c>
    </row>
    <row r="4427" spans="2:5">
      <c r="B4427" s="13">
        <v>45119</v>
      </c>
      <c r="C4427">
        <v>7431.25</v>
      </c>
      <c r="D4427" s="262">
        <f t="shared" si="73"/>
        <v>72.245832658329974</v>
      </c>
      <c r="E4427">
        <v>-1.8075965212282274E-2</v>
      </c>
    </row>
    <row r="4428" spans="2:5">
      <c r="B4428" s="13">
        <v>39170</v>
      </c>
      <c r="C4428">
        <v>101.456284</v>
      </c>
      <c r="D4428" s="262">
        <f t="shared" si="73"/>
        <v>-3.0415323779477122E-3</v>
      </c>
      <c r="E4428" s="105">
        <v>-1.8094264661064178E-2</v>
      </c>
    </row>
    <row r="4429" spans="2:5">
      <c r="B4429" s="13">
        <v>40675</v>
      </c>
      <c r="C4429">
        <v>101.76580800000001</v>
      </c>
      <c r="D4429" s="262">
        <f t="shared" si="73"/>
        <v>-0.9837210978625569</v>
      </c>
      <c r="E4429" s="105">
        <v>-1.8102243531480787E-2</v>
      </c>
    </row>
    <row r="4430" spans="2:5">
      <c r="B4430" s="13">
        <v>44928</v>
      </c>
      <c r="C4430">
        <v>6251.392578</v>
      </c>
      <c r="D4430" s="262">
        <f t="shared" si="73"/>
        <v>10.649423635723579</v>
      </c>
      <c r="E4430" s="105">
        <v>-1.8116922340631069E-2</v>
      </c>
    </row>
    <row r="4431" spans="2:5">
      <c r="B4431" s="13">
        <v>42184</v>
      </c>
      <c r="C4431">
        <v>536.62676999999996</v>
      </c>
      <c r="D4431" s="262">
        <f t="shared" si="73"/>
        <v>-0.90599911534025079</v>
      </c>
      <c r="E4431" s="105">
        <v>-1.8125181937853344E-2</v>
      </c>
    </row>
    <row r="4432" spans="2:5">
      <c r="B4432" s="13">
        <v>44470</v>
      </c>
      <c r="C4432">
        <v>5708.7416990000002</v>
      </c>
      <c r="D4432" s="262">
        <f t="shared" si="73"/>
        <v>53.709495572590193</v>
      </c>
      <c r="E4432" s="105">
        <v>-1.8133721362612047E-2</v>
      </c>
    </row>
    <row r="4433" spans="2:5">
      <c r="B4433" s="13">
        <v>40745</v>
      </c>
      <c r="C4433">
        <v>104.346451</v>
      </c>
      <c r="D4433" s="262">
        <f t="shared" si="73"/>
        <v>-0.98601909948415623</v>
      </c>
      <c r="E4433" s="105">
        <v>-1.8138409159244428E-2</v>
      </c>
    </row>
    <row r="4434" spans="2:5">
      <c r="B4434" s="13">
        <v>45225</v>
      </c>
      <c r="C4434">
        <v>7463.5</v>
      </c>
      <c r="D4434" s="262">
        <f t="shared" si="73"/>
        <v>5.0116486814773831</v>
      </c>
      <c r="E4434">
        <v>-1.8167240609820341E-2</v>
      </c>
    </row>
    <row r="4435" spans="2:5">
      <c r="B4435" s="13">
        <v>43273</v>
      </c>
      <c r="C4435">
        <v>1241.5063479999999</v>
      </c>
      <c r="D4435" s="262">
        <f t="shared" si="73"/>
        <v>0.37368143134629345</v>
      </c>
      <c r="E4435" s="105">
        <v>-1.8168917074346865E-2</v>
      </c>
    </row>
    <row r="4436" spans="2:5">
      <c r="B4436" s="13">
        <v>42396</v>
      </c>
      <c r="C4436">
        <v>903.780396</v>
      </c>
      <c r="D4436" s="262">
        <f t="shared" si="73"/>
        <v>10.639790711044622</v>
      </c>
      <c r="E4436" s="105">
        <v>-1.8187372973063484E-2</v>
      </c>
    </row>
    <row r="4437" spans="2:5">
      <c r="B4437" s="13">
        <v>41452</v>
      </c>
      <c r="C4437">
        <v>77.645759999999996</v>
      </c>
      <c r="D4437" s="262">
        <f t="shared" si="73"/>
        <v>-0.98880792078408819</v>
      </c>
      <c r="E4437" s="105">
        <v>-1.8207063989512814E-2</v>
      </c>
    </row>
    <row r="4438" spans="2:5">
      <c r="B4438" s="13">
        <v>45055</v>
      </c>
      <c r="C4438">
        <v>6937.5634769999997</v>
      </c>
      <c r="D4438" s="262">
        <f t="shared" si="73"/>
        <v>-0.1299973945231071</v>
      </c>
      <c r="E4438">
        <v>-1.823965230081397E-2</v>
      </c>
    </row>
    <row r="4439" spans="2:5">
      <c r="B4439" s="13">
        <v>44740</v>
      </c>
      <c r="C4439">
        <v>7974.1870120000003</v>
      </c>
      <c r="D4439" s="262">
        <f t="shared" si="73"/>
        <v>91.311526336796192</v>
      </c>
      <c r="E4439" s="105">
        <v>-1.8280416151862936E-2</v>
      </c>
    </row>
    <row r="4440" spans="2:5">
      <c r="B4440" s="13">
        <v>40833</v>
      </c>
      <c r="C4440">
        <v>86.383437999999998</v>
      </c>
      <c r="D4440" s="262">
        <f t="shared" si="73"/>
        <v>0.2047212762742697</v>
      </c>
      <c r="E4440" s="105">
        <v>-1.8295725562866523E-2</v>
      </c>
    </row>
    <row r="4441" spans="2:5">
      <c r="B4441" s="13">
        <v>38576</v>
      </c>
      <c r="C4441">
        <v>71.704086000000004</v>
      </c>
      <c r="D4441" s="262">
        <f t="shared" si="73"/>
        <v>1.7695051369461563</v>
      </c>
      <c r="E4441" s="105">
        <v>-1.8305250020666408E-2</v>
      </c>
    </row>
    <row r="4442" spans="2:5">
      <c r="B4442" s="13">
        <v>38062</v>
      </c>
      <c r="C4442">
        <v>25.890577</v>
      </c>
      <c r="D4442" s="262">
        <f t="shared" si="73"/>
        <v>-0.1143971864386001</v>
      </c>
      <c r="E4442" s="105">
        <v>-1.8315422065100562E-2</v>
      </c>
    </row>
    <row r="4443" spans="2:5">
      <c r="B4443" s="13">
        <v>39884</v>
      </c>
      <c r="C4443">
        <v>29.234976</v>
      </c>
      <c r="D4443" s="262">
        <f t="shared" si="73"/>
        <v>-0.98882417497919073</v>
      </c>
      <c r="E4443" s="105">
        <v>-1.8319677550572826E-2</v>
      </c>
    </row>
    <row r="4444" spans="2:5">
      <c r="B4444" s="13">
        <v>44249</v>
      </c>
      <c r="C4444">
        <v>2615.9121089999999</v>
      </c>
      <c r="D4444" s="262">
        <f t="shared" si="73"/>
        <v>36.902780144969967</v>
      </c>
      <c r="E4444" s="105">
        <v>-1.8349776338773469E-2</v>
      </c>
    </row>
    <row r="4445" spans="2:5">
      <c r="B4445" s="13">
        <v>39567</v>
      </c>
      <c r="C4445">
        <v>69.016364999999993</v>
      </c>
      <c r="D4445" s="262">
        <f t="shared" si="73"/>
        <v>-0.73815403486237352</v>
      </c>
      <c r="E4445" s="105">
        <v>-1.8355528053902555E-2</v>
      </c>
    </row>
    <row r="4446" spans="2:5">
      <c r="B4446" s="13">
        <v>41830</v>
      </c>
      <c r="C4446">
        <v>263.57620200000002</v>
      </c>
      <c r="D4446" s="262">
        <f t="shared" si="73"/>
        <v>5.7251561947559617</v>
      </c>
      <c r="E4446" s="105">
        <v>-1.8362044981319176E-2</v>
      </c>
    </row>
    <row r="4447" spans="2:5">
      <c r="B4447" s="13">
        <v>38196</v>
      </c>
      <c r="C4447">
        <v>39.192577</v>
      </c>
      <c r="D4447" s="262">
        <f t="shared" si="73"/>
        <v>-0.97959293160147753</v>
      </c>
      <c r="E4447" s="105">
        <v>-1.8379098054149123E-2</v>
      </c>
    </row>
    <row r="4448" spans="2:5">
      <c r="B4448" s="13">
        <v>44201</v>
      </c>
      <c r="C4448">
        <v>1920.539307</v>
      </c>
      <c r="D4448" s="262">
        <f t="shared" si="73"/>
        <v>-0.65911691299412434</v>
      </c>
      <c r="E4448" s="105">
        <v>-1.8399712370066764E-2</v>
      </c>
    </row>
    <row r="4449" spans="2:5">
      <c r="B4449" s="13">
        <v>44559</v>
      </c>
      <c r="C4449">
        <v>5634.0117190000001</v>
      </c>
      <c r="D4449" s="262">
        <f t="shared" si="73"/>
        <v>23.753108984460958</v>
      </c>
      <c r="E4449" s="105">
        <v>-1.8411918253925685E-2</v>
      </c>
    </row>
    <row r="4450" spans="2:5">
      <c r="B4450" s="13">
        <v>41785</v>
      </c>
      <c r="C4450">
        <v>227.60824600000001</v>
      </c>
      <c r="D4450" s="262">
        <f t="shared" si="73"/>
        <v>-0.7531532563803548</v>
      </c>
      <c r="E4450" s="105">
        <v>-1.8432810356376561E-2</v>
      </c>
    </row>
    <row r="4451" spans="2:5">
      <c r="B4451" s="13">
        <v>44043</v>
      </c>
      <c r="C4451">
        <v>922.06298800000002</v>
      </c>
      <c r="D4451" s="262">
        <f t="shared" si="73"/>
        <v>-0.89288736751165565</v>
      </c>
      <c r="E4451" s="105">
        <v>-1.8481709385664267E-2</v>
      </c>
    </row>
    <row r="4452" spans="2:5">
      <c r="B4452" s="13">
        <v>45280</v>
      </c>
      <c r="C4452">
        <v>8608.3496090000008</v>
      </c>
      <c r="D4452" s="262">
        <f t="shared" si="73"/>
        <v>139.95018983621426</v>
      </c>
      <c r="E4452">
        <v>-1.8482584405121141E-2</v>
      </c>
    </row>
    <row r="4453" spans="2:5">
      <c r="B4453" s="13">
        <v>38415</v>
      </c>
      <c r="C4453">
        <v>61.073700000000002</v>
      </c>
      <c r="D4453" s="262">
        <f t="shared" si="73"/>
        <v>-0.25391881452426396</v>
      </c>
      <c r="E4453" s="105">
        <v>-1.8493755124993849E-2</v>
      </c>
    </row>
    <row r="4454" spans="2:5">
      <c r="B4454" s="13">
        <v>41548</v>
      </c>
      <c r="C4454">
        <v>81.859322000000006</v>
      </c>
      <c r="D4454" s="262">
        <f t="shared" si="73"/>
        <v>1.9976886186495424</v>
      </c>
      <c r="E4454" s="105">
        <v>-1.8513240511125972E-2</v>
      </c>
    </row>
    <row r="4455" spans="2:5">
      <c r="B4455" s="13">
        <v>37879</v>
      </c>
      <c r="C4455">
        <v>27.307480000000002</v>
      </c>
      <c r="D4455" s="262">
        <f t="shared" si="73"/>
        <v>-0.58772354794526904</v>
      </c>
      <c r="E4455" s="105">
        <v>-1.8518325497408374E-2</v>
      </c>
    </row>
    <row r="4456" spans="2:5">
      <c r="B4456" s="13">
        <v>38807</v>
      </c>
      <c r="C4456">
        <v>66.235847000000007</v>
      </c>
      <c r="D4456" s="262">
        <f t="shared" si="73"/>
        <v>-0.92284831498151354</v>
      </c>
      <c r="E4456" s="105">
        <v>-1.8542050004802385E-2</v>
      </c>
    </row>
    <row r="4457" spans="2:5">
      <c r="B4457" s="13">
        <v>43843</v>
      </c>
      <c r="C4457">
        <v>858.51458700000001</v>
      </c>
      <c r="D4457" s="262">
        <f t="shared" si="73"/>
        <v>0.29331492415306865</v>
      </c>
      <c r="E4457" s="105">
        <v>-1.8559444628905537E-2</v>
      </c>
    </row>
    <row r="4458" spans="2:5">
      <c r="B4458" s="13">
        <v>42766</v>
      </c>
      <c r="C4458">
        <v>663.80938700000002</v>
      </c>
      <c r="D4458" s="262">
        <f t="shared" si="73"/>
        <v>-0.1085385392617812</v>
      </c>
      <c r="E4458" s="105">
        <v>-1.8582307576118701E-2</v>
      </c>
    </row>
    <row r="4459" spans="2:5">
      <c r="B4459" s="13">
        <v>43970</v>
      </c>
      <c r="C4459">
        <v>744.630493</v>
      </c>
      <c r="D4459" s="262">
        <f t="shared" si="73"/>
        <v>7.3502962254494832</v>
      </c>
      <c r="E4459" s="105">
        <v>-1.8603300966198499E-2</v>
      </c>
    </row>
    <row r="4460" spans="2:5">
      <c r="B4460" s="13">
        <v>39436</v>
      </c>
      <c r="C4460">
        <v>89.174141000000006</v>
      </c>
      <c r="D4460" s="262">
        <f t="shared" si="73"/>
        <v>-0.77007052690088451</v>
      </c>
      <c r="E4460" s="105">
        <v>-1.8603667843858255E-2</v>
      </c>
    </row>
    <row r="4461" spans="2:5">
      <c r="B4461" s="13">
        <v>42047</v>
      </c>
      <c r="C4461">
        <v>387.832581</v>
      </c>
      <c r="D4461" s="262">
        <f t="shared" si="73"/>
        <v>-0.5442190926861602</v>
      </c>
      <c r="E4461" s="105">
        <v>-1.8627129194949243E-2</v>
      </c>
    </row>
    <row r="4462" spans="2:5">
      <c r="B4462" s="13">
        <v>42432</v>
      </c>
      <c r="C4462">
        <v>850.91888400000005</v>
      </c>
      <c r="D4462" s="262">
        <f t="shared" si="73"/>
        <v>27.690805588179991</v>
      </c>
      <c r="E4462" s="105">
        <v>-1.8641404511303025E-2</v>
      </c>
    </row>
    <row r="4463" spans="2:5">
      <c r="B4463" s="13">
        <v>37613</v>
      </c>
      <c r="C4463">
        <v>29.658242999999999</v>
      </c>
      <c r="D4463" s="262">
        <f t="shared" si="73"/>
        <v>-0.69409487579284124</v>
      </c>
      <c r="E4463" s="105">
        <v>-1.864642545269771E-2</v>
      </c>
    </row>
    <row r="4464" spans="2:5">
      <c r="B4464" s="13">
        <v>40325</v>
      </c>
      <c r="C4464">
        <v>96.952422999999996</v>
      </c>
      <c r="D4464" s="262">
        <f t="shared" si="73"/>
        <v>-0.98877803196251168</v>
      </c>
      <c r="E4464" s="105">
        <v>-1.8647151199322958E-2</v>
      </c>
    </row>
    <row r="4465" spans="2:5">
      <c r="B4465" s="13">
        <v>44806</v>
      </c>
      <c r="C4465">
        <v>8639.5205079999996</v>
      </c>
      <c r="D4465" s="262">
        <f t="shared" si="73"/>
        <v>78.329086488001835</v>
      </c>
      <c r="E4465" s="105">
        <v>-1.8663636746070071E-2</v>
      </c>
    </row>
    <row r="4466" spans="2:5">
      <c r="B4466" s="13">
        <v>40360</v>
      </c>
      <c r="C4466">
        <v>108.907349</v>
      </c>
      <c r="D4466" s="262">
        <f t="shared" si="73"/>
        <v>-0.51137745429389236</v>
      </c>
      <c r="E4466" s="105">
        <v>-1.8717948976704583E-2</v>
      </c>
    </row>
    <row r="4467" spans="2:5">
      <c r="B4467" s="13">
        <v>41690</v>
      </c>
      <c r="C4467">
        <v>222.886459</v>
      </c>
      <c r="D4467" s="262">
        <f t="shared" si="73"/>
        <v>5.6522423223938141</v>
      </c>
      <c r="E4467" s="105">
        <v>-1.8719198337245668E-2</v>
      </c>
    </row>
    <row r="4468" spans="2:5">
      <c r="B4468" s="13">
        <v>39920</v>
      </c>
      <c r="C4468">
        <v>33.505462999999999</v>
      </c>
      <c r="D4468" s="262">
        <f t="shared" si="73"/>
        <v>-0.68208522076316813</v>
      </c>
      <c r="E4468" s="105">
        <v>-1.8732562645613984E-2</v>
      </c>
    </row>
    <row r="4469" spans="2:5">
      <c r="B4469" s="13">
        <v>39119</v>
      </c>
      <c r="C4469">
        <v>105.391335</v>
      </c>
      <c r="D4469" s="262">
        <f t="shared" si="73"/>
        <v>-0.88589434726684935</v>
      </c>
      <c r="E4469" s="105">
        <v>-1.8733133205471365E-2</v>
      </c>
    </row>
    <row r="4470" spans="2:5">
      <c r="B4470" s="13">
        <v>43425</v>
      </c>
      <c r="C4470">
        <v>923.62939500000005</v>
      </c>
      <c r="D4470" s="262">
        <f t="shared" si="73"/>
        <v>12.656395400921991</v>
      </c>
      <c r="E4470" s="105">
        <v>-1.8750017376634006E-2</v>
      </c>
    </row>
    <row r="4471" spans="2:5">
      <c r="B4471" s="13">
        <v>40080</v>
      </c>
      <c r="C4471">
        <v>67.633469000000005</v>
      </c>
      <c r="D4471" s="262">
        <f t="shared" si="73"/>
        <v>-0.14888816745176012</v>
      </c>
      <c r="E4471" s="105">
        <v>-1.8766054314077046E-2</v>
      </c>
    </row>
    <row r="4472" spans="2:5">
      <c r="B4472" s="13">
        <v>41520</v>
      </c>
      <c r="C4472">
        <v>79.464843999999999</v>
      </c>
      <c r="D4472" s="262">
        <f t="shared" si="73"/>
        <v>-0.91195480102836779</v>
      </c>
      <c r="E4472" s="105">
        <v>-1.8789698640973282E-2</v>
      </c>
    </row>
    <row r="4473" spans="2:5">
      <c r="B4473" s="13">
        <v>43850</v>
      </c>
      <c r="C4473">
        <v>902.546021</v>
      </c>
      <c r="D4473" s="262">
        <f t="shared" si="73"/>
        <v>14.082766509255734</v>
      </c>
      <c r="E4473" s="105">
        <v>-1.8801687435019237E-2</v>
      </c>
    </row>
    <row r="4474" spans="2:5">
      <c r="B4474" s="13">
        <v>38428</v>
      </c>
      <c r="C4474">
        <v>59.839554</v>
      </c>
      <c r="D4474" s="262">
        <f t="shared" si="73"/>
        <v>-0.78718742528921315</v>
      </c>
      <c r="E4474" s="105">
        <v>-1.8867914010083607E-2</v>
      </c>
    </row>
    <row r="4475" spans="2:5">
      <c r="B4475" s="13">
        <v>41950</v>
      </c>
      <c r="C4475">
        <v>281.18429600000002</v>
      </c>
      <c r="D4475" s="262">
        <f t="shared" si="73"/>
        <v>2.0127510990244804</v>
      </c>
      <c r="E4475" s="105">
        <v>-1.8867988520463189E-2</v>
      </c>
    </row>
    <row r="4476" spans="2:5">
      <c r="B4476" s="13">
        <v>41089</v>
      </c>
      <c r="C4476">
        <v>93.331406000000001</v>
      </c>
      <c r="D4476" s="262">
        <f t="shared" si="73"/>
        <v>-0.16467928427956716</v>
      </c>
      <c r="E4476" s="105">
        <v>-1.8926497015933165E-2</v>
      </c>
    </row>
    <row r="4477" spans="2:5">
      <c r="B4477" s="13">
        <v>39307</v>
      </c>
      <c r="C4477">
        <v>111.731224</v>
      </c>
      <c r="D4477" s="262">
        <f t="shared" si="73"/>
        <v>0.78176681365935663</v>
      </c>
      <c r="E4477" s="105">
        <v>-1.8991451903173896E-2</v>
      </c>
    </row>
    <row r="4478" spans="2:5">
      <c r="B4478" s="13">
        <v>38534</v>
      </c>
      <c r="C4478">
        <v>62.708106999999998</v>
      </c>
      <c r="D4478" s="262">
        <f t="shared" si="73"/>
        <v>-0.27193018631881738</v>
      </c>
      <c r="E4478" s="105">
        <v>-1.9045499172616311E-2</v>
      </c>
    </row>
    <row r="4479" spans="2:5">
      <c r="B4479" s="13">
        <v>40975</v>
      </c>
      <c r="C4479">
        <v>86.129249999999999</v>
      </c>
      <c r="D4479" s="262">
        <f t="shared" si="73"/>
        <v>-0.14552177585236806</v>
      </c>
      <c r="E4479" s="105">
        <v>-1.9059085992229712E-2</v>
      </c>
    </row>
    <row r="4480" spans="2:5">
      <c r="B4480" s="13">
        <v>39133</v>
      </c>
      <c r="C4480">
        <v>100.797478</v>
      </c>
      <c r="D4480" s="262">
        <f t="shared" si="73"/>
        <v>0.15101894903219945</v>
      </c>
      <c r="E4480" s="105">
        <v>-1.9061064382939572E-2</v>
      </c>
    </row>
    <row r="4481" spans="2:5">
      <c r="B4481" s="13">
        <v>41347</v>
      </c>
      <c r="C4481">
        <v>87.572388000000004</v>
      </c>
      <c r="D4481" s="262">
        <f t="shared" si="73"/>
        <v>2.306324478525259</v>
      </c>
      <c r="E4481" s="105">
        <v>-1.9061500108777291E-2</v>
      </c>
    </row>
    <row r="4482" spans="2:5">
      <c r="B4482" s="13">
        <v>37574</v>
      </c>
      <c r="C4482">
        <v>26.486325999999998</v>
      </c>
      <c r="D4482" s="262">
        <f t="shared" si="73"/>
        <v>0.18686887312699979</v>
      </c>
      <c r="E4482" s="105">
        <v>-1.9081420276773717E-2</v>
      </c>
    </row>
    <row r="4483" spans="2:5">
      <c r="B4483" s="13">
        <v>37713</v>
      </c>
      <c r="C4483">
        <v>22.316134999999999</v>
      </c>
      <c r="D4483" s="262">
        <f t="shared" si="73"/>
        <v>-0.97654854640844235</v>
      </c>
      <c r="E4483" s="105">
        <v>-1.9108241339757505E-2</v>
      </c>
    </row>
    <row r="4484" spans="2:5">
      <c r="B4484" s="13">
        <v>44048</v>
      </c>
      <c r="C4484">
        <v>951.58856200000002</v>
      </c>
      <c r="D4484" s="262">
        <f t="shared" si="73"/>
        <v>14.470615605564666</v>
      </c>
      <c r="E4484" s="105">
        <v>-1.911023013222593E-2</v>
      </c>
    </row>
    <row r="4485" spans="2:5">
      <c r="B4485" s="13">
        <v>39547</v>
      </c>
      <c r="C4485">
        <v>61.509417999999997</v>
      </c>
      <c r="D4485" s="262">
        <f t="shared" si="73"/>
        <v>-0.39511514521410751</v>
      </c>
      <c r="E4485" s="105">
        <v>-1.9130704294897487E-2</v>
      </c>
    </row>
    <row r="4486" spans="2:5">
      <c r="B4486" s="13">
        <v>41289</v>
      </c>
      <c r="C4486">
        <v>101.68781300000001</v>
      </c>
      <c r="D4486" s="262">
        <f t="shared" si="73"/>
        <v>-0.87354445058647423</v>
      </c>
      <c r="E4486" s="105">
        <v>-1.9149953668331127E-2</v>
      </c>
    </row>
    <row r="4487" spans="2:5">
      <c r="B4487" s="13">
        <v>42326</v>
      </c>
      <c r="C4487">
        <v>804.13879399999996</v>
      </c>
      <c r="D4487" s="262">
        <f t="shared" si="73"/>
        <v>8.5142552600638979</v>
      </c>
      <c r="E4487" s="105">
        <v>-1.9151654365064514E-2</v>
      </c>
    </row>
    <row r="4488" spans="2:5">
      <c r="B4488" s="13">
        <v>40919</v>
      </c>
      <c r="C4488">
        <v>84.519362999999998</v>
      </c>
      <c r="D4488" s="262">
        <f t="shared" ref="D4488:D4551" si="74">(C4488-C4489)/C4489</f>
        <v>-0.88857814939134583</v>
      </c>
      <c r="E4488" s="105">
        <v>-1.9173799720557581E-2</v>
      </c>
    </row>
    <row r="4489" spans="2:5">
      <c r="B4489" s="13">
        <v>43765</v>
      </c>
      <c r="C4489">
        <v>758.55285600000002</v>
      </c>
      <c r="D4489" s="262">
        <f t="shared" si="74"/>
        <v>-7.0981767890802003E-2</v>
      </c>
      <c r="E4489" s="105">
        <v>-1.9185271569980029E-2</v>
      </c>
    </row>
    <row r="4490" spans="2:5">
      <c r="B4490" s="13">
        <v>42321</v>
      </c>
      <c r="C4490">
        <v>816.51019299999996</v>
      </c>
      <c r="D4490" s="262">
        <f t="shared" si="74"/>
        <v>14.456557790127135</v>
      </c>
      <c r="E4490" s="105">
        <v>-1.9194032271037321E-2</v>
      </c>
    </row>
    <row r="4491" spans="2:5">
      <c r="B4491" s="13">
        <v>39994</v>
      </c>
      <c r="C4491">
        <v>52.826134000000003</v>
      </c>
      <c r="D4491" s="262">
        <f t="shared" si="74"/>
        <v>-0.26959536437995441</v>
      </c>
      <c r="E4491" s="105">
        <v>-1.9210728982318133E-2</v>
      </c>
    </row>
    <row r="4492" spans="2:5">
      <c r="B4492" s="13">
        <v>39489</v>
      </c>
      <c r="C4492">
        <v>72.324477999999999</v>
      </c>
      <c r="D4492" s="262">
        <f t="shared" si="74"/>
        <v>-0.99042883901277046</v>
      </c>
      <c r="E4492" s="105">
        <v>-1.9225927782693879E-2</v>
      </c>
    </row>
    <row r="4493" spans="2:5">
      <c r="B4493" s="13">
        <v>45371</v>
      </c>
      <c r="C4493">
        <v>7556.5</v>
      </c>
      <c r="D4493" s="262">
        <f t="shared" si="74"/>
        <v>-0.13629271136640944</v>
      </c>
      <c r="E4493">
        <v>-1.9241377072585095E-2</v>
      </c>
    </row>
    <row r="4494" spans="2:5">
      <c r="B4494" s="13">
        <v>44825</v>
      </c>
      <c r="C4494">
        <v>8748.9130860000005</v>
      </c>
      <c r="D4494" s="262">
        <f t="shared" si="74"/>
        <v>11.929621417766359</v>
      </c>
      <c r="E4494" s="105">
        <v>-1.9258958098274742E-2</v>
      </c>
    </row>
    <row r="4495" spans="2:5">
      <c r="B4495" s="13">
        <v>43760</v>
      </c>
      <c r="C4495">
        <v>676.65655500000003</v>
      </c>
      <c r="D4495" s="262">
        <f t="shared" si="74"/>
        <v>-0.902646813526775</v>
      </c>
      <c r="E4495" s="105">
        <v>-1.9271093567054982E-2</v>
      </c>
    </row>
    <row r="4496" spans="2:5">
      <c r="B4496" s="13">
        <v>44585</v>
      </c>
      <c r="C4496">
        <v>6950.533203</v>
      </c>
      <c r="D4496" s="262">
        <f t="shared" si="74"/>
        <v>65.389398712927715</v>
      </c>
      <c r="E4496" s="105">
        <v>-1.9291812061075827E-2</v>
      </c>
    </row>
    <row r="4497" spans="2:5">
      <c r="B4497" s="13">
        <v>40633</v>
      </c>
      <c r="C4497">
        <v>104.69342</v>
      </c>
      <c r="D4497" s="262">
        <f t="shared" si="74"/>
        <v>0.58307409306834901</v>
      </c>
      <c r="E4497" s="105">
        <v>-1.9312560468402691E-2</v>
      </c>
    </row>
    <row r="4498" spans="2:5">
      <c r="B4498" s="13">
        <v>38804</v>
      </c>
      <c r="C4498">
        <v>66.132987999999997</v>
      </c>
      <c r="D4498" s="262">
        <f t="shared" si="74"/>
        <v>-0.99133614919989754</v>
      </c>
      <c r="E4498" s="105">
        <v>-1.9318711615321078E-2</v>
      </c>
    </row>
    <row r="4499" spans="2:5">
      <c r="B4499" s="13">
        <v>45084</v>
      </c>
      <c r="C4499">
        <v>7633.2094729999999</v>
      </c>
      <c r="D4499" s="262">
        <f t="shared" si="74"/>
        <v>6.2600641518110978</v>
      </c>
      <c r="E4499">
        <v>-1.932528792225716E-2</v>
      </c>
    </row>
    <row r="4500" spans="2:5">
      <c r="B4500" s="13">
        <v>44067</v>
      </c>
      <c r="C4500">
        <v>1051.3969729999999</v>
      </c>
      <c r="D4500" s="262">
        <f t="shared" si="74"/>
        <v>-0.30184013172966662</v>
      </c>
      <c r="E4500" s="105">
        <v>-1.9440100830647511E-2</v>
      </c>
    </row>
    <row r="4501" spans="2:5">
      <c r="B4501" s="13">
        <v>44139</v>
      </c>
      <c r="C4501">
        <v>1505.9544679999999</v>
      </c>
      <c r="D4501" s="262">
        <f t="shared" si="74"/>
        <v>20.815954205739736</v>
      </c>
      <c r="E4501" s="105">
        <v>-1.9448054426565341E-2</v>
      </c>
    </row>
    <row r="4502" spans="2:5">
      <c r="B4502" s="13">
        <v>38712</v>
      </c>
      <c r="C4502">
        <v>69.029961</v>
      </c>
      <c r="D4502" s="262">
        <f t="shared" si="74"/>
        <v>-0.33262983409678759</v>
      </c>
      <c r="E4502" s="105">
        <v>-1.9478762115314057E-2</v>
      </c>
    </row>
    <row r="4503" spans="2:5">
      <c r="B4503" s="13">
        <v>40508</v>
      </c>
      <c r="C4503">
        <v>103.43579099999999</v>
      </c>
      <c r="D4503" s="262">
        <f t="shared" si="74"/>
        <v>-0.87069834587428319</v>
      </c>
      <c r="E4503" s="105">
        <v>-1.9542709913366842E-2</v>
      </c>
    </row>
    <row r="4504" spans="2:5">
      <c r="B4504" s="13">
        <v>42951</v>
      </c>
      <c r="C4504">
        <v>799.95721400000002</v>
      </c>
      <c r="D4504" s="262">
        <f t="shared" si="74"/>
        <v>-3.0106477113987919E-2</v>
      </c>
      <c r="E4504" s="105">
        <v>-1.9588704533246345E-2</v>
      </c>
    </row>
    <row r="4505" spans="2:5">
      <c r="B4505" s="13">
        <v>42522</v>
      </c>
      <c r="C4505">
        <v>824.78869599999996</v>
      </c>
      <c r="D4505" s="262">
        <f t="shared" si="74"/>
        <v>14.123169082244653</v>
      </c>
      <c r="E4505" s="105">
        <v>-1.9598187032476348E-2</v>
      </c>
    </row>
    <row r="4506" spans="2:5">
      <c r="B4506" s="13">
        <v>40023</v>
      </c>
      <c r="C4506">
        <v>54.538086</v>
      </c>
      <c r="D4506" s="262">
        <f t="shared" si="74"/>
        <v>-0.77452934107715665</v>
      </c>
      <c r="E4506" s="105">
        <v>-1.9614580320453833E-2</v>
      </c>
    </row>
    <row r="4507" spans="2:5">
      <c r="B4507" s="13">
        <v>41745</v>
      </c>
      <c r="C4507">
        <v>241.885513</v>
      </c>
      <c r="D4507" s="262">
        <f t="shared" si="74"/>
        <v>-0.73466591084373833</v>
      </c>
      <c r="E4507" s="105">
        <v>-1.9680769082545027E-2</v>
      </c>
    </row>
    <row r="4508" spans="2:5">
      <c r="B4508" s="13">
        <v>43556</v>
      </c>
      <c r="C4508">
        <v>911.62622099999999</v>
      </c>
      <c r="D4508" s="262">
        <f t="shared" si="74"/>
        <v>9.293270752137559</v>
      </c>
      <c r="E4508" s="105">
        <v>-1.9692865102331328E-2</v>
      </c>
    </row>
    <row r="4509" spans="2:5">
      <c r="B4509" s="13">
        <v>41067</v>
      </c>
      <c r="C4509">
        <v>88.565262000000004</v>
      </c>
      <c r="D4509" s="262">
        <f t="shared" si="74"/>
        <v>-0.85149978145557526</v>
      </c>
      <c r="E4509" s="105">
        <v>-1.9695391984261075E-2</v>
      </c>
    </row>
    <row r="4510" spans="2:5">
      <c r="B4510" s="13">
        <v>43684</v>
      </c>
      <c r="C4510">
        <v>596.39819299999999</v>
      </c>
      <c r="D4510" s="262">
        <f t="shared" si="74"/>
        <v>4.5490294993405529</v>
      </c>
      <c r="E4510" s="105">
        <v>-1.9716353179805766E-2</v>
      </c>
    </row>
    <row r="4511" spans="2:5">
      <c r="B4511" s="13">
        <v>39295</v>
      </c>
      <c r="C4511">
        <v>107.47792800000001</v>
      </c>
      <c r="D4511" s="262">
        <f t="shared" si="74"/>
        <v>0.78120866850825676</v>
      </c>
      <c r="E4511" s="105">
        <v>-1.9727989703260663E-2</v>
      </c>
    </row>
    <row r="4512" spans="2:5">
      <c r="B4512" s="13">
        <v>38505</v>
      </c>
      <c r="C4512">
        <v>60.339886</v>
      </c>
      <c r="D4512" s="262">
        <f t="shared" si="74"/>
        <v>-0.93017956025097037</v>
      </c>
      <c r="E4512" s="105">
        <v>-1.9777783171121954E-2</v>
      </c>
    </row>
    <row r="4513" spans="2:5">
      <c r="B4513" s="13">
        <v>42416</v>
      </c>
      <c r="C4513">
        <v>864.21520999999996</v>
      </c>
      <c r="D4513" s="262">
        <f t="shared" si="74"/>
        <v>27.534957778779184</v>
      </c>
      <c r="E4513" s="105">
        <v>-1.9801674321674435E-2</v>
      </c>
    </row>
    <row r="4514" spans="2:5">
      <c r="B4514" s="13">
        <v>38146</v>
      </c>
      <c r="C4514">
        <v>30.286192</v>
      </c>
      <c r="D4514" s="262">
        <f t="shared" si="74"/>
        <v>-0.96726991935287276</v>
      </c>
      <c r="E4514" s="105">
        <v>-1.9801718077394385E-2</v>
      </c>
    </row>
    <row r="4515" spans="2:5">
      <c r="B4515" s="13">
        <v>42486</v>
      </c>
      <c r="C4515">
        <v>925.33203100000003</v>
      </c>
      <c r="D4515" s="262">
        <f t="shared" si="74"/>
        <v>0.29194907684700583</v>
      </c>
      <c r="E4515" s="105">
        <v>-1.98163312096152E-2</v>
      </c>
    </row>
    <row r="4516" spans="2:5">
      <c r="B4516" s="13">
        <v>42832</v>
      </c>
      <c r="C4516">
        <v>716.22949200000005</v>
      </c>
      <c r="D4516" s="262">
        <f t="shared" si="74"/>
        <v>5.8424703300558276</v>
      </c>
      <c r="E4516" s="105">
        <v>-1.9817395038487111E-2</v>
      </c>
    </row>
    <row r="4517" spans="2:5">
      <c r="B4517" s="13">
        <v>40206</v>
      </c>
      <c r="C4517">
        <v>104.67411</v>
      </c>
      <c r="D4517" s="262">
        <f t="shared" si="74"/>
        <v>0.14180884675671443</v>
      </c>
      <c r="E4517" s="105">
        <v>-1.9820287215371057E-2</v>
      </c>
    </row>
    <row r="4518" spans="2:5">
      <c r="B4518" s="13">
        <v>41117</v>
      </c>
      <c r="C4518">
        <v>91.673935</v>
      </c>
      <c r="D4518" s="262">
        <f t="shared" si="74"/>
        <v>-0.53955482231707641</v>
      </c>
      <c r="E4518" s="105">
        <v>-1.9827555218697581E-2</v>
      </c>
    </row>
    <row r="4519" spans="2:5">
      <c r="B4519" s="13">
        <v>41684</v>
      </c>
      <c r="C4519">
        <v>199.09848</v>
      </c>
      <c r="D4519" s="262">
        <f t="shared" si="74"/>
        <v>5.9508247909569736</v>
      </c>
      <c r="E4519" s="105">
        <v>-1.9830303712009785E-2</v>
      </c>
    </row>
    <row r="4520" spans="2:5">
      <c r="B4520" s="13">
        <v>38105</v>
      </c>
      <c r="C4520">
        <v>28.643864000000001</v>
      </c>
      <c r="D4520" s="262">
        <f t="shared" si="74"/>
        <v>-0.98925027842545299</v>
      </c>
      <c r="E4520" s="105">
        <v>-1.9834887042483478E-2</v>
      </c>
    </row>
    <row r="4521" spans="2:5">
      <c r="B4521" s="13">
        <v>44270</v>
      </c>
      <c r="C4521">
        <v>2664.6145019999999</v>
      </c>
      <c r="D4521" s="262">
        <f t="shared" si="74"/>
        <v>49.576515268592175</v>
      </c>
      <c r="E4521" s="105">
        <v>-1.9845190448220449E-2</v>
      </c>
    </row>
    <row r="4522" spans="2:5">
      <c r="B4522" s="13">
        <v>38296</v>
      </c>
      <c r="C4522">
        <v>52.684818</v>
      </c>
      <c r="D4522" s="262">
        <f t="shared" si="74"/>
        <v>0.10377331926912256</v>
      </c>
      <c r="E4522" s="105">
        <v>-1.9857402293714663E-2</v>
      </c>
    </row>
    <row r="4523" spans="2:5">
      <c r="B4523" s="13">
        <v>38226</v>
      </c>
      <c r="C4523">
        <v>47.731555999999998</v>
      </c>
      <c r="D4523" s="262">
        <f t="shared" si="74"/>
        <v>-0.96425523267762447</v>
      </c>
      <c r="E4523" s="105">
        <v>-1.9862748706853523E-2</v>
      </c>
    </row>
    <row r="4524" spans="2:5">
      <c r="B4524" s="13">
        <v>43342</v>
      </c>
      <c r="C4524">
        <v>1335.3438719999999</v>
      </c>
      <c r="D4524" s="262">
        <f t="shared" si="74"/>
        <v>32.840937613304682</v>
      </c>
      <c r="E4524" s="105">
        <v>-1.9883684912104297E-2</v>
      </c>
    </row>
    <row r="4525" spans="2:5">
      <c r="B4525" s="13">
        <v>38216</v>
      </c>
      <c r="C4525">
        <v>39.459423000000001</v>
      </c>
      <c r="D4525" s="262">
        <f t="shared" si="74"/>
        <v>-0.9219328077365283</v>
      </c>
      <c r="E4525" s="105">
        <v>-1.9883929808256783E-2</v>
      </c>
    </row>
    <row r="4526" spans="2:5">
      <c r="B4526" s="13">
        <v>42132</v>
      </c>
      <c r="C4526">
        <v>505.45461999999998</v>
      </c>
      <c r="D4526" s="262">
        <f t="shared" si="74"/>
        <v>18.931773191941083</v>
      </c>
      <c r="E4526" s="105">
        <v>-1.9912895998349878E-2</v>
      </c>
    </row>
    <row r="4527" spans="2:5">
      <c r="B4527" s="13">
        <v>38075</v>
      </c>
      <c r="C4527">
        <v>25.35924</v>
      </c>
      <c r="D4527" s="262">
        <f t="shared" si="74"/>
        <v>-0.9764633825562361</v>
      </c>
      <c r="E4527" s="105">
        <v>-1.9912943554375961E-2</v>
      </c>
    </row>
    <row r="4528" spans="2:5">
      <c r="B4528" s="13">
        <v>43235</v>
      </c>
      <c r="C4528">
        <v>1077.4377440000001</v>
      </c>
      <c r="D4528" s="262">
        <f t="shared" si="74"/>
        <v>17.486689509356534</v>
      </c>
      <c r="E4528" s="105">
        <v>-1.991359739431528E-2</v>
      </c>
    </row>
    <row r="4529" spans="2:5">
      <c r="B4529" s="13">
        <v>40028</v>
      </c>
      <c r="C4529">
        <v>58.281810999999998</v>
      </c>
      <c r="D4529" s="262">
        <f t="shared" si="74"/>
        <v>-0.94859134206079787</v>
      </c>
      <c r="E4529" s="105">
        <v>-1.9930740449082152E-2</v>
      </c>
    </row>
    <row r="4530" spans="2:5">
      <c r="B4530" s="13">
        <v>43214</v>
      </c>
      <c r="C4530">
        <v>1133.6964109999999</v>
      </c>
      <c r="D4530" s="262">
        <f t="shared" si="74"/>
        <v>0.20667232088333834</v>
      </c>
      <c r="E4530" s="105">
        <v>-1.9942239031972533E-2</v>
      </c>
    </row>
    <row r="4531" spans="2:5">
      <c r="B4531" s="13">
        <v>43402</v>
      </c>
      <c r="C4531">
        <v>939.52301</v>
      </c>
      <c r="D4531" s="262">
        <f t="shared" si="74"/>
        <v>14.788712407504905</v>
      </c>
      <c r="E4531" s="105">
        <v>-2.0041562779622275E-2</v>
      </c>
    </row>
    <row r="4532" spans="2:5">
      <c r="B4532" s="13">
        <v>38467</v>
      </c>
      <c r="C4532">
        <v>59.505992999999997</v>
      </c>
      <c r="D4532" s="262">
        <f t="shared" si="74"/>
        <v>-0.98980258355005224</v>
      </c>
      <c r="E4532" s="105">
        <v>-2.0049577862583746E-2</v>
      </c>
    </row>
    <row r="4533" spans="2:5">
      <c r="B4533" s="13">
        <v>44490</v>
      </c>
      <c r="C4533">
        <v>5835.3989259999998</v>
      </c>
      <c r="D4533" s="262">
        <f t="shared" si="74"/>
        <v>59.941773818252436</v>
      </c>
      <c r="E4533" s="105">
        <v>-2.0091856791639471E-2</v>
      </c>
    </row>
    <row r="4534" spans="2:5">
      <c r="B4534" s="13">
        <v>41131</v>
      </c>
      <c r="C4534">
        <v>95.753676999999996</v>
      </c>
      <c r="D4534" s="262">
        <f t="shared" si="74"/>
        <v>0.22939997326623165</v>
      </c>
      <c r="E4534" s="105">
        <v>-2.009371371735692E-2</v>
      </c>
    </row>
    <row r="4535" spans="2:5">
      <c r="B4535" s="13">
        <v>39612</v>
      </c>
      <c r="C4535">
        <v>77.886512999999994</v>
      </c>
      <c r="D4535" s="262">
        <f t="shared" si="74"/>
        <v>0.19759253288767986</v>
      </c>
      <c r="E4535" s="105">
        <v>-2.0123345435836167E-2</v>
      </c>
    </row>
    <row r="4536" spans="2:5">
      <c r="B4536" s="13">
        <v>38775</v>
      </c>
      <c r="C4536">
        <v>65.035904000000002</v>
      </c>
      <c r="D4536" s="262">
        <f t="shared" si="74"/>
        <v>-0.76014084926602987</v>
      </c>
      <c r="E4536" s="105">
        <v>-2.0144972835785861E-2</v>
      </c>
    </row>
    <row r="4537" spans="2:5">
      <c r="B4537" s="13">
        <v>41899</v>
      </c>
      <c r="C4537">
        <v>271.14205900000002</v>
      </c>
      <c r="D4537" s="262">
        <f t="shared" si="74"/>
        <v>-0.71756568821538513</v>
      </c>
      <c r="E4537" s="105">
        <v>-2.0197006986573882E-2</v>
      </c>
    </row>
    <row r="4538" spans="2:5">
      <c r="B4538" s="13">
        <v>42404</v>
      </c>
      <c r="C4538">
        <v>960.01812700000005</v>
      </c>
      <c r="D4538" s="262">
        <f t="shared" si="74"/>
        <v>-0.88367364413488281</v>
      </c>
      <c r="E4538" s="105">
        <v>-2.02020220164266E-2</v>
      </c>
    </row>
    <row r="4539" spans="2:5">
      <c r="B4539" s="13">
        <v>45260</v>
      </c>
      <c r="C4539">
        <v>8252.7998050000006</v>
      </c>
      <c r="D4539" s="262">
        <f t="shared" si="74"/>
        <v>0.29975985362779772</v>
      </c>
      <c r="E4539">
        <v>-2.0235680408393367E-2</v>
      </c>
    </row>
    <row r="4540" spans="2:5">
      <c r="B4540" s="13">
        <v>44620</v>
      </c>
      <c r="C4540">
        <v>6349.4804690000001</v>
      </c>
      <c r="D4540" s="262">
        <f t="shared" si="74"/>
        <v>3.2699283929225542</v>
      </c>
      <c r="E4540" s="105">
        <v>-2.0251903696024264E-2</v>
      </c>
    </row>
    <row r="4541" spans="2:5">
      <c r="B4541" s="13">
        <v>44152</v>
      </c>
      <c r="C4541">
        <v>1487.0227050000001</v>
      </c>
      <c r="D4541" s="262">
        <f t="shared" si="74"/>
        <v>1.3578318661857391</v>
      </c>
      <c r="E4541" s="105">
        <v>-2.026105376157691E-2</v>
      </c>
    </row>
    <row r="4542" spans="2:5">
      <c r="B4542" s="13">
        <v>42732</v>
      </c>
      <c r="C4542">
        <v>630.673767</v>
      </c>
      <c r="D4542" s="262">
        <f t="shared" si="74"/>
        <v>6.2281927402637391</v>
      </c>
      <c r="E4542" s="105">
        <v>-2.0391820335002527E-2</v>
      </c>
    </row>
    <row r="4543" spans="2:5">
      <c r="B4543" s="13">
        <v>40801</v>
      </c>
      <c r="C4543">
        <v>87.251930000000002</v>
      </c>
      <c r="D4543" s="262">
        <f t="shared" si="74"/>
        <v>0.43106122085536075</v>
      </c>
      <c r="E4543" s="105">
        <v>-2.0451971537894079E-2</v>
      </c>
    </row>
    <row r="4544" spans="2:5">
      <c r="B4544" s="13">
        <v>40123</v>
      </c>
      <c r="C4544">
        <v>60.970089000000002</v>
      </c>
      <c r="D4544" s="262">
        <f t="shared" si="74"/>
        <v>-0.93324448903486601</v>
      </c>
      <c r="E4544" s="105">
        <v>-2.0465981501534218E-2</v>
      </c>
    </row>
    <row r="4545" spans="2:5">
      <c r="B4545" s="13">
        <v>43420</v>
      </c>
      <c r="C4545">
        <v>913.33416699999998</v>
      </c>
      <c r="D4545" s="262">
        <f t="shared" si="74"/>
        <v>-0.13369803461933177</v>
      </c>
      <c r="E4545" s="105">
        <v>-2.0504703644547199E-2</v>
      </c>
    </row>
    <row r="4546" spans="2:5">
      <c r="B4546" s="13">
        <v>44074</v>
      </c>
      <c r="C4546">
        <v>1054.2907709999999</v>
      </c>
      <c r="D4546" s="262">
        <f t="shared" si="74"/>
        <v>11.405556488330514</v>
      </c>
      <c r="E4546" s="105">
        <v>-2.0504784430530942E-2</v>
      </c>
    </row>
    <row r="4547" spans="2:5">
      <c r="B4547" s="13">
        <v>40812</v>
      </c>
      <c r="C4547">
        <v>84.985366999999997</v>
      </c>
      <c r="D4547" s="262">
        <f t="shared" si="74"/>
        <v>0.28506770327691833</v>
      </c>
      <c r="E4547" s="105">
        <v>-2.050785039657536E-2</v>
      </c>
    </row>
    <row r="4548" spans="2:5">
      <c r="B4548" s="13">
        <v>38777</v>
      </c>
      <c r="C4548">
        <v>66.132987999999997</v>
      </c>
      <c r="D4548" s="262">
        <f t="shared" si="74"/>
        <v>-0.91420389465713237</v>
      </c>
      <c r="E4548" s="105">
        <v>-2.0563548461897337E-2</v>
      </c>
    </row>
    <row r="4549" spans="2:5">
      <c r="B4549" s="13">
        <v>42971</v>
      </c>
      <c r="C4549">
        <v>770.81573500000002</v>
      </c>
      <c r="D4549" s="262">
        <f t="shared" si="74"/>
        <v>24.449132191742287</v>
      </c>
      <c r="E4549" s="105">
        <v>-2.0577796961309548E-2</v>
      </c>
    </row>
    <row r="4550" spans="2:5">
      <c r="B4550" s="13">
        <v>39902</v>
      </c>
      <c r="C4550">
        <v>30.288488000000001</v>
      </c>
      <c r="D4550" s="262">
        <f t="shared" si="74"/>
        <v>-0.96618867717341284</v>
      </c>
      <c r="E4550" s="105">
        <v>-2.0681117466062219E-2</v>
      </c>
    </row>
    <row r="4551" spans="2:5">
      <c r="B4551" s="13">
        <v>43063</v>
      </c>
      <c r="C4551">
        <v>895.80902100000003</v>
      </c>
      <c r="D4551" s="262">
        <f t="shared" si="74"/>
        <v>8.5884375461194065</v>
      </c>
      <c r="E4551" s="105">
        <v>-2.068971437933511E-2</v>
      </c>
    </row>
    <row r="4552" spans="2:5">
      <c r="B4552" s="13">
        <v>39080</v>
      </c>
      <c r="C4552">
        <v>93.425963999999993</v>
      </c>
      <c r="D4552" s="262">
        <f t="shared" ref="D4552:D4615" si="75">(C4552-C4553)/C4553</f>
        <v>0.27985988470078066</v>
      </c>
      <c r="E4552" s="105">
        <v>-2.0716734664613785E-2</v>
      </c>
    </row>
    <row r="4553" spans="2:5">
      <c r="B4553" s="13">
        <v>39595</v>
      </c>
      <c r="C4553">
        <v>72.997024999999994</v>
      </c>
      <c r="D4553" s="262">
        <f t="shared" si="75"/>
        <v>1.2824675242444668</v>
      </c>
      <c r="E4553" s="105">
        <v>-2.0726537029991884E-2</v>
      </c>
    </row>
    <row r="4554" spans="2:5">
      <c r="B4554" s="13">
        <v>39841</v>
      </c>
      <c r="C4554">
        <v>31.981627</v>
      </c>
      <c r="D4554" s="262">
        <f t="shared" si="75"/>
        <v>-0.38240599333098063</v>
      </c>
      <c r="E4554" s="105">
        <v>-2.0737807435712567E-2</v>
      </c>
    </row>
    <row r="4555" spans="2:5">
      <c r="B4555" s="13">
        <v>38289</v>
      </c>
      <c r="C4555">
        <v>51.784224999999999</v>
      </c>
      <c r="D4555" s="262">
        <f t="shared" si="75"/>
        <v>-0.99372148177977482</v>
      </c>
      <c r="E4555" s="105">
        <v>-2.0813484820680111E-2</v>
      </c>
    </row>
    <row r="4556" spans="2:5">
      <c r="B4556" s="13">
        <v>44837</v>
      </c>
      <c r="C4556">
        <v>8247.8417969999991</v>
      </c>
      <c r="D4556" s="262">
        <f t="shared" si="75"/>
        <v>29.071170934427855</v>
      </c>
      <c r="E4556" s="105">
        <v>-2.0826106620613769E-2</v>
      </c>
    </row>
    <row r="4557" spans="2:5">
      <c r="B4557" s="13">
        <v>41877</v>
      </c>
      <c r="C4557">
        <v>274.27737400000001</v>
      </c>
      <c r="D4557" s="262">
        <f t="shared" si="75"/>
        <v>1.7610678855426343</v>
      </c>
      <c r="E4557" s="105">
        <v>-2.0845299337362101E-2</v>
      </c>
    </row>
    <row r="4558" spans="2:5">
      <c r="B4558" s="13">
        <v>39169</v>
      </c>
      <c r="C4558">
        <v>99.337424999999996</v>
      </c>
      <c r="D4558" s="262">
        <f t="shared" si="75"/>
        <v>5.1761233822432053E-3</v>
      </c>
      <c r="E4558" s="105">
        <v>-2.0884453051720292E-2</v>
      </c>
    </row>
    <row r="4559" spans="2:5">
      <c r="B4559" s="13">
        <v>39444</v>
      </c>
      <c r="C4559">
        <v>98.825890000000001</v>
      </c>
      <c r="D4559" s="262">
        <f t="shared" si="75"/>
        <v>2.2752569417173896</v>
      </c>
      <c r="E4559" s="105">
        <v>-2.0889555513521649E-2</v>
      </c>
    </row>
    <row r="4560" spans="2:5">
      <c r="B4560" s="13">
        <v>38029</v>
      </c>
      <c r="C4560">
        <v>30.173476999999998</v>
      </c>
      <c r="D4560" s="262">
        <f t="shared" si="75"/>
        <v>0.14407790268920595</v>
      </c>
      <c r="E4560" s="105">
        <v>-2.0898408612712915E-2</v>
      </c>
    </row>
    <row r="4561" spans="2:5">
      <c r="B4561" s="13">
        <v>38078</v>
      </c>
      <c r="C4561">
        <v>26.373621</v>
      </c>
      <c r="D4561" s="262">
        <f t="shared" si="75"/>
        <v>-0.97465887815013241</v>
      </c>
      <c r="E4561" s="105">
        <v>-2.0919960151679066E-2</v>
      </c>
    </row>
    <row r="4562" spans="2:5">
      <c r="B4562" s="13">
        <v>42401</v>
      </c>
      <c r="C4562">
        <v>1040.744019</v>
      </c>
      <c r="D4562" s="262">
        <f t="shared" si="75"/>
        <v>9.7228754459072722</v>
      </c>
      <c r="E4562" s="105">
        <v>-2.0991254332685449E-2</v>
      </c>
    </row>
    <row r="4563" spans="2:5">
      <c r="B4563" s="13">
        <v>39157</v>
      </c>
      <c r="C4563">
        <v>97.058295999999999</v>
      </c>
      <c r="D4563" s="262">
        <f t="shared" si="75"/>
        <v>-0.98717525670406181</v>
      </c>
      <c r="E4563" s="105">
        <v>-2.1012984706433251E-2</v>
      </c>
    </row>
    <row r="4564" spans="2:5">
      <c r="B4564" s="13">
        <v>45120</v>
      </c>
      <c r="C4564">
        <v>7568.0498049999997</v>
      </c>
      <c r="D4564" s="262">
        <f t="shared" si="75"/>
        <v>88.430143895439642</v>
      </c>
      <c r="E4564">
        <v>-2.1045848721016763E-2</v>
      </c>
    </row>
    <row r="4565" spans="2:5">
      <c r="B4565" s="13">
        <v>40988</v>
      </c>
      <c r="C4565">
        <v>84.625266999999994</v>
      </c>
      <c r="D4565" s="262">
        <f t="shared" si="75"/>
        <v>-0.91103259246587931</v>
      </c>
      <c r="E4565" s="105">
        <v>-2.1073397816852048E-2</v>
      </c>
    </row>
    <row r="4566" spans="2:5">
      <c r="B4566" s="13">
        <v>43433</v>
      </c>
      <c r="C4566">
        <v>951.194031</v>
      </c>
      <c r="D4566" s="262">
        <f t="shared" si="75"/>
        <v>9.574865251877239E-2</v>
      </c>
      <c r="E4566" s="105">
        <v>-2.1092809837624561E-2</v>
      </c>
    </row>
    <row r="4567" spans="2:5">
      <c r="B4567" s="13">
        <v>42265</v>
      </c>
      <c r="C4567">
        <v>868.07684300000005</v>
      </c>
      <c r="D4567" s="262">
        <f t="shared" si="75"/>
        <v>40.504316186316657</v>
      </c>
      <c r="E4567" s="105">
        <v>-2.1095704481331568E-2</v>
      </c>
    </row>
    <row r="4568" spans="2:5">
      <c r="B4568" s="13">
        <v>37754</v>
      </c>
      <c r="C4568">
        <v>20.915338999999999</v>
      </c>
      <c r="D4568" s="262">
        <f t="shared" si="75"/>
        <v>-0.69731132294327924</v>
      </c>
      <c r="E4568" s="105">
        <v>-2.1100179447237351E-2</v>
      </c>
    </row>
    <row r="4569" spans="2:5">
      <c r="B4569" s="13">
        <v>38681</v>
      </c>
      <c r="C4569">
        <v>69.098517999999999</v>
      </c>
      <c r="D4569" s="262">
        <f t="shared" si="75"/>
        <v>-0.1305940427277778</v>
      </c>
      <c r="E4569" s="105">
        <v>-2.1126733926665996E-2</v>
      </c>
    </row>
    <row r="4570" spans="2:5">
      <c r="B4570" s="13">
        <v>40871</v>
      </c>
      <c r="C4570">
        <v>79.477851999999999</v>
      </c>
      <c r="D4570" s="262">
        <f t="shared" si="75"/>
        <v>-0.97800874163085283</v>
      </c>
      <c r="E4570" s="105">
        <v>-2.1132254210449015E-2</v>
      </c>
    </row>
    <row r="4571" spans="2:5">
      <c r="B4571" s="13">
        <v>44370</v>
      </c>
      <c r="C4571">
        <v>3614.0656739999999</v>
      </c>
      <c r="D4571" s="262">
        <f t="shared" si="75"/>
        <v>1.2307887511693072</v>
      </c>
      <c r="E4571" s="105">
        <v>-2.117564086334512E-2</v>
      </c>
    </row>
    <row r="4572" spans="2:5">
      <c r="B4572" s="13">
        <v>44127</v>
      </c>
      <c r="C4572">
        <v>1620.0842290000001</v>
      </c>
      <c r="D4572" s="262">
        <f t="shared" si="75"/>
        <v>20.56796934600051</v>
      </c>
      <c r="E4572" s="105">
        <v>-2.118702660910577E-2</v>
      </c>
    </row>
    <row r="4573" spans="2:5">
      <c r="B4573" s="13">
        <v>38610</v>
      </c>
      <c r="C4573">
        <v>75.115288000000007</v>
      </c>
      <c r="D4573" s="262">
        <f t="shared" si="75"/>
        <v>-0.87402125506778028</v>
      </c>
      <c r="E4573" s="105">
        <v>-2.1219397375244031E-2</v>
      </c>
    </row>
    <row r="4574" spans="2:5">
      <c r="B4574" s="13">
        <v>43748</v>
      </c>
      <c r="C4574">
        <v>596.25366199999996</v>
      </c>
      <c r="D4574" s="262">
        <f t="shared" si="75"/>
        <v>15.771668489903432</v>
      </c>
      <c r="E4574" s="105">
        <v>-2.1271496381778367E-2</v>
      </c>
    </row>
    <row r="4575" spans="2:5">
      <c r="B4575" s="13">
        <v>38168</v>
      </c>
      <c r="C4575">
        <v>35.551242999999999</v>
      </c>
      <c r="D4575" s="262">
        <f t="shared" si="75"/>
        <v>-0.9430050398023414</v>
      </c>
      <c r="E4575" s="105">
        <v>-2.1276619760155425E-2</v>
      </c>
    </row>
    <row r="4576" spans="2:5">
      <c r="B4576" s="13">
        <v>43721</v>
      </c>
      <c r="C4576">
        <v>623.761169</v>
      </c>
      <c r="D4576" s="262">
        <f t="shared" si="75"/>
        <v>20.100358816382233</v>
      </c>
      <c r="E4576" s="105">
        <v>-2.1315263619409417E-2</v>
      </c>
    </row>
    <row r="4577" spans="2:5">
      <c r="B4577" s="13">
        <v>38110</v>
      </c>
      <c r="C4577">
        <v>29.561637999999999</v>
      </c>
      <c r="D4577" s="262">
        <f t="shared" si="75"/>
        <v>-0.62610428142780483</v>
      </c>
      <c r="E4577" s="105">
        <v>-2.1321851430653203E-2</v>
      </c>
    </row>
    <row r="4578" spans="2:5">
      <c r="B4578" s="13">
        <v>41438</v>
      </c>
      <c r="C4578">
        <v>79.063857999999996</v>
      </c>
      <c r="D4578" s="262">
        <f t="shared" si="75"/>
        <v>0.41682505714735713</v>
      </c>
      <c r="E4578" s="105">
        <v>-2.1334001490529889E-2</v>
      </c>
    </row>
    <row r="4579" spans="2:5">
      <c r="B4579" s="13">
        <v>38391</v>
      </c>
      <c r="C4579">
        <v>55.803542999999998</v>
      </c>
      <c r="D4579" s="262">
        <f t="shared" si="75"/>
        <v>-0.91123279586856964</v>
      </c>
      <c r="E4579" s="105">
        <v>-2.1351543456861539E-2</v>
      </c>
    </row>
    <row r="4580" spans="2:5">
      <c r="B4580" s="13">
        <v>42205</v>
      </c>
      <c r="C4580">
        <v>628.65045199999997</v>
      </c>
      <c r="D4580" s="262">
        <f t="shared" si="75"/>
        <v>7.2165089929766779</v>
      </c>
      <c r="E4580" s="105">
        <v>-2.1382336144288968E-2</v>
      </c>
    </row>
    <row r="4581" spans="2:5">
      <c r="B4581" s="13">
        <v>38953</v>
      </c>
      <c r="C4581">
        <v>76.510650999999996</v>
      </c>
      <c r="D4581" s="262">
        <f t="shared" si="75"/>
        <v>-0.98729259320796814</v>
      </c>
      <c r="E4581" s="105">
        <v>-2.1407259896620845E-2</v>
      </c>
    </row>
    <row r="4582" spans="2:5">
      <c r="B4582" s="13">
        <v>45022</v>
      </c>
      <c r="C4582">
        <v>6020.9492190000001</v>
      </c>
      <c r="D4582" s="262">
        <f t="shared" si="75"/>
        <v>8.7874697297878708</v>
      </c>
      <c r="E4582" s="105">
        <v>-2.1439769925570222E-2</v>
      </c>
    </row>
    <row r="4583" spans="2:5">
      <c r="B4583" s="13">
        <v>42202</v>
      </c>
      <c r="C4583">
        <v>615.169128</v>
      </c>
      <c r="D4583" s="262">
        <f t="shared" si="75"/>
        <v>4.1118508912604472</v>
      </c>
      <c r="E4583" s="105">
        <v>-2.1444864880173463E-2</v>
      </c>
    </row>
    <row r="4584" spans="2:5">
      <c r="B4584" s="13">
        <v>40526</v>
      </c>
      <c r="C4584">
        <v>120.341759</v>
      </c>
      <c r="D4584" s="262">
        <f t="shared" si="75"/>
        <v>-0.87191484283281562</v>
      </c>
      <c r="E4584" s="105">
        <v>-2.1458697045357536E-2</v>
      </c>
    </row>
    <row r="4585" spans="2:5">
      <c r="B4585" s="13">
        <v>43153</v>
      </c>
      <c r="C4585">
        <v>939.54492200000004</v>
      </c>
      <c r="D4585" s="262">
        <f t="shared" si="75"/>
        <v>-0.87380782506757015</v>
      </c>
      <c r="E4585" s="105">
        <v>-2.1475907382885049E-2</v>
      </c>
    </row>
    <row r="4586" spans="2:5">
      <c r="B4586" s="13">
        <v>45216</v>
      </c>
      <c r="C4586">
        <v>7445.3500979999999</v>
      </c>
      <c r="D4586" s="262">
        <f t="shared" si="75"/>
        <v>4.0247825523835266</v>
      </c>
      <c r="E4586">
        <v>-2.1494540092058662E-2</v>
      </c>
    </row>
    <row r="4587" spans="2:5">
      <c r="B4587" s="13">
        <v>44124</v>
      </c>
      <c r="C4587">
        <v>1481.7258300000001</v>
      </c>
      <c r="D4587" s="262">
        <f t="shared" si="75"/>
        <v>1.3065967193948103</v>
      </c>
      <c r="E4587" s="105">
        <v>-2.1506024547827053E-2</v>
      </c>
    </row>
    <row r="4588" spans="2:5">
      <c r="B4588" s="13">
        <v>42206</v>
      </c>
      <c r="C4588">
        <v>642.386169</v>
      </c>
      <c r="D4588" s="262">
        <f t="shared" si="75"/>
        <v>16.9151425592466</v>
      </c>
      <c r="E4588" s="105">
        <v>-2.1520979226956376E-2</v>
      </c>
    </row>
    <row r="4589" spans="2:5">
      <c r="B4589" s="13">
        <v>37974</v>
      </c>
      <c r="C4589">
        <v>35.857162000000002</v>
      </c>
      <c r="D4589" s="262">
        <f t="shared" si="75"/>
        <v>-0.56942188463635124</v>
      </c>
      <c r="E4589" s="105">
        <v>-2.1529153889734799E-2</v>
      </c>
    </row>
    <row r="4590" spans="2:5">
      <c r="B4590" s="13">
        <v>39027</v>
      </c>
      <c r="C4590">
        <v>83.276786999999999</v>
      </c>
      <c r="D4590" s="262">
        <f t="shared" si="75"/>
        <v>2.8002318376887931</v>
      </c>
      <c r="E4590" s="105">
        <v>-2.1548120517400175E-2</v>
      </c>
    </row>
    <row r="4591" spans="2:5">
      <c r="B4591" s="13">
        <v>37698</v>
      </c>
      <c r="C4591">
        <v>21.913606999999999</v>
      </c>
      <c r="D4591" s="262">
        <f t="shared" si="75"/>
        <v>-0.8129044922203108</v>
      </c>
      <c r="E4591" s="105">
        <v>-2.1567164608939825E-2</v>
      </c>
    </row>
    <row r="4592" spans="2:5">
      <c r="B4592" s="13">
        <v>39269</v>
      </c>
      <c r="C4592">
        <v>117.125244</v>
      </c>
      <c r="D4592" s="262">
        <f t="shared" si="75"/>
        <v>-0.84152097868862463</v>
      </c>
      <c r="E4592" s="105">
        <v>-2.1567424251891811E-2</v>
      </c>
    </row>
    <row r="4593" spans="2:5">
      <c r="B4593" s="13">
        <v>42916</v>
      </c>
      <c r="C4593">
        <v>739.05835000000002</v>
      </c>
      <c r="D4593" s="262">
        <f t="shared" si="75"/>
        <v>11.943994985062076</v>
      </c>
      <c r="E4593" s="105">
        <v>-2.1578670810107864E-2</v>
      </c>
    </row>
    <row r="4594" spans="2:5">
      <c r="B4594" s="13">
        <v>39962</v>
      </c>
      <c r="C4594">
        <v>57.096618999999997</v>
      </c>
      <c r="D4594" s="262">
        <f t="shared" si="75"/>
        <v>-0.94820458369279048</v>
      </c>
      <c r="E4594" s="105">
        <v>-2.1598959276074716E-2</v>
      </c>
    </row>
    <row r="4595" spans="2:5">
      <c r="B4595" s="13">
        <v>43374</v>
      </c>
      <c r="C4595">
        <v>1102.3488769999999</v>
      </c>
      <c r="D4595" s="262">
        <f t="shared" si="75"/>
        <v>39.9230034214836</v>
      </c>
      <c r="E4595" s="105">
        <v>-2.16019286625618E-2</v>
      </c>
    </row>
    <row r="4596" spans="2:5">
      <c r="B4596" s="13">
        <v>38079</v>
      </c>
      <c r="C4596">
        <v>26.937145000000001</v>
      </c>
      <c r="D4596" s="262">
        <f t="shared" si="75"/>
        <v>-0.70936009739432371</v>
      </c>
      <c r="E4596" s="105">
        <v>-2.1637469401592276E-2</v>
      </c>
    </row>
    <row r="4597" spans="2:5">
      <c r="B4597" s="13">
        <v>39463</v>
      </c>
      <c r="C4597">
        <v>92.682198</v>
      </c>
      <c r="D4597" s="262">
        <f t="shared" si="75"/>
        <v>-0.95273259957966228</v>
      </c>
      <c r="E4597" s="105">
        <v>-2.1681031330629187E-2</v>
      </c>
    </row>
    <row r="4598" spans="2:5">
      <c r="B4598" s="13">
        <v>44203</v>
      </c>
      <c r="C4598">
        <v>1960.805908</v>
      </c>
      <c r="D4598" s="262">
        <f t="shared" si="75"/>
        <v>1.2141669322405553</v>
      </c>
      <c r="E4598" s="105">
        <v>-2.1705180354916885E-2</v>
      </c>
    </row>
    <row r="4599" spans="2:5">
      <c r="B4599" s="13">
        <v>44039</v>
      </c>
      <c r="C4599">
        <v>885.57275400000003</v>
      </c>
      <c r="D4599" s="262">
        <f t="shared" si="75"/>
        <v>-0.28454254057947737</v>
      </c>
      <c r="E4599" s="105">
        <v>-2.1779218174872713E-2</v>
      </c>
    </row>
    <row r="4600" spans="2:5">
      <c r="B4600" s="13">
        <v>44084</v>
      </c>
      <c r="C4600">
        <v>1237.771362</v>
      </c>
      <c r="D4600" s="262">
        <f t="shared" si="75"/>
        <v>1.0317562644198035</v>
      </c>
      <c r="E4600" s="105">
        <v>-2.1783732522968374E-2</v>
      </c>
    </row>
    <row r="4601" spans="2:5">
      <c r="B4601" s="13">
        <v>43749</v>
      </c>
      <c r="C4601">
        <v>609.21252400000003</v>
      </c>
      <c r="D4601" s="262">
        <f t="shared" si="75"/>
        <v>-0.90157644724993269</v>
      </c>
      <c r="E4601" s="105">
        <v>-2.1813189688108151E-2</v>
      </c>
    </row>
    <row r="4602" spans="2:5">
      <c r="B4602" s="13">
        <v>44509</v>
      </c>
      <c r="C4602">
        <v>6189.7026370000003</v>
      </c>
      <c r="D4602" s="262">
        <f t="shared" si="75"/>
        <v>3.2171435302713998</v>
      </c>
      <c r="E4602" s="105">
        <v>-2.1863735821291599E-2</v>
      </c>
    </row>
    <row r="4603" spans="2:5">
      <c r="B4603" s="13">
        <v>44137</v>
      </c>
      <c r="C4603">
        <v>1467.7476810000001</v>
      </c>
      <c r="D4603" s="262">
        <f t="shared" si="75"/>
        <v>16.444514956857457</v>
      </c>
      <c r="E4603" s="105">
        <v>-2.1898262760488708E-2</v>
      </c>
    </row>
    <row r="4604" spans="2:5">
      <c r="B4604" s="13">
        <v>41009</v>
      </c>
      <c r="C4604">
        <v>84.138062000000005</v>
      </c>
      <c r="D4604" s="262">
        <f t="shared" si="75"/>
        <v>-1.768132614721208E-2</v>
      </c>
      <c r="E4604" s="105">
        <v>-2.1915866598898898E-2</v>
      </c>
    </row>
    <row r="4605" spans="2:5">
      <c r="B4605" s="13">
        <v>41346</v>
      </c>
      <c r="C4605">
        <v>85.652512000000002</v>
      </c>
      <c r="D4605" s="262">
        <f t="shared" si="75"/>
        <v>-0.90312781596861524</v>
      </c>
      <c r="E4605" s="105">
        <v>-2.192330303930963E-2</v>
      </c>
    </row>
    <row r="4606" spans="2:5">
      <c r="B4606" s="13">
        <v>43088</v>
      </c>
      <c r="C4606">
        <v>884.18066399999998</v>
      </c>
      <c r="D4606" s="262">
        <f t="shared" si="75"/>
        <v>28.413115475915081</v>
      </c>
      <c r="E4606" s="105">
        <v>-2.1975681551654032E-2</v>
      </c>
    </row>
    <row r="4607" spans="2:5">
      <c r="B4607" s="13">
        <v>37594</v>
      </c>
      <c r="C4607">
        <v>30.060762</v>
      </c>
      <c r="D4607" s="262">
        <f t="shared" si="75"/>
        <v>-0.87397426783284826</v>
      </c>
      <c r="E4607" s="105">
        <v>-2.2001194455687694E-2</v>
      </c>
    </row>
    <row r="4608" spans="2:5">
      <c r="B4608" s="13">
        <v>41726</v>
      </c>
      <c r="C4608">
        <v>238.528763</v>
      </c>
      <c r="D4608" s="262">
        <f t="shared" si="75"/>
        <v>5.5463686087084589</v>
      </c>
      <c r="E4608" s="105">
        <v>-2.2020371249519572E-2</v>
      </c>
    </row>
    <row r="4609" spans="2:5">
      <c r="B4609" s="13">
        <v>38180</v>
      </c>
      <c r="C4609">
        <v>36.436805999999997</v>
      </c>
      <c r="D4609" s="262">
        <f t="shared" si="75"/>
        <v>-0.96115695205166007</v>
      </c>
      <c r="E4609" s="105">
        <v>-2.2039719242821811E-2</v>
      </c>
    </row>
    <row r="4610" spans="2:5">
      <c r="B4610" s="13">
        <v>43460</v>
      </c>
      <c r="C4610">
        <v>938.05218500000001</v>
      </c>
      <c r="D4610" s="262">
        <f t="shared" si="75"/>
        <v>-8.0206094697204341E-2</v>
      </c>
      <c r="E4610" s="105">
        <v>-2.205961790079123E-2</v>
      </c>
    </row>
    <row r="4611" spans="2:5">
      <c r="B4611" s="13">
        <v>43871</v>
      </c>
      <c r="C4611">
        <v>1019.850403</v>
      </c>
      <c r="D4611" s="262">
        <f t="shared" si="75"/>
        <v>25.062817511487339</v>
      </c>
      <c r="E4611" s="105">
        <v>-2.2080750141102397E-2</v>
      </c>
    </row>
    <row r="4612" spans="2:5">
      <c r="B4612" s="13">
        <v>39930</v>
      </c>
      <c r="C4612">
        <v>39.130474</v>
      </c>
      <c r="D4612" s="262">
        <f t="shared" si="75"/>
        <v>-0.88951939806515268</v>
      </c>
      <c r="E4612" s="105">
        <v>-2.2096551613833521E-2</v>
      </c>
    </row>
    <row r="4613" spans="2:5">
      <c r="B4613" s="13">
        <v>42045</v>
      </c>
      <c r="C4613">
        <v>354.18411300000002</v>
      </c>
      <c r="D4613" s="262">
        <f t="shared" si="75"/>
        <v>-0.77434982795380802</v>
      </c>
      <c r="E4613" s="105">
        <v>-2.2142675645043797E-2</v>
      </c>
    </row>
    <row r="4614" spans="2:5">
      <c r="B4614" s="13">
        <v>44179</v>
      </c>
      <c r="C4614">
        <v>1569.615967</v>
      </c>
      <c r="D4614" s="262">
        <f t="shared" si="75"/>
        <v>12.918081969841145</v>
      </c>
      <c r="E4614" s="105">
        <v>-2.2152254336578244E-2</v>
      </c>
    </row>
    <row r="4615" spans="2:5">
      <c r="B4615" s="13">
        <v>40456</v>
      </c>
      <c r="C4615">
        <v>112.775307</v>
      </c>
      <c r="D4615" s="262">
        <f t="shared" si="75"/>
        <v>1.835706632910346</v>
      </c>
      <c r="E4615" s="105">
        <v>-2.2166825940394156E-2</v>
      </c>
    </row>
    <row r="4616" spans="2:5">
      <c r="B4616" s="13">
        <v>37440</v>
      </c>
      <c r="C4616">
        <v>39.769736999999999</v>
      </c>
      <c r="D4616" s="262">
        <f t="shared" ref="D4616:D4679" si="76">(C4616-C4617)/C4617</f>
        <v>-0.42771419883990841</v>
      </c>
      <c r="E4616" s="105">
        <v>-2.2169244223783757E-2</v>
      </c>
    </row>
    <row r="4617" spans="2:5">
      <c r="B4617" s="13">
        <v>38735</v>
      </c>
      <c r="C4617">
        <v>69.492789999999999</v>
      </c>
      <c r="D4617" s="262">
        <f t="shared" si="76"/>
        <v>1.8226340268848132E-2</v>
      </c>
      <c r="E4617" s="105">
        <v>-2.2189924094929484E-2</v>
      </c>
    </row>
    <row r="4618" spans="2:5">
      <c r="B4618" s="13">
        <v>38943</v>
      </c>
      <c r="C4618">
        <v>68.248863</v>
      </c>
      <c r="D4618" s="262">
        <f t="shared" si="76"/>
        <v>0.24795422153375857</v>
      </c>
      <c r="E4618" s="105">
        <v>-2.2193665185080268E-2</v>
      </c>
    </row>
    <row r="4619" spans="2:5">
      <c r="B4619" s="13">
        <v>40011</v>
      </c>
      <c r="C4619">
        <v>54.688594999999999</v>
      </c>
      <c r="D4619" s="262">
        <f t="shared" si="76"/>
        <v>-0.9204134349589701</v>
      </c>
      <c r="E4619" s="105">
        <v>-2.2199694551581359E-2</v>
      </c>
    </row>
    <row r="4620" spans="2:5">
      <c r="B4620" s="13">
        <v>43938</v>
      </c>
      <c r="C4620">
        <v>687.15863000000002</v>
      </c>
      <c r="D4620" s="262">
        <f t="shared" si="76"/>
        <v>-0.17793002340881103</v>
      </c>
      <c r="E4620" s="105">
        <v>-2.2210004170798658E-2</v>
      </c>
    </row>
    <row r="4621" spans="2:5">
      <c r="B4621" s="13">
        <v>42248</v>
      </c>
      <c r="C4621">
        <v>835.88824499999998</v>
      </c>
      <c r="D4621" s="262">
        <f t="shared" si="76"/>
        <v>-4.3051990600286881E-2</v>
      </c>
      <c r="E4621" s="105">
        <v>-2.2234201610579405E-2</v>
      </c>
    </row>
    <row r="4622" spans="2:5">
      <c r="B4622" s="13">
        <v>43077</v>
      </c>
      <c r="C4622">
        <v>873.49389599999995</v>
      </c>
      <c r="D4622" s="262">
        <f t="shared" si="76"/>
        <v>0.3068370379552231</v>
      </c>
      <c r="E4622" s="105">
        <v>-2.2238498436367167E-2</v>
      </c>
    </row>
    <row r="4623" spans="2:5">
      <c r="B4623" s="13">
        <v>42781</v>
      </c>
      <c r="C4623">
        <v>668.40307600000006</v>
      </c>
      <c r="D4623" s="262">
        <f t="shared" si="76"/>
        <v>0.11991869494712436</v>
      </c>
      <c r="E4623" s="105">
        <v>-2.2240556086392502E-2</v>
      </c>
    </row>
    <row r="4624" spans="2:5">
      <c r="B4624" s="13">
        <v>43697</v>
      </c>
      <c r="C4624">
        <v>596.83178699999996</v>
      </c>
      <c r="D4624" s="262">
        <f t="shared" si="76"/>
        <v>-0.1719869631851326</v>
      </c>
      <c r="E4624" s="105">
        <v>-2.2255516369351844E-2</v>
      </c>
    </row>
    <row r="4625" spans="2:5">
      <c r="B4625" s="13">
        <v>42846</v>
      </c>
      <c r="C4625">
        <v>720.79998799999998</v>
      </c>
      <c r="D4625" s="262">
        <f t="shared" si="76"/>
        <v>9.4263102214712937</v>
      </c>
      <c r="E4625" s="105">
        <v>-2.2267822233805627E-2</v>
      </c>
    </row>
    <row r="4626" spans="2:5">
      <c r="B4626" s="13">
        <v>38719</v>
      </c>
      <c r="C4626">
        <v>69.132796999999997</v>
      </c>
      <c r="D4626" s="262">
        <f t="shared" si="76"/>
        <v>0.15337378881674427</v>
      </c>
      <c r="E4626" s="105">
        <v>-2.2302895901419956E-2</v>
      </c>
    </row>
    <row r="4627" spans="2:5">
      <c r="B4627" s="13">
        <v>38441</v>
      </c>
      <c r="C4627">
        <v>59.939628999999996</v>
      </c>
      <c r="D4627" s="262">
        <f t="shared" si="76"/>
        <v>1.7433330164643563</v>
      </c>
      <c r="E4627" s="105">
        <v>-2.2306937659285018E-2</v>
      </c>
    </row>
    <row r="4628" spans="2:5">
      <c r="B4628" s="13">
        <v>37729</v>
      </c>
      <c r="C4628">
        <v>21.849198999999999</v>
      </c>
      <c r="D4628" s="262">
        <f t="shared" si="76"/>
        <v>-0.99638361436894129</v>
      </c>
      <c r="E4628" s="105">
        <v>-2.233445826416534E-2</v>
      </c>
    </row>
    <row r="4629" spans="2:5">
      <c r="B4629" s="13">
        <v>44482</v>
      </c>
      <c r="C4629">
        <v>6041.7226559999999</v>
      </c>
      <c r="D4629" s="262">
        <f t="shared" si="76"/>
        <v>-0.31470879751566877</v>
      </c>
      <c r="E4629" s="105">
        <v>-2.2340446289722954E-2</v>
      </c>
    </row>
    <row r="4630" spans="2:5">
      <c r="B4630" s="13">
        <v>44816</v>
      </c>
      <c r="C4630">
        <v>8816.2851559999999</v>
      </c>
      <c r="D4630" s="262">
        <f t="shared" si="76"/>
        <v>1.1268529234635485</v>
      </c>
      <c r="E4630" s="105">
        <v>-2.2422225869046967E-2</v>
      </c>
    </row>
    <row r="4631" spans="2:5">
      <c r="B4631" s="13">
        <v>44385</v>
      </c>
      <c r="C4631">
        <v>4145.2255859999996</v>
      </c>
      <c r="D4631" s="262">
        <f t="shared" si="76"/>
        <v>-0.51656528649123357</v>
      </c>
      <c r="E4631" s="105">
        <v>-2.2442517073530326E-2</v>
      </c>
    </row>
    <row r="4632" spans="2:5">
      <c r="B4632" s="13">
        <v>44775</v>
      </c>
      <c r="C4632">
        <v>8574.5302730000003</v>
      </c>
      <c r="D4632" s="262">
        <f t="shared" si="76"/>
        <v>128.28724572291347</v>
      </c>
      <c r="E4632" s="105">
        <v>-2.2459676049082212E-2</v>
      </c>
    </row>
    <row r="4633" spans="2:5">
      <c r="B4633" s="13">
        <v>38869</v>
      </c>
      <c r="C4633">
        <v>66.321548000000007</v>
      </c>
      <c r="D4633" s="262">
        <f t="shared" si="76"/>
        <v>-0.91695627125872814</v>
      </c>
      <c r="E4633" s="105">
        <v>-2.2486241726553179E-2</v>
      </c>
    </row>
    <row r="4634" spans="2:5">
      <c r="B4634" s="13">
        <v>43810</v>
      </c>
      <c r="C4634">
        <v>798.63403300000004</v>
      </c>
      <c r="D4634" s="262">
        <f t="shared" si="76"/>
        <v>-0.10423948067673798</v>
      </c>
      <c r="E4634" s="105">
        <v>-2.2581115049787319E-2</v>
      </c>
    </row>
    <row r="4635" spans="2:5">
      <c r="B4635" s="13">
        <v>42257</v>
      </c>
      <c r="C4635">
        <v>891.57092299999999</v>
      </c>
      <c r="D4635" s="262">
        <f t="shared" si="76"/>
        <v>-0.37941085676596753</v>
      </c>
      <c r="E4635" s="105">
        <v>-2.2587187844238313E-2</v>
      </c>
    </row>
    <row r="4636" spans="2:5">
      <c r="B4636" s="13">
        <v>44145</v>
      </c>
      <c r="C4636">
        <v>1436.652466</v>
      </c>
      <c r="D4636" s="262">
        <f t="shared" si="76"/>
        <v>41.028622476926643</v>
      </c>
      <c r="E4636" s="105">
        <v>-2.2590027996929062E-2</v>
      </c>
    </row>
    <row r="4637" spans="2:5">
      <c r="B4637" s="13">
        <v>39793</v>
      </c>
      <c r="C4637">
        <v>34.182715999999999</v>
      </c>
      <c r="D4637" s="262">
        <f t="shared" si="76"/>
        <v>-0.93344338536885085</v>
      </c>
      <c r="E4637" s="105">
        <v>-2.2592922425120954E-2</v>
      </c>
    </row>
    <row r="4638" spans="2:5">
      <c r="B4638" s="13">
        <v>42115</v>
      </c>
      <c r="C4638">
        <v>513.58856200000002</v>
      </c>
      <c r="D4638" s="262">
        <f t="shared" si="76"/>
        <v>7.1039332707021252</v>
      </c>
      <c r="E4638" s="105">
        <v>-2.2613056552500763E-2</v>
      </c>
    </row>
    <row r="4639" spans="2:5">
      <c r="B4639" s="13">
        <v>38517</v>
      </c>
      <c r="C4639">
        <v>63.375221000000003</v>
      </c>
      <c r="D4639" s="262">
        <f t="shared" si="76"/>
        <v>2.6742619163899941E-2</v>
      </c>
      <c r="E4639" s="105">
        <v>-2.2633734352574746E-2</v>
      </c>
    </row>
    <row r="4640" spans="2:5">
      <c r="B4640" s="13">
        <v>39665</v>
      </c>
      <c r="C4640">
        <v>61.724544999999999</v>
      </c>
      <c r="D4640" s="262">
        <f t="shared" si="76"/>
        <v>-0.99241018132845571</v>
      </c>
      <c r="E4640" s="105">
        <v>-2.2639153419549175E-2</v>
      </c>
    </row>
    <row r="4641" spans="2:5">
      <c r="B4641" s="13">
        <v>44763</v>
      </c>
      <c r="C4641">
        <v>8132.5454099999997</v>
      </c>
      <c r="D4641" s="262">
        <f t="shared" si="76"/>
        <v>168.99196710136081</v>
      </c>
      <c r="E4641" s="105">
        <v>-2.2655984421560103E-2</v>
      </c>
    </row>
    <row r="4642" spans="2:5">
      <c r="B4642" s="13">
        <v>39721</v>
      </c>
      <c r="C4642">
        <v>47.840763000000003</v>
      </c>
      <c r="D4642" s="262">
        <f t="shared" si="76"/>
        <v>-0.98852387290759924</v>
      </c>
      <c r="E4642" s="105">
        <v>-2.2674868440121124E-2</v>
      </c>
    </row>
    <row r="4643" spans="2:5">
      <c r="B4643" s="13">
        <v>44410</v>
      </c>
      <c r="C4643">
        <v>4168.7202150000003</v>
      </c>
      <c r="D4643" s="262">
        <f t="shared" si="76"/>
        <v>43.017274629600507</v>
      </c>
      <c r="E4643" s="105">
        <v>-2.2703621559687477E-2</v>
      </c>
    </row>
    <row r="4644" spans="2:5">
      <c r="B4644" s="13">
        <v>41127</v>
      </c>
      <c r="C4644">
        <v>94.706458999999995</v>
      </c>
      <c r="D4644" s="262">
        <f t="shared" si="76"/>
        <v>-0.64409273275125511</v>
      </c>
      <c r="E4644" s="105">
        <v>-2.2737671789091349E-2</v>
      </c>
    </row>
    <row r="4645" spans="2:5">
      <c r="B4645" s="13">
        <v>41709</v>
      </c>
      <c r="C4645">
        <v>266.09869400000002</v>
      </c>
      <c r="D4645" s="262">
        <f t="shared" si="76"/>
        <v>1.8372664461634582</v>
      </c>
      <c r="E4645" s="105">
        <v>-2.2764667411232287E-2</v>
      </c>
    </row>
    <row r="4646" spans="2:5">
      <c r="B4646" s="13">
        <v>40421</v>
      </c>
      <c r="C4646">
        <v>93.786995000000005</v>
      </c>
      <c r="D4646" s="262">
        <f t="shared" si="76"/>
        <v>-0.21971576942974558</v>
      </c>
      <c r="E4646" s="105">
        <v>-2.2771304320245708E-2</v>
      </c>
    </row>
    <row r="4647" spans="2:5">
      <c r="B4647" s="13">
        <v>40254</v>
      </c>
      <c r="C4647">
        <v>120.195938</v>
      </c>
      <c r="D4647" s="262">
        <f t="shared" si="76"/>
        <v>7.2966643428387448E-2</v>
      </c>
      <c r="E4647" s="105">
        <v>-2.2785009038202655E-2</v>
      </c>
    </row>
    <row r="4648" spans="2:5">
      <c r="B4648" s="13">
        <v>39330</v>
      </c>
      <c r="C4648">
        <v>112.022064</v>
      </c>
      <c r="D4648" s="262">
        <f t="shared" si="76"/>
        <v>-0.89038090516660851</v>
      </c>
      <c r="E4648" s="105">
        <v>-2.2831783756745317E-2</v>
      </c>
    </row>
    <row r="4649" spans="2:5">
      <c r="B4649" s="13">
        <v>42359</v>
      </c>
      <c r="C4649">
        <v>1021.921082</v>
      </c>
      <c r="D4649" s="262">
        <f t="shared" si="76"/>
        <v>-0.75325289625468694</v>
      </c>
      <c r="E4649" s="105">
        <v>-2.2862745315710035E-2</v>
      </c>
    </row>
    <row r="4650" spans="2:5">
      <c r="B4650" s="13">
        <v>44419</v>
      </c>
      <c r="C4650">
        <v>4141.5727539999998</v>
      </c>
      <c r="D4650" s="262">
        <f t="shared" si="76"/>
        <v>32.698586181389508</v>
      </c>
      <c r="E4650" s="105">
        <v>-2.2894517232694245E-2</v>
      </c>
    </row>
    <row r="4651" spans="2:5">
      <c r="B4651" s="13">
        <v>40296</v>
      </c>
      <c r="C4651">
        <v>122.90049</v>
      </c>
      <c r="D4651" s="262">
        <f t="shared" si="76"/>
        <v>-0.83817559466192848</v>
      </c>
      <c r="E4651" s="105">
        <v>-2.2904000891642181E-2</v>
      </c>
    </row>
    <row r="4652" spans="2:5">
      <c r="B4652" s="13">
        <v>43802</v>
      </c>
      <c r="C4652">
        <v>759.46820100000002</v>
      </c>
      <c r="D4652" s="262">
        <f t="shared" si="76"/>
        <v>-0.79128122655790101</v>
      </c>
      <c r="E4652" s="105">
        <v>-2.293154615592214E-2</v>
      </c>
    </row>
    <row r="4653" spans="2:5">
      <c r="B4653" s="13">
        <v>44356</v>
      </c>
      <c r="C4653">
        <v>3638.7153320000002</v>
      </c>
      <c r="D4653" s="262">
        <f t="shared" si="76"/>
        <v>51.745899515360769</v>
      </c>
      <c r="E4653" s="105">
        <v>-2.2993018271796801E-2</v>
      </c>
    </row>
    <row r="4654" spans="2:5">
      <c r="B4654" s="13">
        <v>40086</v>
      </c>
      <c r="C4654">
        <v>68.985748000000001</v>
      </c>
      <c r="D4654" s="262">
        <f t="shared" si="76"/>
        <v>-0.99200513386549871</v>
      </c>
      <c r="E4654" s="105">
        <v>-2.3036405898317767E-2</v>
      </c>
    </row>
    <row r="4655" spans="2:5">
      <c r="B4655" s="13">
        <v>44823</v>
      </c>
      <c r="C4655">
        <v>8628.7558590000008</v>
      </c>
      <c r="D4655" s="262">
        <f t="shared" si="76"/>
        <v>144.33233545969648</v>
      </c>
      <c r="E4655" s="105">
        <v>-2.3046487375328564E-2</v>
      </c>
    </row>
    <row r="4656" spans="2:5">
      <c r="B4656" s="13">
        <v>38478</v>
      </c>
      <c r="C4656">
        <v>59.372580999999997</v>
      </c>
      <c r="D4656" s="262">
        <f t="shared" si="76"/>
        <v>1.3956140046172299E-2</v>
      </c>
      <c r="E4656" s="105">
        <v>-2.3051574480498147E-2</v>
      </c>
    </row>
    <row r="4657" spans="2:5">
      <c r="B4657" s="13">
        <v>38440</v>
      </c>
      <c r="C4657">
        <v>58.555374</v>
      </c>
      <c r="D4657" s="262">
        <f t="shared" si="76"/>
        <v>-0.4017475928782846</v>
      </c>
      <c r="E4657" s="105">
        <v>-2.3094153619135617E-2</v>
      </c>
    </row>
    <row r="4658" spans="2:5">
      <c r="B4658" s="13">
        <v>39174</v>
      </c>
      <c r="C4658">
        <v>97.877373000000006</v>
      </c>
      <c r="D4658" s="262">
        <f t="shared" si="76"/>
        <v>-0.8813070106350851</v>
      </c>
      <c r="E4658" s="105">
        <v>-2.3102821097868414E-2</v>
      </c>
    </row>
    <row r="4659" spans="2:5">
      <c r="B4659" s="13">
        <v>42984</v>
      </c>
      <c r="C4659">
        <v>824.62640399999998</v>
      </c>
      <c r="D4659" s="262">
        <f t="shared" si="76"/>
        <v>-9.9758412414029649E-2</v>
      </c>
      <c r="E4659" s="105">
        <v>-2.3144243759097367E-2</v>
      </c>
    </row>
    <row r="4660" spans="2:5">
      <c r="B4660" s="13">
        <v>43138</v>
      </c>
      <c r="C4660">
        <v>916.00567599999999</v>
      </c>
      <c r="D4660" s="262">
        <f t="shared" si="76"/>
        <v>13.084661452811524</v>
      </c>
      <c r="E4660" s="105">
        <v>-2.3144908701950566E-2</v>
      </c>
    </row>
    <row r="4661" spans="2:5">
      <c r="B4661" s="13">
        <v>39517</v>
      </c>
      <c r="C4661">
        <v>65.035690000000002</v>
      </c>
      <c r="D4661" s="262">
        <f t="shared" si="76"/>
        <v>-0.92912811587014155</v>
      </c>
      <c r="E4661" s="105">
        <v>-2.320489689142282E-2</v>
      </c>
    </row>
    <row r="4662" spans="2:5">
      <c r="B4662" s="13">
        <v>43399</v>
      </c>
      <c r="C4662">
        <v>917.65148899999997</v>
      </c>
      <c r="D4662" s="262">
        <f t="shared" si="76"/>
        <v>-0.87626707967951345</v>
      </c>
      <c r="E4662" s="105">
        <v>-2.3279388335576825E-2</v>
      </c>
    </row>
    <row r="4663" spans="2:5">
      <c r="B4663" s="13">
        <v>44642</v>
      </c>
      <c r="C4663">
        <v>7416.3891599999997</v>
      </c>
      <c r="D4663" s="262">
        <f t="shared" si="76"/>
        <v>233.05171362561416</v>
      </c>
      <c r="E4663" s="105">
        <v>-2.3322938381999333E-2</v>
      </c>
    </row>
    <row r="4664" spans="2:5">
      <c r="B4664" s="13">
        <v>38152</v>
      </c>
      <c r="C4664">
        <v>31.686968</v>
      </c>
      <c r="D4664" s="262">
        <f t="shared" si="76"/>
        <v>-0.99231552916964783</v>
      </c>
      <c r="E4664" s="105">
        <v>-2.3325249387200406E-2</v>
      </c>
    </row>
    <row r="4665" spans="2:5">
      <c r="B4665" s="13">
        <v>44405</v>
      </c>
      <c r="C4665">
        <v>4123.5068359999996</v>
      </c>
      <c r="D4665" s="262">
        <f t="shared" si="76"/>
        <v>61.994607847720339</v>
      </c>
      <c r="E4665" s="105">
        <v>-2.3369556570245566E-2</v>
      </c>
    </row>
    <row r="4666" spans="2:5">
      <c r="B4666" s="13">
        <v>40049</v>
      </c>
      <c r="C4666">
        <v>65.458091999999994</v>
      </c>
      <c r="D4666" s="262">
        <f t="shared" si="76"/>
        <v>0.23891705197207888</v>
      </c>
      <c r="E4666" s="105">
        <v>-2.3391543440231522E-2</v>
      </c>
    </row>
    <row r="4667" spans="2:5">
      <c r="B4667" s="13">
        <v>38358</v>
      </c>
      <c r="C4667">
        <v>52.834927</v>
      </c>
      <c r="D4667" s="262">
        <f t="shared" si="76"/>
        <v>-0.80615729375381806</v>
      </c>
      <c r="E4667" s="105">
        <v>-2.3427676184768133E-2</v>
      </c>
    </row>
    <row r="4668" spans="2:5">
      <c r="B4668" s="13">
        <v>41823</v>
      </c>
      <c r="C4668">
        <v>272.56597900000003</v>
      </c>
      <c r="D4668" s="262">
        <f t="shared" si="76"/>
        <v>-0.50028433905067238</v>
      </c>
      <c r="E4668" s="105">
        <v>-2.3490926663100997E-2</v>
      </c>
    </row>
    <row r="4669" spans="2:5">
      <c r="B4669" s="13">
        <v>42178</v>
      </c>
      <c r="C4669">
        <v>545.442139</v>
      </c>
      <c r="D4669" s="262">
        <f t="shared" si="76"/>
        <v>6.4676035097051221</v>
      </c>
      <c r="E4669" s="105">
        <v>-2.3589591983474201E-2</v>
      </c>
    </row>
    <row r="4670" spans="2:5">
      <c r="B4670" s="13">
        <v>38701</v>
      </c>
      <c r="C4670">
        <v>73.041122000000001</v>
      </c>
      <c r="D4670" s="262">
        <f t="shared" si="76"/>
        <v>-0.98972228909135684</v>
      </c>
      <c r="E4670" s="105">
        <v>-2.3602196192922476E-2</v>
      </c>
    </row>
    <row r="4671" spans="2:5">
      <c r="B4671" s="13">
        <v>45161</v>
      </c>
      <c r="C4671">
        <v>7106.75</v>
      </c>
      <c r="D4671" s="262">
        <f t="shared" si="76"/>
        <v>322.59440933769594</v>
      </c>
      <c r="E4671">
        <v>-2.3617003745813644E-2</v>
      </c>
    </row>
    <row r="4672" spans="2:5">
      <c r="B4672" s="13">
        <v>37736</v>
      </c>
      <c r="C4672">
        <v>21.961905999999999</v>
      </c>
      <c r="D4672" s="262">
        <f t="shared" si="76"/>
        <v>-0.9922172122409294</v>
      </c>
      <c r="E4672" s="105">
        <v>-2.3622375601569393E-2</v>
      </c>
    </row>
    <row r="4673" spans="2:5">
      <c r="B4673" s="13">
        <v>44292</v>
      </c>
      <c r="C4673">
        <v>2821.8559570000002</v>
      </c>
      <c r="D4673" s="262">
        <f t="shared" si="76"/>
        <v>62.747207799803498</v>
      </c>
      <c r="E4673" s="105">
        <v>-2.3638969765737712E-2</v>
      </c>
    </row>
    <row r="4674" spans="2:5">
      <c r="B4674" s="13">
        <v>39939</v>
      </c>
      <c r="C4674">
        <v>44.266345999999999</v>
      </c>
      <c r="D4674" s="262">
        <f t="shared" si="76"/>
        <v>-0.22345663299876531</v>
      </c>
      <c r="E4674" s="105">
        <v>-2.3651400088520558E-2</v>
      </c>
    </row>
    <row r="4675" spans="2:5">
      <c r="B4675" s="13">
        <v>38474</v>
      </c>
      <c r="C4675">
        <v>57.004345000000001</v>
      </c>
      <c r="D4675" s="262">
        <f t="shared" si="76"/>
        <v>-0.94054228768599168</v>
      </c>
      <c r="E4675" s="105">
        <v>-2.3707557551135482E-2</v>
      </c>
    </row>
    <row r="4676" spans="2:5">
      <c r="B4676" s="13">
        <v>43403</v>
      </c>
      <c r="C4676">
        <v>958.73761000000002</v>
      </c>
      <c r="D4676" s="262">
        <f t="shared" si="76"/>
        <v>13.637496772647891</v>
      </c>
      <c r="E4676" s="105">
        <v>-2.3720888085504554E-2</v>
      </c>
    </row>
    <row r="4677" spans="2:5">
      <c r="B4677" s="13">
        <v>38617</v>
      </c>
      <c r="C4677">
        <v>65.498740999999995</v>
      </c>
      <c r="D4677" s="262">
        <f t="shared" si="76"/>
        <v>-0.91399713444235942</v>
      </c>
      <c r="E4677" s="105">
        <v>-2.3760850734099895E-2</v>
      </c>
    </row>
    <row r="4678" spans="2:5">
      <c r="B4678" s="13">
        <v>43787</v>
      </c>
      <c r="C4678">
        <v>761.58789100000001</v>
      </c>
      <c r="D4678" s="262">
        <f t="shared" si="76"/>
        <v>-0.1071012175717302</v>
      </c>
      <c r="E4678" s="105">
        <v>-2.3774242614749405E-2</v>
      </c>
    </row>
    <row r="4679" spans="2:5">
      <c r="B4679" s="13">
        <v>43647</v>
      </c>
      <c r="C4679">
        <v>852.93866000000003</v>
      </c>
      <c r="D4679" s="262">
        <f t="shared" si="76"/>
        <v>34.865893959673407</v>
      </c>
      <c r="E4679" s="105">
        <v>-2.3783636437236078E-2</v>
      </c>
    </row>
    <row r="4680" spans="2:5">
      <c r="B4680" s="13">
        <v>38070</v>
      </c>
      <c r="C4680">
        <v>23.781330000000001</v>
      </c>
      <c r="D4680" s="262">
        <f t="shared" ref="D4680:D4743" si="77">(C4680-C4681)/C4681</f>
        <v>-0.6333093347869384</v>
      </c>
      <c r="E4680" s="105">
        <v>-2.3794158683031575E-2</v>
      </c>
    </row>
    <row r="4681" spans="2:5">
      <c r="B4681" s="13">
        <v>39554</v>
      </c>
      <c r="C4681">
        <v>64.853927999999996</v>
      </c>
      <c r="D4681" s="262">
        <f t="shared" si="77"/>
        <v>-0.23783120794744533</v>
      </c>
      <c r="E4681" s="105">
        <v>-2.3802895088272519E-2</v>
      </c>
    </row>
    <row r="4682" spans="2:5">
      <c r="B4682" s="13">
        <v>41046</v>
      </c>
      <c r="C4682">
        <v>85.091292999999993</v>
      </c>
      <c r="D4682" s="262">
        <f t="shared" si="77"/>
        <v>-0.98704243288021876</v>
      </c>
      <c r="E4682" s="105">
        <v>-2.3815208560449608E-2</v>
      </c>
    </row>
    <row r="4683" spans="2:5">
      <c r="B4683" s="13">
        <v>44889</v>
      </c>
      <c r="C4683">
        <v>6566.9189450000003</v>
      </c>
      <c r="D4683" s="262">
        <f t="shared" si="77"/>
        <v>49.162766666481303</v>
      </c>
      <c r="E4683" s="105">
        <v>-2.382761943897364E-2</v>
      </c>
    </row>
    <row r="4684" spans="2:5">
      <c r="B4684" s="13">
        <v>41606</v>
      </c>
      <c r="C4684">
        <v>130.912216</v>
      </c>
      <c r="D4684" s="262">
        <f t="shared" si="77"/>
        <v>0.36155995956970693</v>
      </c>
      <c r="E4684" s="105">
        <v>-2.3861037506529882E-2</v>
      </c>
    </row>
    <row r="4685" spans="2:5">
      <c r="B4685" s="13">
        <v>40946</v>
      </c>
      <c r="C4685">
        <v>96.148696999999999</v>
      </c>
      <c r="D4685" s="262">
        <f t="shared" si="77"/>
        <v>-0.98299294338702858</v>
      </c>
      <c r="E4685" s="105">
        <v>-2.3871096446700522E-2</v>
      </c>
    </row>
    <row r="4686" spans="2:5">
      <c r="B4686" s="13">
        <v>44462</v>
      </c>
      <c r="C4686">
        <v>5653.4589839999999</v>
      </c>
      <c r="D4686" s="262">
        <f t="shared" si="77"/>
        <v>8.1151450600368094</v>
      </c>
      <c r="E4686" s="105">
        <v>-2.3888186761732339E-2</v>
      </c>
    </row>
    <row r="4687" spans="2:5">
      <c r="B4687" s="13">
        <v>42880</v>
      </c>
      <c r="C4687">
        <v>620.22699</v>
      </c>
      <c r="D4687" s="262">
        <f t="shared" si="77"/>
        <v>-0.27892767422760795</v>
      </c>
      <c r="E4687" s="105">
        <v>-2.3926660140647198E-2</v>
      </c>
    </row>
    <row r="4688" spans="2:5">
      <c r="B4688" s="13">
        <v>42501</v>
      </c>
      <c r="C4688">
        <v>860.14532499999996</v>
      </c>
      <c r="D4688" s="262">
        <f t="shared" si="77"/>
        <v>38.748143093353484</v>
      </c>
      <c r="E4688" s="105">
        <v>-2.3957017000757218E-2</v>
      </c>
    </row>
    <row r="4689" spans="2:5">
      <c r="B4689" s="13">
        <v>37721</v>
      </c>
      <c r="C4689">
        <v>21.639887000000002</v>
      </c>
      <c r="D4689" s="262">
        <f t="shared" si="77"/>
        <v>-0.96847251819415447</v>
      </c>
      <c r="E4689" s="105">
        <v>-2.3965207154769214E-2</v>
      </c>
    </row>
    <row r="4690" spans="2:5">
      <c r="B4690" s="13">
        <v>42789</v>
      </c>
      <c r="C4690">
        <v>686.38171399999999</v>
      </c>
      <c r="D4690" s="262">
        <f t="shared" si="77"/>
        <v>1.8365808634437519</v>
      </c>
      <c r="E4690" s="105">
        <v>-2.4006092684838515E-2</v>
      </c>
    </row>
    <row r="4691" spans="2:5">
      <c r="B4691" s="13">
        <v>41794</v>
      </c>
      <c r="C4691">
        <v>241.975021</v>
      </c>
      <c r="D4691" s="262">
        <f t="shared" si="77"/>
        <v>2.5079762580593385</v>
      </c>
      <c r="E4691" s="105">
        <v>-2.4009513130409551E-2</v>
      </c>
    </row>
    <row r="4692" spans="2:5">
      <c r="B4692" s="13">
        <v>38625</v>
      </c>
      <c r="C4692">
        <v>68.978522999999996</v>
      </c>
      <c r="D4692" s="262">
        <f t="shared" si="77"/>
        <v>-0.8868061190003641</v>
      </c>
      <c r="E4692" s="105">
        <v>-2.4011763159795231E-2</v>
      </c>
    </row>
    <row r="4693" spans="2:5">
      <c r="B4693" s="13">
        <v>42660</v>
      </c>
      <c r="C4693">
        <v>609.38385000000005</v>
      </c>
      <c r="D4693" s="262">
        <f t="shared" si="77"/>
        <v>1.4726404356494038</v>
      </c>
      <c r="E4693" s="105">
        <v>-2.4086931938121264E-2</v>
      </c>
    </row>
    <row r="4694" spans="2:5">
      <c r="B4694" s="13">
        <v>41799</v>
      </c>
      <c r="C4694">
        <v>246.45065299999999</v>
      </c>
      <c r="D4694" s="262">
        <f t="shared" si="77"/>
        <v>5.7548293955801793</v>
      </c>
      <c r="E4694" s="105">
        <v>-2.4102768323054632E-2</v>
      </c>
    </row>
    <row r="4695" spans="2:5">
      <c r="B4695" s="13">
        <v>37967</v>
      </c>
      <c r="C4695">
        <v>36.485104</v>
      </c>
      <c r="D4695" s="262">
        <f t="shared" si="77"/>
        <v>-0.48712501913699291</v>
      </c>
      <c r="E4695" s="105">
        <v>-2.4117117380976858E-2</v>
      </c>
    </row>
    <row r="4696" spans="2:5">
      <c r="B4696" s="13">
        <v>38573</v>
      </c>
      <c r="C4696">
        <v>71.138396999999998</v>
      </c>
      <c r="D4696" s="262">
        <f t="shared" si="77"/>
        <v>-0.100489509617658</v>
      </c>
      <c r="E4696" s="105">
        <v>-2.4217869818238754E-2</v>
      </c>
    </row>
    <row r="4697" spans="2:5">
      <c r="B4697" s="13">
        <v>41453</v>
      </c>
      <c r="C4697">
        <v>79.085678000000001</v>
      </c>
      <c r="D4697" s="262">
        <f t="shared" si="77"/>
        <v>0.318310550629684</v>
      </c>
      <c r="E4697" s="105">
        <v>-2.4226140602742897E-2</v>
      </c>
    </row>
    <row r="4698" spans="2:5">
      <c r="B4698" s="13">
        <v>40121</v>
      </c>
      <c r="C4698">
        <v>59.990172999999999</v>
      </c>
      <c r="D4698" s="262">
        <f t="shared" si="77"/>
        <v>1.8056039614508603</v>
      </c>
      <c r="E4698" s="105">
        <v>-2.4226837409398877E-2</v>
      </c>
    </row>
    <row r="4699" spans="2:5">
      <c r="B4699" s="13">
        <v>37694</v>
      </c>
      <c r="C4699">
        <v>21.382266999999999</v>
      </c>
      <c r="D4699" s="262">
        <f t="shared" si="77"/>
        <v>-0.81076689303437932</v>
      </c>
      <c r="E4699" s="105">
        <v>-2.4247035186859021E-2</v>
      </c>
    </row>
    <row r="4700" spans="2:5">
      <c r="B4700" s="13">
        <v>39226</v>
      </c>
      <c r="C4700">
        <v>112.99432400000001</v>
      </c>
      <c r="D4700" s="262">
        <f t="shared" si="77"/>
        <v>-0.81558522324344029</v>
      </c>
      <c r="E4700" s="105">
        <v>-2.4442820084129305E-2</v>
      </c>
    </row>
    <row r="4701" spans="2:5">
      <c r="B4701" s="13">
        <v>42706</v>
      </c>
      <c r="C4701">
        <v>612.71838400000001</v>
      </c>
      <c r="D4701" s="262">
        <f t="shared" si="77"/>
        <v>6.0521513445943995</v>
      </c>
      <c r="E4701" s="105">
        <v>-2.4466235448994008E-2</v>
      </c>
    </row>
    <row r="4702" spans="2:5">
      <c r="B4702" s="13">
        <v>39405</v>
      </c>
      <c r="C4702">
        <v>86.883895999999993</v>
      </c>
      <c r="D4702" s="262">
        <f t="shared" si="77"/>
        <v>-0.86166862892147511</v>
      </c>
      <c r="E4702" s="105">
        <v>-2.4489930926250514E-2</v>
      </c>
    </row>
    <row r="4703" spans="2:5">
      <c r="B4703" s="13">
        <v>42709</v>
      </c>
      <c r="C4703">
        <v>628.08526600000005</v>
      </c>
      <c r="D4703" s="262">
        <f t="shared" si="77"/>
        <v>-0.93419008497524436</v>
      </c>
      <c r="E4703" s="105">
        <v>-2.4518541392857685E-2</v>
      </c>
    </row>
    <row r="4704" spans="2:5">
      <c r="B4704" s="13">
        <v>44796</v>
      </c>
      <c r="C4704">
        <v>9543.9306639999995</v>
      </c>
      <c r="D4704" s="262">
        <f t="shared" si="77"/>
        <v>179.4659277607266</v>
      </c>
      <c r="E4704" s="105">
        <v>-2.4566528803328085E-2</v>
      </c>
    </row>
    <row r="4705" spans="2:5">
      <c r="B4705" s="13">
        <v>38292</v>
      </c>
      <c r="C4705">
        <v>52.884945000000002</v>
      </c>
      <c r="D4705" s="262">
        <f t="shared" si="77"/>
        <v>-0.99087943516496568</v>
      </c>
      <c r="E4705" s="105">
        <v>-2.4608119743315175E-2</v>
      </c>
    </row>
    <row r="4706" spans="2:5">
      <c r="B4706" s="13">
        <v>44543</v>
      </c>
      <c r="C4706">
        <v>5798.4287109999996</v>
      </c>
      <c r="D4706" s="262">
        <f t="shared" si="77"/>
        <v>5.7684345255645333</v>
      </c>
      <c r="E4706" s="105">
        <v>-2.4626669741459412E-2</v>
      </c>
    </row>
    <row r="4707" spans="2:5">
      <c r="B4707" s="13">
        <v>43075</v>
      </c>
      <c r="C4707">
        <v>856.68682899999999</v>
      </c>
      <c r="D4707" s="262">
        <f t="shared" si="77"/>
        <v>-0.88922710043234643</v>
      </c>
      <c r="E4707" s="105">
        <v>-2.4655595324584952E-2</v>
      </c>
    </row>
    <row r="4708" spans="2:5">
      <c r="B4708" s="13">
        <v>44736</v>
      </c>
      <c r="C4708">
        <v>7733.7221680000002</v>
      </c>
      <c r="D4708" s="262">
        <f t="shared" si="77"/>
        <v>133.60235216226937</v>
      </c>
      <c r="E4708" s="105">
        <v>-2.4682120516114764E-2</v>
      </c>
    </row>
    <row r="4709" spans="2:5">
      <c r="B4709" s="13">
        <v>39538</v>
      </c>
      <c r="C4709">
        <v>57.456069999999997</v>
      </c>
      <c r="D4709" s="262">
        <f t="shared" si="77"/>
        <v>-0.98832937058741388</v>
      </c>
      <c r="E4709" s="105">
        <v>-2.4683741493025813E-2</v>
      </c>
    </row>
    <row r="4710" spans="2:5">
      <c r="B4710" s="13">
        <v>44453</v>
      </c>
      <c r="C4710">
        <v>4923.1337890000004</v>
      </c>
      <c r="D4710" s="262">
        <f t="shared" si="77"/>
        <v>145.22844203428025</v>
      </c>
      <c r="E4710" s="105">
        <v>-2.4719269856753052E-2</v>
      </c>
    </row>
    <row r="4711" spans="2:5">
      <c r="B4711" s="13">
        <v>37491</v>
      </c>
      <c r="C4711">
        <v>33.667416000000003</v>
      </c>
      <c r="D4711" s="262">
        <f t="shared" si="77"/>
        <v>-0.58019662296315677</v>
      </c>
      <c r="E4711" s="105">
        <v>-2.4720270652061317E-2</v>
      </c>
    </row>
    <row r="4712" spans="2:5">
      <c r="B4712" s="13">
        <v>40781</v>
      </c>
      <c r="C4712">
        <v>80.198059000000001</v>
      </c>
      <c r="D4712" s="262">
        <f t="shared" si="77"/>
        <v>-0.2165432422132185</v>
      </c>
      <c r="E4712" s="105">
        <v>-2.4729683974003179E-2</v>
      </c>
    </row>
    <row r="4713" spans="2:5">
      <c r="B4713" s="13">
        <v>39139</v>
      </c>
      <c r="C4713">
        <v>102.364372</v>
      </c>
      <c r="D4713" s="262">
        <f t="shared" si="77"/>
        <v>-0.9342951748170929</v>
      </c>
      <c r="E4713" s="105">
        <v>-2.4766611828168684E-2</v>
      </c>
    </row>
    <row r="4714" spans="2:5">
      <c r="B4714" s="13">
        <v>44162</v>
      </c>
      <c r="C4714">
        <v>1557.9429929999999</v>
      </c>
      <c r="D4714" s="262">
        <f t="shared" si="77"/>
        <v>13.165026018413535</v>
      </c>
      <c r="E4714" s="105">
        <v>-2.4775829370573908E-2</v>
      </c>
    </row>
    <row r="4715" spans="2:5">
      <c r="B4715" s="13">
        <v>39199</v>
      </c>
      <c r="C4715">
        <v>109.985184</v>
      </c>
      <c r="D4715" s="262">
        <f t="shared" si="77"/>
        <v>0.98180276197092187</v>
      </c>
      <c r="E4715" s="105">
        <v>-2.4786665512804337E-2</v>
      </c>
    </row>
    <row r="4716" spans="2:5">
      <c r="B4716" s="13">
        <v>39959</v>
      </c>
      <c r="C4716">
        <v>55.497543</v>
      </c>
      <c r="D4716" s="262">
        <f t="shared" si="77"/>
        <v>-0.92824124629480231</v>
      </c>
      <c r="E4716" s="105">
        <v>-2.4793380152000794E-2</v>
      </c>
    </row>
    <row r="4717" spans="2:5">
      <c r="B4717" s="13">
        <v>43767</v>
      </c>
      <c r="C4717">
        <v>773.39056400000004</v>
      </c>
      <c r="D4717" s="262">
        <f t="shared" si="77"/>
        <v>0.30678925073886537</v>
      </c>
      <c r="E4717" s="105">
        <v>-2.484375137002981E-2</v>
      </c>
    </row>
    <row r="4718" spans="2:5">
      <c r="B4718" s="13">
        <v>42704</v>
      </c>
      <c r="C4718">
        <v>591.82501200000002</v>
      </c>
      <c r="D4718" s="262">
        <f t="shared" si="77"/>
        <v>-0.36192737984743217</v>
      </c>
      <c r="E4718" s="105">
        <v>-2.4933603429039931E-2</v>
      </c>
    </row>
    <row r="4719" spans="2:5">
      <c r="B4719" s="13">
        <v>43444</v>
      </c>
      <c r="C4719">
        <v>927.51983600000005</v>
      </c>
      <c r="D4719" s="262">
        <f t="shared" si="77"/>
        <v>9.5200089810390798E-2</v>
      </c>
      <c r="E4719" s="105">
        <v>-2.4937537021028924E-2</v>
      </c>
    </row>
    <row r="4720" spans="2:5">
      <c r="B4720" s="13">
        <v>42222</v>
      </c>
      <c r="C4720">
        <v>846.89532499999996</v>
      </c>
      <c r="D4720" s="262">
        <f t="shared" si="77"/>
        <v>0.40025882792256051</v>
      </c>
      <c r="E4720" s="105">
        <v>-2.4946017125998466E-2</v>
      </c>
    </row>
    <row r="4721" spans="2:5">
      <c r="B4721" s="13">
        <v>42730</v>
      </c>
      <c r="C4721">
        <v>604.81341599999996</v>
      </c>
      <c r="D4721" s="262">
        <f t="shared" si="77"/>
        <v>25.792780250118874</v>
      </c>
      <c r="E4721" s="105">
        <v>-2.4998015943991866E-2</v>
      </c>
    </row>
    <row r="4722" spans="2:5">
      <c r="B4722" s="13">
        <v>37777</v>
      </c>
      <c r="C4722">
        <v>22.573746</v>
      </c>
      <c r="D4722" s="262">
        <f t="shared" si="77"/>
        <v>-0.96516142911407399</v>
      </c>
      <c r="E4722" s="105">
        <v>-2.5035078012108261E-2</v>
      </c>
    </row>
    <row r="4723" spans="2:5">
      <c r="B4723" s="13">
        <v>42712</v>
      </c>
      <c r="C4723">
        <v>647.95269800000005</v>
      </c>
      <c r="D4723" s="262">
        <f t="shared" si="77"/>
        <v>-0.26260114455229028</v>
      </c>
      <c r="E4723" s="105">
        <v>-2.5257054342302854E-2</v>
      </c>
    </row>
    <row r="4724" spans="2:5">
      <c r="B4724" s="13">
        <v>43529</v>
      </c>
      <c r="C4724">
        <v>878.70043899999996</v>
      </c>
      <c r="D4724" s="262">
        <f t="shared" si="77"/>
        <v>-0.88304967542278356</v>
      </c>
      <c r="E4724" s="105">
        <v>-2.5313131116919709E-2</v>
      </c>
    </row>
    <row r="4725" spans="2:5">
      <c r="B4725" s="13">
        <v>45338</v>
      </c>
      <c r="C4725">
        <v>7513.4501950000003</v>
      </c>
      <c r="D4725" s="262">
        <f t="shared" si="77"/>
        <v>57.12260666677178</v>
      </c>
      <c r="E4725">
        <v>-2.5322165292440565E-2</v>
      </c>
    </row>
    <row r="4726" spans="2:5">
      <c r="B4726" s="13">
        <v>40486</v>
      </c>
      <c r="C4726">
        <v>129.26898199999999</v>
      </c>
      <c r="D4726" s="262">
        <f t="shared" si="77"/>
        <v>0.51090527583711598</v>
      </c>
      <c r="E4726" s="105">
        <v>-2.5337871206542576E-2</v>
      </c>
    </row>
    <row r="4727" spans="2:5">
      <c r="B4727" s="13">
        <v>41001</v>
      </c>
      <c r="C4727">
        <v>85.557304000000002</v>
      </c>
      <c r="D4727" s="262">
        <f t="shared" si="77"/>
        <v>-0.91005721675576046</v>
      </c>
      <c r="E4727" s="105">
        <v>-2.5337967247749157E-2</v>
      </c>
    </row>
    <row r="4728" spans="2:5">
      <c r="B4728" s="13">
        <v>43445</v>
      </c>
      <c r="C4728">
        <v>951.24145499999997</v>
      </c>
      <c r="D4728" s="262">
        <f t="shared" si="77"/>
        <v>0.25882797189129464</v>
      </c>
      <c r="E4728" s="105">
        <v>-2.5374309882737617E-2</v>
      </c>
    </row>
    <row r="4729" spans="2:5">
      <c r="B4729" s="13">
        <v>42958</v>
      </c>
      <c r="C4729">
        <v>755.65643299999999</v>
      </c>
      <c r="D4729" s="262">
        <f t="shared" si="77"/>
        <v>-0.15733942840841211</v>
      </c>
      <c r="E4729" s="105">
        <v>-2.5380986021394426E-2</v>
      </c>
    </row>
    <row r="4730" spans="2:5">
      <c r="B4730" s="13">
        <v>42348</v>
      </c>
      <c r="C4730">
        <v>896.75067100000001</v>
      </c>
      <c r="D4730" s="262">
        <f t="shared" si="77"/>
        <v>5.526675760386094E-2</v>
      </c>
      <c r="E4730" s="105">
        <v>-2.5383257028516314E-2</v>
      </c>
    </row>
    <row r="4731" spans="2:5">
      <c r="B4731" s="13">
        <v>42458</v>
      </c>
      <c r="C4731">
        <v>849.78576699999996</v>
      </c>
      <c r="D4731" s="262">
        <f t="shared" si="77"/>
        <v>-6.1310215762797299E-2</v>
      </c>
      <c r="E4731" s="105">
        <v>-2.5458052650784598E-2</v>
      </c>
    </row>
    <row r="4732" spans="2:5">
      <c r="B4732" s="13">
        <v>44040</v>
      </c>
      <c r="C4732">
        <v>905.28924600000005</v>
      </c>
      <c r="D4732" s="262">
        <f t="shared" si="77"/>
        <v>-7.781645755348722E-2</v>
      </c>
      <c r="E4732" s="105">
        <v>-2.5500150174116033E-2</v>
      </c>
    </row>
    <row r="4733" spans="2:5">
      <c r="B4733" s="13">
        <v>43201</v>
      </c>
      <c r="C4733">
        <v>981.680115</v>
      </c>
      <c r="D4733" s="262">
        <f t="shared" si="77"/>
        <v>0.23884598632611911</v>
      </c>
      <c r="E4733" s="105">
        <v>-2.5516573734780907E-2</v>
      </c>
    </row>
    <row r="4734" spans="2:5">
      <c r="B4734" s="13">
        <v>42390</v>
      </c>
      <c r="C4734">
        <v>792.41497800000002</v>
      </c>
      <c r="D4734" s="262">
        <f t="shared" si="77"/>
        <v>6.4255589185363275</v>
      </c>
      <c r="E4734" s="105">
        <v>-2.5536009041752981E-2</v>
      </c>
    </row>
    <row r="4735" spans="2:5">
      <c r="B4735" s="13">
        <v>39352</v>
      </c>
      <c r="C4735">
        <v>106.714523</v>
      </c>
      <c r="D4735" s="262">
        <f t="shared" si="77"/>
        <v>-0.1490684045529409</v>
      </c>
      <c r="E4735" s="105">
        <v>-2.556001785895361E-2</v>
      </c>
    </row>
    <row r="4736" spans="2:5">
      <c r="B4736" s="13">
        <v>40268</v>
      </c>
      <c r="C4736">
        <v>125.40904999999999</v>
      </c>
      <c r="D4736" s="262">
        <f t="shared" si="77"/>
        <v>0.21002198337430125</v>
      </c>
      <c r="E4736" s="105">
        <v>-2.5582586331950721E-2</v>
      </c>
    </row>
    <row r="4737" spans="2:5">
      <c r="B4737" s="13">
        <v>40576</v>
      </c>
      <c r="C4737">
        <v>103.64196</v>
      </c>
      <c r="D4737" s="262">
        <f t="shared" si="77"/>
        <v>0.51229636094008479</v>
      </c>
      <c r="E4737" s="105">
        <v>-2.558634566542814E-2</v>
      </c>
    </row>
    <row r="4738" spans="2:5">
      <c r="B4738" s="13">
        <v>38673</v>
      </c>
      <c r="C4738">
        <v>68.532837000000001</v>
      </c>
      <c r="D4738" s="262">
        <f t="shared" si="77"/>
        <v>-0.98755913509343196</v>
      </c>
      <c r="E4738" s="105">
        <v>-2.5590838174727022E-2</v>
      </c>
    </row>
    <row r="4739" spans="2:5">
      <c r="B4739" s="13">
        <v>44461</v>
      </c>
      <c r="C4739">
        <v>5508.6875</v>
      </c>
      <c r="D4739" s="262">
        <f t="shared" si="77"/>
        <v>49.418096724839884</v>
      </c>
      <c r="E4739" s="105">
        <v>-2.5607594290454991E-2</v>
      </c>
    </row>
    <row r="4740" spans="2:5">
      <c r="B4740" s="13">
        <v>40305</v>
      </c>
      <c r="C4740">
        <v>109.260124</v>
      </c>
      <c r="D4740" s="262">
        <f t="shared" si="77"/>
        <v>-0.97468376201368234</v>
      </c>
      <c r="E4740" s="105">
        <v>-2.5690087028533475E-2</v>
      </c>
    </row>
    <row r="4741" spans="2:5">
      <c r="B4741" s="13">
        <v>44391</v>
      </c>
      <c r="C4741">
        <v>4315.8120120000003</v>
      </c>
      <c r="D4741" s="262">
        <f t="shared" si="77"/>
        <v>180.72505738104934</v>
      </c>
      <c r="E4741" s="105">
        <v>-2.5695957101115531E-2</v>
      </c>
    </row>
    <row r="4742" spans="2:5">
      <c r="B4742" s="13">
        <v>37715</v>
      </c>
      <c r="C4742">
        <v>23.749130000000001</v>
      </c>
      <c r="D4742" s="262">
        <f t="shared" si="77"/>
        <v>-0.68669089494476965</v>
      </c>
      <c r="E4742" s="105">
        <v>-2.5759573349925909E-2</v>
      </c>
    </row>
    <row r="4743" spans="2:5">
      <c r="B4743" s="13">
        <v>38833</v>
      </c>
      <c r="C4743">
        <v>75.800956999999997</v>
      </c>
      <c r="D4743" s="262">
        <f t="shared" si="77"/>
        <v>-0.907730763964401</v>
      </c>
      <c r="E4743" s="105">
        <v>-2.577664767010817E-2</v>
      </c>
    </row>
    <row r="4744" spans="2:5">
      <c r="B4744" s="13">
        <v>43054</v>
      </c>
      <c r="C4744">
        <v>821.51928699999996</v>
      </c>
      <c r="D4744" s="262">
        <f t="shared" ref="D4744:D4807" si="78">(C4744-C4745)/C4745</f>
        <v>-0.91105434294535548</v>
      </c>
      <c r="E4744" s="105">
        <v>-2.5792613567937495E-2</v>
      </c>
    </row>
    <row r="4745" spans="2:5">
      <c r="B4745" s="13">
        <v>44778</v>
      </c>
      <c r="C4745">
        <v>9236.1933590000008</v>
      </c>
      <c r="D4745" s="262">
        <f t="shared" si="78"/>
        <v>93.293397104254879</v>
      </c>
      <c r="E4745" s="105">
        <v>-2.5807917623636975E-2</v>
      </c>
    </row>
    <row r="4746" spans="2:5">
      <c r="B4746" s="13">
        <v>40620</v>
      </c>
      <c r="C4746">
        <v>97.951644999999999</v>
      </c>
      <c r="D4746" s="262">
        <f t="shared" si="78"/>
        <v>2.4350847739785495</v>
      </c>
      <c r="E4746" s="105">
        <v>-2.5835541344342038E-2</v>
      </c>
    </row>
    <row r="4747" spans="2:5">
      <c r="B4747" s="13">
        <v>37587</v>
      </c>
      <c r="C4747">
        <v>28.515059000000001</v>
      </c>
      <c r="D4747" s="262">
        <f t="shared" si="78"/>
        <v>-0.96396700271864644</v>
      </c>
      <c r="E4747" s="105">
        <v>-2.5852752012379427E-2</v>
      </c>
    </row>
    <row r="4748" spans="2:5">
      <c r="B4748" s="13">
        <v>43838</v>
      </c>
      <c r="C4748">
        <v>791.35961899999995</v>
      </c>
      <c r="D4748" s="262">
        <f t="shared" si="78"/>
        <v>-0.22579887814000582</v>
      </c>
      <c r="E4748" s="105">
        <v>-2.5855450422438784E-2</v>
      </c>
    </row>
    <row r="4749" spans="2:5">
      <c r="B4749" s="13">
        <v>43873</v>
      </c>
      <c r="C4749">
        <v>1022.162842</v>
      </c>
      <c r="D4749" s="262">
        <f t="shared" si="78"/>
        <v>30.917552484846183</v>
      </c>
      <c r="E4749" s="105">
        <v>-2.5892909718765886E-2</v>
      </c>
    </row>
    <row r="4750" spans="2:5">
      <c r="B4750" s="13">
        <v>38162</v>
      </c>
      <c r="C4750">
        <v>32.025100999999999</v>
      </c>
      <c r="D4750" s="262">
        <f t="shared" si="78"/>
        <v>-0.56517990388829364</v>
      </c>
      <c r="E4750" s="105">
        <v>-2.5954956527769173E-2</v>
      </c>
    </row>
    <row r="4751" spans="2:5">
      <c r="B4751" s="13">
        <v>39504</v>
      </c>
      <c r="C4751">
        <v>73.651381999999998</v>
      </c>
      <c r="D4751" s="262">
        <f t="shared" si="78"/>
        <v>0.32486506507007074</v>
      </c>
      <c r="E4751" s="105">
        <v>-2.596132672184432E-2</v>
      </c>
    </row>
    <row r="4752" spans="2:5">
      <c r="B4752" s="13">
        <v>40017</v>
      </c>
      <c r="C4752">
        <v>55.591610000000003</v>
      </c>
      <c r="D4752" s="262">
        <f t="shared" si="78"/>
        <v>-0.93813169484303893</v>
      </c>
      <c r="E4752" s="105">
        <v>-2.603805454677164E-2</v>
      </c>
    </row>
    <row r="4753" spans="2:5">
      <c r="B4753" s="13">
        <v>43859</v>
      </c>
      <c r="C4753">
        <v>898.54748500000005</v>
      </c>
      <c r="D4753" s="262">
        <f t="shared" si="78"/>
        <v>-0.72212130645721684</v>
      </c>
      <c r="E4753" s="105">
        <v>-2.6056095920251626E-2</v>
      </c>
    </row>
    <row r="4754" spans="2:5">
      <c r="B4754" s="13">
        <v>44314</v>
      </c>
      <c r="C4754">
        <v>3233.5961910000001</v>
      </c>
      <c r="D4754" s="262">
        <f t="shared" si="78"/>
        <v>-0.60917483577330422</v>
      </c>
      <c r="E4754" s="105">
        <v>-2.605847532224604E-2</v>
      </c>
    </row>
    <row r="4755" spans="2:5">
      <c r="B4755" s="13">
        <v>44712</v>
      </c>
      <c r="C4755">
        <v>8273.7666019999997</v>
      </c>
      <c r="D4755" s="262">
        <f t="shared" si="78"/>
        <v>93.482101086321308</v>
      </c>
      <c r="E4755" s="105">
        <v>-2.6133012062508482E-2</v>
      </c>
    </row>
    <row r="4756" spans="2:5">
      <c r="B4756" s="13">
        <v>40764</v>
      </c>
      <c r="C4756">
        <v>87.569671999999997</v>
      </c>
      <c r="D4756" s="262">
        <f t="shared" si="78"/>
        <v>-0.92047205725906911</v>
      </c>
      <c r="E4756" s="105">
        <v>-2.614846212674745E-2</v>
      </c>
    </row>
    <row r="4757" spans="2:5">
      <c r="B4757" s="13">
        <v>43242</v>
      </c>
      <c r="C4757">
        <v>1101.1182859999999</v>
      </c>
      <c r="D4757" s="262">
        <f t="shared" si="78"/>
        <v>17.539912691274594</v>
      </c>
      <c r="E4757" s="105">
        <v>-2.6188647619245411E-2</v>
      </c>
    </row>
    <row r="4758" spans="2:5">
      <c r="B4758" s="13">
        <v>40035</v>
      </c>
      <c r="C4758">
        <v>59.391773000000001</v>
      </c>
      <c r="D4758" s="262">
        <f t="shared" si="78"/>
        <v>0.81020628390130323</v>
      </c>
      <c r="E4758" s="105">
        <v>-2.6218645082146767E-2</v>
      </c>
    </row>
    <row r="4759" spans="2:5">
      <c r="B4759" s="13">
        <v>39785</v>
      </c>
      <c r="C4759">
        <v>32.809395000000002</v>
      </c>
      <c r="D4759" s="262">
        <f t="shared" si="78"/>
        <v>-0.3284559148354233</v>
      </c>
      <c r="E4759" s="105">
        <v>-2.6242520834817335E-2</v>
      </c>
    </row>
    <row r="4760" spans="2:5">
      <c r="B4760" s="13">
        <v>40007</v>
      </c>
      <c r="C4760">
        <v>48.856650999999999</v>
      </c>
      <c r="D4760" s="262">
        <f t="shared" si="78"/>
        <v>-0.95803953941051745</v>
      </c>
      <c r="E4760" s="105">
        <v>-2.6246644197186197E-2</v>
      </c>
    </row>
    <row r="4761" spans="2:5">
      <c r="B4761" s="13">
        <v>44081</v>
      </c>
      <c r="C4761">
        <v>1164.349731</v>
      </c>
      <c r="D4761" s="262">
        <f t="shared" si="78"/>
        <v>11.16886645877533</v>
      </c>
      <c r="E4761" s="105">
        <v>-2.6250948269218199E-2</v>
      </c>
    </row>
    <row r="4762" spans="2:5">
      <c r="B4762" s="13">
        <v>40954</v>
      </c>
      <c r="C4762">
        <v>95.682677999999996</v>
      </c>
      <c r="D4762" s="262">
        <f t="shared" si="78"/>
        <v>-0.2017615914479558</v>
      </c>
      <c r="E4762" s="105">
        <v>-2.629889216817485E-2</v>
      </c>
    </row>
    <row r="4763" spans="2:5">
      <c r="B4763" s="13">
        <v>39262</v>
      </c>
      <c r="C4763">
        <v>119.867294</v>
      </c>
      <c r="D4763" s="262">
        <f t="shared" si="78"/>
        <v>-0.89035753510871773</v>
      </c>
      <c r="E4763" s="105">
        <v>-2.6323377596126869E-2</v>
      </c>
    </row>
    <row r="4764" spans="2:5">
      <c r="B4764" s="13">
        <v>43256</v>
      </c>
      <c r="C4764">
        <v>1093.2561040000001</v>
      </c>
      <c r="D4764" s="262">
        <f t="shared" si="78"/>
        <v>14.066762771840541</v>
      </c>
      <c r="E4764" s="105">
        <v>-2.633126400187594E-2</v>
      </c>
    </row>
    <row r="4765" spans="2:5">
      <c r="B4765" s="13">
        <v>39478</v>
      </c>
      <c r="C4765">
        <v>72.560783000000001</v>
      </c>
      <c r="D4765" s="262">
        <f t="shared" si="78"/>
        <v>-0.92372199091297558</v>
      </c>
      <c r="E4765" s="105">
        <v>-2.634135529405477E-2</v>
      </c>
    </row>
    <row r="4766" spans="2:5">
      <c r="B4766" s="13">
        <v>43173</v>
      </c>
      <c r="C4766">
        <v>951.26739499999996</v>
      </c>
      <c r="D4766" s="262">
        <f t="shared" si="78"/>
        <v>8.918275064328677</v>
      </c>
      <c r="E4766" s="105">
        <v>-2.6357669428671408E-2</v>
      </c>
    </row>
    <row r="4767" spans="2:5">
      <c r="B4767" s="13">
        <v>40717</v>
      </c>
      <c r="C4767">
        <v>95.910567999999998</v>
      </c>
      <c r="D4767" s="262">
        <f t="shared" si="78"/>
        <v>-4.6292609019315874E-2</v>
      </c>
      <c r="E4767" s="105">
        <v>-2.6370770676520012E-2</v>
      </c>
    </row>
    <row r="4768" spans="2:5">
      <c r="B4768" s="13">
        <v>39098</v>
      </c>
      <c r="C4768">
        <v>100.56603200000001</v>
      </c>
      <c r="D4768" s="262">
        <f t="shared" si="78"/>
        <v>1.5266612473335159</v>
      </c>
      <c r="E4768" s="105">
        <v>-2.6374566091744388E-2</v>
      </c>
    </row>
    <row r="4769" spans="2:5">
      <c r="B4769" s="13">
        <v>37981</v>
      </c>
      <c r="C4769">
        <v>39.801945000000003</v>
      </c>
      <c r="D4769" s="262">
        <f t="shared" si="78"/>
        <v>-0.95991234236677947</v>
      </c>
      <c r="E4769" s="105">
        <v>-2.6388046566807113E-2</v>
      </c>
    </row>
    <row r="4770" spans="2:5">
      <c r="B4770" s="13">
        <v>43868</v>
      </c>
      <c r="C4770">
        <v>992.87280299999998</v>
      </c>
      <c r="D4770" s="262">
        <f t="shared" si="78"/>
        <v>8.9680834188693748</v>
      </c>
      <c r="E4770" s="105">
        <v>-2.6452507074216505E-2</v>
      </c>
    </row>
    <row r="4771" spans="2:5">
      <c r="B4771" s="13">
        <v>41597</v>
      </c>
      <c r="C4771">
        <v>99.605186000000003</v>
      </c>
      <c r="D4771" s="262">
        <f t="shared" si="78"/>
        <v>0.37400531367508161</v>
      </c>
      <c r="E4771" s="105">
        <v>-2.6465439470351279E-2</v>
      </c>
    </row>
    <row r="4772" spans="2:5">
      <c r="B4772" s="13">
        <v>38588</v>
      </c>
      <c r="C4772">
        <v>72.492576999999997</v>
      </c>
      <c r="D4772" s="262">
        <f t="shared" si="78"/>
        <v>-0.90650163112353455</v>
      </c>
      <c r="E4772" s="105">
        <v>-2.647340878914611E-2</v>
      </c>
    </row>
    <row r="4773" spans="2:5">
      <c r="B4773" s="13">
        <v>42961</v>
      </c>
      <c r="C4773">
        <v>775.33520499999997</v>
      </c>
      <c r="D4773" s="262">
        <f t="shared" si="78"/>
        <v>23.372163324366788</v>
      </c>
      <c r="E4773" s="105">
        <v>-2.6482205797387217E-2</v>
      </c>
    </row>
    <row r="4774" spans="2:5">
      <c r="B4774" s="13">
        <v>39862</v>
      </c>
      <c r="C4774">
        <v>31.812325999999999</v>
      </c>
      <c r="D4774" s="262">
        <f t="shared" si="78"/>
        <v>2.2370274924221979E-2</v>
      </c>
      <c r="E4774" s="105">
        <v>-2.64822155191809E-2</v>
      </c>
    </row>
    <row r="4775" spans="2:5">
      <c r="B4775" s="13">
        <v>39904</v>
      </c>
      <c r="C4775">
        <v>31.116247000000001</v>
      </c>
      <c r="D4775" s="262">
        <f t="shared" si="78"/>
        <v>-0.82347671902986996</v>
      </c>
      <c r="E4775" s="105">
        <v>-2.6486240795634313E-2</v>
      </c>
    </row>
    <row r="4776" spans="2:5">
      <c r="B4776" s="13">
        <v>41667</v>
      </c>
      <c r="C4776">
        <v>176.27276599999999</v>
      </c>
      <c r="D4776" s="262">
        <f t="shared" si="78"/>
        <v>5.4972507923042082</v>
      </c>
      <c r="E4776" s="105">
        <v>-2.6569481460092713E-2</v>
      </c>
    </row>
    <row r="4777" spans="2:5">
      <c r="B4777" s="13">
        <v>37557</v>
      </c>
      <c r="C4777">
        <v>27.130362000000002</v>
      </c>
      <c r="D4777" s="262">
        <f t="shared" si="78"/>
        <v>-0.64846856915581796</v>
      </c>
      <c r="E4777" s="105">
        <v>-2.6574380116807246E-2</v>
      </c>
    </row>
    <row r="4778" spans="2:5">
      <c r="B4778" s="13">
        <v>39598</v>
      </c>
      <c r="C4778">
        <v>77.177627999999999</v>
      </c>
      <c r="D4778" s="262">
        <f t="shared" si="78"/>
        <v>-0.6808151234756753</v>
      </c>
      <c r="E4778" s="105">
        <v>-2.6593333939576493E-2</v>
      </c>
    </row>
    <row r="4779" spans="2:5">
      <c r="B4779" s="13">
        <v>41806</v>
      </c>
      <c r="C4779">
        <v>241.79600500000001</v>
      </c>
      <c r="D4779" s="262">
        <f t="shared" si="78"/>
        <v>-0.62397454293587684</v>
      </c>
      <c r="E4779" s="105">
        <v>-2.6664374258352705E-2</v>
      </c>
    </row>
    <row r="4780" spans="2:5">
      <c r="B4780" s="13">
        <v>43733</v>
      </c>
      <c r="C4780">
        <v>643.03094499999997</v>
      </c>
      <c r="D4780" s="262">
        <f t="shared" si="78"/>
        <v>4.8916631453533368</v>
      </c>
      <c r="E4780" s="105">
        <v>-2.6688012606493158E-2</v>
      </c>
    </row>
    <row r="4781" spans="2:5">
      <c r="B4781" s="13">
        <v>40352</v>
      </c>
      <c r="C4781">
        <v>109.142517</v>
      </c>
      <c r="D4781" s="262">
        <f t="shared" si="78"/>
        <v>0.50130746503863055</v>
      </c>
      <c r="E4781" s="105">
        <v>-2.6738828890979484E-2</v>
      </c>
    </row>
    <row r="4782" spans="2:5">
      <c r="B4782" s="13">
        <v>38551</v>
      </c>
      <c r="C4782">
        <v>72.698311000000004</v>
      </c>
      <c r="D4782" s="262">
        <f t="shared" si="78"/>
        <v>-0.91267844033272594</v>
      </c>
      <c r="E4782" s="105">
        <v>-2.6847023009030028E-2</v>
      </c>
    </row>
    <row r="4783" spans="2:5">
      <c r="B4783" s="13">
        <v>43047</v>
      </c>
      <c r="C4783">
        <v>832.53564500000005</v>
      </c>
      <c r="D4783" s="262">
        <f t="shared" si="78"/>
        <v>0.1071294184210126</v>
      </c>
      <c r="E4783" s="105">
        <v>-2.6854375338461106E-2</v>
      </c>
    </row>
    <row r="4784" spans="2:5">
      <c r="B4784" s="13">
        <v>42576</v>
      </c>
      <c r="C4784">
        <v>751.97680700000001</v>
      </c>
      <c r="D4784" s="262">
        <f t="shared" si="78"/>
        <v>9.9779959867763637</v>
      </c>
      <c r="E4784" s="105">
        <v>-2.69161369866792E-2</v>
      </c>
    </row>
    <row r="4785" spans="2:5">
      <c r="B4785" s="13">
        <v>38758</v>
      </c>
      <c r="C4785">
        <v>68.498549999999994</v>
      </c>
      <c r="D4785" s="262">
        <f t="shared" si="78"/>
        <v>-0.11015742505752832</v>
      </c>
      <c r="E4785" s="105">
        <v>-2.7027075398375948E-2</v>
      </c>
    </row>
    <row r="4786" spans="2:5">
      <c r="B4786" s="13">
        <v>40912</v>
      </c>
      <c r="C4786">
        <v>76.978279000000001</v>
      </c>
      <c r="D4786" s="262">
        <f t="shared" si="78"/>
        <v>-0.92203371342666762</v>
      </c>
      <c r="E4786" s="105">
        <v>-2.7041531922346033E-2</v>
      </c>
    </row>
    <row r="4787" spans="2:5">
      <c r="B4787" s="13">
        <v>42234</v>
      </c>
      <c r="C4787">
        <v>987.32775900000001</v>
      </c>
      <c r="D4787" s="262">
        <f t="shared" si="78"/>
        <v>10.272395609796508</v>
      </c>
      <c r="E4787" s="105">
        <v>-2.7048279839764731E-2</v>
      </c>
    </row>
    <row r="4788" spans="2:5">
      <c r="B4788" s="13">
        <v>41467</v>
      </c>
      <c r="C4788">
        <v>87.588104000000001</v>
      </c>
      <c r="D4788" s="262">
        <f t="shared" si="78"/>
        <v>-0.69255220212611057</v>
      </c>
      <c r="E4788" s="105">
        <v>-2.7094261866796667E-2</v>
      </c>
    </row>
    <row r="4789" spans="2:5">
      <c r="B4789" s="13">
        <v>41911</v>
      </c>
      <c r="C4789">
        <v>284.88772599999999</v>
      </c>
      <c r="D4789" s="262">
        <f t="shared" si="78"/>
        <v>2.3439734647266732</v>
      </c>
      <c r="E4789" s="105">
        <v>-2.7154772397987758E-2</v>
      </c>
    </row>
    <row r="4790" spans="2:5">
      <c r="B4790" s="13">
        <v>41381</v>
      </c>
      <c r="C4790">
        <v>85.194373999999996</v>
      </c>
      <c r="D4790" s="262">
        <f t="shared" si="78"/>
        <v>-0.19408843751287408</v>
      </c>
      <c r="E4790" s="105">
        <v>-2.715483789251022E-2</v>
      </c>
    </row>
    <row r="4791" spans="2:5">
      <c r="B4791" s="13">
        <v>39104</v>
      </c>
      <c r="C4791">
        <v>105.711815</v>
      </c>
      <c r="D4791" s="262">
        <f t="shared" si="78"/>
        <v>7.1108204885387466E-2</v>
      </c>
      <c r="E4791" s="105">
        <v>-2.7199919563854376E-2</v>
      </c>
    </row>
    <row r="4792" spans="2:5">
      <c r="B4792" s="13">
        <v>40693</v>
      </c>
      <c r="C4792">
        <v>98.693871000000001</v>
      </c>
      <c r="D4792" s="262">
        <f t="shared" si="78"/>
        <v>0.41399413893835124</v>
      </c>
      <c r="E4792" s="105">
        <v>-2.7230101857501639E-2</v>
      </c>
    </row>
    <row r="4793" spans="2:5">
      <c r="B4793" s="13">
        <v>38945</v>
      </c>
      <c r="C4793">
        <v>69.797934999999995</v>
      </c>
      <c r="D4793" s="262">
        <f t="shared" si="78"/>
        <v>-0.94381480718546507</v>
      </c>
      <c r="E4793" s="105">
        <v>-2.7295332493252101E-2</v>
      </c>
    </row>
    <row r="4794" spans="2:5">
      <c r="B4794" s="13">
        <v>44099</v>
      </c>
      <c r="C4794">
        <v>1242.283447</v>
      </c>
      <c r="D4794" s="262">
        <f t="shared" si="78"/>
        <v>11.09699312925844</v>
      </c>
      <c r="E4794" s="105">
        <v>-2.7304203387267169E-2</v>
      </c>
    </row>
    <row r="4795" spans="2:5">
      <c r="B4795" s="13">
        <v>40631</v>
      </c>
      <c r="C4795">
        <v>102.693573</v>
      </c>
      <c r="D4795" s="262">
        <f t="shared" si="78"/>
        <v>-1.9304906662543166E-2</v>
      </c>
      <c r="E4795" s="105">
        <v>-2.7338223271028389E-2</v>
      </c>
    </row>
    <row r="4796" spans="2:5">
      <c r="B4796" s="13">
        <v>39293</v>
      </c>
      <c r="C4796">
        <v>104.71508799999999</v>
      </c>
      <c r="D4796" s="262">
        <f t="shared" si="78"/>
        <v>-0.98625245004594986</v>
      </c>
      <c r="E4796" s="105">
        <v>-2.735108916987684E-2</v>
      </c>
    </row>
    <row r="4797" spans="2:5">
      <c r="B4797" s="13">
        <v>45233</v>
      </c>
      <c r="C4797">
        <v>7617</v>
      </c>
      <c r="D4797" s="262">
        <f t="shared" si="78"/>
        <v>1.2941988285730424</v>
      </c>
      <c r="E4797">
        <v>-2.7401820230172826E-2</v>
      </c>
    </row>
    <row r="4798" spans="2:5">
      <c r="B4798" s="13">
        <v>44315</v>
      </c>
      <c r="C4798">
        <v>3320.1132809999999</v>
      </c>
      <c r="D4798" s="262">
        <f t="shared" si="78"/>
        <v>4.5002973231716767</v>
      </c>
      <c r="E4798" s="105">
        <v>-2.7413008005195052E-2</v>
      </c>
    </row>
    <row r="4799" spans="2:5">
      <c r="B4799" s="13">
        <v>43727</v>
      </c>
      <c r="C4799">
        <v>603.62432899999999</v>
      </c>
      <c r="D4799" s="262">
        <f t="shared" si="78"/>
        <v>5.1470211555830119</v>
      </c>
      <c r="E4799" s="105">
        <v>-2.7475937444153848E-2</v>
      </c>
    </row>
    <row r="4800" spans="2:5">
      <c r="B4800" s="13">
        <v>39150</v>
      </c>
      <c r="C4800">
        <v>98.197861000000003</v>
      </c>
      <c r="D4800" s="262">
        <f t="shared" si="78"/>
        <v>-0.98448214808661094</v>
      </c>
      <c r="E4800" s="105">
        <v>-2.7508434220802305E-2</v>
      </c>
    </row>
    <row r="4801" spans="2:5">
      <c r="B4801" s="13">
        <v>44510</v>
      </c>
      <c r="C4801">
        <v>6328.0576170000004</v>
      </c>
      <c r="D4801" s="262">
        <f t="shared" si="78"/>
        <v>98.754774116293149</v>
      </c>
      <c r="E4801" s="105">
        <v>-2.755697282980249E-2</v>
      </c>
    </row>
    <row r="4802" spans="2:5">
      <c r="B4802" s="13">
        <v>39549</v>
      </c>
      <c r="C4802">
        <v>63.436138</v>
      </c>
      <c r="D4802" s="262">
        <f t="shared" si="78"/>
        <v>-0.99119495351154052</v>
      </c>
      <c r="E4802" s="105">
        <v>-2.7584332418153341E-2</v>
      </c>
    </row>
    <row r="4803" spans="2:5">
      <c r="B4803" s="13">
        <v>45071</v>
      </c>
      <c r="C4803">
        <v>7204.5205079999996</v>
      </c>
      <c r="D4803" s="262">
        <f t="shared" si="78"/>
        <v>28.196001261886117</v>
      </c>
      <c r="E4803">
        <v>-2.7601104714236966E-2</v>
      </c>
    </row>
    <row r="4804" spans="2:5">
      <c r="B4804" s="13">
        <v>41732</v>
      </c>
      <c r="C4804">
        <v>246.763947</v>
      </c>
      <c r="D4804" s="262">
        <f t="shared" si="78"/>
        <v>-0.74299848610241026</v>
      </c>
      <c r="E4804" s="105">
        <v>-2.7601585597220833E-2</v>
      </c>
    </row>
    <row r="4805" spans="2:5">
      <c r="B4805" s="13">
        <v>43154</v>
      </c>
      <c r="C4805">
        <v>960.165344</v>
      </c>
      <c r="D4805" s="262">
        <f t="shared" si="78"/>
        <v>13.307803066322638</v>
      </c>
      <c r="E4805" s="105">
        <v>-2.7605477282245921E-2</v>
      </c>
    </row>
    <row r="4806" spans="2:5">
      <c r="B4806" s="13">
        <v>39566</v>
      </c>
      <c r="C4806">
        <v>67.107810999999998</v>
      </c>
      <c r="D4806" s="262">
        <f t="shared" si="78"/>
        <v>-0.99085282265723884</v>
      </c>
      <c r="E4806" s="105">
        <v>-2.765364417555163E-2</v>
      </c>
    </row>
    <row r="4807" spans="2:5">
      <c r="B4807" s="13">
        <v>45222</v>
      </c>
      <c r="C4807">
        <v>7336.4501950000003</v>
      </c>
      <c r="D4807" s="262">
        <f t="shared" si="78"/>
        <v>308.12408244426638</v>
      </c>
      <c r="E4807">
        <v>-2.7673013485305278E-2</v>
      </c>
    </row>
    <row r="4808" spans="2:5">
      <c r="B4808" s="13">
        <v>37679</v>
      </c>
      <c r="C4808">
        <v>23.733027</v>
      </c>
      <c r="D4808" s="262">
        <f t="shared" ref="D4808:D4871" si="79">(C4808-C4809)/C4809</f>
        <v>-0.96021892023078736</v>
      </c>
      <c r="E4808" s="105">
        <v>-2.7704869495756949E-2</v>
      </c>
    </row>
    <row r="4809" spans="2:5">
      <c r="B4809" s="13">
        <v>43676</v>
      </c>
      <c r="C4809">
        <v>596.59082000000001</v>
      </c>
      <c r="D4809" s="262">
        <f t="shared" si="79"/>
        <v>5.3373248011049501</v>
      </c>
      <c r="E4809" s="105">
        <v>-2.7714464118691665E-2</v>
      </c>
    </row>
    <row r="4810" spans="2:5">
      <c r="B4810" s="13">
        <v>41158</v>
      </c>
      <c r="C4810">
        <v>94.139221000000006</v>
      </c>
      <c r="D4810" s="262">
        <f t="shared" si="79"/>
        <v>2.3333835316106279</v>
      </c>
      <c r="E4810" s="105">
        <v>-2.7715240493485598E-2</v>
      </c>
    </row>
    <row r="4811" spans="2:5">
      <c r="B4811" s="13">
        <v>37580</v>
      </c>
      <c r="C4811">
        <v>28.241340999999998</v>
      </c>
      <c r="D4811" s="262">
        <f t="shared" si="79"/>
        <v>-0.70430771168238171</v>
      </c>
      <c r="E4811" s="105">
        <v>-2.7716242130952053E-2</v>
      </c>
    </row>
    <row r="4812" spans="2:5">
      <c r="B4812" s="13">
        <v>39148</v>
      </c>
      <c r="C4812">
        <v>95.509224000000003</v>
      </c>
      <c r="D4812" s="262">
        <f t="shared" si="79"/>
        <v>0.26838518075293055</v>
      </c>
      <c r="E4812" s="105">
        <v>-2.7732330774806118E-2</v>
      </c>
    </row>
    <row r="4813" spans="2:5">
      <c r="B4813" s="13">
        <v>38951</v>
      </c>
      <c r="C4813">
        <v>75.299858</v>
      </c>
      <c r="D4813" s="262">
        <f t="shared" si="79"/>
        <v>-0.98786271888151311</v>
      </c>
      <c r="E4813" s="105">
        <v>-2.781623125447345E-2</v>
      </c>
    </row>
    <row r="4814" spans="2:5">
      <c r="B4814" s="13">
        <v>44921</v>
      </c>
      <c r="C4814">
        <v>6204.013672</v>
      </c>
      <c r="D4814" s="262">
        <f t="shared" si="79"/>
        <v>-0.18299977585666682</v>
      </c>
      <c r="E4814" s="105">
        <v>-2.7831156661021792E-2</v>
      </c>
    </row>
    <row r="4815" spans="2:5">
      <c r="B4815" s="13">
        <v>45350</v>
      </c>
      <c r="C4815">
        <v>7593.6499020000001</v>
      </c>
      <c r="D4815" s="262">
        <f t="shared" si="79"/>
        <v>66.555117335455648</v>
      </c>
      <c r="E4815">
        <v>-2.7832353963591138E-2</v>
      </c>
    </row>
    <row r="4816" spans="2:5">
      <c r="B4816" s="13">
        <v>39205</v>
      </c>
      <c r="C4816">
        <v>112.40673099999999</v>
      </c>
      <c r="D4816" s="262">
        <f t="shared" si="79"/>
        <v>-0.98473527274232941</v>
      </c>
      <c r="E4816" s="105">
        <v>-2.7872100536221033E-2</v>
      </c>
    </row>
    <row r="4817" spans="2:5">
      <c r="B4817" s="13">
        <v>45077</v>
      </c>
      <c r="C4817">
        <v>7363.8217770000001</v>
      </c>
      <c r="D4817" s="262">
        <f t="shared" si="79"/>
        <v>10.834077311011946</v>
      </c>
      <c r="E4817">
        <v>-2.7893101355294811E-2</v>
      </c>
    </row>
    <row r="4818" spans="2:5">
      <c r="B4818" s="13">
        <v>42886</v>
      </c>
      <c r="C4818">
        <v>622.25567599999999</v>
      </c>
      <c r="D4818" s="262">
        <f t="shared" si="79"/>
        <v>5.652066526729203</v>
      </c>
      <c r="E4818" s="105">
        <v>-2.7939742255430219E-2</v>
      </c>
    </row>
    <row r="4819" spans="2:5">
      <c r="B4819" s="13">
        <v>40844</v>
      </c>
      <c r="C4819">
        <v>93.543212999999994</v>
      </c>
      <c r="D4819" s="262">
        <f t="shared" si="79"/>
        <v>1.9854772721832583</v>
      </c>
      <c r="E4819" s="105">
        <v>-2.7955189836979435E-2</v>
      </c>
    </row>
    <row r="4820" spans="2:5">
      <c r="B4820" s="13">
        <v>38113</v>
      </c>
      <c r="C4820">
        <v>31.332750000000001</v>
      </c>
      <c r="D4820" s="262">
        <f t="shared" si="79"/>
        <v>7.811635161111774E-2</v>
      </c>
      <c r="E4820" s="105">
        <v>-2.7971941412048184E-2</v>
      </c>
    </row>
    <row r="4821" spans="2:5">
      <c r="B4821" s="13">
        <v>37930</v>
      </c>
      <c r="C4821">
        <v>29.062494000000001</v>
      </c>
      <c r="D4821" s="262">
        <f t="shared" si="79"/>
        <v>-0.94082658729650592</v>
      </c>
      <c r="E4821" s="105">
        <v>-2.800226958381425E-2</v>
      </c>
    </row>
    <row r="4822" spans="2:5">
      <c r="B4822" s="13">
        <v>42163</v>
      </c>
      <c r="C4822">
        <v>491.14108299999998</v>
      </c>
      <c r="D4822" s="262">
        <f t="shared" si="79"/>
        <v>0.84966240797969572</v>
      </c>
      <c r="E4822" s="105">
        <v>-2.8012453477385405E-2</v>
      </c>
    </row>
    <row r="4823" spans="2:5">
      <c r="B4823" s="13">
        <v>41834</v>
      </c>
      <c r="C4823">
        <v>265.53012100000001</v>
      </c>
      <c r="D4823" s="262">
        <f t="shared" si="79"/>
        <v>9.1527754903920795E-3</v>
      </c>
      <c r="E4823" s="105">
        <v>-2.8027475508988584E-2</v>
      </c>
    </row>
    <row r="4824" spans="2:5">
      <c r="B4824" s="13">
        <v>41865</v>
      </c>
      <c r="C4824">
        <v>263.121826</v>
      </c>
      <c r="D4824" s="262">
        <f t="shared" si="79"/>
        <v>8.4352452517418346</v>
      </c>
      <c r="E4824" s="105">
        <v>-2.8031812026144121E-2</v>
      </c>
    </row>
    <row r="4825" spans="2:5">
      <c r="B4825" s="13">
        <v>37939</v>
      </c>
      <c r="C4825">
        <v>27.887121</v>
      </c>
      <c r="D4825" s="262">
        <f t="shared" si="79"/>
        <v>-0.57405985197563458</v>
      </c>
      <c r="E4825" s="105">
        <v>-2.8058176566701693E-2</v>
      </c>
    </row>
    <row r="4826" spans="2:5">
      <c r="B4826" s="13">
        <v>39581</v>
      </c>
      <c r="C4826">
        <v>65.471924000000001</v>
      </c>
      <c r="D4826" s="262">
        <f t="shared" si="79"/>
        <v>-4.4420375890945663E-2</v>
      </c>
      <c r="E4826" s="105">
        <v>-2.8062443378915593E-2</v>
      </c>
    </row>
    <row r="4827" spans="2:5">
      <c r="B4827" s="13">
        <v>40099</v>
      </c>
      <c r="C4827">
        <v>68.515404000000004</v>
      </c>
      <c r="D4827" s="262">
        <f t="shared" si="79"/>
        <v>-0.98995793386960085</v>
      </c>
      <c r="E4827" s="105">
        <v>-2.8078885796147864E-2</v>
      </c>
    </row>
    <row r="4828" spans="2:5">
      <c r="B4828" s="13">
        <v>44606</v>
      </c>
      <c r="C4828">
        <v>6822.8393550000001</v>
      </c>
      <c r="D4828" s="262">
        <f t="shared" si="79"/>
        <v>79.362628024638212</v>
      </c>
      <c r="E4828" s="105">
        <v>-2.8082993031329911E-2</v>
      </c>
    </row>
    <row r="4829" spans="2:5">
      <c r="B4829" s="13">
        <v>40827</v>
      </c>
      <c r="C4829">
        <v>84.900649999999999</v>
      </c>
      <c r="D4829" s="262">
        <f t="shared" si="79"/>
        <v>-0.97079686998901105</v>
      </c>
      <c r="E4829" s="105">
        <v>-2.8127970504401988E-2</v>
      </c>
    </row>
    <row r="4830" spans="2:5">
      <c r="B4830" s="13">
        <v>44302</v>
      </c>
      <c r="C4830">
        <v>2907.2448730000001</v>
      </c>
      <c r="D4830" s="262">
        <f t="shared" si="79"/>
        <v>-0.60336175111977264</v>
      </c>
      <c r="E4830" s="105">
        <v>-2.8134861583052291E-2</v>
      </c>
    </row>
    <row r="4831" spans="2:5">
      <c r="B4831" s="13">
        <v>44596</v>
      </c>
      <c r="C4831">
        <v>7329.7138670000004</v>
      </c>
      <c r="D4831" s="262">
        <f t="shared" si="79"/>
        <v>234.87072347753826</v>
      </c>
      <c r="E4831" s="105">
        <v>-2.8173870476719817E-2</v>
      </c>
    </row>
    <row r="4832" spans="2:5">
      <c r="B4832" s="13">
        <v>37477</v>
      </c>
      <c r="C4832">
        <v>31.075132</v>
      </c>
      <c r="D4832" s="262">
        <f t="shared" si="79"/>
        <v>-0.65079777900464697</v>
      </c>
      <c r="E4832" s="105">
        <v>-2.8197233937403789E-2</v>
      </c>
    </row>
    <row r="4833" spans="2:5">
      <c r="B4833" s="13">
        <v>40806</v>
      </c>
      <c r="C4833">
        <v>88.988929999999996</v>
      </c>
      <c r="D4833" s="262">
        <f t="shared" si="79"/>
        <v>-0.90945962665963243</v>
      </c>
      <c r="E4833" s="105">
        <v>-2.8221012957947874E-2</v>
      </c>
    </row>
    <row r="4834" spans="2:5">
      <c r="B4834" s="13">
        <v>42352</v>
      </c>
      <c r="C4834">
        <v>982.86462400000005</v>
      </c>
      <c r="D4834" s="262">
        <f t="shared" si="79"/>
        <v>-0.84025903597419827</v>
      </c>
      <c r="E4834" s="105">
        <v>-2.8235754433615392E-2</v>
      </c>
    </row>
    <row r="4835" spans="2:5">
      <c r="B4835" s="13">
        <v>45026</v>
      </c>
      <c r="C4835">
        <v>6152.8652339999999</v>
      </c>
      <c r="D4835" s="262">
        <f t="shared" si="79"/>
        <v>53.695132706605648</v>
      </c>
      <c r="E4835" s="105">
        <v>-2.8238686988153447E-2</v>
      </c>
    </row>
    <row r="4836" spans="2:5">
      <c r="B4836" s="13">
        <v>40367</v>
      </c>
      <c r="C4836">
        <v>112.493835</v>
      </c>
      <c r="D4836" s="262">
        <f t="shared" si="79"/>
        <v>0.29907600724787869</v>
      </c>
      <c r="E4836" s="105">
        <v>-2.8271279857072468E-2</v>
      </c>
    </row>
    <row r="4837" spans="2:5">
      <c r="B4837" s="13">
        <v>40966</v>
      </c>
      <c r="C4837">
        <v>86.595268000000004</v>
      </c>
      <c r="D4837" s="262">
        <f t="shared" si="79"/>
        <v>-0.82368555391241816</v>
      </c>
      <c r="E4837" s="105">
        <v>-2.8286106112040618E-2</v>
      </c>
    </row>
    <row r="4838" spans="2:5">
      <c r="B4838" s="13">
        <v>42131</v>
      </c>
      <c r="C4838">
        <v>491.14108299999998</v>
      </c>
      <c r="D4838" s="262">
        <f t="shared" si="79"/>
        <v>7.8527824494885206</v>
      </c>
      <c r="E4838" s="105">
        <v>-2.8318144564590184E-2</v>
      </c>
    </row>
    <row r="4839" spans="2:5">
      <c r="B4839" s="13">
        <v>39961</v>
      </c>
      <c r="C4839">
        <v>55.478724999999997</v>
      </c>
      <c r="D4839" s="262">
        <f t="shared" si="79"/>
        <v>-0.91814044439378129</v>
      </c>
      <c r="E4839" s="105">
        <v>-2.8336073629858887E-2</v>
      </c>
    </row>
    <row r="4840" spans="2:5">
      <c r="B4840" s="13">
        <v>42773</v>
      </c>
      <c r="C4840">
        <v>677.730591</v>
      </c>
      <c r="D4840" s="262">
        <f t="shared" si="79"/>
        <v>-0.91625270956362947</v>
      </c>
      <c r="E4840" s="105">
        <v>-2.8414655456078575E-2</v>
      </c>
    </row>
    <row r="4841" spans="2:5">
      <c r="B4841" s="13">
        <v>44698</v>
      </c>
      <c r="C4841">
        <v>8092.5673829999996</v>
      </c>
      <c r="D4841" s="262">
        <f t="shared" si="79"/>
        <v>100.85920396068083</v>
      </c>
      <c r="E4841" s="105">
        <v>-2.8461514951985095E-2</v>
      </c>
    </row>
    <row r="4842" spans="2:5">
      <c r="B4842" s="13">
        <v>38972</v>
      </c>
      <c r="C4842">
        <v>79.448562999999993</v>
      </c>
      <c r="D4842" s="262">
        <f t="shared" si="79"/>
        <v>-0.9699230950407759</v>
      </c>
      <c r="E4842" s="105">
        <v>-2.8521771624386877E-2</v>
      </c>
    </row>
    <row r="4843" spans="2:5">
      <c r="B4843" s="13">
        <v>44286</v>
      </c>
      <c r="C4843">
        <v>2641.5139159999999</v>
      </c>
      <c r="D4843" s="262">
        <f t="shared" si="79"/>
        <v>21.745027262761596</v>
      </c>
      <c r="E4843" s="105">
        <v>-2.8535428949361331E-2</v>
      </c>
    </row>
    <row r="4844" spans="2:5">
      <c r="B4844" s="13">
        <v>40462</v>
      </c>
      <c r="C4844">
        <v>116.135887</v>
      </c>
      <c r="D4844" s="262">
        <f t="shared" si="79"/>
        <v>-0.98019069890443944</v>
      </c>
      <c r="E4844" s="105">
        <v>-2.8625628301113874E-2</v>
      </c>
    </row>
    <row r="4845" spans="2:5">
      <c r="B4845" s="13">
        <v>44572</v>
      </c>
      <c r="C4845">
        <v>5862.6948240000002</v>
      </c>
      <c r="D4845" s="262">
        <f t="shared" si="79"/>
        <v>110.63200383289197</v>
      </c>
      <c r="E4845" s="105">
        <v>-2.8679708836035444E-2</v>
      </c>
    </row>
    <row r="4846" spans="2:5">
      <c r="B4846" s="13">
        <v>38264</v>
      </c>
      <c r="C4846">
        <v>52.518047000000003</v>
      </c>
      <c r="D4846" s="262">
        <f t="shared" si="79"/>
        <v>-0.96662530077278019</v>
      </c>
      <c r="E4846" s="105">
        <v>-2.8686208185069194E-2</v>
      </c>
    </row>
    <row r="4847" spans="2:5">
      <c r="B4847" s="13">
        <v>44126</v>
      </c>
      <c r="C4847">
        <v>1573.5886230000001</v>
      </c>
      <c r="D4847" s="262">
        <f t="shared" si="79"/>
        <v>47.238755331791296</v>
      </c>
      <c r="E4847" s="105">
        <v>-2.8699499178940498E-2</v>
      </c>
    </row>
    <row r="4848" spans="2:5">
      <c r="B4848" s="13">
        <v>37960</v>
      </c>
      <c r="C4848">
        <v>32.620837999999999</v>
      </c>
      <c r="D4848" s="262">
        <f t="shared" si="79"/>
        <v>-0.44715762598838799</v>
      </c>
      <c r="E4848" s="105">
        <v>-2.8763232909872673E-2</v>
      </c>
    </row>
    <row r="4849" spans="2:5">
      <c r="B4849" s="13">
        <v>38483</v>
      </c>
      <c r="C4849">
        <v>59.005676000000001</v>
      </c>
      <c r="D4849" s="262">
        <f t="shared" si="79"/>
        <v>-0.9924212256986118</v>
      </c>
      <c r="E4849" s="105">
        <v>-2.8822132008659983E-2</v>
      </c>
    </row>
    <row r="4850" spans="2:5">
      <c r="B4850" s="13">
        <v>44694</v>
      </c>
      <c r="C4850">
        <v>7785.6489259999998</v>
      </c>
      <c r="D4850" s="262">
        <f t="shared" si="79"/>
        <v>145.59942583758726</v>
      </c>
      <c r="E4850" s="105">
        <v>-2.8875246891537379E-2</v>
      </c>
    </row>
    <row r="4851" spans="2:5">
      <c r="B4851" s="13">
        <v>40010</v>
      </c>
      <c r="C4851">
        <v>53.108317999999997</v>
      </c>
      <c r="D4851" s="262">
        <f t="shared" si="79"/>
        <v>-0.9111739841336659</v>
      </c>
      <c r="E4851" s="105">
        <v>-2.8895915135504987E-2</v>
      </c>
    </row>
    <row r="4852" spans="2:5">
      <c r="B4852" s="13">
        <v>43916</v>
      </c>
      <c r="C4852">
        <v>597.891479</v>
      </c>
      <c r="D4852" s="262">
        <f t="shared" si="79"/>
        <v>-0.90174356227948305</v>
      </c>
      <c r="E4852" s="105">
        <v>-2.9025205039539724E-2</v>
      </c>
    </row>
    <row r="4853" spans="2:5">
      <c r="B4853" s="13">
        <v>44475</v>
      </c>
      <c r="C4853">
        <v>6085.0107420000004</v>
      </c>
      <c r="D4853" s="262">
        <f t="shared" si="79"/>
        <v>9.6686042676270336</v>
      </c>
      <c r="E4853" s="105">
        <v>-2.9031577934855432E-2</v>
      </c>
    </row>
    <row r="4854" spans="2:5">
      <c r="B4854" s="13">
        <v>42074</v>
      </c>
      <c r="C4854">
        <v>570.36614999999995</v>
      </c>
      <c r="D4854" s="262">
        <f t="shared" si="79"/>
        <v>6.6264578594008734</v>
      </c>
      <c r="E4854" s="105">
        <v>-2.9046685702022075E-2</v>
      </c>
    </row>
    <row r="4855" spans="2:5">
      <c r="B4855" s="13">
        <v>41492</v>
      </c>
      <c r="C4855">
        <v>74.787818999999999</v>
      </c>
      <c r="D4855" s="262">
        <f t="shared" si="79"/>
        <v>0.44375500992675659</v>
      </c>
      <c r="E4855" s="105">
        <v>-2.9052583184928104E-2</v>
      </c>
    </row>
    <row r="4856" spans="2:5">
      <c r="B4856" s="13">
        <v>38342</v>
      </c>
      <c r="C4856">
        <v>51.800907000000002</v>
      </c>
      <c r="D4856" s="262">
        <f t="shared" si="79"/>
        <v>0.81764201219974353</v>
      </c>
      <c r="E4856" s="105">
        <v>-2.9071598961559652E-2</v>
      </c>
    </row>
    <row r="4857" spans="2:5">
      <c r="B4857" s="13">
        <v>38096</v>
      </c>
      <c r="C4857">
        <v>28.49896</v>
      </c>
      <c r="D4857" s="262">
        <f t="shared" si="79"/>
        <v>-0.44948213502405016</v>
      </c>
      <c r="E4857" s="105">
        <v>-2.9072867708292528E-2</v>
      </c>
    </row>
    <row r="4858" spans="2:5">
      <c r="B4858" s="13">
        <v>38314</v>
      </c>
      <c r="C4858">
        <v>51.767547999999998</v>
      </c>
      <c r="D4858" s="262">
        <f t="shared" si="79"/>
        <v>-0.99248093116345659</v>
      </c>
      <c r="E4858" s="105">
        <v>-2.9089842363947557E-2</v>
      </c>
    </row>
    <row r="4859" spans="2:5">
      <c r="B4859" s="13">
        <v>44588</v>
      </c>
      <c r="C4859">
        <v>6884.8349609999996</v>
      </c>
      <c r="D4859" s="262">
        <f t="shared" si="79"/>
        <v>7.2000680101478318</v>
      </c>
      <c r="E4859" s="105">
        <v>-2.9095845289802285E-2</v>
      </c>
    </row>
    <row r="4860" spans="2:5">
      <c r="B4860" s="13">
        <v>43524</v>
      </c>
      <c r="C4860">
        <v>839.60705600000006</v>
      </c>
      <c r="D4860" s="262">
        <f t="shared" si="79"/>
        <v>7.563536860320851</v>
      </c>
      <c r="E4860" s="105">
        <v>-2.9130895434277503E-2</v>
      </c>
    </row>
    <row r="4861" spans="2:5">
      <c r="B4861" s="13">
        <v>41180</v>
      </c>
      <c r="C4861">
        <v>98.044426000000001</v>
      </c>
      <c r="D4861" s="262">
        <f t="shared" si="79"/>
        <v>1.7959234288063102</v>
      </c>
      <c r="E4861" s="105">
        <v>-2.9163881769816918E-2</v>
      </c>
    </row>
    <row r="4862" spans="2:5">
      <c r="B4862" s="13">
        <v>39797</v>
      </c>
      <c r="C4862">
        <v>35.066921000000001</v>
      </c>
      <c r="D4862" s="262">
        <f t="shared" si="79"/>
        <v>-0.72057350363734163</v>
      </c>
      <c r="E4862" s="105">
        <v>-2.9166568615046896E-2</v>
      </c>
    </row>
    <row r="4863" spans="2:5">
      <c r="B4863" s="13">
        <v>40485</v>
      </c>
      <c r="C4863">
        <v>125.496048</v>
      </c>
      <c r="D4863" s="262">
        <f t="shared" si="79"/>
        <v>0.51094961273442907</v>
      </c>
      <c r="E4863" s="105">
        <v>-2.9186692287868347E-2</v>
      </c>
    </row>
    <row r="4864" spans="2:5">
      <c r="B4864" s="13">
        <v>40998</v>
      </c>
      <c r="C4864">
        <v>83.057732000000001</v>
      </c>
      <c r="D4864" s="262">
        <f t="shared" si="79"/>
        <v>-1.1665685801964993E-2</v>
      </c>
      <c r="E4864" s="105">
        <v>-2.9215179571343206E-2</v>
      </c>
    </row>
    <row r="4865" spans="2:5">
      <c r="B4865" s="13">
        <v>41464</v>
      </c>
      <c r="C4865">
        <v>84.038094000000001</v>
      </c>
      <c r="D4865" s="262">
        <f t="shared" si="79"/>
        <v>-0.18574839403540391</v>
      </c>
      <c r="E4865" s="105">
        <v>-2.9233745519821979E-2</v>
      </c>
    </row>
    <row r="4866" spans="2:5">
      <c r="B4866" s="13">
        <v>40399</v>
      </c>
      <c r="C4866">
        <v>103.209</v>
      </c>
      <c r="D4866" s="262">
        <f t="shared" si="79"/>
        <v>0.76158476370247519</v>
      </c>
      <c r="E4866" s="105">
        <v>-2.9280708281880761E-2</v>
      </c>
    </row>
    <row r="4867" spans="2:5">
      <c r="B4867" s="13">
        <v>38496</v>
      </c>
      <c r="C4867">
        <v>58.588721999999997</v>
      </c>
      <c r="D4867" s="262">
        <f t="shared" si="79"/>
        <v>-0.44567202946602696</v>
      </c>
      <c r="E4867" s="105">
        <v>-2.9289649188661341E-2</v>
      </c>
    </row>
    <row r="4868" spans="2:5">
      <c r="B4868" s="13">
        <v>40235</v>
      </c>
      <c r="C4868">
        <v>105.693245</v>
      </c>
      <c r="D4868" s="262">
        <f t="shared" si="79"/>
        <v>-0.96112939542171427</v>
      </c>
      <c r="E4868" s="105">
        <v>-2.9337446119848898E-2</v>
      </c>
    </row>
    <row r="4869" spans="2:5">
      <c r="B4869" s="13">
        <v>44287</v>
      </c>
      <c r="C4869">
        <v>2719.1047359999998</v>
      </c>
      <c r="D4869" s="262">
        <f t="shared" si="79"/>
        <v>1.8000000238902161</v>
      </c>
      <c r="E4869" s="105">
        <v>-2.9343791024441453E-2</v>
      </c>
    </row>
    <row r="4870" spans="2:5">
      <c r="B4870" s="13">
        <v>44050</v>
      </c>
      <c r="C4870">
        <v>971.10882600000002</v>
      </c>
      <c r="D4870" s="262">
        <f t="shared" si="79"/>
        <v>17.356876322052635</v>
      </c>
      <c r="E4870" s="105">
        <v>-2.9364169693287583E-2</v>
      </c>
    </row>
    <row r="4871" spans="2:5">
      <c r="B4871" s="13">
        <v>38267</v>
      </c>
      <c r="C4871">
        <v>52.901637999999998</v>
      </c>
      <c r="D4871" s="262">
        <f t="shared" si="79"/>
        <v>-0.99257105996040229</v>
      </c>
      <c r="E4871" s="105">
        <v>-2.9375633191235727E-2</v>
      </c>
    </row>
    <row r="4872" spans="2:5">
      <c r="B4872" s="13">
        <v>44636</v>
      </c>
      <c r="C4872">
        <v>7121.0209960000002</v>
      </c>
      <c r="D4872" s="262">
        <f t="shared" ref="D4872:D4935" si="80">(C4872-C4873)/C4873</f>
        <v>129.89479306423237</v>
      </c>
      <c r="E4872" s="105">
        <v>-2.93807014320095E-2</v>
      </c>
    </row>
    <row r="4873" spans="2:5">
      <c r="B4873" s="13">
        <v>38386</v>
      </c>
      <c r="C4873">
        <v>54.402630000000002</v>
      </c>
      <c r="D4873" s="262">
        <f t="shared" si="80"/>
        <v>-0.40126071888228615</v>
      </c>
      <c r="E4873" s="105">
        <v>-2.9455597652866029E-2</v>
      </c>
    </row>
    <row r="4874" spans="2:5">
      <c r="B4874" s="13">
        <v>39072</v>
      </c>
      <c r="C4874">
        <v>90.861969000000002</v>
      </c>
      <c r="D4874" s="262">
        <f t="shared" si="80"/>
        <v>3.1863598855341504</v>
      </c>
      <c r="E4874" s="105">
        <v>-2.9478705172348768E-2</v>
      </c>
    </row>
    <row r="4875" spans="2:5">
      <c r="B4875" s="13">
        <v>37756</v>
      </c>
      <c r="C4875">
        <v>21.70429</v>
      </c>
      <c r="D4875" s="262">
        <f t="shared" si="80"/>
        <v>-0.7399444441815114</v>
      </c>
      <c r="E4875" s="105">
        <v>-2.951771153461178E-2</v>
      </c>
    </row>
    <row r="4876" spans="2:5">
      <c r="B4876" s="13">
        <v>40823</v>
      </c>
      <c r="C4876">
        <v>83.460205000000002</v>
      </c>
      <c r="D4876" s="262">
        <f t="shared" si="80"/>
        <v>-0.2699523070793135</v>
      </c>
      <c r="E4876" s="105">
        <v>-2.9556862636436882E-2</v>
      </c>
    </row>
    <row r="4877" spans="2:5">
      <c r="B4877" s="13">
        <v>40480</v>
      </c>
      <c r="C4877">
        <v>114.321579</v>
      </c>
      <c r="D4877" s="262">
        <f t="shared" si="80"/>
        <v>2.865123489868898</v>
      </c>
      <c r="E4877" s="105">
        <v>-2.9576548265379296E-2</v>
      </c>
    </row>
    <row r="4878" spans="2:5">
      <c r="B4878" s="13">
        <v>38023</v>
      </c>
      <c r="C4878">
        <v>29.577729999999999</v>
      </c>
      <c r="D4878" s="262">
        <f t="shared" si="80"/>
        <v>-0.52983877223502374</v>
      </c>
      <c r="E4878" s="105">
        <v>-2.958283590715393E-2</v>
      </c>
    </row>
    <row r="4879" spans="2:5">
      <c r="B4879" s="13">
        <v>40042</v>
      </c>
      <c r="C4879">
        <v>62.909759999999999</v>
      </c>
      <c r="D4879" s="262">
        <f t="shared" si="80"/>
        <v>-0.95619741665540103</v>
      </c>
      <c r="E4879" s="105">
        <v>-2.9599323410188845E-2</v>
      </c>
    </row>
    <row r="4880" spans="2:5">
      <c r="B4880" s="13">
        <v>44119</v>
      </c>
      <c r="C4880">
        <v>1436.211182</v>
      </c>
      <c r="D4880" s="262">
        <f t="shared" si="80"/>
        <v>21.286672059372396</v>
      </c>
      <c r="E4880" s="105">
        <v>-2.9625056250245512E-2</v>
      </c>
    </row>
    <row r="4881" spans="2:5">
      <c r="B4881" s="13">
        <v>38447</v>
      </c>
      <c r="C4881">
        <v>64.442604000000003</v>
      </c>
      <c r="D4881" s="262">
        <f t="shared" si="80"/>
        <v>-0.25804978275576118</v>
      </c>
      <c r="E4881" s="105">
        <v>-2.9633193431388094E-2</v>
      </c>
    </row>
    <row r="4882" spans="2:5">
      <c r="B4882" s="13">
        <v>39045</v>
      </c>
      <c r="C4882">
        <v>86.855698000000004</v>
      </c>
      <c r="D4882" s="262">
        <f t="shared" si="80"/>
        <v>-0.16133369108931903</v>
      </c>
      <c r="E4882" s="105">
        <v>-2.9640065440311142E-2</v>
      </c>
    </row>
    <row r="4883" spans="2:5">
      <c r="B4883" s="13">
        <v>41276</v>
      </c>
      <c r="C4883">
        <v>103.564072</v>
      </c>
      <c r="D4883" s="262">
        <f t="shared" si="80"/>
        <v>-8.190942360164738E-3</v>
      </c>
      <c r="E4883" s="105">
        <v>-2.9640106017300952E-2</v>
      </c>
    </row>
    <row r="4884" spans="2:5">
      <c r="B4884" s="13">
        <v>40340</v>
      </c>
      <c r="C4884">
        <v>104.419365</v>
      </c>
      <c r="D4884" s="262">
        <f t="shared" si="80"/>
        <v>-0.88653062849438169</v>
      </c>
      <c r="E4884" s="105">
        <v>-2.968466529855272E-2</v>
      </c>
    </row>
    <row r="4885" spans="2:5">
      <c r="B4885" s="13">
        <v>43185</v>
      </c>
      <c r="C4885">
        <v>920.24273700000003</v>
      </c>
      <c r="D4885" s="262">
        <f t="shared" si="80"/>
        <v>34.878220463648127</v>
      </c>
      <c r="E4885" s="105">
        <v>-2.9684880958851006E-2</v>
      </c>
    </row>
    <row r="4886" spans="2:5">
      <c r="B4886" s="13">
        <v>37839</v>
      </c>
      <c r="C4886">
        <v>25.649063000000002</v>
      </c>
      <c r="D4886" s="262">
        <f t="shared" si="80"/>
        <v>2.1153743636616235E-2</v>
      </c>
      <c r="E4886" s="105">
        <v>-2.9841868281905926E-2</v>
      </c>
    </row>
    <row r="4887" spans="2:5">
      <c r="B4887" s="13">
        <v>37858</v>
      </c>
      <c r="C4887">
        <v>25.117729000000001</v>
      </c>
      <c r="D4887" s="262">
        <f t="shared" si="80"/>
        <v>-0.66757867573736618</v>
      </c>
      <c r="E4887" s="105">
        <v>-2.9850551418765203E-2</v>
      </c>
    </row>
    <row r="4888" spans="2:5">
      <c r="B4888" s="13">
        <v>39611</v>
      </c>
      <c r="C4888">
        <v>75.559921000000003</v>
      </c>
      <c r="D4888" s="262">
        <f t="shared" si="80"/>
        <v>-0.98906171035293788</v>
      </c>
      <c r="E4888" s="105">
        <v>-2.9871564541604154E-2</v>
      </c>
    </row>
    <row r="4889" spans="2:5">
      <c r="B4889" s="13">
        <v>44635</v>
      </c>
      <c r="C4889">
        <v>6907.8369140000004</v>
      </c>
      <c r="D4889" s="262">
        <f t="shared" si="80"/>
        <v>6.6956447198345153</v>
      </c>
      <c r="E4889" s="105">
        <v>-2.993729159340338E-2</v>
      </c>
    </row>
    <row r="4890" spans="2:5">
      <c r="B4890" s="13">
        <v>42485</v>
      </c>
      <c r="C4890">
        <v>897.62939500000005</v>
      </c>
      <c r="D4890" s="262">
        <f t="shared" si="80"/>
        <v>-0.13990143424577153</v>
      </c>
      <c r="E4890" s="105">
        <v>-2.9938049340042766E-2</v>
      </c>
    </row>
    <row r="4891" spans="2:5">
      <c r="B4891" s="13">
        <v>43209</v>
      </c>
      <c r="C4891">
        <v>1043.6354980000001</v>
      </c>
      <c r="D4891" s="262">
        <f t="shared" si="80"/>
        <v>37.650942016152115</v>
      </c>
      <c r="E4891" s="105">
        <v>-3.0059057115230405E-2</v>
      </c>
    </row>
    <row r="4892" spans="2:5">
      <c r="B4892" s="13">
        <v>37575</v>
      </c>
      <c r="C4892">
        <v>27.001553999999999</v>
      </c>
      <c r="D4892" s="262">
        <f t="shared" si="80"/>
        <v>-0.60152047493546446</v>
      </c>
      <c r="E4892" s="105">
        <v>-3.0075275476893541E-2</v>
      </c>
    </row>
    <row r="4893" spans="2:5">
      <c r="B4893" s="13">
        <v>38540</v>
      </c>
      <c r="C4893">
        <v>67.761459000000002</v>
      </c>
      <c r="D4893" s="262">
        <f t="shared" si="80"/>
        <v>1.1126986668771839</v>
      </c>
      <c r="E4893" s="105">
        <v>-3.0176823897771956E-2</v>
      </c>
    </row>
    <row r="4894" spans="2:5">
      <c r="B4894" s="13">
        <v>38132</v>
      </c>
      <c r="C4894">
        <v>32.073414</v>
      </c>
      <c r="D4894" s="262">
        <f t="shared" si="80"/>
        <v>0.34868041442593828</v>
      </c>
      <c r="E4894" s="105">
        <v>-3.0184743596589694E-2</v>
      </c>
    </row>
    <row r="4895" spans="2:5">
      <c r="B4895" s="13">
        <v>37783</v>
      </c>
      <c r="C4895">
        <v>23.781330000000001</v>
      </c>
      <c r="D4895" s="262">
        <f t="shared" si="80"/>
        <v>-0.74657518123203681</v>
      </c>
      <c r="E4895" s="105">
        <v>-3.0203673568990147E-2</v>
      </c>
    </row>
    <row r="4896" spans="2:5">
      <c r="B4896" s="13">
        <v>40941</v>
      </c>
      <c r="C4896">
        <v>93.839782999999997</v>
      </c>
      <c r="D4896" s="262">
        <f t="shared" si="80"/>
        <v>-0.98872835859243957</v>
      </c>
      <c r="E4896" s="105">
        <v>-3.0210069964759341E-2</v>
      </c>
    </row>
    <row r="4897" spans="2:5">
      <c r="B4897" s="13">
        <v>44715</v>
      </c>
      <c r="C4897">
        <v>8325.2988280000009</v>
      </c>
      <c r="D4897" s="262">
        <f t="shared" si="80"/>
        <v>9.6077690866790952</v>
      </c>
      <c r="E4897" s="105">
        <v>-3.0237115140376799E-2</v>
      </c>
    </row>
    <row r="4898" spans="2:5">
      <c r="B4898" s="13">
        <v>42551</v>
      </c>
      <c r="C4898">
        <v>784.83032200000002</v>
      </c>
      <c r="D4898" s="262">
        <f t="shared" si="80"/>
        <v>-0.12939152205288543</v>
      </c>
      <c r="E4898" s="105">
        <v>-3.0257973847668502E-2</v>
      </c>
    </row>
    <row r="4899" spans="2:5">
      <c r="B4899" s="13">
        <v>43538</v>
      </c>
      <c r="C4899">
        <v>901.47332800000004</v>
      </c>
      <c r="D4899" s="262">
        <f t="shared" si="80"/>
        <v>7.1575821843486045</v>
      </c>
      <c r="E4899" s="105">
        <v>-3.0313830793807648E-2</v>
      </c>
    </row>
    <row r="4900" spans="2:5">
      <c r="B4900" s="13">
        <v>40512</v>
      </c>
      <c r="C4900">
        <v>110.50741600000001</v>
      </c>
      <c r="D4900" s="262">
        <f t="shared" si="80"/>
        <v>-0.8537019264472685</v>
      </c>
      <c r="E4900" s="105">
        <v>-3.0391093013973365E-2</v>
      </c>
    </row>
    <row r="4901" spans="2:5">
      <c r="B4901" s="13">
        <v>42919</v>
      </c>
      <c r="C4901">
        <v>755.35797100000002</v>
      </c>
      <c r="D4901" s="262">
        <f t="shared" si="80"/>
        <v>0.26654514724445133</v>
      </c>
      <c r="E4901" s="105">
        <v>-3.0411041191579485E-2</v>
      </c>
    </row>
    <row r="4902" spans="2:5">
      <c r="B4902" s="13">
        <v>42200</v>
      </c>
      <c r="C4902">
        <v>596.39245600000004</v>
      </c>
      <c r="D4902" s="262">
        <f t="shared" si="80"/>
        <v>-0.91133777125205684</v>
      </c>
      <c r="E4902" s="105">
        <v>-3.0413497522366162E-2</v>
      </c>
    </row>
    <row r="4903" spans="2:5">
      <c r="B4903" s="13">
        <v>45054</v>
      </c>
      <c r="C4903">
        <v>6726.5673829999996</v>
      </c>
      <c r="D4903" s="262">
        <f t="shared" si="80"/>
        <v>150.89213233055949</v>
      </c>
      <c r="E4903">
        <v>-3.0413573108125393E-2</v>
      </c>
    </row>
    <row r="4904" spans="2:5">
      <c r="B4904" s="13">
        <v>39944</v>
      </c>
      <c r="C4904">
        <v>44.285159999999998</v>
      </c>
      <c r="D4904" s="262">
        <f t="shared" si="80"/>
        <v>-0.21270885451072202</v>
      </c>
      <c r="E4904" s="105">
        <v>-3.0477551077239949E-2</v>
      </c>
    </row>
    <row r="4905" spans="2:5">
      <c r="B4905" s="13">
        <v>39973</v>
      </c>
      <c r="C4905">
        <v>56.250042000000001</v>
      </c>
      <c r="D4905" s="262">
        <f t="shared" si="80"/>
        <v>0.96377283455891283</v>
      </c>
      <c r="E4905" s="105">
        <v>-3.0479997016121318E-2</v>
      </c>
    </row>
    <row r="4906" spans="2:5">
      <c r="B4906" s="13">
        <v>37925</v>
      </c>
      <c r="C4906">
        <v>28.643864000000001</v>
      </c>
      <c r="D4906" s="262">
        <f t="shared" si="80"/>
        <v>-0.28416575325143334</v>
      </c>
      <c r="E4906" s="105">
        <v>-3.0517782589635906E-2</v>
      </c>
    </row>
    <row r="4907" spans="2:5">
      <c r="B4907" s="13">
        <v>39931</v>
      </c>
      <c r="C4907">
        <v>40.014659999999999</v>
      </c>
      <c r="D4907" s="262">
        <f t="shared" si="80"/>
        <v>-0.20315754220035059</v>
      </c>
      <c r="E4907" s="105">
        <v>-3.0537915387082084E-2</v>
      </c>
    </row>
    <row r="4908" spans="2:5">
      <c r="B4908" s="13">
        <v>38341</v>
      </c>
      <c r="C4908">
        <v>50.216526000000002</v>
      </c>
      <c r="D4908" s="262">
        <f t="shared" si="80"/>
        <v>-0.95536816817362591</v>
      </c>
      <c r="E4908" s="105">
        <v>-3.0585970241795195E-2</v>
      </c>
    </row>
    <row r="4909" spans="2:5">
      <c r="B4909" s="13">
        <v>43244</v>
      </c>
      <c r="C4909">
        <v>1125.128052</v>
      </c>
      <c r="D4909" s="262">
        <f t="shared" si="80"/>
        <v>-3.0722127642460275E-3</v>
      </c>
      <c r="E4909" s="105">
        <v>-3.0623897090241894E-2</v>
      </c>
    </row>
    <row r="4910" spans="2:5">
      <c r="B4910" s="13">
        <v>44078</v>
      </c>
      <c r="C4910">
        <v>1128.595337</v>
      </c>
      <c r="D4910" s="262">
        <f t="shared" si="80"/>
        <v>0.23722967494239844</v>
      </c>
      <c r="E4910" s="105">
        <v>-3.0707607042853389E-2</v>
      </c>
    </row>
    <row r="4911" spans="2:5">
      <c r="B4911" s="13">
        <v>43567</v>
      </c>
      <c r="C4911">
        <v>912.19549600000005</v>
      </c>
      <c r="D4911" s="262">
        <f t="shared" si="80"/>
        <v>5.4375811044304312</v>
      </c>
      <c r="E4911" s="105">
        <v>-3.0750656180104762E-2</v>
      </c>
    </row>
    <row r="4912" spans="2:5">
      <c r="B4912" s="13">
        <v>41617</v>
      </c>
      <c r="C4912">
        <v>141.698486</v>
      </c>
      <c r="D4912" s="262">
        <f t="shared" si="80"/>
        <v>-0.80781643825385963</v>
      </c>
      <c r="E4912" s="105">
        <v>-3.0766819998896335E-2</v>
      </c>
    </row>
    <row r="4913" spans="2:5">
      <c r="B4913" s="13">
        <v>43957</v>
      </c>
      <c r="C4913">
        <v>737.308044</v>
      </c>
      <c r="D4913" s="262">
        <f t="shared" si="80"/>
        <v>24.539529012993707</v>
      </c>
      <c r="E4913" s="105">
        <v>-3.0777022408185556E-2</v>
      </c>
    </row>
    <row r="4914" spans="2:5">
      <c r="B4914" s="13">
        <v>37628</v>
      </c>
      <c r="C4914">
        <v>28.869288999999998</v>
      </c>
      <c r="D4914" s="262">
        <f t="shared" si="80"/>
        <v>-0.89480518752699711</v>
      </c>
      <c r="E4914" s="105">
        <v>-3.081051046255253E-2</v>
      </c>
    </row>
    <row r="4915" spans="2:5">
      <c r="B4915" s="13">
        <v>41969</v>
      </c>
      <c r="C4915">
        <v>274.43643200000002</v>
      </c>
      <c r="D4915" s="262">
        <f t="shared" si="80"/>
        <v>-0.45122899228919916</v>
      </c>
      <c r="E4915" s="105">
        <v>-3.0811162344242696E-2</v>
      </c>
    </row>
    <row r="4916" spans="2:5">
      <c r="B4916" s="13">
        <v>42122</v>
      </c>
      <c r="C4916">
        <v>500.092804</v>
      </c>
      <c r="D4916" s="262">
        <f t="shared" si="80"/>
        <v>4.5421755766982086</v>
      </c>
      <c r="E4916" s="105">
        <v>-3.086458175165472E-2</v>
      </c>
    </row>
    <row r="4917" spans="2:5">
      <c r="B4917" s="13">
        <v>41324</v>
      </c>
      <c r="C4917">
        <v>90.234024000000005</v>
      </c>
      <c r="D4917" s="262">
        <f t="shared" si="80"/>
        <v>0.47061304912288615</v>
      </c>
      <c r="E4917" s="105">
        <v>-3.0927884209863588E-2</v>
      </c>
    </row>
    <row r="4918" spans="2:5">
      <c r="B4918" s="13">
        <v>38930</v>
      </c>
      <c r="C4918">
        <v>61.358100999999998</v>
      </c>
      <c r="D4918" s="262">
        <f t="shared" si="80"/>
        <v>-0.93234665259698113</v>
      </c>
      <c r="E4918" s="105">
        <v>-3.0933662244880398E-2</v>
      </c>
    </row>
    <row r="4919" spans="2:5">
      <c r="B4919" s="13">
        <v>42335</v>
      </c>
      <c r="C4919">
        <v>906.948486</v>
      </c>
      <c r="D4919" s="262">
        <f t="shared" si="80"/>
        <v>7.9002529581822936</v>
      </c>
      <c r="E4919" s="105">
        <v>-3.0958007731644137E-2</v>
      </c>
    </row>
    <row r="4920" spans="2:5">
      <c r="B4920" s="13">
        <v>39177</v>
      </c>
      <c r="C4920">
        <v>101.901428</v>
      </c>
      <c r="D4920" s="262">
        <f t="shared" si="80"/>
        <v>2.5655472055039237</v>
      </c>
      <c r="E4920" s="105">
        <v>-3.0985428079391322E-2</v>
      </c>
    </row>
    <row r="4921" spans="2:5">
      <c r="B4921" s="13">
        <v>37951</v>
      </c>
      <c r="C4921">
        <v>28.579464000000002</v>
      </c>
      <c r="D4921" s="262">
        <f t="shared" si="80"/>
        <v>-0.94370588959555879</v>
      </c>
      <c r="E4921" s="105">
        <v>-3.1113403454962527E-2</v>
      </c>
    </row>
    <row r="4922" spans="2:5">
      <c r="B4922" s="13">
        <v>42136</v>
      </c>
      <c r="C4922">
        <v>507.68124399999999</v>
      </c>
      <c r="D4922" s="262">
        <f t="shared" si="80"/>
        <v>5.2875601815862945</v>
      </c>
      <c r="E4922" s="105">
        <v>-3.1132169286627643E-2</v>
      </c>
    </row>
    <row r="4923" spans="2:5">
      <c r="B4923" s="13">
        <v>41359</v>
      </c>
      <c r="C4923">
        <v>80.743758999999997</v>
      </c>
      <c r="D4923" s="262">
        <f t="shared" si="80"/>
        <v>-0.87125934589281173</v>
      </c>
      <c r="E4923" s="105">
        <v>-3.115164416674911E-2</v>
      </c>
    </row>
    <row r="4924" spans="2:5">
      <c r="B4924" s="13">
        <v>43753</v>
      </c>
      <c r="C4924">
        <v>627.18151899999998</v>
      </c>
      <c r="D4924" s="262">
        <f t="shared" si="80"/>
        <v>8.3479530017814376</v>
      </c>
      <c r="E4924" s="105">
        <v>-3.1180259712419514E-2</v>
      </c>
    </row>
    <row r="4925" spans="2:5">
      <c r="B4925" s="13">
        <v>38618</v>
      </c>
      <c r="C4925">
        <v>67.092926000000006</v>
      </c>
      <c r="D4925" s="262">
        <f t="shared" si="80"/>
        <v>-0.98770807203117816</v>
      </c>
      <c r="E4925" s="105">
        <v>-3.1188143288143441E-2</v>
      </c>
    </row>
    <row r="4926" spans="2:5">
      <c r="B4926" s="13">
        <v>44558</v>
      </c>
      <c r="C4926">
        <v>5458.2915039999998</v>
      </c>
      <c r="D4926" s="262">
        <f t="shared" si="80"/>
        <v>75.066800866719447</v>
      </c>
      <c r="E4926" s="105">
        <v>-3.1189181663823281E-2</v>
      </c>
    </row>
    <row r="4927" spans="2:5">
      <c r="B4927" s="13">
        <v>38946</v>
      </c>
      <c r="C4927">
        <v>71.756553999999994</v>
      </c>
      <c r="D4927" s="262">
        <f t="shared" si="80"/>
        <v>-0.99124359449647648</v>
      </c>
      <c r="E4927" s="105">
        <v>-3.1249992827854629E-2</v>
      </c>
    </row>
    <row r="4928" spans="2:5">
      <c r="B4928" s="13">
        <v>45245</v>
      </c>
      <c r="C4928">
        <v>8194.75</v>
      </c>
      <c r="D4928" s="262">
        <f t="shared" si="80"/>
        <v>9.4190183677487944</v>
      </c>
      <c r="E4928">
        <v>-3.1256140247997541E-2</v>
      </c>
    </row>
    <row r="4929" spans="2:5">
      <c r="B4929" s="13">
        <v>42229</v>
      </c>
      <c r="C4929">
        <v>786.51843299999996</v>
      </c>
      <c r="D4929" s="262">
        <f t="shared" si="80"/>
        <v>-0.88728191779126642</v>
      </c>
      <c r="E4929" s="105">
        <v>-3.1299689181592143E-2</v>
      </c>
    </row>
    <row r="4930" spans="2:5">
      <c r="B4930" s="13">
        <v>45070</v>
      </c>
      <c r="C4930">
        <v>6977.7485349999997</v>
      </c>
      <c r="D4930" s="262">
        <f t="shared" si="80"/>
        <v>185.28143769388831</v>
      </c>
      <c r="E4930">
        <v>-3.147634499036947E-2</v>
      </c>
    </row>
    <row r="4931" spans="2:5">
      <c r="B4931" s="13">
        <v>38182</v>
      </c>
      <c r="C4931">
        <v>37.458098999999997</v>
      </c>
      <c r="D4931" s="262">
        <f t="shared" si="80"/>
        <v>0.37495860415751897</v>
      </c>
      <c r="E4931" s="105">
        <v>-3.147902055375118E-2</v>
      </c>
    </row>
    <row r="4932" spans="2:5">
      <c r="B4932" s="13">
        <v>37559</v>
      </c>
      <c r="C4932">
        <v>27.243074</v>
      </c>
      <c r="D4932" s="262">
        <f t="shared" si="80"/>
        <v>-0.91595483990600457</v>
      </c>
      <c r="E4932" s="105">
        <v>-3.1482234503740089E-2</v>
      </c>
    </row>
    <row r="4933" spans="2:5">
      <c r="B4933" s="13">
        <v>42017</v>
      </c>
      <c r="C4933">
        <v>324.14804099999998</v>
      </c>
      <c r="D4933" s="262">
        <f t="shared" si="80"/>
        <v>2.8967202760762754</v>
      </c>
      <c r="E4933" s="105">
        <v>-3.1498396187206561E-2</v>
      </c>
    </row>
    <row r="4934" spans="2:5">
      <c r="B4934" s="13">
        <v>40785</v>
      </c>
      <c r="C4934">
        <v>83.184837000000002</v>
      </c>
      <c r="D4934" s="262">
        <f t="shared" si="80"/>
        <v>-0.92629457022965489</v>
      </c>
      <c r="E4934" s="105">
        <v>-3.156594771740448E-2</v>
      </c>
    </row>
    <row r="4935" spans="2:5">
      <c r="B4935" s="13">
        <v>43217</v>
      </c>
      <c r="C4935">
        <v>1128.612061</v>
      </c>
      <c r="D4935" s="262">
        <f t="shared" si="80"/>
        <v>12.542271913219036</v>
      </c>
      <c r="E4935" s="105">
        <v>-3.162868549348169E-2</v>
      </c>
    </row>
    <row r="4936" spans="2:5">
      <c r="B4936" s="13">
        <v>41361</v>
      </c>
      <c r="C4936">
        <v>83.339934999999997</v>
      </c>
      <c r="D4936" s="262">
        <f t="shared" ref="D4936:D4999" si="81">(C4936-C4937)/C4937</f>
        <v>2.2635795206191891</v>
      </c>
      <c r="E4936" s="105">
        <v>-3.1685733045842691E-2</v>
      </c>
    </row>
    <row r="4937" spans="2:5">
      <c r="B4937" s="13">
        <v>38077</v>
      </c>
      <c r="C4937">
        <v>25.536358</v>
      </c>
      <c r="D4937" s="262">
        <f t="shared" si="81"/>
        <v>-0.96330555708610588</v>
      </c>
      <c r="E4937" s="105">
        <v>-3.1746228551627405E-2</v>
      </c>
    </row>
    <row r="4938" spans="2:5">
      <c r="B4938" s="13">
        <v>42891</v>
      </c>
      <c r="C4938">
        <v>695.91894500000001</v>
      </c>
      <c r="D4938" s="262">
        <f t="shared" si="81"/>
        <v>1.8289028300485675</v>
      </c>
      <c r="E4938" s="105">
        <v>-3.1762068652213815E-2</v>
      </c>
    </row>
    <row r="4939" spans="2:5">
      <c r="B4939" s="13">
        <v>41754</v>
      </c>
      <c r="C4939">
        <v>246.003128</v>
      </c>
      <c r="D4939" s="262">
        <f t="shared" si="81"/>
        <v>1.5207183816685526</v>
      </c>
      <c r="E4939" s="105">
        <v>-3.1795041173081039E-2</v>
      </c>
    </row>
    <row r="4940" spans="2:5">
      <c r="B4940" s="13">
        <v>39094</v>
      </c>
      <c r="C4940">
        <v>97.592467999999997</v>
      </c>
      <c r="D4940" s="262">
        <f t="shared" si="81"/>
        <v>0.31661159720523291</v>
      </c>
      <c r="E4940" s="105">
        <v>-3.1796529671109443E-2</v>
      </c>
    </row>
    <row r="4941" spans="2:5">
      <c r="B4941" s="13">
        <v>39605</v>
      </c>
      <c r="C4941">
        <v>74.123962000000006</v>
      </c>
      <c r="D4941" s="262">
        <f t="shared" si="81"/>
        <v>0.23239646835199804</v>
      </c>
      <c r="E4941" s="105">
        <v>-3.1813923224074267E-2</v>
      </c>
    </row>
    <row r="4942" spans="2:5">
      <c r="B4942" s="13">
        <v>39542</v>
      </c>
      <c r="C4942">
        <v>60.146197999999998</v>
      </c>
      <c r="D4942" s="262">
        <f t="shared" si="81"/>
        <v>-0.94980661888155582</v>
      </c>
      <c r="E4942" s="105">
        <v>-3.1889982399242858E-2</v>
      </c>
    </row>
    <row r="4943" spans="2:5">
      <c r="B4943" s="13">
        <v>44083</v>
      </c>
      <c r="C4943">
        <v>1198.2894289999999</v>
      </c>
      <c r="D4943" s="262">
        <f t="shared" si="81"/>
        <v>3.1928798170291302</v>
      </c>
      <c r="E4943" s="105">
        <v>-3.1897597740672259E-2</v>
      </c>
    </row>
    <row r="4944" spans="2:5">
      <c r="B4944" s="13">
        <v>41701</v>
      </c>
      <c r="C4944">
        <v>285.79150399999997</v>
      </c>
      <c r="D4944" s="262">
        <f t="shared" si="81"/>
        <v>-0.74342736485238414</v>
      </c>
      <c r="E4944" s="105">
        <v>-3.1913070553217529E-2</v>
      </c>
    </row>
    <row r="4945" spans="2:5">
      <c r="B4945" s="13">
        <v>44076</v>
      </c>
      <c r="C4945">
        <v>1113.88147</v>
      </c>
      <c r="D4945" s="262">
        <f t="shared" si="81"/>
        <v>48.734313706623567</v>
      </c>
      <c r="E4945" s="105">
        <v>-3.1926659101049276E-2</v>
      </c>
    </row>
    <row r="4946" spans="2:5">
      <c r="B4946" s="13">
        <v>37699</v>
      </c>
      <c r="C4946">
        <v>22.396639</v>
      </c>
      <c r="D4946" s="262">
        <f t="shared" si="81"/>
        <v>-0.96815859179120178</v>
      </c>
      <c r="E4946" s="105">
        <v>-3.2011264239079275E-2</v>
      </c>
    </row>
    <row r="4947" spans="2:5">
      <c r="B4947" s="13">
        <v>42830</v>
      </c>
      <c r="C4947">
        <v>703.38091999999995</v>
      </c>
      <c r="D4947" s="262">
        <f t="shared" si="81"/>
        <v>20.583621680216066</v>
      </c>
      <c r="E4947" s="105">
        <v>-3.2026257961929018E-2</v>
      </c>
    </row>
    <row r="4948" spans="2:5">
      <c r="B4948" s="13">
        <v>37490</v>
      </c>
      <c r="C4948">
        <v>32.588642</v>
      </c>
      <c r="D4948" s="262">
        <f t="shared" si="81"/>
        <v>-0.49845325094018927</v>
      </c>
      <c r="E4948" s="105">
        <v>-3.2042078905016133E-2</v>
      </c>
    </row>
    <row r="4949" spans="2:5">
      <c r="B4949" s="13">
        <v>38538</v>
      </c>
      <c r="C4949">
        <v>64.976280000000003</v>
      </c>
      <c r="D4949" s="262">
        <f t="shared" si="81"/>
        <v>-0.35537362166019426</v>
      </c>
      <c r="E4949" s="105">
        <v>-3.2049775928592643E-2</v>
      </c>
    </row>
    <row r="4950" spans="2:5">
      <c r="B4950" s="13">
        <v>40725</v>
      </c>
      <c r="C4950">
        <v>100.796806</v>
      </c>
      <c r="D4950" s="262">
        <f t="shared" si="81"/>
        <v>-0.87778731574809821</v>
      </c>
      <c r="E4950" s="105">
        <v>-3.2072878156814671E-2</v>
      </c>
    </row>
    <row r="4951" spans="2:5">
      <c r="B4951" s="13">
        <v>42289</v>
      </c>
      <c r="C4951">
        <v>824.76550299999997</v>
      </c>
      <c r="D4951" s="262">
        <f t="shared" si="81"/>
        <v>-5.171226324185231E-2</v>
      </c>
      <c r="E4951" s="105">
        <v>-3.2076870675501912E-2</v>
      </c>
    </row>
    <row r="4952" spans="2:5">
      <c r="B4952" s="13">
        <v>42278</v>
      </c>
      <c r="C4952">
        <v>869.74182099999996</v>
      </c>
      <c r="D4952" s="262">
        <f t="shared" si="81"/>
        <v>26.185462831269973</v>
      </c>
      <c r="E4952" s="105">
        <v>-3.2140211148363185E-2</v>
      </c>
    </row>
    <row r="4953" spans="2:5">
      <c r="B4953" s="13">
        <v>37515</v>
      </c>
      <c r="C4953">
        <v>31.992901</v>
      </c>
      <c r="D4953" s="262">
        <f t="shared" si="81"/>
        <v>-4.2455539127363731E-2</v>
      </c>
      <c r="E4953" s="105">
        <v>-3.2148131377290237E-2</v>
      </c>
    </row>
    <row r="4954" spans="2:5">
      <c r="B4954" s="13">
        <v>39790</v>
      </c>
      <c r="C4954">
        <v>33.4114</v>
      </c>
      <c r="D4954" s="262">
        <f t="shared" si="81"/>
        <v>-0.99671096265556991</v>
      </c>
      <c r="E4954" s="105">
        <v>-3.2152482346647665E-2</v>
      </c>
    </row>
    <row r="4955" spans="2:5">
      <c r="B4955" s="13">
        <v>44785</v>
      </c>
      <c r="C4955">
        <v>10158.413086</v>
      </c>
      <c r="D4955" s="262">
        <f t="shared" si="81"/>
        <v>0.77430934357195047</v>
      </c>
      <c r="E4955" s="105">
        <v>-3.2238122188145334E-2</v>
      </c>
    </row>
    <row r="4956" spans="2:5">
      <c r="B4956" s="13">
        <v>44568</v>
      </c>
      <c r="C4956">
        <v>5725.2773440000001</v>
      </c>
      <c r="D4956" s="262">
        <f t="shared" si="81"/>
        <v>90.738562217596112</v>
      </c>
      <c r="E4956" s="105">
        <v>-3.2271354953850771E-2</v>
      </c>
    </row>
    <row r="4957" spans="2:5">
      <c r="B4957" s="13">
        <v>38937</v>
      </c>
      <c r="C4957">
        <v>62.408622999999999</v>
      </c>
      <c r="D4957" s="262">
        <f t="shared" si="81"/>
        <v>-0.99193570489149197</v>
      </c>
      <c r="E4957" s="105">
        <v>-3.2302429700166696E-2</v>
      </c>
    </row>
    <row r="4958" spans="2:5">
      <c r="B4958" s="13">
        <v>44756</v>
      </c>
      <c r="C4958">
        <v>7738.8813479999999</v>
      </c>
      <c r="D4958" s="262">
        <f t="shared" si="81"/>
        <v>49.603295791725124</v>
      </c>
      <c r="E4958" s="105">
        <v>-3.2385939125615403E-2</v>
      </c>
    </row>
    <row r="4959" spans="2:5">
      <c r="B4959" s="13">
        <v>41625</v>
      </c>
      <c r="C4959">
        <v>152.93235799999999</v>
      </c>
      <c r="D4959" s="262">
        <f t="shared" si="81"/>
        <v>0.76927408889747362</v>
      </c>
      <c r="E4959" s="105">
        <v>-3.2422323827102514E-2</v>
      </c>
    </row>
    <row r="4960" spans="2:5">
      <c r="B4960" s="13">
        <v>41340</v>
      </c>
      <c r="C4960">
        <v>86.437911999999997</v>
      </c>
      <c r="D4960" s="262">
        <f t="shared" si="81"/>
        <v>-0.91952843746683577</v>
      </c>
      <c r="E4960" s="105">
        <v>-3.2478643078738122E-2</v>
      </c>
    </row>
    <row r="4961" spans="2:5">
      <c r="B4961" s="13">
        <v>43227</v>
      </c>
      <c r="C4961">
        <v>1074.1423339999999</v>
      </c>
      <c r="D4961" s="262">
        <f t="shared" si="81"/>
        <v>8.691979921636559</v>
      </c>
      <c r="E4961" s="105">
        <v>-3.2482319250441934E-2</v>
      </c>
    </row>
    <row r="4962" spans="2:5">
      <c r="B4962" s="13">
        <v>40245</v>
      </c>
      <c r="C4962">
        <v>110.827957</v>
      </c>
      <c r="D4962" s="262">
        <f t="shared" si="81"/>
        <v>4.1032307905591758E-2</v>
      </c>
      <c r="E4962" s="105">
        <v>-3.2506486944035365E-2</v>
      </c>
    </row>
    <row r="4963" spans="2:5">
      <c r="B4963" s="13">
        <v>39111</v>
      </c>
      <c r="C4963">
        <v>106.459671</v>
      </c>
      <c r="D4963" s="262">
        <f t="shared" si="81"/>
        <v>0.21105928973735441</v>
      </c>
      <c r="E4963" s="105">
        <v>-3.2524208393839016E-2</v>
      </c>
    </row>
    <row r="4964" spans="2:5">
      <c r="B4964" s="13">
        <v>39071</v>
      </c>
      <c r="C4964">
        <v>87.906242000000006</v>
      </c>
      <c r="D4964" s="262">
        <f t="shared" si="81"/>
        <v>-0.96649481867367359</v>
      </c>
      <c r="E4964" s="105">
        <v>-3.2529858559415502E-2</v>
      </c>
    </row>
    <row r="4965" spans="2:5">
      <c r="B4965" s="13">
        <v>44273</v>
      </c>
      <c r="C4965">
        <v>2623.6611330000001</v>
      </c>
      <c r="D4965" s="262">
        <f t="shared" si="81"/>
        <v>-0.61009634355641884</v>
      </c>
      <c r="E4965" s="105">
        <v>-3.2535878545918002E-2</v>
      </c>
    </row>
    <row r="4966" spans="2:5">
      <c r="B4966" s="13">
        <v>44894</v>
      </c>
      <c r="C4966">
        <v>6728.9985349999997</v>
      </c>
      <c r="D4966" s="262">
        <f t="shared" si="81"/>
        <v>90.093086067105702</v>
      </c>
      <c r="E4966" s="105">
        <v>-3.259513280856572E-2</v>
      </c>
    </row>
    <row r="4967" spans="2:5">
      <c r="B4967" s="13">
        <v>39629</v>
      </c>
      <c r="C4967">
        <v>73.869476000000006</v>
      </c>
      <c r="D4967" s="262">
        <f t="shared" si="81"/>
        <v>-0.9866236865845569</v>
      </c>
      <c r="E4967" s="105">
        <v>-3.2611415190319043E-2</v>
      </c>
    </row>
    <row r="4968" spans="2:5">
      <c r="B4968" s="13">
        <v>44469</v>
      </c>
      <c r="C4968">
        <v>5522.4091799999997</v>
      </c>
      <c r="D4968" s="262">
        <f t="shared" si="81"/>
        <v>75.012157300142505</v>
      </c>
      <c r="E4968" s="105">
        <v>-3.2639858102642895E-2</v>
      </c>
    </row>
    <row r="4969" spans="2:5">
      <c r="B4969" s="13">
        <v>39470</v>
      </c>
      <c r="C4969">
        <v>72.651657</v>
      </c>
      <c r="D4969" s="262">
        <f t="shared" si="81"/>
        <v>-0.42032021961615096</v>
      </c>
      <c r="E4969" s="105">
        <v>-3.2671845089570786E-2</v>
      </c>
    </row>
    <row r="4970" spans="2:5">
      <c r="B4970" s="13">
        <v>40274</v>
      </c>
      <c r="C4970">
        <v>125.330673</v>
      </c>
      <c r="D4970" s="262">
        <f t="shared" si="81"/>
        <v>0.14671984302438457</v>
      </c>
      <c r="E4970" s="105">
        <v>-3.2672576020389928E-2</v>
      </c>
    </row>
    <row r="4971" spans="2:5">
      <c r="B4971" s="13">
        <v>41600</v>
      </c>
      <c r="C4971">
        <v>109.294937</v>
      </c>
      <c r="D4971" s="262">
        <f t="shared" si="81"/>
        <v>0.15544674494833891</v>
      </c>
      <c r="E4971" s="105">
        <v>-3.2679691301311244E-2</v>
      </c>
    </row>
    <row r="4972" spans="2:5">
      <c r="B4972" s="13">
        <v>40602</v>
      </c>
      <c r="C4972">
        <v>94.591064000000003</v>
      </c>
      <c r="D4972" s="262">
        <f t="shared" si="81"/>
        <v>0.26710903130209041</v>
      </c>
      <c r="E4972" s="105">
        <v>-3.2679856733102405E-2</v>
      </c>
    </row>
    <row r="4973" spans="2:5">
      <c r="B4973" s="13">
        <v>39597</v>
      </c>
      <c r="C4973">
        <v>74.651084999999995</v>
      </c>
      <c r="D4973" s="262">
        <f t="shared" si="81"/>
        <v>-0.89825323806987223</v>
      </c>
      <c r="E4973" s="105">
        <v>-3.2736727798890163E-2</v>
      </c>
    </row>
    <row r="4974" spans="2:5">
      <c r="B4974" s="13">
        <v>43763</v>
      </c>
      <c r="C4974">
        <v>733.69494599999996</v>
      </c>
      <c r="D4974" s="262">
        <f t="shared" si="81"/>
        <v>10.704008608288236</v>
      </c>
      <c r="E4974" s="105">
        <v>-3.277017521373627E-2</v>
      </c>
    </row>
    <row r="4975" spans="2:5">
      <c r="B4975" s="13">
        <v>38751</v>
      </c>
      <c r="C4975">
        <v>62.687491999999999</v>
      </c>
      <c r="D4975" s="262">
        <f t="shared" si="81"/>
        <v>1.2021297332885512</v>
      </c>
      <c r="E4975" s="105">
        <v>-3.2795544701229501E-2</v>
      </c>
    </row>
    <row r="4976" spans="2:5">
      <c r="B4976" s="13">
        <v>37889</v>
      </c>
      <c r="C4976">
        <v>28.466757000000001</v>
      </c>
      <c r="D4976" s="262">
        <f t="shared" si="81"/>
        <v>-0.70161379604850571</v>
      </c>
      <c r="E4976" s="105">
        <v>-3.2823072111338975E-2</v>
      </c>
    </row>
    <row r="4977" spans="2:5">
      <c r="B4977" s="13">
        <v>39084</v>
      </c>
      <c r="C4977">
        <v>95.402389999999997</v>
      </c>
      <c r="D4977" s="262">
        <f t="shared" si="81"/>
        <v>-0.88921082312628652</v>
      </c>
      <c r="E4977" s="105">
        <v>-3.2852027745746165E-2</v>
      </c>
    </row>
    <row r="4978" spans="2:5">
      <c r="B4978" s="13">
        <v>42468</v>
      </c>
      <c r="C4978">
        <v>861.11651600000005</v>
      </c>
      <c r="D4978" s="262">
        <f t="shared" si="81"/>
        <v>7.5207099844617531</v>
      </c>
      <c r="E4978" s="105">
        <v>-3.2853761132010571E-2</v>
      </c>
    </row>
    <row r="4979" spans="2:5">
      <c r="B4979" s="13">
        <v>39378</v>
      </c>
      <c r="C4979">
        <v>101.061592</v>
      </c>
      <c r="D4979" s="262">
        <f t="shared" si="81"/>
        <v>2.4502121338355329</v>
      </c>
      <c r="E4979" s="105">
        <v>-3.2875393105892013E-2</v>
      </c>
    </row>
    <row r="4980" spans="2:5">
      <c r="B4980" s="13">
        <v>39899</v>
      </c>
      <c r="C4980">
        <v>29.291414</v>
      </c>
      <c r="D4980" s="262">
        <f t="shared" si="81"/>
        <v>-0.89521031062450407</v>
      </c>
      <c r="E4980" s="105">
        <v>-3.2919239811508627E-2</v>
      </c>
    </row>
    <row r="4981" spans="2:5">
      <c r="B4981" s="13">
        <v>41975</v>
      </c>
      <c r="C4981">
        <v>279.52572600000002</v>
      </c>
      <c r="D4981" s="262">
        <f t="shared" si="81"/>
        <v>-0.39909163528764402</v>
      </c>
      <c r="E4981" s="105">
        <v>-3.2935011765156896E-2</v>
      </c>
    </row>
    <row r="4982" spans="2:5">
      <c r="B4982" s="13">
        <v>42060</v>
      </c>
      <c r="C4982">
        <v>465.171967</v>
      </c>
      <c r="D4982" s="262">
        <f t="shared" si="81"/>
        <v>3.4510713384961851</v>
      </c>
      <c r="E4982" s="105">
        <v>-3.2967991417443741E-2</v>
      </c>
    </row>
    <row r="4983" spans="2:5">
      <c r="B4983" s="13">
        <v>40730</v>
      </c>
      <c r="C4983">
        <v>104.50786600000001</v>
      </c>
      <c r="D4983" s="262">
        <f t="shared" si="81"/>
        <v>-0.92089038576933735</v>
      </c>
      <c r="E4983" s="105">
        <v>-3.3002590210644028E-2</v>
      </c>
    </row>
    <row r="4984" spans="2:5">
      <c r="B4984" s="13">
        <v>44109</v>
      </c>
      <c r="C4984">
        <v>1321.0513920000001</v>
      </c>
      <c r="D4984" s="262">
        <f t="shared" si="81"/>
        <v>10.215878974829076</v>
      </c>
      <c r="E4984" s="105">
        <v>-3.3028067998000607E-2</v>
      </c>
    </row>
    <row r="4985" spans="2:5">
      <c r="B4985" s="13">
        <v>39239</v>
      </c>
      <c r="C4985">
        <v>117.78402699999999</v>
      </c>
      <c r="D4985" s="262">
        <f t="shared" si="81"/>
        <v>-0.55470476795647117</v>
      </c>
      <c r="E4985" s="105">
        <v>-3.3035788143135306E-2</v>
      </c>
    </row>
    <row r="4986" spans="2:5">
      <c r="B4986" s="13">
        <v>41929</v>
      </c>
      <c r="C4986">
        <v>264.507721</v>
      </c>
      <c r="D4986" s="262">
        <f t="shared" si="81"/>
        <v>-0.83442634037553354</v>
      </c>
      <c r="E4986" s="105">
        <v>-3.3056557477531258E-2</v>
      </c>
    </row>
    <row r="4987" spans="2:5">
      <c r="B4987" s="13">
        <v>44166</v>
      </c>
      <c r="C4987">
        <v>1597.5229489999999</v>
      </c>
      <c r="D4987" s="262">
        <f t="shared" si="81"/>
        <v>17.464128458557528</v>
      </c>
      <c r="E4987" s="105">
        <v>-3.3070235211162806E-2</v>
      </c>
    </row>
    <row r="4988" spans="2:5">
      <c r="B4988" s="13">
        <v>39413</v>
      </c>
      <c r="C4988">
        <v>86.520354999999995</v>
      </c>
      <c r="D4988" s="262">
        <f t="shared" si="81"/>
        <v>-0.8342577941125856</v>
      </c>
      <c r="E4988" s="105">
        <v>-3.3110055908069563E-2</v>
      </c>
    </row>
    <row r="4989" spans="2:5">
      <c r="B4989" s="13">
        <v>42128</v>
      </c>
      <c r="C4989">
        <v>522.01763900000003</v>
      </c>
      <c r="D4989" s="262">
        <f t="shared" si="81"/>
        <v>-0.48141189820654245</v>
      </c>
      <c r="E4989" s="105">
        <v>-3.3240897741874123E-2</v>
      </c>
    </row>
    <row r="4990" spans="2:5">
      <c r="B4990" s="13">
        <v>42354</v>
      </c>
      <c r="C4990">
        <v>1006.61322</v>
      </c>
      <c r="D4990" s="262">
        <f t="shared" si="81"/>
        <v>-0.82116827465194553</v>
      </c>
      <c r="E4990" s="105">
        <v>-3.3245800425354015E-2</v>
      </c>
    </row>
    <row r="4991" spans="2:5">
      <c r="B4991" s="13">
        <v>44536</v>
      </c>
      <c r="C4991">
        <v>5628.8291019999997</v>
      </c>
      <c r="D4991" s="262">
        <f t="shared" si="81"/>
        <v>54.980736770832614</v>
      </c>
      <c r="E4991" s="105">
        <v>-3.3281550034394203E-2</v>
      </c>
    </row>
    <row r="4992" spans="2:5">
      <c r="B4992" s="13">
        <v>40610</v>
      </c>
      <c r="C4992">
        <v>100.54939299999999</v>
      </c>
      <c r="D4992" s="262">
        <f t="shared" si="81"/>
        <v>-3.7158273510465037E-2</v>
      </c>
      <c r="E4992" s="105">
        <v>-3.3300327222363764E-2</v>
      </c>
    </row>
    <row r="4993" spans="2:5">
      <c r="B4993" s="13">
        <v>39182</v>
      </c>
      <c r="C4993">
        <v>104.42982499999999</v>
      </c>
      <c r="D4993" s="262">
        <f t="shared" si="81"/>
        <v>2.3451605191910141E-2</v>
      </c>
      <c r="E4993" s="105">
        <v>-3.3454148836297035E-2</v>
      </c>
    </row>
    <row r="4994" spans="2:5">
      <c r="B4994" s="13">
        <v>41103</v>
      </c>
      <c r="C4994">
        <v>102.036896</v>
      </c>
      <c r="D4994" s="262">
        <f t="shared" si="81"/>
        <v>8.4144681575193184E-2</v>
      </c>
      <c r="E4994" s="105">
        <v>-3.3477963995959002E-2</v>
      </c>
    </row>
    <row r="4995" spans="2:5">
      <c r="B4995" s="13">
        <v>41122</v>
      </c>
      <c r="C4995">
        <v>94.117416000000006</v>
      </c>
      <c r="D4995" s="262">
        <f t="shared" si="81"/>
        <v>0.27785619698794578</v>
      </c>
      <c r="E4995" s="105">
        <v>-3.3602110969940806E-2</v>
      </c>
    </row>
    <row r="4996" spans="2:5">
      <c r="B4996" s="13">
        <v>40910</v>
      </c>
      <c r="C4996">
        <v>73.652587999999994</v>
      </c>
      <c r="D4996" s="262">
        <f t="shared" si="81"/>
        <v>-0.9223128185013737</v>
      </c>
      <c r="E4996" s="105">
        <v>-3.3629597348924019E-2</v>
      </c>
    </row>
    <row r="4997" spans="2:5">
      <c r="B4997" s="13">
        <v>43109</v>
      </c>
      <c r="C4997">
        <v>948.06616199999996</v>
      </c>
      <c r="D4997" s="262">
        <f t="shared" si="81"/>
        <v>9.8949437463094938</v>
      </c>
      <c r="E4997" s="105">
        <v>-3.3638738786208607E-2</v>
      </c>
    </row>
    <row r="4998" spans="2:5">
      <c r="B4998" s="13">
        <v>41029</v>
      </c>
      <c r="C4998">
        <v>87.018912999999998</v>
      </c>
      <c r="D4998" s="262">
        <f t="shared" si="81"/>
        <v>0.63560915219521985</v>
      </c>
      <c r="E4998" s="105">
        <v>-3.3639279200502491E-2</v>
      </c>
    </row>
    <row r="4999" spans="2:5">
      <c r="B4999" s="13">
        <v>39533</v>
      </c>
      <c r="C4999">
        <v>53.202755000000003</v>
      </c>
      <c r="D4999" s="262">
        <f t="shared" si="81"/>
        <v>-0.48998087680708058</v>
      </c>
      <c r="E4999" s="105">
        <v>-3.3674482460946592E-2</v>
      </c>
    </row>
    <row r="5000" spans="2:5">
      <c r="B5000" s="13">
        <v>39318</v>
      </c>
      <c r="C5000">
        <v>104.31521600000001</v>
      </c>
      <c r="D5000" s="262">
        <f t="shared" ref="D5000:D5063" si="82">(C5000-C5001)/C5001</f>
        <v>-0.90308531783297219</v>
      </c>
      <c r="E5000" s="105">
        <v>-3.3675471628199949E-2</v>
      </c>
    </row>
    <row r="5001" spans="2:5">
      <c r="B5001" s="13">
        <v>44075</v>
      </c>
      <c r="C5001">
        <v>1076.361328</v>
      </c>
      <c r="D5001" s="262">
        <f t="shared" si="82"/>
        <v>0.29973092296891235</v>
      </c>
      <c r="E5001" s="105">
        <v>-3.3684142353135722E-2</v>
      </c>
    </row>
    <row r="5002" spans="2:5">
      <c r="B5002" s="13">
        <v>42242</v>
      </c>
      <c r="C5002">
        <v>828.14166299999999</v>
      </c>
      <c r="D5002" s="262">
        <f t="shared" si="82"/>
        <v>10.955282635168018</v>
      </c>
      <c r="E5002" s="105">
        <v>-3.370016812106108E-2</v>
      </c>
    </row>
    <row r="5003" spans="2:5">
      <c r="B5003" s="13">
        <v>38562</v>
      </c>
      <c r="C5003">
        <v>69.269936000000001</v>
      </c>
      <c r="D5003" s="262">
        <f t="shared" si="82"/>
        <v>1.2418887213053675</v>
      </c>
      <c r="E5003" s="105">
        <v>-3.3715937722983383E-2</v>
      </c>
    </row>
    <row r="5004" spans="2:5">
      <c r="B5004" s="13">
        <v>38147</v>
      </c>
      <c r="C5004">
        <v>30.898026000000002</v>
      </c>
      <c r="D5004" s="262">
        <f t="shared" si="82"/>
        <v>-0.96088508726724264</v>
      </c>
      <c r="E5004" s="105">
        <v>-3.3735813811699433E-2</v>
      </c>
    </row>
    <row r="5005" spans="2:5">
      <c r="B5005" s="13">
        <v>42942</v>
      </c>
      <c r="C5005">
        <v>789.92956500000003</v>
      </c>
      <c r="D5005" s="262">
        <f t="shared" si="82"/>
        <v>19.71935422138878</v>
      </c>
      <c r="E5005" s="105">
        <v>-3.3773996997061406E-2</v>
      </c>
    </row>
    <row r="5006" spans="2:5">
      <c r="B5006" s="13">
        <v>38215</v>
      </c>
      <c r="C5006">
        <v>38.125202000000002</v>
      </c>
      <c r="D5006" s="262">
        <f t="shared" si="82"/>
        <v>-0.62520708980367057</v>
      </c>
      <c r="E5006" s="105">
        <v>-3.3812481241806282E-2</v>
      </c>
    </row>
    <row r="5007" spans="2:5">
      <c r="B5007" s="13">
        <v>39163</v>
      </c>
      <c r="C5007">
        <v>101.723381</v>
      </c>
      <c r="D5007" s="262">
        <f t="shared" si="82"/>
        <v>3.7182887912361116</v>
      </c>
      <c r="E5007" s="105">
        <v>-3.3823846144581872E-2</v>
      </c>
    </row>
    <row r="5008" spans="2:5">
      <c r="B5008" s="13">
        <v>37712</v>
      </c>
      <c r="C5008">
        <v>21.559380000000001</v>
      </c>
      <c r="D5008" s="262">
        <f t="shared" si="82"/>
        <v>-0.97654596205139355</v>
      </c>
      <c r="E5008" s="105">
        <v>-3.3910665982258947E-2</v>
      </c>
    </row>
    <row r="5009" spans="2:5">
      <c r="B5009" s="13">
        <v>44047</v>
      </c>
      <c r="C5009">
        <v>919.21826199999998</v>
      </c>
      <c r="D5009" s="262">
        <f t="shared" si="82"/>
        <v>12.098074371959312</v>
      </c>
      <c r="E5009" s="105">
        <v>-3.4017117578594901E-2</v>
      </c>
    </row>
    <row r="5010" spans="2:5">
      <c r="B5010" s="13">
        <v>39469</v>
      </c>
      <c r="C5010">
        <v>70.179648999999998</v>
      </c>
      <c r="D5010" s="262">
        <f t="shared" si="82"/>
        <v>1.7586614363735613</v>
      </c>
      <c r="E5010" s="105">
        <v>-3.4025486851593796E-2</v>
      </c>
    </row>
    <row r="5011" spans="2:5">
      <c r="B5011" s="13">
        <v>37852</v>
      </c>
      <c r="C5011">
        <v>25.439747000000001</v>
      </c>
      <c r="D5011" s="262">
        <f t="shared" si="82"/>
        <v>-0.49407098596721127</v>
      </c>
      <c r="E5011" s="105">
        <v>-3.4230051802456349E-2</v>
      </c>
    </row>
    <row r="5012" spans="2:5">
      <c r="B5012" s="13">
        <v>38258</v>
      </c>
      <c r="C5012">
        <v>50.283234</v>
      </c>
      <c r="D5012" s="262">
        <f t="shared" si="82"/>
        <v>-0.94340736023139959</v>
      </c>
      <c r="E5012" s="105">
        <v>-3.4273147145181579E-2</v>
      </c>
    </row>
    <row r="5013" spans="2:5">
      <c r="B5013" s="13">
        <v>43097</v>
      </c>
      <c r="C5013">
        <v>888.51190199999996</v>
      </c>
      <c r="D5013" s="262">
        <f t="shared" si="82"/>
        <v>-0.67960798525100652</v>
      </c>
      <c r="E5013" s="105">
        <v>-3.4283341860890319E-2</v>
      </c>
    </row>
    <row r="5014" spans="2:5">
      <c r="B5014" s="13">
        <v>44299</v>
      </c>
      <c r="C5014">
        <v>2773.202393</v>
      </c>
      <c r="D5014" s="262">
        <f t="shared" si="82"/>
        <v>4.2984011965908717</v>
      </c>
      <c r="E5014" s="105">
        <v>-3.4393878468881568E-2</v>
      </c>
    </row>
    <row r="5015" spans="2:5">
      <c r="B5015" s="13">
        <v>42142</v>
      </c>
      <c r="C5015">
        <v>523.40362500000003</v>
      </c>
      <c r="D5015" s="262">
        <f t="shared" si="82"/>
        <v>8.6369183587436407</v>
      </c>
      <c r="E5015" s="105">
        <v>-3.4411671198191253E-2</v>
      </c>
    </row>
    <row r="5016" spans="2:5">
      <c r="B5016" s="13">
        <v>39972</v>
      </c>
      <c r="C5016">
        <v>54.312344000000003</v>
      </c>
      <c r="D5016" s="262">
        <f t="shared" si="82"/>
        <v>0.54380130409338967</v>
      </c>
      <c r="E5016" s="105">
        <v>-3.444793872331682E-2</v>
      </c>
    </row>
    <row r="5017" spans="2:5">
      <c r="B5017" s="13">
        <v>38177</v>
      </c>
      <c r="C5017">
        <v>35.180916000000003</v>
      </c>
      <c r="D5017" s="262">
        <f t="shared" si="82"/>
        <v>-0.99007326361745929</v>
      </c>
      <c r="E5017" s="105">
        <v>-3.4467620460475974E-2</v>
      </c>
    </row>
    <row r="5018" spans="2:5">
      <c r="B5018" s="13">
        <v>44354</v>
      </c>
      <c r="C5018">
        <v>3544.0566410000001</v>
      </c>
      <c r="D5018" s="262">
        <f t="shared" si="82"/>
        <v>38.066086349816594</v>
      </c>
      <c r="E5018" s="105">
        <v>-3.4486492316437294E-2</v>
      </c>
    </row>
    <row r="5019" spans="2:5">
      <c r="B5019" s="13">
        <v>39036</v>
      </c>
      <c r="C5019">
        <v>90.719521</v>
      </c>
      <c r="D5019" s="262">
        <f t="shared" si="82"/>
        <v>0.2280920694331075</v>
      </c>
      <c r="E5019" s="105">
        <v>-3.4489254038542527E-2</v>
      </c>
    </row>
    <row r="5020" spans="2:5">
      <c r="B5020" s="13">
        <v>41514</v>
      </c>
      <c r="C5020">
        <v>73.870293000000004</v>
      </c>
      <c r="D5020" s="262">
        <f t="shared" si="82"/>
        <v>-0.21097139759696398</v>
      </c>
      <c r="E5020" s="105">
        <v>-3.4513136522659957E-2</v>
      </c>
    </row>
    <row r="5021" spans="2:5">
      <c r="B5021" s="13">
        <v>39073</v>
      </c>
      <c r="C5021">
        <v>93.621819000000002</v>
      </c>
      <c r="D5021" s="262">
        <f t="shared" si="82"/>
        <v>-0.89236535806554751</v>
      </c>
      <c r="E5021" s="105">
        <v>-3.4520800175923676E-2</v>
      </c>
    </row>
    <row r="5022" spans="2:5">
      <c r="B5022" s="13">
        <v>42255</v>
      </c>
      <c r="C5022">
        <v>869.81121800000005</v>
      </c>
      <c r="D5022" s="262">
        <f t="shared" si="82"/>
        <v>30.316998466070139</v>
      </c>
      <c r="E5022" s="105">
        <v>-3.457205387037552E-2</v>
      </c>
    </row>
    <row r="5023" spans="2:5">
      <c r="B5023" s="13">
        <v>37902</v>
      </c>
      <c r="C5023">
        <v>27.774412000000002</v>
      </c>
      <c r="D5023" s="262">
        <f t="shared" si="82"/>
        <v>-0.16099199277909196</v>
      </c>
      <c r="E5023" s="105">
        <v>-3.4694995391461605E-2</v>
      </c>
    </row>
    <row r="5024" spans="2:5">
      <c r="B5024" s="13">
        <v>37497</v>
      </c>
      <c r="C5024">
        <v>33.103870000000001</v>
      </c>
      <c r="D5024" s="262">
        <f t="shared" si="82"/>
        <v>0.25749202896436707</v>
      </c>
      <c r="E5024" s="105">
        <v>-3.4742045724493152E-2</v>
      </c>
    </row>
    <row r="5025" spans="2:5">
      <c r="B5025" s="13">
        <v>37887</v>
      </c>
      <c r="C5025">
        <v>26.325312</v>
      </c>
      <c r="D5025" s="262">
        <f t="shared" si="82"/>
        <v>-0.96497905371808124</v>
      </c>
      <c r="E5025" s="105">
        <v>-3.4828687697142813E-2</v>
      </c>
    </row>
    <row r="5026" spans="2:5">
      <c r="B5026" s="13">
        <v>43012</v>
      </c>
      <c r="C5026">
        <v>751.70190400000001</v>
      </c>
      <c r="D5026" s="262">
        <f t="shared" si="82"/>
        <v>6.8594939749190251</v>
      </c>
      <c r="E5026" s="105">
        <v>-3.4876654993929238E-2</v>
      </c>
    </row>
    <row r="5027" spans="2:5">
      <c r="B5027" s="13">
        <v>40423</v>
      </c>
      <c r="C5027">
        <v>95.642532000000003</v>
      </c>
      <c r="D5027" s="262">
        <f t="shared" si="82"/>
        <v>0.22608712038808149</v>
      </c>
      <c r="E5027" s="105">
        <v>-3.4949142288350513E-2</v>
      </c>
    </row>
    <row r="5028" spans="2:5">
      <c r="B5028" s="13">
        <v>39010</v>
      </c>
      <c r="C5028">
        <v>78.006309999999999</v>
      </c>
      <c r="D5028" s="262">
        <f t="shared" si="82"/>
        <v>0.19527747907196308</v>
      </c>
      <c r="E5028" s="105">
        <v>-3.5022151253980137E-2</v>
      </c>
    </row>
    <row r="5029" spans="2:5">
      <c r="B5029" s="13">
        <v>40137</v>
      </c>
      <c r="C5029">
        <v>65.262092999999993</v>
      </c>
      <c r="D5029" s="262">
        <f t="shared" si="82"/>
        <v>-0.96743911917002667</v>
      </c>
      <c r="E5029" s="105">
        <v>-3.5062167223745569E-2</v>
      </c>
    </row>
    <row r="5030" spans="2:5">
      <c r="B5030" s="13">
        <v>44204</v>
      </c>
      <c r="C5030">
        <v>2004.309814</v>
      </c>
      <c r="D5030" s="262">
        <f t="shared" si="82"/>
        <v>20.121426595477388</v>
      </c>
      <c r="E5030" s="105">
        <v>-3.5064034706035176E-2</v>
      </c>
    </row>
    <row r="5031" spans="2:5">
      <c r="B5031" s="13">
        <v>40323</v>
      </c>
      <c r="C5031">
        <v>94.894622999999996</v>
      </c>
      <c r="D5031" s="262">
        <f t="shared" si="82"/>
        <v>-0.83707052851745634</v>
      </c>
      <c r="E5031" s="105">
        <v>-3.5073653727166004E-2</v>
      </c>
    </row>
    <row r="5032" spans="2:5">
      <c r="B5032" s="13">
        <v>43682</v>
      </c>
      <c r="C5032">
        <v>582.42761199999995</v>
      </c>
      <c r="D5032" s="262">
        <f t="shared" si="82"/>
        <v>18.702142756771462</v>
      </c>
      <c r="E5032" s="105">
        <v>-3.5115743321870042E-2</v>
      </c>
    </row>
    <row r="5033" spans="2:5">
      <c r="B5033" s="13">
        <v>37470</v>
      </c>
      <c r="C5033">
        <v>29.561637999999999</v>
      </c>
      <c r="D5033" s="262">
        <f t="shared" si="82"/>
        <v>-0.70015534257260814</v>
      </c>
      <c r="E5033" s="105">
        <v>-3.5207523815525901E-2</v>
      </c>
    </row>
    <row r="5034" spans="2:5">
      <c r="B5034" s="13">
        <v>41253</v>
      </c>
      <c r="C5034">
        <v>98.589843999999999</v>
      </c>
      <c r="D5034" s="262">
        <f t="shared" si="82"/>
        <v>-0.54098471937156212</v>
      </c>
      <c r="E5034" s="105">
        <v>-3.5226368848270274E-2</v>
      </c>
    </row>
    <row r="5035" spans="2:5">
      <c r="B5035" s="13">
        <v>41688</v>
      </c>
      <c r="C5035">
        <v>214.785538</v>
      </c>
      <c r="D5035" s="262">
        <f t="shared" si="82"/>
        <v>3.7022388717790014</v>
      </c>
      <c r="E5035" s="105">
        <v>-3.5280141530518824E-2</v>
      </c>
    </row>
    <row r="5036" spans="2:5">
      <c r="B5036" s="13">
        <v>39945</v>
      </c>
      <c r="C5036">
        <v>45.677292000000001</v>
      </c>
      <c r="D5036" s="262">
        <f t="shared" si="82"/>
        <v>-0.95112794498952058</v>
      </c>
      <c r="E5036" s="105">
        <v>-3.535960865716397E-2</v>
      </c>
    </row>
    <row r="5037" spans="2:5">
      <c r="B5037" s="13">
        <v>43879</v>
      </c>
      <c r="C5037">
        <v>934.63006600000006</v>
      </c>
      <c r="D5037" s="262">
        <f t="shared" si="82"/>
        <v>0.85626311966493718</v>
      </c>
      <c r="E5037" s="105">
        <v>-3.5448042031027402E-2</v>
      </c>
    </row>
    <row r="5038" spans="2:5">
      <c r="B5038" s="13">
        <v>42124</v>
      </c>
      <c r="C5038">
        <v>503.500854</v>
      </c>
      <c r="D5038" s="262">
        <f t="shared" si="82"/>
        <v>5.0273300106979848</v>
      </c>
      <c r="E5038" s="105">
        <v>-3.5471569572766919E-2</v>
      </c>
    </row>
    <row r="5039" spans="2:5">
      <c r="B5039" s="13">
        <v>41338</v>
      </c>
      <c r="C5039">
        <v>83.536300999999995</v>
      </c>
      <c r="D5039" s="262">
        <f t="shared" si="82"/>
        <v>0.50010972080741434</v>
      </c>
      <c r="E5039" s="105">
        <v>-3.5516323015752936E-2</v>
      </c>
    </row>
    <row r="5040" spans="2:5">
      <c r="B5040" s="13">
        <v>38413</v>
      </c>
      <c r="C5040">
        <v>55.686793999999999</v>
      </c>
      <c r="D5040" s="262">
        <f t="shared" si="82"/>
        <v>-0.48177168164487644</v>
      </c>
      <c r="E5040" s="105">
        <v>-3.5528957091488095E-2</v>
      </c>
    </row>
    <row r="5041" spans="2:5">
      <c r="B5041" s="13">
        <v>40658</v>
      </c>
      <c r="C5041">
        <v>107.45610000000001</v>
      </c>
      <c r="D5041" s="262">
        <f t="shared" si="82"/>
        <v>1.1584939215882659</v>
      </c>
      <c r="E5041" s="105">
        <v>-3.5529428877259184E-2</v>
      </c>
    </row>
    <row r="5042" spans="2:5">
      <c r="B5042" s="13">
        <v>38250</v>
      </c>
      <c r="C5042">
        <v>49.782905999999997</v>
      </c>
      <c r="D5042" s="262">
        <f t="shared" si="82"/>
        <v>-0.12591511284087964</v>
      </c>
      <c r="E5042" s="105">
        <v>-3.5541252469731464E-2</v>
      </c>
    </row>
    <row r="5043" spans="2:5">
      <c r="B5043" s="13">
        <v>38461</v>
      </c>
      <c r="C5043">
        <v>56.954315000000001</v>
      </c>
      <c r="D5043" s="262">
        <f t="shared" si="82"/>
        <v>-0.80662058738557962</v>
      </c>
      <c r="E5043" s="105">
        <v>-3.5583134715763694E-2</v>
      </c>
    </row>
    <row r="5044" spans="2:5">
      <c r="B5044" s="13">
        <v>42012</v>
      </c>
      <c r="C5044">
        <v>294.52108800000002</v>
      </c>
      <c r="D5044" s="262">
        <f t="shared" si="82"/>
        <v>1.9886598980514767</v>
      </c>
      <c r="E5044" s="105">
        <v>-3.5634354460779116E-2</v>
      </c>
    </row>
    <row r="5045" spans="2:5">
      <c r="B5045" s="13">
        <v>41162</v>
      </c>
      <c r="C5045">
        <v>98.546204000000003</v>
      </c>
      <c r="D5045" s="262">
        <f t="shared" si="82"/>
        <v>0.22202778838266493</v>
      </c>
      <c r="E5045" s="105">
        <v>-3.5653418121859327E-2</v>
      </c>
    </row>
    <row r="5046" spans="2:5">
      <c r="B5046" s="13">
        <v>39016</v>
      </c>
      <c r="C5046">
        <v>80.641541000000004</v>
      </c>
      <c r="D5046" s="262">
        <f t="shared" si="82"/>
        <v>-0.90364631588972955</v>
      </c>
      <c r="E5046" s="105">
        <v>-3.5767776280971816E-2</v>
      </c>
    </row>
    <row r="5047" spans="2:5">
      <c r="B5047" s="13">
        <v>44007</v>
      </c>
      <c r="C5047">
        <v>836.93261700000005</v>
      </c>
      <c r="D5047" s="262">
        <f t="shared" si="82"/>
        <v>23.470613485276598</v>
      </c>
      <c r="E5047" s="105">
        <v>-3.5904450729102498E-2</v>
      </c>
    </row>
    <row r="5048" spans="2:5">
      <c r="B5048" s="13">
        <v>39813</v>
      </c>
      <c r="C5048">
        <v>34.201537999999999</v>
      </c>
      <c r="D5048" s="262">
        <f t="shared" si="82"/>
        <v>-0.30881827386136979</v>
      </c>
      <c r="E5048" s="105">
        <v>-3.6055076659627844E-2</v>
      </c>
    </row>
    <row r="5049" spans="2:5">
      <c r="B5049" s="13">
        <v>38245</v>
      </c>
      <c r="C5049">
        <v>49.482700000000001</v>
      </c>
      <c r="D5049" s="262">
        <f t="shared" si="82"/>
        <v>1.0178913745315226</v>
      </c>
      <c r="E5049" s="105">
        <v>-3.6062596798784187E-2</v>
      </c>
    </row>
    <row r="5050" spans="2:5">
      <c r="B5050" s="13">
        <v>37650</v>
      </c>
      <c r="C5050">
        <v>24.521984</v>
      </c>
      <c r="D5050" s="262">
        <f t="shared" si="82"/>
        <v>-0.29120263151817172</v>
      </c>
      <c r="E5050" s="105">
        <v>-3.6075948396813884E-2</v>
      </c>
    </row>
    <row r="5051" spans="2:5">
      <c r="B5051" s="13">
        <v>39912</v>
      </c>
      <c r="C5051">
        <v>34.596606999999999</v>
      </c>
      <c r="D5051" s="262">
        <f t="shared" si="82"/>
        <v>-0.95040712340980138</v>
      </c>
      <c r="E5051" s="105">
        <v>-3.6163273907250153E-2</v>
      </c>
    </row>
    <row r="5052" spans="2:5">
      <c r="B5052" s="13">
        <v>43944</v>
      </c>
      <c r="C5052">
        <v>697.61242700000003</v>
      </c>
      <c r="D5052" s="262">
        <f t="shared" si="82"/>
        <v>5.1742536915290174</v>
      </c>
      <c r="E5052" s="105">
        <v>-3.6206341700419524E-2</v>
      </c>
    </row>
    <row r="5053" spans="2:5">
      <c r="B5053" s="13">
        <v>41603</v>
      </c>
      <c r="C5053">
        <v>112.98732800000001</v>
      </c>
      <c r="D5053" s="262">
        <f t="shared" si="82"/>
        <v>0.66658452777665766</v>
      </c>
      <c r="E5053" s="105">
        <v>-3.6266493227494492E-2</v>
      </c>
    </row>
    <row r="5054" spans="2:5">
      <c r="B5054" s="13">
        <v>38828</v>
      </c>
      <c r="C5054">
        <v>67.795738</v>
      </c>
      <c r="D5054" s="262">
        <f t="shared" si="82"/>
        <v>-0.99149711784498595</v>
      </c>
      <c r="E5054" s="105">
        <v>-3.6306328522162208E-2</v>
      </c>
    </row>
    <row r="5055" spans="2:5">
      <c r="B5055" s="13">
        <v>44711</v>
      </c>
      <c r="C5055">
        <v>7973.265625</v>
      </c>
      <c r="D5055" s="262">
        <f t="shared" si="82"/>
        <v>79.829502085464483</v>
      </c>
      <c r="E5055" s="105">
        <v>-3.6319730958734107E-2</v>
      </c>
    </row>
    <row r="5056" spans="2:5">
      <c r="B5056" s="13">
        <v>39136</v>
      </c>
      <c r="C5056">
        <v>98.643012999999996</v>
      </c>
      <c r="D5056" s="262">
        <f t="shared" si="82"/>
        <v>-0.92476248517038107</v>
      </c>
      <c r="E5056" s="105">
        <v>-3.6354045135938574E-2</v>
      </c>
    </row>
    <row r="5057" spans="2:5">
      <c r="B5057" s="13">
        <v>43291</v>
      </c>
      <c r="C5057">
        <v>1311.088135</v>
      </c>
      <c r="D5057" s="262">
        <f t="shared" si="82"/>
        <v>11.368099897870511</v>
      </c>
      <c r="E5057" s="105">
        <v>-3.6366887305955158E-2</v>
      </c>
    </row>
    <row r="5058" spans="2:5">
      <c r="B5058" s="13">
        <v>39301</v>
      </c>
      <c r="C5058">
        <v>106.005623</v>
      </c>
      <c r="D5058" s="262">
        <f t="shared" si="82"/>
        <v>0.50756944598709275</v>
      </c>
      <c r="E5058" s="105">
        <v>-3.6510926858952589E-2</v>
      </c>
    </row>
    <row r="5059" spans="2:5">
      <c r="B5059" s="13">
        <v>38688</v>
      </c>
      <c r="C5059">
        <v>70.315582000000006</v>
      </c>
      <c r="D5059" s="262">
        <f t="shared" si="82"/>
        <v>0.20920746208362465</v>
      </c>
      <c r="E5059" s="105">
        <v>-3.6637133921715699E-2</v>
      </c>
    </row>
    <row r="5060" spans="2:5">
      <c r="B5060" s="13">
        <v>39967</v>
      </c>
      <c r="C5060">
        <v>58.150139000000003</v>
      </c>
      <c r="D5060" s="262">
        <f t="shared" si="82"/>
        <v>-0.21494352176790349</v>
      </c>
      <c r="E5060" s="105">
        <v>-3.6771519619906816E-2</v>
      </c>
    </row>
    <row r="5061" spans="2:5">
      <c r="B5061" s="13">
        <v>38947</v>
      </c>
      <c r="C5061">
        <v>74.071280999999999</v>
      </c>
      <c r="D5061" s="262">
        <f t="shared" si="82"/>
        <v>-0.97621662948721</v>
      </c>
      <c r="E5061" s="105">
        <v>-3.6814029404322483E-2</v>
      </c>
    </row>
    <row r="5062" spans="2:5">
      <c r="B5062" s="13">
        <v>44313</v>
      </c>
      <c r="C5062">
        <v>3114.4147950000001</v>
      </c>
      <c r="D5062" s="262">
        <f t="shared" si="82"/>
        <v>3.0453823590369415</v>
      </c>
      <c r="E5062" s="105">
        <v>-3.6857229214864555E-2</v>
      </c>
    </row>
    <row r="5063" spans="2:5">
      <c r="B5063" s="13">
        <v>42387</v>
      </c>
      <c r="C5063">
        <v>769.86908000000005</v>
      </c>
      <c r="D5063" s="262">
        <f t="shared" si="82"/>
        <v>-0.23856847747448467</v>
      </c>
      <c r="E5063" s="105">
        <v>-3.6939547718615323E-2</v>
      </c>
    </row>
    <row r="5064" spans="2:5">
      <c r="B5064" s="13">
        <v>44060</v>
      </c>
      <c r="C5064">
        <v>1011.081177</v>
      </c>
      <c r="D5064" s="262">
        <f t="shared" ref="D5064:D5127" si="83">(C5064-C5065)/C5065</f>
        <v>-0.86872059246275202</v>
      </c>
      <c r="E5064" s="105">
        <v>-3.6997252310856071E-2</v>
      </c>
    </row>
    <row r="5065" spans="2:5">
      <c r="B5065" s="13">
        <v>45384</v>
      </c>
      <c r="C5065">
        <v>7701.75</v>
      </c>
      <c r="D5065" s="262">
        <f t="shared" si="83"/>
        <v>226.3463363994303</v>
      </c>
      <c r="E5065">
        <v>-3.7028458173869266E-2</v>
      </c>
    </row>
    <row r="5066" spans="2:5">
      <c r="B5066" s="13">
        <v>38176</v>
      </c>
      <c r="C5066">
        <v>33.876728</v>
      </c>
      <c r="D5066" s="262">
        <f t="shared" si="83"/>
        <v>-0.96550344788663411</v>
      </c>
      <c r="E5066" s="105">
        <v>-3.7070893776614669E-2</v>
      </c>
    </row>
    <row r="5067" spans="2:5">
      <c r="B5067" s="13">
        <v>43404</v>
      </c>
      <c r="C5067">
        <v>982.03228799999999</v>
      </c>
      <c r="D5067" s="262">
        <f t="shared" si="83"/>
        <v>-0.61358036747932332</v>
      </c>
      <c r="E5067" s="105">
        <v>-3.7076835535709084E-2</v>
      </c>
    </row>
    <row r="5068" spans="2:5">
      <c r="B5068" s="13">
        <v>44224</v>
      </c>
      <c r="C5068">
        <v>2541.3623050000001</v>
      </c>
      <c r="D5068" s="262">
        <f t="shared" si="83"/>
        <v>31.662575807082771</v>
      </c>
      <c r="E5068" s="105">
        <v>-3.7092148583331916E-2</v>
      </c>
    </row>
    <row r="5069" spans="2:5">
      <c r="B5069" s="13">
        <v>38834</v>
      </c>
      <c r="C5069">
        <v>77.806549000000004</v>
      </c>
      <c r="D5069" s="262">
        <f t="shared" si="83"/>
        <v>0.35816799815276767</v>
      </c>
      <c r="E5069" s="105">
        <v>-3.7123427837200622E-2</v>
      </c>
    </row>
    <row r="5070" spans="2:5">
      <c r="B5070" s="13">
        <v>38464</v>
      </c>
      <c r="C5070">
        <v>57.287868000000003</v>
      </c>
      <c r="D5070" s="262">
        <f t="shared" si="83"/>
        <v>-0.95264770862959069</v>
      </c>
      <c r="E5070" s="105">
        <v>-3.7275657260269456E-2</v>
      </c>
    </row>
    <row r="5071" spans="2:5">
      <c r="B5071" s="13">
        <v>43279</v>
      </c>
      <c r="C5071">
        <v>1209.82251</v>
      </c>
      <c r="D5071" s="262">
        <f t="shared" si="83"/>
        <v>10.744904773971291</v>
      </c>
      <c r="E5071" s="105">
        <v>-3.7311553483022078E-2</v>
      </c>
    </row>
    <row r="5072" spans="2:5">
      <c r="B5072" s="13">
        <v>40217</v>
      </c>
      <c r="C5072">
        <v>103.008286</v>
      </c>
      <c r="D5072" s="262">
        <f t="shared" si="83"/>
        <v>2.1288332261920715</v>
      </c>
      <c r="E5072" s="105">
        <v>-3.7362641881215949E-2</v>
      </c>
    </row>
    <row r="5073" spans="2:5">
      <c r="B5073" s="13">
        <v>39812</v>
      </c>
      <c r="C5073">
        <v>32.922268000000003</v>
      </c>
      <c r="D5073" s="262">
        <f t="shared" si="83"/>
        <v>-0.95951418693820167</v>
      </c>
      <c r="E5073" s="105">
        <v>-3.74038734749296E-2</v>
      </c>
    </row>
    <row r="5074" spans="2:5">
      <c r="B5074" s="13">
        <v>42391</v>
      </c>
      <c r="C5074">
        <v>813.18035899999995</v>
      </c>
      <c r="D5074" s="262">
        <f t="shared" si="83"/>
        <v>32.38044661505598</v>
      </c>
      <c r="E5074" s="105">
        <v>-3.7470958059199866E-2</v>
      </c>
    </row>
    <row r="5075" spans="2:5">
      <c r="B5075" s="13">
        <v>38071</v>
      </c>
      <c r="C5075">
        <v>24.360979</v>
      </c>
      <c r="D5075" s="262">
        <f t="shared" si="83"/>
        <v>-0.9700126251622232</v>
      </c>
      <c r="E5075" s="105">
        <v>-3.7531560466072013E-2</v>
      </c>
    </row>
    <row r="5076" spans="2:5">
      <c r="B5076" s="13">
        <v>43515</v>
      </c>
      <c r="C5076">
        <v>812.37451199999998</v>
      </c>
      <c r="D5076" s="262">
        <f t="shared" si="83"/>
        <v>5.9292065855594247</v>
      </c>
      <c r="E5076" s="105">
        <v>-3.7601174240172161E-2</v>
      </c>
    </row>
    <row r="5077" spans="2:5">
      <c r="B5077" s="13">
        <v>41604</v>
      </c>
      <c r="C5077">
        <v>117.239182</v>
      </c>
      <c r="D5077" s="262">
        <f t="shared" si="83"/>
        <v>-0.92257823211873091</v>
      </c>
      <c r="E5077" s="105">
        <v>-3.765620732411773E-2</v>
      </c>
    </row>
    <row r="5078" spans="2:5">
      <c r="B5078" s="13">
        <v>44125</v>
      </c>
      <c r="C5078">
        <v>1514.292236</v>
      </c>
      <c r="D5078" s="262">
        <f t="shared" si="83"/>
        <v>7.9272176361646425</v>
      </c>
      <c r="E5078" s="105">
        <v>-3.7682267228745778E-2</v>
      </c>
    </row>
    <row r="5079" spans="2:5">
      <c r="B5079" s="13">
        <v>41666</v>
      </c>
      <c r="C5079">
        <v>169.62645000000001</v>
      </c>
      <c r="D5079" s="262">
        <f t="shared" si="83"/>
        <v>-0.98091303549765285</v>
      </c>
      <c r="E5079" s="105">
        <v>-3.7704724052494788E-2</v>
      </c>
    </row>
    <row r="5080" spans="2:5">
      <c r="B5080" s="13">
        <v>44777</v>
      </c>
      <c r="C5080">
        <v>8887.03125</v>
      </c>
      <c r="D5080" s="262">
        <f t="shared" si="83"/>
        <v>251.2630645168112</v>
      </c>
      <c r="E5080" s="105">
        <v>-3.7803681173453091E-2</v>
      </c>
    </row>
    <row r="5081" spans="2:5">
      <c r="B5081" s="13">
        <v>37461</v>
      </c>
      <c r="C5081">
        <v>35.229221000000003</v>
      </c>
      <c r="D5081" s="262">
        <f t="shared" si="83"/>
        <v>-0.96395256786071726</v>
      </c>
      <c r="E5081" s="105">
        <v>-3.7818974978971104E-2</v>
      </c>
    </row>
    <row r="5082" spans="2:5">
      <c r="B5082" s="13">
        <v>43119</v>
      </c>
      <c r="C5082">
        <v>977.30181900000002</v>
      </c>
      <c r="D5082" s="262">
        <f t="shared" si="83"/>
        <v>26.843033814394236</v>
      </c>
      <c r="E5082" s="105">
        <v>-3.7821716578035541E-2</v>
      </c>
    </row>
    <row r="5083" spans="2:5">
      <c r="B5083" s="13">
        <v>37966</v>
      </c>
      <c r="C5083">
        <v>35.100406999999997</v>
      </c>
      <c r="D5083" s="262">
        <f t="shared" si="83"/>
        <v>-0.99527840895003039</v>
      </c>
      <c r="E5083" s="105">
        <v>-3.795239284503623E-2</v>
      </c>
    </row>
    <row r="5084" spans="2:5">
      <c r="B5084" s="13">
        <v>44734</v>
      </c>
      <c r="C5084">
        <v>7434.0209960000002</v>
      </c>
      <c r="D5084" s="262">
        <f t="shared" si="83"/>
        <v>12.398887960325707</v>
      </c>
      <c r="E5084" s="105">
        <v>-3.7974871504342964E-2</v>
      </c>
    </row>
    <row r="5085" spans="2:5">
      <c r="B5085" s="13">
        <v>43909</v>
      </c>
      <c r="C5085">
        <v>554.82372999999995</v>
      </c>
      <c r="D5085" s="262">
        <f t="shared" si="83"/>
        <v>16.350826876332075</v>
      </c>
      <c r="E5085" s="105">
        <v>-3.8005232351497019E-2</v>
      </c>
    </row>
    <row r="5086" spans="2:5">
      <c r="B5086" s="13">
        <v>38148</v>
      </c>
      <c r="C5086">
        <v>31.976789</v>
      </c>
      <c r="D5086" s="262">
        <f t="shared" si="83"/>
        <v>-0.7236794802191544</v>
      </c>
      <c r="E5086" s="105">
        <v>-3.8256974607825539E-2</v>
      </c>
    </row>
    <row r="5087" spans="2:5">
      <c r="B5087" s="13">
        <v>40525</v>
      </c>
      <c r="C5087">
        <v>115.723541</v>
      </c>
      <c r="D5087" s="262">
        <f t="shared" si="83"/>
        <v>2.77682730822377</v>
      </c>
      <c r="E5087" s="105">
        <v>-3.8375855882246152E-2</v>
      </c>
    </row>
    <row r="5088" spans="2:5">
      <c r="B5088" s="13">
        <v>38119</v>
      </c>
      <c r="C5088">
        <v>30.640411</v>
      </c>
      <c r="D5088" s="262">
        <f t="shared" si="83"/>
        <v>-0.45327064848975357</v>
      </c>
      <c r="E5088" s="105">
        <v>-3.840325487344752E-2</v>
      </c>
    </row>
    <row r="5089" spans="2:5">
      <c r="B5089" s="13">
        <v>40025</v>
      </c>
      <c r="C5089">
        <v>56.043106000000002</v>
      </c>
      <c r="D5089" s="262">
        <f t="shared" si="83"/>
        <v>3.5551215498644775E-2</v>
      </c>
      <c r="E5089" s="105">
        <v>-3.8411726773555407E-2</v>
      </c>
    </row>
    <row r="5090" spans="2:5">
      <c r="B5090" s="13">
        <v>38408</v>
      </c>
      <c r="C5090">
        <v>54.119106000000002</v>
      </c>
      <c r="D5090" s="262">
        <f t="shared" si="83"/>
        <v>0.35547212535228578</v>
      </c>
      <c r="E5090" s="105">
        <v>-3.8518505226898335E-2</v>
      </c>
    </row>
    <row r="5091" spans="2:5">
      <c r="B5091" s="13">
        <v>38197</v>
      </c>
      <c r="C5091">
        <v>39.926388000000003</v>
      </c>
      <c r="D5091" s="262">
        <f t="shared" si="83"/>
        <v>-0.61345450279981839</v>
      </c>
      <c r="E5091" s="105">
        <v>-3.8554398254224687E-2</v>
      </c>
    </row>
    <row r="5092" spans="2:5">
      <c r="B5092" s="13">
        <v>39099</v>
      </c>
      <c r="C5092">
        <v>103.290268</v>
      </c>
      <c r="D5092" s="262">
        <f t="shared" si="83"/>
        <v>0.73499693054660187</v>
      </c>
      <c r="E5092" s="105">
        <v>-3.8614722708454299E-2</v>
      </c>
    </row>
    <row r="5093" spans="2:5">
      <c r="B5093" s="13">
        <v>38897</v>
      </c>
      <c r="C5093">
        <v>59.533400999999998</v>
      </c>
      <c r="D5093" s="262">
        <f t="shared" si="83"/>
        <v>-0.32069840264274646</v>
      </c>
      <c r="E5093" s="105">
        <v>-3.8748959565338539E-2</v>
      </c>
    </row>
    <row r="5094" spans="2:5">
      <c r="B5094" s="13">
        <v>39065</v>
      </c>
      <c r="C5094">
        <v>87.639129999999994</v>
      </c>
      <c r="D5094" s="262">
        <f t="shared" si="83"/>
        <v>-0.88785476867179114</v>
      </c>
      <c r="E5094" s="105">
        <v>-3.8859987137880039E-2</v>
      </c>
    </row>
    <row r="5095" spans="2:5">
      <c r="B5095" s="13">
        <v>42979</v>
      </c>
      <c r="C5095">
        <v>781.478882</v>
      </c>
      <c r="D5095" s="262">
        <f t="shared" si="83"/>
        <v>0.17561209292157906</v>
      </c>
      <c r="E5095" s="105">
        <v>-3.9158435455119149E-2</v>
      </c>
    </row>
    <row r="5096" spans="2:5">
      <c r="B5096" s="13">
        <v>42713</v>
      </c>
      <c r="C5096">
        <v>664.74212599999998</v>
      </c>
      <c r="D5096" s="262">
        <f t="shared" si="83"/>
        <v>-0.63974616056094724</v>
      </c>
      <c r="E5096" s="105">
        <v>-3.9197876723422814E-2</v>
      </c>
    </row>
    <row r="5097" spans="2:5">
      <c r="B5097" s="13">
        <v>44200</v>
      </c>
      <c r="C5097">
        <v>1845.2048339999999</v>
      </c>
      <c r="D5097" s="262">
        <f t="shared" si="83"/>
        <v>5.9700444501974808</v>
      </c>
      <c r="E5097" s="105">
        <v>-3.9225686621159127E-2</v>
      </c>
    </row>
    <row r="5098" spans="2:5">
      <c r="B5098" s="13">
        <v>41816</v>
      </c>
      <c r="C5098">
        <v>264.73358200000001</v>
      </c>
      <c r="D5098" s="262">
        <f t="shared" si="83"/>
        <v>0.48338534516021053</v>
      </c>
      <c r="E5098" s="105">
        <v>-3.922706284182572E-2</v>
      </c>
    </row>
    <row r="5099" spans="2:5">
      <c r="B5099" s="13">
        <v>41669</v>
      </c>
      <c r="C5099">
        <v>178.46582000000001</v>
      </c>
      <c r="D5099" s="262">
        <f t="shared" si="83"/>
        <v>0.7877365930263619</v>
      </c>
      <c r="E5099" s="105">
        <v>-3.9272341060137821E-2</v>
      </c>
    </row>
    <row r="5100" spans="2:5">
      <c r="B5100" s="13">
        <v>40707</v>
      </c>
      <c r="C5100">
        <v>99.827804999999998</v>
      </c>
      <c r="D5100" s="262">
        <f t="shared" si="83"/>
        <v>-0.87227708669386872</v>
      </c>
      <c r="E5100" s="105">
        <v>-3.928562275730739E-2</v>
      </c>
    </row>
    <row r="5101" spans="2:5">
      <c r="B5101" s="13">
        <v>43014</v>
      </c>
      <c r="C5101">
        <v>781.59667999999999</v>
      </c>
      <c r="D5101" s="262">
        <f t="shared" si="83"/>
        <v>-0.89142105524027337</v>
      </c>
      <c r="E5101" s="105">
        <v>-3.929167116534546E-2</v>
      </c>
    </row>
    <row r="5102" spans="2:5">
      <c r="B5102" s="13">
        <v>44732</v>
      </c>
      <c r="C5102">
        <v>7198.4184569999998</v>
      </c>
      <c r="D5102" s="262">
        <f t="shared" si="83"/>
        <v>260.60093287764067</v>
      </c>
      <c r="E5102" s="105">
        <v>-3.9296327592894122E-2</v>
      </c>
    </row>
    <row r="5103" spans="2:5">
      <c r="B5103" s="13">
        <v>37924</v>
      </c>
      <c r="C5103">
        <v>27.516791999999999</v>
      </c>
      <c r="D5103" s="262">
        <f t="shared" si="83"/>
        <v>-0.83109519941698951</v>
      </c>
      <c r="E5103" s="105">
        <v>-3.9347763974860436E-2</v>
      </c>
    </row>
    <row r="5104" spans="2:5">
      <c r="B5104" s="13">
        <v>41663</v>
      </c>
      <c r="C5104">
        <v>162.913025</v>
      </c>
      <c r="D5104" s="262">
        <f t="shared" si="83"/>
        <v>2.0713461731230134</v>
      </c>
      <c r="E5104" s="105">
        <v>-3.9577701472854034E-2</v>
      </c>
    </row>
    <row r="5105" spans="2:5">
      <c r="B5105" s="13">
        <v>38922</v>
      </c>
      <c r="C5105">
        <v>53.042873</v>
      </c>
      <c r="D5105" s="262">
        <f t="shared" si="83"/>
        <v>1.4732449398209662</v>
      </c>
      <c r="E5105" s="105">
        <v>-3.9651882524356329E-2</v>
      </c>
    </row>
    <row r="5106" spans="2:5">
      <c r="B5106" s="13">
        <v>37771</v>
      </c>
      <c r="C5106">
        <v>21.446672</v>
      </c>
      <c r="D5106" s="262">
        <f t="shared" si="83"/>
        <v>-0.45694694789110163</v>
      </c>
      <c r="E5106" s="105">
        <v>-3.9653938770923589E-2</v>
      </c>
    </row>
    <row r="5107" spans="2:5">
      <c r="B5107" s="13">
        <v>38203</v>
      </c>
      <c r="C5107">
        <v>39.492775000000002</v>
      </c>
      <c r="D5107" s="262">
        <f t="shared" si="83"/>
        <v>-0.96059231568768211</v>
      </c>
      <c r="E5107" s="105">
        <v>-3.9740497709665971E-2</v>
      </c>
    </row>
    <row r="5108" spans="2:5">
      <c r="B5108" s="13">
        <v>43208</v>
      </c>
      <c r="C5108">
        <v>1002.159241</v>
      </c>
      <c r="D5108" s="262">
        <f t="shared" si="83"/>
        <v>14.236635021818905</v>
      </c>
      <c r="E5108" s="105">
        <v>-3.9742091064825145E-2</v>
      </c>
    </row>
    <row r="5109" spans="2:5">
      <c r="B5109" s="13">
        <v>38756</v>
      </c>
      <c r="C5109">
        <v>65.773003000000003</v>
      </c>
      <c r="D5109" s="262">
        <f t="shared" si="83"/>
        <v>-0.80938155418425506</v>
      </c>
      <c r="E5109" s="105">
        <v>-3.978984956615858E-2</v>
      </c>
    </row>
    <row r="5110" spans="2:5">
      <c r="B5110" s="13">
        <v>42037</v>
      </c>
      <c r="C5110">
        <v>345.050568</v>
      </c>
      <c r="D5110" s="262">
        <f t="shared" si="83"/>
        <v>3.6210313618791132</v>
      </c>
      <c r="E5110" s="105">
        <v>-4.0012630580742017E-2</v>
      </c>
    </row>
    <row r="5111" spans="2:5">
      <c r="B5111" s="13">
        <v>38594</v>
      </c>
      <c r="C5111">
        <v>74.669601</v>
      </c>
      <c r="D5111" s="262">
        <f t="shared" si="83"/>
        <v>1.4369647326205905</v>
      </c>
      <c r="E5111" s="105">
        <v>-4.0105683810536821E-2</v>
      </c>
    </row>
    <row r="5112" spans="2:5">
      <c r="B5112" s="13">
        <v>37473</v>
      </c>
      <c r="C5112">
        <v>30.640411</v>
      </c>
      <c r="D5112" s="262">
        <f t="shared" si="83"/>
        <v>-0.94841441533698601</v>
      </c>
      <c r="E5112" s="105">
        <v>-4.0342621902883589E-2</v>
      </c>
    </row>
    <row r="5113" spans="2:5">
      <c r="B5113" s="13">
        <v>42101</v>
      </c>
      <c r="C5113">
        <v>593.972351</v>
      </c>
      <c r="D5113" s="262">
        <f t="shared" si="83"/>
        <v>6.0630408234224191</v>
      </c>
      <c r="E5113" s="105">
        <v>-4.0377320328227273E-2</v>
      </c>
    </row>
    <row r="5114" spans="2:5">
      <c r="B5114" s="13">
        <v>39064</v>
      </c>
      <c r="C5114">
        <v>84.095839999999995</v>
      </c>
      <c r="D5114" s="262">
        <f t="shared" si="83"/>
        <v>-0.1806955463397702</v>
      </c>
      <c r="E5114" s="105">
        <v>-4.0430456121597728E-2</v>
      </c>
    </row>
    <row r="5115" spans="2:5">
      <c r="B5115" s="13">
        <v>39449</v>
      </c>
      <c r="C5115">
        <v>102.642967</v>
      </c>
      <c r="D5115" s="262">
        <f t="shared" si="83"/>
        <v>0.78323474574854823</v>
      </c>
      <c r="E5115" s="105">
        <v>-4.0441608838989979E-2</v>
      </c>
    </row>
    <row r="5116" spans="2:5">
      <c r="B5116" s="13">
        <v>40120</v>
      </c>
      <c r="C5116">
        <v>57.559986000000002</v>
      </c>
      <c r="D5116" s="262">
        <f t="shared" si="83"/>
        <v>-0.78225734680573078</v>
      </c>
      <c r="E5116" s="105">
        <v>-4.050975148879795E-2</v>
      </c>
    </row>
    <row r="5117" spans="2:5">
      <c r="B5117" s="13">
        <v>41852</v>
      </c>
      <c r="C5117">
        <v>264.34869400000002</v>
      </c>
      <c r="D5117" s="262">
        <f t="shared" si="83"/>
        <v>-0.77100989900381323</v>
      </c>
      <c r="E5117" s="105">
        <v>-4.0570560752856526E-2</v>
      </c>
    </row>
    <row r="5118" spans="2:5">
      <c r="B5118" s="13">
        <v>43262</v>
      </c>
      <c r="C5118">
        <v>1154.4110109999999</v>
      </c>
      <c r="D5118" s="262">
        <f t="shared" si="83"/>
        <v>47.151519465433132</v>
      </c>
      <c r="E5118" s="105">
        <v>-4.0574336012361323E-2</v>
      </c>
    </row>
    <row r="5119" spans="2:5">
      <c r="B5119" s="13">
        <v>37824</v>
      </c>
      <c r="C5119">
        <v>23.974550000000001</v>
      </c>
      <c r="D5119" s="262">
        <f t="shared" si="83"/>
        <v>-2.9967349241250201E-2</v>
      </c>
      <c r="E5119" s="105">
        <v>-4.0592790724849233E-2</v>
      </c>
    </row>
    <row r="5120" spans="2:5">
      <c r="B5120" s="13">
        <v>37652</v>
      </c>
      <c r="C5120">
        <v>24.715198999999998</v>
      </c>
      <c r="D5120" s="262">
        <f t="shared" si="83"/>
        <v>-0.25524448003947736</v>
      </c>
      <c r="E5120" s="105">
        <v>-4.0625039302420743E-2</v>
      </c>
    </row>
    <row r="5121" spans="2:5">
      <c r="B5121" s="13">
        <v>39911</v>
      </c>
      <c r="C5121">
        <v>33.185654</v>
      </c>
      <c r="D5121" s="262">
        <f t="shared" si="83"/>
        <v>-0.99028341065663339</v>
      </c>
      <c r="E5121" s="105">
        <v>-4.0782987765245284E-2</v>
      </c>
    </row>
    <row r="5122" spans="2:5">
      <c r="B5122" s="13">
        <v>44330</v>
      </c>
      <c r="C5122">
        <v>3415.3603520000001</v>
      </c>
      <c r="D5122" s="262">
        <f t="shared" si="83"/>
        <v>13.725999777059382</v>
      </c>
      <c r="E5122" s="105">
        <v>-4.0799947327807749E-2</v>
      </c>
    </row>
    <row r="5123" spans="2:5">
      <c r="B5123" s="13">
        <v>41803</v>
      </c>
      <c r="C5123">
        <v>231.92723100000001</v>
      </c>
      <c r="D5123" s="262">
        <f t="shared" si="83"/>
        <v>6.8583893738317361</v>
      </c>
      <c r="E5123" s="105">
        <v>-4.0814462587998514E-2</v>
      </c>
    </row>
    <row r="5124" spans="2:5">
      <c r="B5124" s="13">
        <v>37953</v>
      </c>
      <c r="C5124">
        <v>29.513328999999999</v>
      </c>
      <c r="D5124" s="262">
        <f t="shared" si="83"/>
        <v>-0.98874667267951843</v>
      </c>
      <c r="E5124" s="105">
        <v>-4.0816253571386497E-2</v>
      </c>
    </row>
    <row r="5125" spans="2:5">
      <c r="B5125" s="13">
        <v>44215</v>
      </c>
      <c r="C5125">
        <v>2622.6313479999999</v>
      </c>
      <c r="D5125" s="262">
        <f t="shared" si="83"/>
        <v>98.441458872863905</v>
      </c>
      <c r="E5125" s="105">
        <v>-4.0843041739822672E-2</v>
      </c>
    </row>
    <row r="5126" spans="2:5">
      <c r="B5126" s="13">
        <v>37806</v>
      </c>
      <c r="C5126">
        <v>26.373621</v>
      </c>
      <c r="D5126" s="262">
        <f t="shared" si="83"/>
        <v>-9.900974370705258E-2</v>
      </c>
      <c r="E5126" s="105">
        <v>-4.0983124602169026E-2</v>
      </c>
    </row>
    <row r="5127" spans="2:5">
      <c r="B5127" s="13">
        <v>37588</v>
      </c>
      <c r="C5127">
        <v>29.271816000000001</v>
      </c>
      <c r="D5127" s="262">
        <f t="shared" si="83"/>
        <v>-4.8665430604286151E-2</v>
      </c>
      <c r="E5127" s="105">
        <v>-4.1139162137992652E-2</v>
      </c>
    </row>
    <row r="5128" spans="2:5">
      <c r="B5128" s="13">
        <v>37956</v>
      </c>
      <c r="C5128">
        <v>30.769213000000001</v>
      </c>
      <c r="D5128" s="262">
        <f t="shared" ref="D5128:D5191" si="84">(C5128-C5129)/C5129</f>
        <v>-0.96307027071044493</v>
      </c>
      <c r="E5128" s="105">
        <v>-4.1144133465679855E-2</v>
      </c>
    </row>
    <row r="5129" spans="2:5">
      <c r="B5129" s="13">
        <v>42219</v>
      </c>
      <c r="C5129">
        <v>833.18273899999997</v>
      </c>
      <c r="D5129" s="262">
        <f t="shared" si="84"/>
        <v>0.43373618225551486</v>
      </c>
      <c r="E5129" s="105">
        <v>-4.1218728439776552E-2</v>
      </c>
    </row>
    <row r="5130" spans="2:5">
      <c r="B5130" s="13">
        <v>43920</v>
      </c>
      <c r="C5130">
        <v>581.12695299999996</v>
      </c>
      <c r="D5130" s="262">
        <f t="shared" si="84"/>
        <v>-0.35312093230757602</v>
      </c>
      <c r="E5130" s="105">
        <v>-4.1249347426880835E-2</v>
      </c>
    </row>
    <row r="5131" spans="2:5">
      <c r="B5131" s="13">
        <v>43899</v>
      </c>
      <c r="C5131">
        <v>898.35485800000004</v>
      </c>
      <c r="D5131" s="262">
        <f t="shared" si="84"/>
        <v>7.412292272588858</v>
      </c>
      <c r="E5131" s="105">
        <v>-4.128319900616962E-2</v>
      </c>
    </row>
    <row r="5132" spans="2:5">
      <c r="B5132" s="13">
        <v>40207</v>
      </c>
      <c r="C5132">
        <v>106.790733</v>
      </c>
      <c r="D5132" s="262">
        <f t="shared" si="84"/>
        <v>1.1794451467483673</v>
      </c>
      <c r="E5132" s="105">
        <v>-4.1344131691535127E-2</v>
      </c>
    </row>
    <row r="5133" spans="2:5">
      <c r="B5133" s="13">
        <v>38376</v>
      </c>
      <c r="C5133">
        <v>48.999046</v>
      </c>
      <c r="D5133" s="262">
        <f t="shared" si="84"/>
        <v>-0.40104794935544236</v>
      </c>
      <c r="E5133" s="105">
        <v>-4.143576311992362E-2</v>
      </c>
    </row>
    <row r="5134" spans="2:5">
      <c r="B5134" s="13">
        <v>40778</v>
      </c>
      <c r="C5134">
        <v>81.807961000000006</v>
      </c>
      <c r="D5134" s="262">
        <f t="shared" si="84"/>
        <v>-0.98955411921238268</v>
      </c>
      <c r="E5134" s="105">
        <v>-4.1449591652152298E-2</v>
      </c>
    </row>
    <row r="5135" spans="2:5">
      <c r="B5135" s="13">
        <v>45236</v>
      </c>
      <c r="C5135">
        <v>7831.6000979999999</v>
      </c>
      <c r="D5135" s="262">
        <f t="shared" si="84"/>
        <v>0.23747638147948122</v>
      </c>
      <c r="E5135">
        <v>-4.1554714828679229E-2</v>
      </c>
    </row>
    <row r="5136" spans="2:5">
      <c r="B5136" s="13">
        <v>44946</v>
      </c>
      <c r="C5136">
        <v>6328.6865230000003</v>
      </c>
      <c r="D5136" s="262">
        <f t="shared" si="84"/>
        <v>6.5192122484023631</v>
      </c>
      <c r="E5136" s="105">
        <v>-4.164262669113189E-2</v>
      </c>
    </row>
    <row r="5137" spans="2:5">
      <c r="B5137" s="13">
        <v>43056</v>
      </c>
      <c r="C5137">
        <v>841.66882299999997</v>
      </c>
      <c r="D5137" s="262">
        <f t="shared" si="84"/>
        <v>7.5717558818342939E-2</v>
      </c>
      <c r="E5137" s="105">
        <v>-4.1702432043010627E-2</v>
      </c>
    </row>
    <row r="5138" spans="2:5">
      <c r="B5138" s="13">
        <v>42240</v>
      </c>
      <c r="C5138">
        <v>782.425476</v>
      </c>
      <c r="D5138" s="262">
        <f t="shared" si="84"/>
        <v>18.794103401090005</v>
      </c>
      <c r="E5138" s="105">
        <v>-4.1744386404738924E-2</v>
      </c>
    </row>
    <row r="5139" spans="2:5">
      <c r="B5139" s="13">
        <v>37987</v>
      </c>
      <c r="C5139">
        <v>39.528210000000001</v>
      </c>
      <c r="D5139" s="262">
        <f t="shared" si="84"/>
        <v>-0.75706582804426692</v>
      </c>
      <c r="E5139" s="105">
        <v>-4.1764476326632063E-2</v>
      </c>
    </row>
    <row r="5140" spans="2:5">
      <c r="B5140" s="13">
        <v>41656</v>
      </c>
      <c r="C5140">
        <v>162.71160900000001</v>
      </c>
      <c r="D5140" s="262">
        <f t="shared" si="84"/>
        <v>4.5801308085505914</v>
      </c>
      <c r="E5140" s="105">
        <v>-4.1776460678557115E-2</v>
      </c>
    </row>
    <row r="5141" spans="2:5">
      <c r="B5141" s="13">
        <v>37467</v>
      </c>
      <c r="C5141">
        <v>29.159103000000002</v>
      </c>
      <c r="D5141" s="262">
        <f t="shared" si="84"/>
        <v>6.9067280497347242E-2</v>
      </c>
      <c r="E5141" s="105">
        <v>-4.1798961463458434E-2</v>
      </c>
    </row>
    <row r="5142" spans="2:5">
      <c r="B5142" s="13">
        <v>37888</v>
      </c>
      <c r="C5142">
        <v>27.275274</v>
      </c>
      <c r="D5142" s="262">
        <f t="shared" si="84"/>
        <v>-0.99348945941201783</v>
      </c>
      <c r="E5142" s="105">
        <v>-4.1855241887932708E-2</v>
      </c>
    </row>
    <row r="5143" spans="2:5">
      <c r="B5143" s="13">
        <v>44378</v>
      </c>
      <c r="C5143">
        <v>4189.4023440000001</v>
      </c>
      <c r="D5143" s="262">
        <f t="shared" si="84"/>
        <v>183.14256021221877</v>
      </c>
      <c r="E5143" s="105">
        <v>-4.1945432684549006E-2</v>
      </c>
    </row>
    <row r="5144" spans="2:5">
      <c r="B5144" s="13">
        <v>37714</v>
      </c>
      <c r="C5144">
        <v>22.750864</v>
      </c>
      <c r="D5144" s="262">
        <f t="shared" si="84"/>
        <v>-0.78610253482750758</v>
      </c>
      <c r="E5144" s="105">
        <v>-4.2033792395763589E-2</v>
      </c>
    </row>
    <row r="5145" spans="2:5">
      <c r="B5145" s="13">
        <v>40644</v>
      </c>
      <c r="C5145">
        <v>106.363411</v>
      </c>
      <c r="D5145" s="262">
        <f t="shared" si="84"/>
        <v>-0.878406998851606</v>
      </c>
      <c r="E5145" s="105">
        <v>-4.232399623471448E-2</v>
      </c>
    </row>
    <row r="5146" spans="2:5">
      <c r="B5146" s="13">
        <v>43844</v>
      </c>
      <c r="C5146">
        <v>874.74945100000002</v>
      </c>
      <c r="D5146" s="262">
        <f t="shared" si="84"/>
        <v>13.268297682140297</v>
      </c>
      <c r="E5146" s="105">
        <v>-4.2349996307886058E-2</v>
      </c>
    </row>
    <row r="5147" spans="2:5">
      <c r="B5147" s="13">
        <v>38442</v>
      </c>
      <c r="C5147">
        <v>61.307205000000003</v>
      </c>
      <c r="D5147" s="262">
        <f t="shared" si="84"/>
        <v>-0.96448167213251312</v>
      </c>
      <c r="E5147" s="105">
        <v>-4.2458806124257301E-2</v>
      </c>
    </row>
    <row r="5148" spans="2:5">
      <c r="B5148" s="13">
        <v>44189</v>
      </c>
      <c r="C5148">
        <v>1726.072388</v>
      </c>
      <c r="D5148" s="262">
        <f t="shared" si="84"/>
        <v>1.1259444518593469</v>
      </c>
      <c r="E5148" s="105">
        <v>-4.249764268895128E-2</v>
      </c>
    </row>
    <row r="5149" spans="2:5">
      <c r="B5149" s="13">
        <v>42314</v>
      </c>
      <c r="C5149">
        <v>811.90850799999998</v>
      </c>
      <c r="D5149" s="262">
        <f t="shared" si="84"/>
        <v>-6.5003388040284438E-2</v>
      </c>
      <c r="E5149" s="105">
        <v>-4.2514341228295609E-2</v>
      </c>
    </row>
    <row r="5150" spans="2:5">
      <c r="B5150" s="13">
        <v>42334</v>
      </c>
      <c r="C5150">
        <v>868.35449200000005</v>
      </c>
      <c r="D5150" s="262">
        <f t="shared" si="84"/>
        <v>-0.65459174733980707</v>
      </c>
      <c r="E5150" s="105">
        <v>-4.255367818101187E-2</v>
      </c>
    </row>
    <row r="5151" spans="2:5">
      <c r="B5151" s="13">
        <v>44258</v>
      </c>
      <c r="C5151">
        <v>2513.9946289999998</v>
      </c>
      <c r="D5151" s="262">
        <f t="shared" si="84"/>
        <v>25.116425058919205</v>
      </c>
      <c r="E5151" s="105">
        <v>-4.2604487970213635E-2</v>
      </c>
    </row>
    <row r="5152" spans="2:5">
      <c r="B5152" s="13">
        <v>40609</v>
      </c>
      <c r="C5152">
        <v>96.261054999999999</v>
      </c>
      <c r="D5152" s="262">
        <f t="shared" si="84"/>
        <v>5.9390595155613797E-2</v>
      </c>
      <c r="E5152" s="105">
        <v>-4.2649069000346887E-2</v>
      </c>
    </row>
    <row r="5153" spans="2:5">
      <c r="B5153" s="13">
        <v>39440</v>
      </c>
      <c r="C5153">
        <v>90.864554999999996</v>
      </c>
      <c r="D5153" s="262">
        <f t="shared" si="84"/>
        <v>5.3284627949334459E-2</v>
      </c>
      <c r="E5153" s="105">
        <v>-4.270407770552296E-2</v>
      </c>
    </row>
    <row r="5154" spans="2:5">
      <c r="B5154" s="13">
        <v>41558</v>
      </c>
      <c r="C5154">
        <v>86.267807000000005</v>
      </c>
      <c r="D5154" s="262">
        <f t="shared" si="84"/>
        <v>1.3478878501376426</v>
      </c>
      <c r="E5154" s="105">
        <v>-4.2711552337328471E-2</v>
      </c>
    </row>
    <row r="5155" spans="2:5">
      <c r="B5155" s="13">
        <v>37454</v>
      </c>
      <c r="C5155">
        <v>36.742728999999997</v>
      </c>
      <c r="D5155" s="262">
        <f t="shared" si="84"/>
        <v>-0.92816326180604436</v>
      </c>
      <c r="E5155" s="105">
        <v>-4.2785009459285935E-2</v>
      </c>
    </row>
    <row r="5156" spans="2:5">
      <c r="B5156" s="13">
        <v>42090</v>
      </c>
      <c r="C5156">
        <v>511.47546399999999</v>
      </c>
      <c r="D5156" s="262">
        <f t="shared" si="84"/>
        <v>-0.1148399260824212</v>
      </c>
      <c r="E5156" s="105">
        <v>-4.3020059394614604E-2</v>
      </c>
    </row>
    <row r="5157" spans="2:5">
      <c r="B5157" s="13">
        <v>42670</v>
      </c>
      <c r="C5157">
        <v>577.83386199999995</v>
      </c>
      <c r="D5157" s="262">
        <f t="shared" si="84"/>
        <v>-0.80674040913231115</v>
      </c>
      <c r="E5157" s="105">
        <v>-4.3132288656094843E-2</v>
      </c>
    </row>
    <row r="5158" spans="2:5">
      <c r="B5158" s="13">
        <v>44308</v>
      </c>
      <c r="C5158">
        <v>2989.936279</v>
      </c>
      <c r="D5158" s="262">
        <f t="shared" si="84"/>
        <v>29.926658555503529</v>
      </c>
      <c r="E5158" s="105">
        <v>-4.3177856990458174E-2</v>
      </c>
    </row>
    <row r="5159" spans="2:5">
      <c r="B5159" s="13">
        <v>41100</v>
      </c>
      <c r="C5159">
        <v>96.678284000000005</v>
      </c>
      <c r="D5159" s="262">
        <f t="shared" si="84"/>
        <v>0.5586132158817575</v>
      </c>
      <c r="E5159" s="105">
        <v>-4.3186496505099453E-2</v>
      </c>
    </row>
    <row r="5160" spans="2:5">
      <c r="B5160" s="13">
        <v>40130</v>
      </c>
      <c r="C5160">
        <v>62.028399999999998</v>
      </c>
      <c r="D5160" s="262">
        <f t="shared" si="84"/>
        <v>-0.45927471220803956</v>
      </c>
      <c r="E5160" s="105">
        <v>-4.3228212461876733E-2</v>
      </c>
    </row>
    <row r="5161" spans="2:5">
      <c r="B5161" s="13">
        <v>40501</v>
      </c>
      <c r="C5161">
        <v>114.71333300000001</v>
      </c>
      <c r="D5161" s="262">
        <f t="shared" si="84"/>
        <v>0.63910704911291338</v>
      </c>
      <c r="E5161" s="105">
        <v>-4.3328416179260684E-2</v>
      </c>
    </row>
    <row r="5162" spans="2:5">
      <c r="B5162" s="13">
        <v>40102</v>
      </c>
      <c r="C5162">
        <v>69.985259999999997</v>
      </c>
      <c r="D5162" s="262">
        <f t="shared" si="84"/>
        <v>-0.98878785794657353</v>
      </c>
      <c r="E5162" s="105">
        <v>-4.3396818370277673E-2</v>
      </c>
    </row>
    <row r="5163" spans="2:5">
      <c r="B5163" s="13">
        <v>45042</v>
      </c>
      <c r="C5163">
        <v>6241.9169920000004</v>
      </c>
      <c r="D5163" s="262">
        <f t="shared" si="84"/>
        <v>-0.1556761772747611</v>
      </c>
      <c r="E5163" s="105">
        <v>-4.3682144877598465E-2</v>
      </c>
    </row>
    <row r="5164" spans="2:5">
      <c r="B5164" s="13">
        <v>45364</v>
      </c>
      <c r="C5164">
        <v>7392.7998049999997</v>
      </c>
      <c r="D5164" s="262">
        <f t="shared" si="84"/>
        <v>7.5265169042815501</v>
      </c>
      <c r="E5164">
        <v>-4.3696516275288033E-2</v>
      </c>
    </row>
    <row r="5165" spans="2:5">
      <c r="B5165" s="13">
        <v>42437</v>
      </c>
      <c r="C5165">
        <v>867.03631600000006</v>
      </c>
      <c r="D5165" s="262">
        <f t="shared" si="84"/>
        <v>8.326678945956882</v>
      </c>
      <c r="E5165" s="105">
        <v>-4.386077514486908E-2</v>
      </c>
    </row>
    <row r="5166" spans="2:5">
      <c r="B5166" s="13">
        <v>39092</v>
      </c>
      <c r="C5166">
        <v>92.963027999999994</v>
      </c>
      <c r="D5166" s="262">
        <f t="shared" si="84"/>
        <v>-0.87106551877828986</v>
      </c>
      <c r="E5166" s="105">
        <v>-4.3948018876146119E-2</v>
      </c>
    </row>
    <row r="5167" spans="2:5">
      <c r="B5167" s="13">
        <v>42902</v>
      </c>
      <c r="C5167">
        <v>721.00982699999997</v>
      </c>
      <c r="D5167" s="262">
        <f t="shared" si="84"/>
        <v>-0.75209167605463956</v>
      </c>
      <c r="E5167" s="105">
        <v>-4.3967449134434552E-2</v>
      </c>
    </row>
    <row r="5168" spans="2:5">
      <c r="B5168" s="13">
        <v>44294</v>
      </c>
      <c r="C5168">
        <v>2908.3728030000002</v>
      </c>
      <c r="D5168" s="262">
        <f t="shared" si="84"/>
        <v>-0.23001873968020303</v>
      </c>
      <c r="E5168" s="105">
        <v>-4.4057916994101436E-2</v>
      </c>
    </row>
    <row r="5169" spans="2:5">
      <c r="B5169" s="13">
        <v>44375</v>
      </c>
      <c r="C5169">
        <v>3777.1994629999999</v>
      </c>
      <c r="D5169" s="262">
        <f t="shared" si="84"/>
        <v>3.1033221609873953</v>
      </c>
      <c r="E5169" s="105">
        <v>-4.4154968399456929E-2</v>
      </c>
    </row>
    <row r="5170" spans="2:5">
      <c r="B5170" s="13">
        <v>42397</v>
      </c>
      <c r="C5170">
        <v>920.52227800000003</v>
      </c>
      <c r="D5170" s="262">
        <f t="shared" si="84"/>
        <v>13.113698985866726</v>
      </c>
      <c r="E5170" s="105">
        <v>-4.4271456954151397E-2</v>
      </c>
    </row>
    <row r="5171" spans="2:5">
      <c r="B5171" s="13">
        <v>38940</v>
      </c>
      <c r="C5171">
        <v>65.221901000000003</v>
      </c>
      <c r="D5171" s="262">
        <f t="shared" si="84"/>
        <v>1.1967310684400549</v>
      </c>
      <c r="E5171" s="105">
        <v>-4.4351830447343824E-2</v>
      </c>
    </row>
    <row r="5172" spans="2:5">
      <c r="B5172" s="13">
        <v>37536</v>
      </c>
      <c r="C5172">
        <v>29.690435000000001</v>
      </c>
      <c r="D5172" s="262">
        <f t="shared" si="84"/>
        <v>-0.38633284682304786</v>
      </c>
      <c r="E5172" s="105">
        <v>-4.455964981902568E-2</v>
      </c>
    </row>
    <row r="5173" spans="2:5">
      <c r="B5173" s="13">
        <v>38364</v>
      </c>
      <c r="C5173">
        <v>48.381985</v>
      </c>
      <c r="D5173" s="262">
        <f t="shared" si="84"/>
        <v>-0.99198416339787798</v>
      </c>
      <c r="E5173" s="105">
        <v>-4.4780880480436151E-2</v>
      </c>
    </row>
    <row r="5174" spans="2:5">
      <c r="B5174" s="13">
        <v>44573</v>
      </c>
      <c r="C5174">
        <v>6035.7998049999997</v>
      </c>
      <c r="D5174" s="262">
        <f t="shared" si="84"/>
        <v>56.212729395724629</v>
      </c>
      <c r="E5174" s="105">
        <v>-4.4932966956349803E-2</v>
      </c>
    </row>
    <row r="5175" spans="2:5">
      <c r="B5175" s="13">
        <v>40511</v>
      </c>
      <c r="C5175">
        <v>105.49749799999999</v>
      </c>
      <c r="D5175" s="262">
        <f t="shared" si="84"/>
        <v>-0.12470065711897932</v>
      </c>
      <c r="E5175" s="105">
        <v>-4.5335581821947704E-2</v>
      </c>
    </row>
    <row r="5176" spans="2:5">
      <c r="B5176" s="13">
        <v>40539</v>
      </c>
      <c r="C5176">
        <v>120.52733600000001</v>
      </c>
      <c r="D5176" s="262">
        <f t="shared" si="84"/>
        <v>3.0310476122630439</v>
      </c>
      <c r="E5176" s="105">
        <v>-4.5394948552121221E-2</v>
      </c>
    </row>
    <row r="5177" spans="2:5">
      <c r="B5177" s="13">
        <v>38112</v>
      </c>
      <c r="C5177">
        <v>29.899754999999999</v>
      </c>
      <c r="D5177" s="262">
        <f t="shared" si="84"/>
        <v>-0.64577513009696152</v>
      </c>
      <c r="E5177" s="105">
        <v>-4.5734734423247297E-2</v>
      </c>
    </row>
    <row r="5178" spans="2:5">
      <c r="B5178" s="13">
        <v>41393</v>
      </c>
      <c r="C5178">
        <v>84.408966000000007</v>
      </c>
      <c r="D5178" s="262">
        <f t="shared" si="84"/>
        <v>-0.22602669467638939</v>
      </c>
      <c r="E5178" s="105">
        <v>-4.5869312381432256E-2</v>
      </c>
    </row>
    <row r="5179" spans="2:5">
      <c r="B5179" s="13">
        <v>39356</v>
      </c>
      <c r="C5179">
        <v>109.059273</v>
      </c>
      <c r="D5179" s="262">
        <f t="shared" si="84"/>
        <v>-4.706193675598179E-2</v>
      </c>
      <c r="E5179" s="105">
        <v>-4.5953438245854024E-2</v>
      </c>
    </row>
    <row r="5180" spans="2:5">
      <c r="B5180" s="13">
        <v>40554</v>
      </c>
      <c r="C5180">
        <v>114.44529</v>
      </c>
      <c r="D5180" s="262">
        <f t="shared" si="84"/>
        <v>0.53568692821822039</v>
      </c>
      <c r="E5180" s="105">
        <v>-4.6056050452000057E-2</v>
      </c>
    </row>
    <row r="5181" spans="2:5">
      <c r="B5181" s="13">
        <v>39479</v>
      </c>
      <c r="C5181">
        <v>74.523842000000002</v>
      </c>
      <c r="D5181" s="262">
        <f t="shared" si="84"/>
        <v>-0.73579701754176241</v>
      </c>
      <c r="E5181" s="105">
        <v>-4.6067898620370591E-2</v>
      </c>
    </row>
    <row r="5182" spans="2:5">
      <c r="B5182" s="13">
        <v>42010</v>
      </c>
      <c r="C5182">
        <v>282.070404</v>
      </c>
      <c r="D5182" s="262">
        <f t="shared" si="84"/>
        <v>0.14318149145978745</v>
      </c>
      <c r="E5182" s="105">
        <v>-4.610056431929372E-2</v>
      </c>
    </row>
    <row r="5183" spans="2:5">
      <c r="B5183" s="13">
        <v>41746</v>
      </c>
      <c r="C5183">
        <v>246.74157700000001</v>
      </c>
      <c r="D5183" s="262">
        <f t="shared" si="84"/>
        <v>-0.10499065721627865</v>
      </c>
      <c r="E5183" s="105">
        <v>-4.611122746739222E-2</v>
      </c>
    </row>
    <row r="5184" spans="2:5">
      <c r="B5184" s="13">
        <v>41836</v>
      </c>
      <c r="C5184">
        <v>275.686035</v>
      </c>
      <c r="D5184" s="262">
        <f t="shared" si="84"/>
        <v>-0.66169950777165609</v>
      </c>
      <c r="E5184" s="105">
        <v>-4.6219051073010969E-2</v>
      </c>
    </row>
    <row r="5185" spans="2:5">
      <c r="B5185" s="13">
        <v>42328</v>
      </c>
      <c r="C5185">
        <v>814.91467299999999</v>
      </c>
      <c r="D5185" s="262">
        <f t="shared" si="84"/>
        <v>12.238299245285949</v>
      </c>
      <c r="E5185" s="105">
        <v>-4.6251668305364271E-2</v>
      </c>
    </row>
    <row r="5186" spans="2:5">
      <c r="B5186" s="13">
        <v>38506</v>
      </c>
      <c r="C5186">
        <v>61.557353999999997</v>
      </c>
      <c r="D5186" s="262">
        <f t="shared" si="84"/>
        <v>-0.94296828520405862</v>
      </c>
      <c r="E5186" s="105">
        <v>-4.625328139538841E-2</v>
      </c>
    </row>
    <row r="5187" spans="2:5">
      <c r="B5187" s="13">
        <v>44069</v>
      </c>
      <c r="C5187">
        <v>1079.3530270000001</v>
      </c>
      <c r="D5187" s="262">
        <f t="shared" si="84"/>
        <v>0.59997567972634513</v>
      </c>
      <c r="E5187" s="105">
        <v>-4.6283930620450491E-2</v>
      </c>
    </row>
    <row r="5188" spans="2:5">
      <c r="B5188" s="13">
        <v>42810</v>
      </c>
      <c r="C5188">
        <v>674.60589600000003</v>
      </c>
      <c r="D5188" s="262">
        <f t="shared" si="84"/>
        <v>10.331553122590796</v>
      </c>
      <c r="E5188" s="105">
        <v>-4.659895820322401E-2</v>
      </c>
    </row>
    <row r="5189" spans="2:5">
      <c r="B5189" s="13">
        <v>38887</v>
      </c>
      <c r="C5189">
        <v>59.533400999999998</v>
      </c>
      <c r="D5189" s="262">
        <f t="shared" si="84"/>
        <v>-0.66286457431447543</v>
      </c>
      <c r="E5189" s="105">
        <v>-4.6664751884855422E-2</v>
      </c>
    </row>
    <row r="5190" spans="2:5">
      <c r="B5190" s="13">
        <v>41635</v>
      </c>
      <c r="C5190">
        <v>176.58601400000001</v>
      </c>
      <c r="D5190" s="262">
        <f t="shared" si="84"/>
        <v>-0.71682781183316868</v>
      </c>
      <c r="E5190" s="105">
        <v>-4.6750625365732434E-2</v>
      </c>
    </row>
    <row r="5191" spans="2:5">
      <c r="B5191" s="13">
        <v>42067</v>
      </c>
      <c r="C5191">
        <v>623.59942599999999</v>
      </c>
      <c r="D5191" s="262">
        <f t="shared" si="84"/>
        <v>7.4087276740557328</v>
      </c>
      <c r="E5191" s="105">
        <v>-4.6813732295121924E-2</v>
      </c>
    </row>
    <row r="5192" spans="2:5">
      <c r="B5192" s="13">
        <v>40900</v>
      </c>
      <c r="C5192">
        <v>74.160972999999998</v>
      </c>
      <c r="D5192" s="262">
        <f t="shared" ref="D5192:D5255" si="85">(C5192-C5193)/C5193</f>
        <v>-0.91322801307872103</v>
      </c>
      <c r="E5192" s="105">
        <v>-4.6828094116265061E-2</v>
      </c>
    </row>
    <row r="5193" spans="2:5">
      <c r="B5193" s="13">
        <v>42347</v>
      </c>
      <c r="C5193">
        <v>854.66491699999995</v>
      </c>
      <c r="D5193" s="262">
        <f t="shared" si="85"/>
        <v>21.406557764455751</v>
      </c>
      <c r="E5193" s="105">
        <v>-4.6931388356887066E-2</v>
      </c>
    </row>
    <row r="5194" spans="2:5">
      <c r="B5194" s="13">
        <v>37448</v>
      </c>
      <c r="C5194">
        <v>38.143517000000003</v>
      </c>
      <c r="D5194" s="262">
        <f t="shared" si="85"/>
        <v>-1.3756772751210677E-2</v>
      </c>
      <c r="E5194" s="105">
        <v>-4.7063859496700604E-2</v>
      </c>
    </row>
    <row r="5195" spans="2:5">
      <c r="B5195" s="13">
        <v>38183</v>
      </c>
      <c r="C5195">
        <v>38.675567999999998</v>
      </c>
      <c r="D5195" s="262">
        <f t="shared" si="85"/>
        <v>-0.18717132018525459</v>
      </c>
      <c r="E5195" s="105">
        <v>-4.7247221710235432E-2</v>
      </c>
    </row>
    <row r="5196" spans="2:5">
      <c r="B5196" s="13">
        <v>38233</v>
      </c>
      <c r="C5196">
        <v>47.581451000000001</v>
      </c>
      <c r="D5196" s="262">
        <f t="shared" si="85"/>
        <v>-0.9795488507987492</v>
      </c>
      <c r="E5196" s="105">
        <v>-4.7412162237778735E-2</v>
      </c>
    </row>
    <row r="5197" spans="2:5">
      <c r="B5197" s="13">
        <v>44209</v>
      </c>
      <c r="C5197">
        <v>2326.5905760000001</v>
      </c>
      <c r="D5197" s="262">
        <f t="shared" si="85"/>
        <v>3.8128026414098413</v>
      </c>
      <c r="E5197" s="105">
        <v>-4.750703273222593E-2</v>
      </c>
    </row>
    <row r="5198" spans="2:5">
      <c r="B5198" s="13">
        <v>42696</v>
      </c>
      <c r="C5198">
        <v>483.41699199999999</v>
      </c>
      <c r="D5198" s="262">
        <f t="shared" si="85"/>
        <v>15.469466736457868</v>
      </c>
      <c r="E5198" s="105">
        <v>-4.7507583821282652E-2</v>
      </c>
    </row>
    <row r="5199" spans="2:5">
      <c r="B5199" s="13">
        <v>38097</v>
      </c>
      <c r="C5199">
        <v>29.352315999999998</v>
      </c>
      <c r="D5199" s="262">
        <f t="shared" si="85"/>
        <v>-0.96805000130543817</v>
      </c>
      <c r="E5199" s="105">
        <v>-4.7544328202463085E-2</v>
      </c>
    </row>
    <row r="5200" spans="2:5">
      <c r="B5200" s="13">
        <v>43382</v>
      </c>
      <c r="C5200">
        <v>918.69537400000002</v>
      </c>
      <c r="D5200" s="262">
        <f t="shared" si="85"/>
        <v>28.067688631882021</v>
      </c>
      <c r="E5200" s="105">
        <v>-4.7562745683810886E-2</v>
      </c>
    </row>
    <row r="5201" spans="2:5">
      <c r="B5201" s="13">
        <v>39909</v>
      </c>
      <c r="C5201">
        <v>31.605381000000001</v>
      </c>
      <c r="D5201" s="262">
        <f t="shared" si="85"/>
        <v>-0.96134212368799321</v>
      </c>
      <c r="E5201" s="105">
        <v>-4.7619160978415502E-2</v>
      </c>
    </row>
    <row r="5202" spans="2:5">
      <c r="B5202" s="13">
        <v>43840</v>
      </c>
      <c r="C5202">
        <v>817.56640600000003</v>
      </c>
      <c r="D5202" s="262">
        <f t="shared" si="85"/>
        <v>29.460125736637401</v>
      </c>
      <c r="E5202" s="105">
        <v>-4.7696546593447665E-2</v>
      </c>
    </row>
    <row r="5203" spans="2:5">
      <c r="B5203" s="13">
        <v>37917</v>
      </c>
      <c r="C5203">
        <v>26.840546</v>
      </c>
      <c r="D5203" s="262">
        <f t="shared" si="85"/>
        <v>-0.63485210770462841</v>
      </c>
      <c r="E5203" s="105">
        <v>-4.7972586424613509E-2</v>
      </c>
    </row>
    <row r="5204" spans="2:5">
      <c r="B5204" s="13">
        <v>39609</v>
      </c>
      <c r="C5204">
        <v>73.505959000000004</v>
      </c>
      <c r="D5204" s="262">
        <f t="shared" si="85"/>
        <v>0.92060313755125089</v>
      </c>
      <c r="E5204" s="105">
        <v>-4.8022404860758379E-2</v>
      </c>
    </row>
    <row r="5205" spans="2:5">
      <c r="B5205" s="13">
        <v>37993</v>
      </c>
      <c r="C5205">
        <v>38.272331000000001</v>
      </c>
      <c r="D5205" s="262">
        <f t="shared" si="85"/>
        <v>-0.23720087269907095</v>
      </c>
      <c r="E5205" s="105">
        <v>-4.8057578686543638E-2</v>
      </c>
    </row>
    <row r="5206" spans="2:5">
      <c r="B5206" s="13">
        <v>40008</v>
      </c>
      <c r="C5206">
        <v>50.173538000000001</v>
      </c>
      <c r="D5206" s="262">
        <f t="shared" si="85"/>
        <v>-0.80441684271287961</v>
      </c>
      <c r="E5206" s="105">
        <v>-4.817996367175998E-2</v>
      </c>
    </row>
    <row r="5207" spans="2:5">
      <c r="B5207" s="13">
        <v>41990</v>
      </c>
      <c r="C5207">
        <v>256.53302000000002</v>
      </c>
      <c r="D5207" s="262">
        <f t="shared" si="85"/>
        <v>-0.6514898162190752</v>
      </c>
      <c r="E5207" s="105">
        <v>-4.8217018657368466E-2</v>
      </c>
    </row>
    <row r="5208" spans="2:5">
      <c r="B5208" s="13">
        <v>42209</v>
      </c>
      <c r="C5208">
        <v>736.08471699999996</v>
      </c>
      <c r="D5208" s="262">
        <f t="shared" si="85"/>
        <v>13.171933847789768</v>
      </c>
      <c r="E5208" s="105">
        <v>-4.8370806211963102E-2</v>
      </c>
    </row>
    <row r="5209" spans="2:5">
      <c r="B5209" s="13">
        <v>38882</v>
      </c>
      <c r="C5209">
        <v>51.939610000000002</v>
      </c>
      <c r="D5209" s="262">
        <f t="shared" si="85"/>
        <v>1.6090244359018454E-2</v>
      </c>
      <c r="E5209" s="105">
        <v>-4.8665380517564673E-2</v>
      </c>
    </row>
    <row r="5210" spans="2:5">
      <c r="B5210" s="13">
        <v>38377</v>
      </c>
      <c r="C5210">
        <v>51.117122999999999</v>
      </c>
      <c r="D5210" s="262">
        <f t="shared" si="85"/>
        <v>0.81830332009499374</v>
      </c>
      <c r="E5210" s="105">
        <v>-4.8727542858380685E-2</v>
      </c>
    </row>
    <row r="5211" spans="2:5">
      <c r="B5211" s="13">
        <v>38107</v>
      </c>
      <c r="C5211">
        <v>28.112539000000002</v>
      </c>
      <c r="D5211" s="262">
        <f t="shared" si="85"/>
        <v>-0.60242389774626948</v>
      </c>
      <c r="E5211" s="105">
        <v>-4.9019577331946118E-2</v>
      </c>
    </row>
    <row r="5212" spans="2:5">
      <c r="B5212" s="13">
        <v>38720</v>
      </c>
      <c r="C5212">
        <v>70.709830999999994</v>
      </c>
      <c r="D5212" s="262">
        <f t="shared" si="85"/>
        <v>-0.10497791185012598</v>
      </c>
      <c r="E5212" s="105">
        <v>-4.9101178592888643E-2</v>
      </c>
    </row>
    <row r="5213" spans="2:5">
      <c r="B5213" s="13">
        <v>38967</v>
      </c>
      <c r="C5213">
        <v>79.003448000000006</v>
      </c>
      <c r="D5213" s="262">
        <f t="shared" si="85"/>
        <v>0.29653217887706806</v>
      </c>
      <c r="E5213" s="105">
        <v>-4.9281976278887529E-2</v>
      </c>
    </row>
    <row r="5214" spans="2:5">
      <c r="B5214" s="13">
        <v>40037</v>
      </c>
      <c r="C5214">
        <v>60.934429000000002</v>
      </c>
      <c r="D5214" s="262">
        <f t="shared" si="85"/>
        <v>-0.99278311671978803</v>
      </c>
      <c r="E5214" s="105">
        <v>-4.930983631469181E-2</v>
      </c>
    </row>
    <row r="5215" spans="2:5">
      <c r="B5215" s="13">
        <v>44649</v>
      </c>
      <c r="C5215">
        <v>8443.3164059999999</v>
      </c>
      <c r="D5215" s="262">
        <f t="shared" si="85"/>
        <v>10.250859841025218</v>
      </c>
      <c r="E5215" s="105">
        <v>-4.9345341362760399E-2</v>
      </c>
    </row>
    <row r="5216" spans="2:5">
      <c r="B5216" s="13">
        <v>43983</v>
      </c>
      <c r="C5216">
        <v>750.459656</v>
      </c>
      <c r="D5216" s="262">
        <f t="shared" si="85"/>
        <v>8.3911329974301321</v>
      </c>
      <c r="E5216" s="105">
        <v>-4.9658254819255884E-2</v>
      </c>
    </row>
    <row r="5217" spans="2:5">
      <c r="B5217" s="13">
        <v>39063</v>
      </c>
      <c r="C5217">
        <v>79.911513999999997</v>
      </c>
      <c r="D5217" s="262">
        <f t="shared" si="85"/>
        <v>-7.2918922524115456E-2</v>
      </c>
      <c r="E5217" s="105">
        <v>-4.9756634810949017E-2</v>
      </c>
    </row>
    <row r="5218" spans="2:5">
      <c r="B5218" s="13">
        <v>39035</v>
      </c>
      <c r="C5218">
        <v>86.196899000000002</v>
      </c>
      <c r="D5218" s="262">
        <f t="shared" si="85"/>
        <v>-0.62494338486413714</v>
      </c>
      <c r="E5218" s="105">
        <v>-4.9852798495265409E-2</v>
      </c>
    </row>
    <row r="5219" spans="2:5">
      <c r="B5219" s="13">
        <v>41792</v>
      </c>
      <c r="C5219">
        <v>229.8237</v>
      </c>
      <c r="D5219" s="262">
        <f t="shared" si="85"/>
        <v>1.2695490377344028</v>
      </c>
      <c r="E5219" s="105">
        <v>-4.9953714202419251E-2</v>
      </c>
    </row>
    <row r="5220" spans="2:5">
      <c r="B5220" s="13">
        <v>40338</v>
      </c>
      <c r="C5220">
        <v>101.264038</v>
      </c>
      <c r="D5220" s="262">
        <f t="shared" si="85"/>
        <v>-0.90588655072938196</v>
      </c>
      <c r="E5220" s="105">
        <v>-5.0009338169042725E-2</v>
      </c>
    </row>
    <row r="5221" spans="2:5">
      <c r="B5221" s="13">
        <v>43210</v>
      </c>
      <c r="C5221">
        <v>1075.978394</v>
      </c>
      <c r="D5221" s="262">
        <f t="shared" si="85"/>
        <v>12.482485454881568</v>
      </c>
      <c r="E5221" s="105">
        <v>-5.0319900516434792E-2</v>
      </c>
    </row>
    <row r="5222" spans="2:5">
      <c r="B5222" s="13">
        <v>41463</v>
      </c>
      <c r="C5222">
        <v>79.805640999999994</v>
      </c>
      <c r="D5222" s="262">
        <f t="shared" si="85"/>
        <v>-0.91488535370534452</v>
      </c>
      <c r="E5222" s="105">
        <v>-5.0363505388401675E-2</v>
      </c>
    </row>
    <row r="5223" spans="2:5">
      <c r="B5223" s="13">
        <v>43388</v>
      </c>
      <c r="C5223">
        <v>937.62524399999995</v>
      </c>
      <c r="D5223" s="262">
        <f t="shared" si="85"/>
        <v>4.3306771402555837</v>
      </c>
      <c r="E5223" s="105">
        <v>-5.0494813922758924E-2</v>
      </c>
    </row>
    <row r="5224" spans="2:5">
      <c r="B5224" s="13">
        <v>41682</v>
      </c>
      <c r="C5224">
        <v>175.89233400000001</v>
      </c>
      <c r="D5224" s="262">
        <f t="shared" si="85"/>
        <v>0.78038297251323152</v>
      </c>
      <c r="E5224" s="105">
        <v>-5.0609982953199524E-2</v>
      </c>
    </row>
    <row r="5225" spans="2:5">
      <c r="B5225" s="13">
        <v>40326</v>
      </c>
      <c r="C5225">
        <v>98.794662000000002</v>
      </c>
      <c r="D5225" s="262">
        <f t="shared" si="85"/>
        <v>-0.93318526044394778</v>
      </c>
      <c r="E5225" s="105">
        <v>-5.0837872024165433E-2</v>
      </c>
    </row>
    <row r="5226" spans="2:5">
      <c r="B5226" s="13">
        <v>44161</v>
      </c>
      <c r="C5226">
        <v>1478.6357419999999</v>
      </c>
      <c r="D5226" s="262">
        <f t="shared" si="85"/>
        <v>1.7791956771330983</v>
      </c>
      <c r="E5226" s="105">
        <v>-5.0905104587482139E-2</v>
      </c>
    </row>
    <row r="5227" spans="2:5">
      <c r="B5227" s="13">
        <v>42145</v>
      </c>
      <c r="C5227">
        <v>532.03729199999998</v>
      </c>
      <c r="D5227" s="262">
        <f t="shared" si="85"/>
        <v>4.3453202243788054</v>
      </c>
      <c r="E5227" s="105">
        <v>-5.1059616368296937E-2</v>
      </c>
    </row>
    <row r="5228" spans="2:5">
      <c r="B5228" s="13">
        <v>39128</v>
      </c>
      <c r="C5228">
        <v>99.533287000000001</v>
      </c>
      <c r="D5228" s="262">
        <f t="shared" si="85"/>
        <v>-0.84624895609956707</v>
      </c>
      <c r="E5228" s="105">
        <v>-5.1094866224763308E-2</v>
      </c>
    </row>
    <row r="5229" spans="2:5">
      <c r="B5229" s="13">
        <v>43754</v>
      </c>
      <c r="C5229">
        <v>647.36657700000001</v>
      </c>
      <c r="D5229" s="262">
        <f t="shared" si="85"/>
        <v>-0.92335455651916531</v>
      </c>
      <c r="E5229" s="105">
        <v>-5.1122671077904629E-2</v>
      </c>
    </row>
    <row r="5230" spans="2:5">
      <c r="B5230" s="13">
        <v>45271</v>
      </c>
      <c r="C5230">
        <v>8446.25</v>
      </c>
      <c r="D5230" s="262">
        <f t="shared" si="85"/>
        <v>82.602359631007175</v>
      </c>
      <c r="E5230">
        <v>-5.1185743603767007E-2</v>
      </c>
    </row>
    <row r="5231" spans="2:5">
      <c r="B5231" s="13">
        <v>40232</v>
      </c>
      <c r="C5231">
        <v>101.028847</v>
      </c>
      <c r="D5231" s="262">
        <f t="shared" si="85"/>
        <v>2.5896179871652727</v>
      </c>
      <c r="E5231" s="105">
        <v>-5.1518074241455714E-2</v>
      </c>
    </row>
    <row r="5232" spans="2:5">
      <c r="B5232" s="13">
        <v>37867</v>
      </c>
      <c r="C5232">
        <v>28.144735000000001</v>
      </c>
      <c r="D5232" s="262">
        <f t="shared" si="85"/>
        <v>-0.54930564231732704</v>
      </c>
      <c r="E5232" s="105">
        <v>-5.1546226730944382E-2</v>
      </c>
    </row>
    <row r="5233" spans="2:5">
      <c r="B5233" s="13">
        <v>38888</v>
      </c>
      <c r="C5233">
        <v>62.447498000000003</v>
      </c>
      <c r="D5233" s="262">
        <f t="shared" si="85"/>
        <v>-0.2286819434767586</v>
      </c>
      <c r="E5233" s="105">
        <v>-5.154916097391108E-2</v>
      </c>
    </row>
    <row r="5234" spans="2:5">
      <c r="B5234" s="13">
        <v>39022</v>
      </c>
      <c r="C5234">
        <v>80.962058999999996</v>
      </c>
      <c r="D5234" s="262">
        <f t="shared" si="85"/>
        <v>0.98548584468711264</v>
      </c>
      <c r="E5234" s="105">
        <v>-5.1720435928583726E-2</v>
      </c>
    </row>
    <row r="5235" spans="2:5">
      <c r="B5235" s="13">
        <v>38219</v>
      </c>
      <c r="C5235">
        <v>40.776950999999997</v>
      </c>
      <c r="D5235" s="262">
        <f t="shared" si="85"/>
        <v>-0.94948703587869521</v>
      </c>
      <c r="E5235" s="105">
        <v>-5.195820259875409E-2</v>
      </c>
    </row>
    <row r="5236" spans="2:5">
      <c r="B5236" s="13">
        <v>43991</v>
      </c>
      <c r="C5236">
        <v>807.25714100000005</v>
      </c>
      <c r="D5236" s="262">
        <f t="shared" si="85"/>
        <v>0.56075068789441829</v>
      </c>
      <c r="E5236" s="105">
        <v>-5.2205955011098475E-2</v>
      </c>
    </row>
    <row r="5237" spans="2:5">
      <c r="B5237" s="13">
        <v>42173</v>
      </c>
      <c r="C5237">
        <v>517.22363299999995</v>
      </c>
      <c r="D5237" s="262">
        <f t="shared" si="85"/>
        <v>17.262359825491561</v>
      </c>
      <c r="E5237" s="105">
        <v>-5.2208866036894702E-2</v>
      </c>
    </row>
    <row r="5238" spans="2:5">
      <c r="B5238" s="13">
        <v>38020</v>
      </c>
      <c r="C5238">
        <v>28.321840000000002</v>
      </c>
      <c r="D5238" s="262">
        <f t="shared" si="85"/>
        <v>-0.44652141768236675</v>
      </c>
      <c r="E5238" s="105">
        <v>-5.2263217057511198E-2</v>
      </c>
    </row>
    <row r="5239" spans="2:5">
      <c r="B5239" s="13">
        <v>39952</v>
      </c>
      <c r="C5239">
        <v>51.170616000000003</v>
      </c>
      <c r="D5239" s="262">
        <f t="shared" si="85"/>
        <v>-0.95912712759161167</v>
      </c>
      <c r="E5239" s="105">
        <v>-5.2264650900876695E-2</v>
      </c>
    </row>
    <row r="5240" spans="2:5">
      <c r="B5240" s="13">
        <v>44105</v>
      </c>
      <c r="C5240">
        <v>1251.9456789999999</v>
      </c>
      <c r="D5240" s="262">
        <f t="shared" si="85"/>
        <v>-0.782850310675682</v>
      </c>
      <c r="E5240" s="105">
        <v>-5.2311146574985139E-2</v>
      </c>
    </row>
    <row r="5241" spans="2:5">
      <c r="B5241" s="13">
        <v>44474</v>
      </c>
      <c r="C5241">
        <v>5765.3579099999997</v>
      </c>
      <c r="D5241" s="262">
        <f t="shared" si="85"/>
        <v>55.344987059733043</v>
      </c>
      <c r="E5241" s="105">
        <v>-5.2531186147904529E-2</v>
      </c>
    </row>
    <row r="5242" spans="2:5">
      <c r="B5242" s="13">
        <v>40521</v>
      </c>
      <c r="C5242">
        <v>102.322464</v>
      </c>
      <c r="D5242" s="262">
        <f t="shared" si="85"/>
        <v>2.3517907998309733</v>
      </c>
      <c r="E5242" s="105">
        <v>-5.2862566021951739E-2</v>
      </c>
    </row>
    <row r="5243" spans="2:5">
      <c r="B5243" s="13">
        <v>37589</v>
      </c>
      <c r="C5243">
        <v>30.527699999999999</v>
      </c>
      <c r="D5243" s="262">
        <f t="shared" si="85"/>
        <v>-0.95119437177454413</v>
      </c>
      <c r="E5243" s="105">
        <v>-5.2946806004726191E-2</v>
      </c>
    </row>
    <row r="5244" spans="2:5">
      <c r="B5244" s="13">
        <v>43731</v>
      </c>
      <c r="C5244">
        <v>625.49548300000004</v>
      </c>
      <c r="D5244" s="262">
        <f t="shared" si="85"/>
        <v>-0.72955155708834241</v>
      </c>
      <c r="E5244" s="105">
        <v>-5.2954028654550539E-2</v>
      </c>
    </row>
    <row r="5245" spans="2:5">
      <c r="B5245" s="13">
        <v>44211</v>
      </c>
      <c r="C5245">
        <v>2312.8085940000001</v>
      </c>
      <c r="D5245" s="262">
        <f t="shared" si="85"/>
        <v>29.183965470026795</v>
      </c>
      <c r="E5245" s="105">
        <v>-5.3016313324111504E-2</v>
      </c>
    </row>
    <row r="5246" spans="2:5">
      <c r="B5246" s="13">
        <v>38853</v>
      </c>
      <c r="C5246">
        <v>76.623749000000004</v>
      </c>
      <c r="D5246" s="262">
        <f t="shared" si="85"/>
        <v>-0.22701302738105281</v>
      </c>
      <c r="E5246" s="105">
        <v>-5.3167002035344163E-2</v>
      </c>
    </row>
    <row r="5247" spans="2:5">
      <c r="B5247" s="13">
        <v>40585</v>
      </c>
      <c r="C5247">
        <v>99.126830999999996</v>
      </c>
      <c r="D5247" s="262">
        <f t="shared" si="85"/>
        <v>2.0736503404921525</v>
      </c>
      <c r="E5247" s="105">
        <v>-5.3356854915820678E-2</v>
      </c>
    </row>
    <row r="5248" spans="2:5">
      <c r="B5248" s="13">
        <v>38012</v>
      </c>
      <c r="C5248">
        <v>32.250523000000001</v>
      </c>
      <c r="D5248" s="262">
        <f t="shared" si="85"/>
        <v>-0.95325690718583145</v>
      </c>
      <c r="E5248" s="105">
        <v>-5.3402385017478224E-2</v>
      </c>
    </row>
    <row r="5249" spans="2:5">
      <c r="B5249" s="13">
        <v>43761</v>
      </c>
      <c r="C5249">
        <v>689.95269800000005</v>
      </c>
      <c r="D5249" s="262">
        <f t="shared" si="85"/>
        <v>6.6529034366532089</v>
      </c>
      <c r="E5249" s="105">
        <v>-5.3403766604391625E-2</v>
      </c>
    </row>
    <row r="5250" spans="2:5">
      <c r="B5250" s="13">
        <v>39415</v>
      </c>
      <c r="C5250">
        <v>90.155677999999995</v>
      </c>
      <c r="D5250" s="262">
        <f t="shared" si="85"/>
        <v>-5.0172392071981292E-2</v>
      </c>
      <c r="E5250" s="105">
        <v>-5.3435100237692018E-2</v>
      </c>
    </row>
    <row r="5251" spans="2:5">
      <c r="B5251" s="13">
        <v>39442</v>
      </c>
      <c r="C5251">
        <v>94.917938000000007</v>
      </c>
      <c r="D5251" s="262">
        <f t="shared" si="85"/>
        <v>-0.87964085364187505</v>
      </c>
      <c r="E5251" s="105">
        <v>-5.3470958109037146E-2</v>
      </c>
    </row>
    <row r="5252" spans="2:5">
      <c r="B5252" s="13">
        <v>42216</v>
      </c>
      <c r="C5252">
        <v>788.62255900000002</v>
      </c>
      <c r="D5252" s="262">
        <f t="shared" si="85"/>
        <v>2.2527902602679952</v>
      </c>
      <c r="E5252" s="105">
        <v>-5.3481880881836114E-2</v>
      </c>
    </row>
    <row r="5253" spans="2:5">
      <c r="B5253" s="13">
        <v>41809</v>
      </c>
      <c r="C5253">
        <v>242.44494599999999</v>
      </c>
      <c r="D5253" s="262">
        <f t="shared" si="85"/>
        <v>1.0193860773433576</v>
      </c>
      <c r="E5253" s="105">
        <v>-5.3551352541958135E-2</v>
      </c>
    </row>
    <row r="5254" spans="2:5">
      <c r="B5254" s="13">
        <v>40193</v>
      </c>
      <c r="C5254">
        <v>120.058739</v>
      </c>
      <c r="D5254" s="262">
        <f t="shared" si="85"/>
        <v>0.27462240480606698</v>
      </c>
      <c r="E5254" s="105">
        <v>-5.3606987515450504E-2</v>
      </c>
    </row>
    <row r="5255" spans="2:5">
      <c r="B5255" s="13">
        <v>39127</v>
      </c>
      <c r="C5255">
        <v>94.191612000000006</v>
      </c>
      <c r="D5255" s="262">
        <f t="shared" si="85"/>
        <v>0.66404280398162108</v>
      </c>
      <c r="E5255" s="105">
        <v>-5.366722190135241E-2</v>
      </c>
    </row>
    <row r="5256" spans="2:5">
      <c r="B5256" s="13">
        <v>38427</v>
      </c>
      <c r="C5256">
        <v>56.604080000000003</v>
      </c>
      <c r="D5256" s="262">
        <f t="shared" ref="D5256:D5319" si="86">(C5256-C5257)/C5257</f>
        <v>-8.299635909264462E-3</v>
      </c>
      <c r="E5256" s="105">
        <v>-5.4069152988673617E-2</v>
      </c>
    </row>
    <row r="5257" spans="2:5">
      <c r="B5257" s="13">
        <v>40018</v>
      </c>
      <c r="C5257">
        <v>57.077804999999998</v>
      </c>
      <c r="D5257" s="262">
        <f t="shared" si="86"/>
        <v>-0.71900370715218365</v>
      </c>
      <c r="E5257" s="105">
        <v>-5.4239401527250056E-2</v>
      </c>
    </row>
    <row r="5258" spans="2:5">
      <c r="B5258" s="13">
        <v>41687</v>
      </c>
      <c r="C5258">
        <v>203.126541</v>
      </c>
      <c r="D5258" s="262">
        <f t="shared" si="86"/>
        <v>-0.97396690994187851</v>
      </c>
      <c r="E5258" s="105">
        <v>-5.4282039231151581E-2</v>
      </c>
    </row>
    <row r="5259" spans="2:5">
      <c r="B5259" s="13">
        <v>44672</v>
      </c>
      <c r="C5259">
        <v>7802.6289059999999</v>
      </c>
      <c r="D5259" s="262">
        <f t="shared" si="86"/>
        <v>43.793373496351769</v>
      </c>
      <c r="E5259" s="105">
        <v>-5.433705944506674E-2</v>
      </c>
    </row>
    <row r="5260" spans="2:5">
      <c r="B5260" s="13">
        <v>41641</v>
      </c>
      <c r="C5260">
        <v>174.19158899999999</v>
      </c>
      <c r="D5260" s="262">
        <f t="shared" si="86"/>
        <v>2.0169225311969097</v>
      </c>
      <c r="E5260" s="105">
        <v>-5.4536531864403673E-2</v>
      </c>
    </row>
    <row r="5261" spans="2:5">
      <c r="B5261" s="13">
        <v>38414</v>
      </c>
      <c r="C5261">
        <v>57.738171000000001</v>
      </c>
      <c r="D5261" s="262">
        <f t="shared" si="86"/>
        <v>-0.92379404271374421</v>
      </c>
      <c r="E5261" s="105">
        <v>-5.461481783484546E-2</v>
      </c>
    </row>
    <row r="5262" spans="2:5">
      <c r="B5262" s="13">
        <v>42214</v>
      </c>
      <c r="C5262">
        <v>757.65954599999998</v>
      </c>
      <c r="D5262" s="262">
        <f t="shared" si="86"/>
        <v>-3.3053034214101315E-2</v>
      </c>
      <c r="E5262" s="105">
        <v>-5.4646680117561353E-2</v>
      </c>
    </row>
    <row r="5263" spans="2:5">
      <c r="B5263" s="13">
        <v>42429</v>
      </c>
      <c r="C5263">
        <v>783.55853300000001</v>
      </c>
      <c r="D5263" s="262">
        <f t="shared" si="86"/>
        <v>-0.42699243830511302</v>
      </c>
      <c r="E5263" s="105">
        <v>-5.4943519966758725E-2</v>
      </c>
    </row>
    <row r="5264" spans="2:5">
      <c r="B5264" s="13">
        <v>44113</v>
      </c>
      <c r="C5264">
        <v>1367.4488530000001</v>
      </c>
      <c r="D5264" s="262">
        <f t="shared" si="86"/>
        <v>0.78541899201435461</v>
      </c>
      <c r="E5264" s="105">
        <v>-5.5233562235946256E-2</v>
      </c>
    </row>
    <row r="5265" spans="2:5">
      <c r="B5265" s="13">
        <v>42587</v>
      </c>
      <c r="C5265">
        <v>765.89801</v>
      </c>
      <c r="D5265" s="262">
        <f t="shared" si="86"/>
        <v>6.8436278049555161</v>
      </c>
      <c r="E5265" s="105">
        <v>-5.5282274298269589E-2</v>
      </c>
    </row>
    <row r="5266" spans="2:5">
      <c r="B5266" s="13">
        <v>39141</v>
      </c>
      <c r="C5266">
        <v>97.645888999999997</v>
      </c>
      <c r="D5266" s="262">
        <f t="shared" si="86"/>
        <v>-0.82705392323323601</v>
      </c>
      <c r="E5266" s="105">
        <v>-5.5460052350319922E-2</v>
      </c>
    </row>
    <row r="5267" spans="2:5">
      <c r="B5267" s="13">
        <v>43915</v>
      </c>
      <c r="C5267">
        <v>564.60308799999996</v>
      </c>
      <c r="D5267" s="262">
        <f t="shared" si="86"/>
        <v>-0.92037928476040232</v>
      </c>
      <c r="E5267" s="105">
        <v>-5.5676309446116137E-2</v>
      </c>
    </row>
    <row r="5268" spans="2:5">
      <c r="B5268" s="13">
        <v>44589</v>
      </c>
      <c r="C5268">
        <v>7091.158203</v>
      </c>
      <c r="D5268" s="262">
        <f t="shared" si="86"/>
        <v>188.41412622296065</v>
      </c>
      <c r="E5268" s="105">
        <v>-5.5761941188804773E-2</v>
      </c>
    </row>
    <row r="5269" spans="2:5">
      <c r="B5269" s="13">
        <v>39738</v>
      </c>
      <c r="C5269">
        <v>37.437325000000001</v>
      </c>
      <c r="D5269" s="262">
        <f t="shared" si="86"/>
        <v>7.3471807710028064E-2</v>
      </c>
      <c r="E5269" s="105">
        <v>-5.6424788594687504E-2</v>
      </c>
    </row>
    <row r="5270" spans="2:5">
      <c r="B5270" s="13">
        <v>37459</v>
      </c>
      <c r="C5270">
        <v>34.874996000000003</v>
      </c>
      <c r="D5270" s="262">
        <f t="shared" si="86"/>
        <v>-0.35041431278361862</v>
      </c>
      <c r="E5270" s="105">
        <v>-5.7030912166076204E-2</v>
      </c>
    </row>
    <row r="5271" spans="2:5">
      <c r="B5271" s="13">
        <v>38876</v>
      </c>
      <c r="C5271">
        <v>53.688060999999998</v>
      </c>
      <c r="D5271" s="262">
        <f t="shared" si="86"/>
        <v>-0.7848508910931139</v>
      </c>
      <c r="E5271" s="105">
        <v>-5.7194402120952038E-2</v>
      </c>
    </row>
    <row r="5272" spans="2:5">
      <c r="B5272" s="13">
        <v>41815</v>
      </c>
      <c r="C5272">
        <v>249.538849</v>
      </c>
      <c r="D5272" s="262">
        <f t="shared" si="86"/>
        <v>1.3613529935629036</v>
      </c>
      <c r="E5272" s="105">
        <v>-5.7396318537328642E-2</v>
      </c>
    </row>
    <row r="5273" spans="2:5">
      <c r="B5273" s="13">
        <v>39184</v>
      </c>
      <c r="C5273">
        <v>105.676216</v>
      </c>
      <c r="D5273" s="262">
        <f t="shared" si="86"/>
        <v>2.8426757733489181</v>
      </c>
      <c r="E5273" s="105">
        <v>-5.7786965654668274E-2</v>
      </c>
    </row>
    <row r="5274" spans="2:5">
      <c r="B5274" s="13">
        <v>38125</v>
      </c>
      <c r="C5274">
        <v>27.500685000000001</v>
      </c>
      <c r="D5274" s="262">
        <f t="shared" si="86"/>
        <v>-0.26096422954416743</v>
      </c>
      <c r="E5274" s="105">
        <v>-5.791512629634931E-2</v>
      </c>
    </row>
    <row r="5275" spans="2:5">
      <c r="B5275" s="13">
        <v>39731</v>
      </c>
      <c r="C5275">
        <v>37.211575000000003</v>
      </c>
      <c r="D5275" s="262">
        <f t="shared" si="86"/>
        <v>-0.58317607418573847</v>
      </c>
      <c r="E5275" s="105">
        <v>-5.809517240419193E-2</v>
      </c>
    </row>
    <row r="5276" spans="2:5">
      <c r="B5276" s="13">
        <v>41348</v>
      </c>
      <c r="C5276">
        <v>89.274085999999997</v>
      </c>
      <c r="D5276" s="262">
        <f t="shared" si="86"/>
        <v>-0.9835297798436422</v>
      </c>
      <c r="E5276" s="105">
        <v>-5.8444694811247845E-2</v>
      </c>
    </row>
    <row r="5277" spans="2:5">
      <c r="B5277" s="13">
        <v>44456</v>
      </c>
      <c r="C5277">
        <v>5420.3334960000002</v>
      </c>
      <c r="D5277" s="262">
        <f t="shared" si="86"/>
        <v>198.90708565794006</v>
      </c>
      <c r="E5277" s="105">
        <v>-5.8482139078911331E-2</v>
      </c>
    </row>
    <row r="5278" spans="2:5">
      <c r="B5278" s="13">
        <v>38089</v>
      </c>
      <c r="C5278">
        <v>27.114263999999999</v>
      </c>
      <c r="D5278" s="262">
        <f t="shared" si="86"/>
        <v>-0.97927220264176829</v>
      </c>
      <c r="E5278" s="105">
        <v>-5.8691934053669667E-2</v>
      </c>
    </row>
    <row r="5279" spans="2:5">
      <c r="B5279" s="13">
        <v>43305</v>
      </c>
      <c r="C5279">
        <v>1308.111206</v>
      </c>
      <c r="D5279" s="262">
        <f t="shared" si="86"/>
        <v>13.027857643204342</v>
      </c>
      <c r="E5279" s="105">
        <v>-5.926499232209019E-2</v>
      </c>
    </row>
    <row r="5280" spans="2:5">
      <c r="B5280" s="13">
        <v>40584</v>
      </c>
      <c r="C5280">
        <v>93.250961000000004</v>
      </c>
      <c r="D5280" s="262">
        <f t="shared" si="86"/>
        <v>-0.13236132999700784</v>
      </c>
      <c r="E5280" s="105">
        <v>-5.9276282119822755E-2</v>
      </c>
    </row>
    <row r="5281" spans="2:5">
      <c r="B5281" s="13">
        <v>40638</v>
      </c>
      <c r="C5281">
        <v>107.47672300000001</v>
      </c>
      <c r="D5281" s="262">
        <f t="shared" si="86"/>
        <v>3.0260033128259871</v>
      </c>
      <c r="E5281" s="105">
        <v>-5.9364783884001328E-2</v>
      </c>
    </row>
    <row r="5282" spans="2:5">
      <c r="B5282" s="13">
        <v>37811</v>
      </c>
      <c r="C5282">
        <v>26.695637000000001</v>
      </c>
      <c r="D5282" s="262">
        <f t="shared" si="86"/>
        <v>-0.99588571649554036</v>
      </c>
      <c r="E5282" s="105">
        <v>-5.955756118991818E-2</v>
      </c>
    </row>
    <row r="5283" spans="2:5">
      <c r="B5283" s="13">
        <v>44628</v>
      </c>
      <c r="C5283">
        <v>6488.5263670000004</v>
      </c>
      <c r="D5283" s="262">
        <f t="shared" si="86"/>
        <v>207.26170746366998</v>
      </c>
      <c r="E5283" s="105">
        <v>-6.0102903786278389E-2</v>
      </c>
    </row>
    <row r="5284" spans="2:5">
      <c r="B5284" s="13">
        <v>37487</v>
      </c>
      <c r="C5284">
        <v>31.155638</v>
      </c>
      <c r="D5284" s="262">
        <f t="shared" si="86"/>
        <v>-0.93861302062752172</v>
      </c>
      <c r="E5284" s="105">
        <v>-6.0223550909774305E-2</v>
      </c>
    </row>
    <row r="5285" spans="2:5">
      <c r="B5285" s="13">
        <v>42697</v>
      </c>
      <c r="C5285">
        <v>507.52844199999998</v>
      </c>
      <c r="D5285" s="262">
        <f t="shared" si="86"/>
        <v>-0.66652606419369387</v>
      </c>
      <c r="E5285" s="105">
        <v>-6.0233104678795599E-2</v>
      </c>
    </row>
    <row r="5286" spans="2:5">
      <c r="B5286" s="13">
        <v>44186</v>
      </c>
      <c r="C5286">
        <v>1521.9433590000001</v>
      </c>
      <c r="D5286" s="262">
        <f t="shared" si="86"/>
        <v>13.218230314326046</v>
      </c>
      <c r="E5286" s="105">
        <v>-6.0378477397722188E-2</v>
      </c>
    </row>
    <row r="5287" spans="2:5">
      <c r="B5287" s="13">
        <v>39324</v>
      </c>
      <c r="C5287">
        <v>107.041687</v>
      </c>
      <c r="D5287" s="262">
        <f t="shared" si="86"/>
        <v>1.6318668815630131</v>
      </c>
      <c r="E5287" s="105">
        <v>-6.0465706397702969E-2</v>
      </c>
    </row>
    <row r="5288" spans="2:5">
      <c r="B5288" s="13">
        <v>37441</v>
      </c>
      <c r="C5288">
        <v>40.671391</v>
      </c>
      <c r="D5288" s="262">
        <f t="shared" si="86"/>
        <v>-0.93871955460840384</v>
      </c>
      <c r="E5288" s="105">
        <v>-6.0617349386103199E-2</v>
      </c>
    </row>
    <row r="5289" spans="2:5">
      <c r="B5289" s="13">
        <v>42752</v>
      </c>
      <c r="C5289">
        <v>663.69281000000001</v>
      </c>
      <c r="D5289" s="262">
        <f t="shared" si="86"/>
        <v>5.9666607818021671</v>
      </c>
      <c r="E5289" s="105">
        <v>-6.062896948801668E-2</v>
      </c>
    </row>
    <row r="5290" spans="2:5">
      <c r="B5290" s="13">
        <v>40169</v>
      </c>
      <c r="C5290">
        <v>95.266991000000004</v>
      </c>
      <c r="D5290" s="262">
        <f t="shared" si="86"/>
        <v>-0.98616892523428723</v>
      </c>
      <c r="E5290" s="105">
        <v>-6.0676347997404137E-2</v>
      </c>
    </row>
    <row r="5291" spans="2:5">
      <c r="B5291" s="13">
        <v>44580</v>
      </c>
      <c r="C5291">
        <v>6887.8950199999999</v>
      </c>
      <c r="D5291" s="262">
        <f t="shared" si="86"/>
        <v>11.993325997487968</v>
      </c>
      <c r="E5291" s="105">
        <v>-6.0992325084290186E-2</v>
      </c>
    </row>
    <row r="5292" spans="2:5">
      <c r="B5292" s="13">
        <v>43914</v>
      </c>
      <c r="C5292">
        <v>530.110229</v>
      </c>
      <c r="D5292" s="262">
        <f t="shared" si="86"/>
        <v>-0.89580347928517556</v>
      </c>
      <c r="E5292" s="105">
        <v>-6.1092225198739893E-2</v>
      </c>
    </row>
    <row r="5293" spans="2:5">
      <c r="B5293" s="13">
        <v>44455</v>
      </c>
      <c r="C5293">
        <v>5087.6000979999999</v>
      </c>
      <c r="D5293" s="262">
        <f t="shared" si="86"/>
        <v>65.273745422300308</v>
      </c>
      <c r="E5293" s="105">
        <v>-6.1386148702020804E-2</v>
      </c>
    </row>
    <row r="5294" spans="2:5">
      <c r="B5294" s="13">
        <v>40777</v>
      </c>
      <c r="C5294">
        <v>76.766448999999994</v>
      </c>
      <c r="D5294" s="262">
        <f t="shared" si="86"/>
        <v>-6.1930791900719297E-2</v>
      </c>
      <c r="E5294" s="105">
        <v>-6.1626178410680729E-2</v>
      </c>
    </row>
    <row r="5295" spans="2:5">
      <c r="B5295" s="13">
        <v>39029</v>
      </c>
      <c r="C5295">
        <v>81.834525999999997</v>
      </c>
      <c r="D5295" s="262">
        <f t="shared" si="86"/>
        <v>2.6046380488124603</v>
      </c>
      <c r="E5295" s="105">
        <v>-6.1849442672174619E-2</v>
      </c>
    </row>
    <row r="5296" spans="2:5">
      <c r="B5296" s="13">
        <v>37666</v>
      </c>
      <c r="C5296">
        <v>22.702563999999999</v>
      </c>
      <c r="D5296" s="262">
        <f t="shared" si="86"/>
        <v>-0.98051834847349228</v>
      </c>
      <c r="E5296" s="105">
        <v>-6.1876163870484939E-2</v>
      </c>
    </row>
    <row r="5297" spans="2:5">
      <c r="B5297" s="13">
        <v>44098</v>
      </c>
      <c r="C5297">
        <v>1165.3305660000001</v>
      </c>
      <c r="D5297" s="262">
        <f t="shared" si="86"/>
        <v>48.914352250732151</v>
      </c>
      <c r="E5297" s="105">
        <v>-6.1944704476127446E-2</v>
      </c>
    </row>
    <row r="5298" spans="2:5">
      <c r="B5298" s="13">
        <v>37648</v>
      </c>
      <c r="C5298">
        <v>23.346603000000002</v>
      </c>
      <c r="D5298" s="262">
        <f t="shared" si="86"/>
        <v>-0.54501040674601997</v>
      </c>
      <c r="E5298" s="105">
        <v>-6.2095876747170889E-2</v>
      </c>
    </row>
    <row r="5299" spans="2:5">
      <c r="B5299" s="13">
        <v>39531</v>
      </c>
      <c r="C5299">
        <v>51.312389000000003</v>
      </c>
      <c r="D5299" s="262">
        <f t="shared" si="86"/>
        <v>-0.93966922851811308</v>
      </c>
      <c r="E5299" s="105">
        <v>-6.2126433069340792E-2</v>
      </c>
    </row>
    <row r="5300" spans="2:5">
      <c r="B5300" s="13">
        <v>43889</v>
      </c>
      <c r="C5300">
        <v>850.51769999999999</v>
      </c>
      <c r="D5300" s="262">
        <f t="shared" si="86"/>
        <v>6.5618896446215214</v>
      </c>
      <c r="E5300" s="105">
        <v>-6.2151324381496509E-2</v>
      </c>
    </row>
    <row r="5301" spans="2:5">
      <c r="B5301" s="13">
        <v>40192</v>
      </c>
      <c r="C5301">
        <v>112.474228</v>
      </c>
      <c r="D5301" s="262">
        <f t="shared" si="86"/>
        <v>-0.87775948286790617</v>
      </c>
      <c r="E5301" s="105">
        <v>-6.3173335512044695E-2</v>
      </c>
    </row>
    <row r="5302" spans="2:5">
      <c r="B5302" s="13">
        <v>42349</v>
      </c>
      <c r="C5302">
        <v>920.10595699999999</v>
      </c>
      <c r="D5302" s="262">
        <f t="shared" si="86"/>
        <v>35.678758779066463</v>
      </c>
      <c r="E5302" s="105">
        <v>-6.3852808888968673E-2</v>
      </c>
    </row>
    <row r="5303" spans="2:5">
      <c r="B5303" s="13">
        <v>37833</v>
      </c>
      <c r="C5303">
        <v>25.085526000000002</v>
      </c>
      <c r="D5303" s="262">
        <f t="shared" si="86"/>
        <v>-0.74488334279063884</v>
      </c>
      <c r="E5303" s="105">
        <v>-6.4264245490135458E-2</v>
      </c>
    </row>
    <row r="5304" spans="2:5">
      <c r="B5304" s="13">
        <v>41579</v>
      </c>
      <c r="C5304">
        <v>98.329628</v>
      </c>
      <c r="D5304" s="262">
        <f t="shared" si="86"/>
        <v>-0.77971882871579901</v>
      </c>
      <c r="E5304" s="105">
        <v>-6.4310097085735943E-2</v>
      </c>
    </row>
    <row r="5305" spans="2:5">
      <c r="B5305" s="13">
        <v>42055</v>
      </c>
      <c r="C5305">
        <v>446.38235500000002</v>
      </c>
      <c r="D5305" s="262">
        <f t="shared" si="86"/>
        <v>-0.42572168676864947</v>
      </c>
      <c r="E5305" s="105">
        <v>-6.4339384529265922E-2</v>
      </c>
    </row>
    <row r="5306" spans="2:5">
      <c r="B5306" s="13">
        <v>43803</v>
      </c>
      <c r="C5306">
        <v>777.29272500000002</v>
      </c>
      <c r="D5306" s="262">
        <f t="shared" si="86"/>
        <v>23.222643893449533</v>
      </c>
      <c r="E5306" s="105">
        <v>-6.4529310719248459E-2</v>
      </c>
    </row>
    <row r="5307" spans="2:5">
      <c r="B5307" s="13">
        <v>37957</v>
      </c>
      <c r="C5307">
        <v>32.089508000000002</v>
      </c>
      <c r="D5307" s="262">
        <f t="shared" si="86"/>
        <v>-0.69564835250049395</v>
      </c>
      <c r="E5307" s="105">
        <v>-6.4758277985205961E-2</v>
      </c>
    </row>
    <row r="5308" spans="2:5">
      <c r="B5308" s="13">
        <v>40455</v>
      </c>
      <c r="C5308">
        <v>105.435631</v>
      </c>
      <c r="D5308" s="262">
        <f t="shared" si="86"/>
        <v>-0.87520006383620264</v>
      </c>
      <c r="E5308" s="105">
        <v>-6.5082296783284282E-2</v>
      </c>
    </row>
    <row r="5309" spans="2:5">
      <c r="B5309" s="13">
        <v>42394</v>
      </c>
      <c r="C5309">
        <v>844.837219</v>
      </c>
      <c r="D5309" s="262">
        <f t="shared" si="86"/>
        <v>0.5260199725177499</v>
      </c>
      <c r="E5309" s="105">
        <v>-6.5218472607808137E-2</v>
      </c>
    </row>
    <row r="5310" spans="2:5">
      <c r="B5310" s="13">
        <v>42198</v>
      </c>
      <c r="C5310">
        <v>553.62133800000004</v>
      </c>
      <c r="D5310" s="262">
        <f t="shared" si="86"/>
        <v>8.3097185124403303</v>
      </c>
      <c r="E5310" s="105">
        <v>-6.5301502081438131E-2</v>
      </c>
    </row>
    <row r="5311" spans="2:5">
      <c r="B5311" s="13">
        <v>40029</v>
      </c>
      <c r="C5311">
        <v>59.467033000000001</v>
      </c>
      <c r="D5311" s="262">
        <f t="shared" si="86"/>
        <v>-0.8982766080637653</v>
      </c>
      <c r="E5311" s="105">
        <v>-6.5346053832309334E-2</v>
      </c>
    </row>
    <row r="5312" spans="2:5">
      <c r="B5312" s="13">
        <v>43699</v>
      </c>
      <c r="C5312">
        <v>584.59545900000001</v>
      </c>
      <c r="D5312" s="262">
        <f t="shared" si="86"/>
        <v>-0.9025074983039425</v>
      </c>
      <c r="E5312" s="105">
        <v>-6.5460059657969916E-2</v>
      </c>
    </row>
    <row r="5313" spans="2:5">
      <c r="B5313" s="13">
        <v>44616</v>
      </c>
      <c r="C5313">
        <v>5996.3120120000003</v>
      </c>
      <c r="D5313" s="262">
        <f t="shared" si="86"/>
        <v>144.14435137551249</v>
      </c>
      <c r="E5313" s="105">
        <v>-6.5487036623692971E-2</v>
      </c>
    </row>
    <row r="5314" spans="2:5">
      <c r="B5314" s="13">
        <v>39933</v>
      </c>
      <c r="C5314">
        <v>41.312747999999999</v>
      </c>
      <c r="D5314" s="262">
        <f t="shared" si="86"/>
        <v>-0.74957691254412073</v>
      </c>
      <c r="E5314" s="105">
        <v>-6.5532064470153431E-2</v>
      </c>
    </row>
    <row r="5315" spans="2:5">
      <c r="B5315" s="13">
        <v>41634</v>
      </c>
      <c r="C5315">
        <v>164.971802</v>
      </c>
      <c r="D5315" s="262">
        <f t="shared" si="86"/>
        <v>4.7336265512979665</v>
      </c>
      <c r="E5315" s="105">
        <v>-6.5770848647164148E-2</v>
      </c>
    </row>
    <row r="5316" spans="2:5">
      <c r="B5316" s="13">
        <v>37903</v>
      </c>
      <c r="C5316">
        <v>28.772680000000001</v>
      </c>
      <c r="D5316" s="262">
        <f t="shared" si="86"/>
        <v>0.21234767061108561</v>
      </c>
      <c r="E5316" s="105">
        <v>-6.5865023867733824E-2</v>
      </c>
    </row>
    <row r="5317" spans="2:5">
      <c r="B5317" s="13">
        <v>37797</v>
      </c>
      <c r="C5317">
        <v>23.733027</v>
      </c>
      <c r="D5317" s="262">
        <f t="shared" si="86"/>
        <v>-0.99454093366503349</v>
      </c>
      <c r="E5317" s="105">
        <v>-6.590618116093952E-2</v>
      </c>
    </row>
    <row r="5318" spans="2:5">
      <c r="B5318" s="13">
        <v>44424</v>
      </c>
      <c r="C5318">
        <v>4347.4516599999997</v>
      </c>
      <c r="D5318" s="262">
        <f t="shared" si="86"/>
        <v>11.002761535524074</v>
      </c>
      <c r="E5318" s="105">
        <v>-6.6041054086530271E-2</v>
      </c>
    </row>
    <row r="5319" spans="2:5">
      <c r="B5319" s="13">
        <v>42046</v>
      </c>
      <c r="C5319">
        <v>362.20428500000003</v>
      </c>
      <c r="D5319" s="262">
        <f t="shared" si="86"/>
        <v>-0.95651880158761526</v>
      </c>
      <c r="E5319" s="105">
        <v>-6.6080822642386447E-2</v>
      </c>
    </row>
    <row r="5320" spans="2:5">
      <c r="B5320" s="13">
        <v>44645</v>
      </c>
      <c r="C5320">
        <v>8330.1357420000004</v>
      </c>
      <c r="D5320" s="262">
        <f t="shared" ref="D5320:D5383" si="87">(C5320-C5321)/C5321</f>
        <v>151.57616521095562</v>
      </c>
      <c r="E5320" s="105">
        <v>-6.6105888886562533E-2</v>
      </c>
    </row>
    <row r="5321" spans="2:5">
      <c r="B5321" s="13">
        <v>38883</v>
      </c>
      <c r="C5321">
        <v>54.596572999999999</v>
      </c>
      <c r="D5321" s="262">
        <f t="shared" si="87"/>
        <v>-0.51348380940460425</v>
      </c>
      <c r="E5321" s="105">
        <v>-6.6256285058312783E-2</v>
      </c>
    </row>
    <row r="5322" spans="2:5">
      <c r="B5322" s="13">
        <v>40253</v>
      </c>
      <c r="C5322">
        <v>112.219437</v>
      </c>
      <c r="D5322" s="262">
        <f t="shared" si="87"/>
        <v>-0.9806257407248139</v>
      </c>
      <c r="E5322" s="105">
        <v>-6.6362483896918373E-2</v>
      </c>
    </row>
    <row r="5323" spans="2:5">
      <c r="B5323" s="13">
        <v>44918</v>
      </c>
      <c r="C5323">
        <v>5792.1923829999996</v>
      </c>
      <c r="D5323" s="262">
        <f t="shared" si="87"/>
        <v>52.61483701899337</v>
      </c>
      <c r="E5323" s="105">
        <v>-6.6379816482132412E-2</v>
      </c>
    </row>
    <row r="5324" spans="2:5">
      <c r="B5324" s="13">
        <v>40522</v>
      </c>
      <c r="C5324">
        <v>108.03338599999999</v>
      </c>
      <c r="D5324" s="262">
        <f t="shared" si="87"/>
        <v>0.41158663192135608</v>
      </c>
      <c r="E5324" s="105">
        <v>-6.6452814470998642E-2</v>
      </c>
    </row>
    <row r="5325" spans="2:5">
      <c r="B5325" s="13">
        <v>41516</v>
      </c>
      <c r="C5325">
        <v>76.533302000000006</v>
      </c>
      <c r="D5325" s="262">
        <f t="shared" si="87"/>
        <v>-0.90727358344307441</v>
      </c>
      <c r="E5325" s="105">
        <v>-6.684859224887614E-2</v>
      </c>
    </row>
    <row r="5326" spans="2:5">
      <c r="B5326" s="13">
        <v>42412</v>
      </c>
      <c r="C5326">
        <v>825.36676</v>
      </c>
      <c r="D5326" s="262">
        <f t="shared" si="87"/>
        <v>13.991196631011526</v>
      </c>
      <c r="E5326" s="105">
        <v>-6.6849711229852712E-2</v>
      </c>
    </row>
    <row r="5327" spans="2:5">
      <c r="B5327" s="13">
        <v>39534</v>
      </c>
      <c r="C5327">
        <v>55.056762999999997</v>
      </c>
      <c r="D5327" s="262">
        <f t="shared" si="87"/>
        <v>-1.8077811582308798E-2</v>
      </c>
      <c r="E5327" s="105">
        <v>-6.7138875318457636E-2</v>
      </c>
    </row>
    <row r="5328" spans="2:5">
      <c r="B5328" s="13">
        <v>38394</v>
      </c>
      <c r="C5328">
        <v>56.070393000000003</v>
      </c>
      <c r="D5328" s="262">
        <f t="shared" si="87"/>
        <v>-0.97693952872711631</v>
      </c>
      <c r="E5328" s="105">
        <v>-6.7147645984297483E-2</v>
      </c>
    </row>
    <row r="5329" spans="2:5">
      <c r="B5329" s="13">
        <v>44221</v>
      </c>
      <c r="C5329">
        <v>2431.4504390000002</v>
      </c>
      <c r="D5329" s="262">
        <f t="shared" si="87"/>
        <v>9.7534470995599598</v>
      </c>
      <c r="E5329" s="105">
        <v>-6.7630883038311912E-2</v>
      </c>
    </row>
    <row r="5330" spans="2:5">
      <c r="B5330" s="13">
        <v>41780</v>
      </c>
      <c r="C5330">
        <v>226.10893200000001</v>
      </c>
      <c r="D5330" s="262">
        <f t="shared" si="87"/>
        <v>-0.52544366551789323</v>
      </c>
      <c r="E5330" s="105">
        <v>-6.8240587490786195E-2</v>
      </c>
    </row>
    <row r="5331" spans="2:5">
      <c r="B5331" s="13">
        <v>42089</v>
      </c>
      <c r="C5331">
        <v>476.46383700000001</v>
      </c>
      <c r="D5331" s="262">
        <f t="shared" si="87"/>
        <v>-0.11775399410951944</v>
      </c>
      <c r="E5331" s="105">
        <v>-6.8452212206214405E-2</v>
      </c>
    </row>
    <row r="5332" spans="2:5">
      <c r="B5332" s="13">
        <v>42698</v>
      </c>
      <c r="C5332">
        <v>540.05780000000004</v>
      </c>
      <c r="D5332" s="262">
        <f t="shared" si="87"/>
        <v>-0.77887235122316845</v>
      </c>
      <c r="E5332" s="105">
        <v>-6.8570242323012537E-2</v>
      </c>
    </row>
    <row r="5333" spans="2:5">
      <c r="B5333" s="13">
        <v>44214</v>
      </c>
      <c r="C5333">
        <v>2442.2897950000001</v>
      </c>
      <c r="D5333" s="262">
        <f t="shared" si="87"/>
        <v>80.332228840402976</v>
      </c>
      <c r="E5333" s="105">
        <v>-6.8763592388814743E-2</v>
      </c>
    </row>
    <row r="5334" spans="2:5">
      <c r="B5334" s="13">
        <v>38008</v>
      </c>
      <c r="C5334">
        <v>30.028561</v>
      </c>
      <c r="D5334" s="262">
        <f t="shared" si="87"/>
        <v>-0.30185238852672047</v>
      </c>
      <c r="E5334" s="105">
        <v>-6.8896929206388416E-2</v>
      </c>
    </row>
    <row r="5335" spans="2:5">
      <c r="B5335" s="13">
        <v>38222</v>
      </c>
      <c r="C5335">
        <v>43.011764999999997</v>
      </c>
      <c r="D5335" s="262">
        <f t="shared" si="87"/>
        <v>-0.64694307522732664</v>
      </c>
      <c r="E5335" s="105">
        <v>-6.9289011640853646E-2</v>
      </c>
    </row>
    <row r="5336" spans="2:5">
      <c r="B5336" s="13">
        <v>41605</v>
      </c>
      <c r="C5336">
        <v>121.826714</v>
      </c>
      <c r="D5336" s="262">
        <f t="shared" si="87"/>
        <v>8.6211469402546592E-2</v>
      </c>
      <c r="E5336" s="105">
        <v>-6.9401483510140916E-2</v>
      </c>
    </row>
    <row r="5337" spans="2:5">
      <c r="B5337" s="13">
        <v>39185</v>
      </c>
      <c r="C5337">
        <v>112.157455</v>
      </c>
      <c r="D5337" s="262">
        <f t="shared" si="87"/>
        <v>-0.39462303050469638</v>
      </c>
      <c r="E5337" s="105">
        <v>-6.9434065177766152E-2</v>
      </c>
    </row>
    <row r="5338" spans="2:5">
      <c r="B5338" s="13">
        <v>41683</v>
      </c>
      <c r="C5338">
        <v>185.26878400000001</v>
      </c>
      <c r="D5338" s="262">
        <f t="shared" si="87"/>
        <v>1.7452433867531438</v>
      </c>
      <c r="E5338" s="105">
        <v>-6.9461585040729509E-2</v>
      </c>
    </row>
    <row r="5339" spans="2:5">
      <c r="B5339" s="13">
        <v>38810</v>
      </c>
      <c r="C5339">
        <v>67.487198000000006</v>
      </c>
      <c r="D5339" s="262">
        <f t="shared" si="87"/>
        <v>-0.98292192309756721</v>
      </c>
      <c r="E5339" s="105">
        <v>-6.9926757653353502E-2</v>
      </c>
    </row>
    <row r="5340" spans="2:5">
      <c r="B5340" s="13">
        <v>44376</v>
      </c>
      <c r="C5340">
        <v>3951.6860350000002</v>
      </c>
      <c r="D5340" s="262">
        <f t="shared" si="87"/>
        <v>152.39340923442688</v>
      </c>
      <c r="E5340" s="105">
        <v>-7.0011271855285911E-2</v>
      </c>
    </row>
    <row r="5341" spans="2:5">
      <c r="B5341" s="13">
        <v>37799</v>
      </c>
      <c r="C5341">
        <v>25.761772000000001</v>
      </c>
      <c r="D5341" s="262">
        <f t="shared" si="87"/>
        <v>-0.95495607324140175</v>
      </c>
      <c r="E5341" s="105">
        <v>-7.0308060888756796E-2</v>
      </c>
    </row>
    <row r="5342" spans="2:5">
      <c r="B5342" s="13">
        <v>43924</v>
      </c>
      <c r="C5342">
        <v>571.92553699999996</v>
      </c>
      <c r="D5342" s="262">
        <f t="shared" si="87"/>
        <v>4.63184430303086</v>
      </c>
      <c r="E5342" s="105">
        <v>-7.0685104077069183E-2</v>
      </c>
    </row>
    <row r="5343" spans="2:5">
      <c r="B5343" s="13">
        <v>41599</v>
      </c>
      <c r="C5343">
        <v>101.552086</v>
      </c>
      <c r="D5343" s="262">
        <f t="shared" si="87"/>
        <v>-0.88987500873960224</v>
      </c>
      <c r="E5343" s="105">
        <v>-7.0843638438622292E-2</v>
      </c>
    </row>
    <row r="5344" spans="2:5">
      <c r="B5344" s="13">
        <v>43864</v>
      </c>
      <c r="C5344">
        <v>922.15295400000002</v>
      </c>
      <c r="D5344" s="262">
        <f t="shared" si="87"/>
        <v>24.163725482330712</v>
      </c>
      <c r="E5344" s="105">
        <v>-7.1092338814107356E-2</v>
      </c>
    </row>
    <row r="5345" spans="2:5">
      <c r="B5345" s="13">
        <v>37977</v>
      </c>
      <c r="C5345">
        <v>36.646121999999998</v>
      </c>
      <c r="D5345" s="262">
        <f t="shared" si="87"/>
        <v>-0.46136944400741925</v>
      </c>
      <c r="E5345" s="105">
        <v>-7.1399289627636156E-2</v>
      </c>
    </row>
    <row r="5346" spans="2:5">
      <c r="B5346" s="13">
        <v>38545</v>
      </c>
      <c r="C5346">
        <v>68.035728000000006</v>
      </c>
      <c r="D5346" s="262">
        <f t="shared" si="87"/>
        <v>-0.21262774424098929</v>
      </c>
      <c r="E5346" s="105">
        <v>-7.1796087481262705E-2</v>
      </c>
    </row>
    <row r="5347" spans="2:5">
      <c r="B5347" s="13">
        <v>40151</v>
      </c>
      <c r="C5347">
        <v>86.408591999999999</v>
      </c>
      <c r="D5347" s="262">
        <f t="shared" si="87"/>
        <v>1.572686867912156</v>
      </c>
      <c r="E5347" s="105">
        <v>-7.1984582728858701E-2</v>
      </c>
    </row>
    <row r="5348" spans="2:5">
      <c r="B5348" s="13">
        <v>37963</v>
      </c>
      <c r="C5348">
        <v>33.586905999999999</v>
      </c>
      <c r="D5348" s="262">
        <f t="shared" si="87"/>
        <v>-0.99643631392690468</v>
      </c>
      <c r="E5348" s="105">
        <v>-7.2063977841089893E-2</v>
      </c>
    </row>
    <row r="5349" spans="2:5">
      <c r="B5349" s="13">
        <v>44784</v>
      </c>
      <c r="C5349">
        <v>9424.765625</v>
      </c>
      <c r="D5349" s="262">
        <f t="shared" si="87"/>
        <v>186.21157651024851</v>
      </c>
      <c r="E5349" s="105">
        <v>-7.2220676082870652E-2</v>
      </c>
    </row>
    <row r="5350" spans="2:5">
      <c r="B5350" s="13">
        <v>39983</v>
      </c>
      <c r="C5350">
        <v>50.342857000000002</v>
      </c>
      <c r="D5350" s="262">
        <f t="shared" si="87"/>
        <v>-0.58834212630387628</v>
      </c>
      <c r="E5350" s="105">
        <v>-7.2765010693908477E-2</v>
      </c>
    </row>
    <row r="5351" spans="2:5">
      <c r="B5351" s="13">
        <v>40259</v>
      </c>
      <c r="C5351">
        <v>122.292953</v>
      </c>
      <c r="D5351" s="262">
        <f t="shared" si="87"/>
        <v>0.84078328562775662</v>
      </c>
      <c r="E5351" s="105">
        <v>-7.3083385630460837E-2</v>
      </c>
    </row>
    <row r="5352" spans="2:5">
      <c r="B5352" s="13">
        <v>39555</v>
      </c>
      <c r="C5352">
        <v>66.435280000000006</v>
      </c>
      <c r="D5352" s="262">
        <f t="shared" si="87"/>
        <v>-0.93102383844615322</v>
      </c>
      <c r="E5352" s="105">
        <v>-7.3275847338047387E-2</v>
      </c>
    </row>
    <row r="5353" spans="2:5">
      <c r="B5353" s="13">
        <v>42398</v>
      </c>
      <c r="C5353">
        <v>963.16290300000003</v>
      </c>
      <c r="D5353" s="262">
        <f t="shared" si="87"/>
        <v>-0.40535987224548875</v>
      </c>
      <c r="E5353" s="105">
        <v>-7.4543898003414766E-2</v>
      </c>
    </row>
    <row r="5354" spans="2:5">
      <c r="B5354" s="13">
        <v>44187</v>
      </c>
      <c r="C5354">
        <v>1619.740845</v>
      </c>
      <c r="D5354" s="262">
        <f t="shared" si="87"/>
        <v>19.044720305300729</v>
      </c>
      <c r="E5354" s="105">
        <v>-7.5499660882968569E-2</v>
      </c>
    </row>
    <row r="5355" spans="2:5">
      <c r="B5355" s="13">
        <v>38835</v>
      </c>
      <c r="C5355">
        <v>80.806358000000003</v>
      </c>
      <c r="D5355" s="262">
        <f t="shared" si="87"/>
        <v>-4.1769332371636284E-2</v>
      </c>
      <c r="E5355" s="105">
        <v>-7.5505012845522121E-2</v>
      </c>
    </row>
    <row r="5356" spans="2:5">
      <c r="B5356" s="13">
        <v>40792</v>
      </c>
      <c r="C5356">
        <v>84.328711999999996</v>
      </c>
      <c r="D5356" s="262">
        <f t="shared" si="87"/>
        <v>-0.74906157624243808</v>
      </c>
      <c r="E5356" s="105">
        <v>-7.5905359472442993E-2</v>
      </c>
    </row>
    <row r="5357" spans="2:5">
      <c r="B5357" s="13">
        <v>42024</v>
      </c>
      <c r="C5357">
        <v>336.053406</v>
      </c>
      <c r="D5357" s="262">
        <f t="shared" si="87"/>
        <v>2.3845046108359687</v>
      </c>
      <c r="E5357" s="105">
        <v>-7.6947307008770907E-2</v>
      </c>
    </row>
    <row r="5358" spans="2:5">
      <c r="B5358" s="13">
        <v>40451</v>
      </c>
      <c r="C5358">
        <v>99.291756000000007</v>
      </c>
      <c r="D5358" s="262">
        <f t="shared" si="87"/>
        <v>-4.1356175404391243E-3</v>
      </c>
      <c r="E5358" s="105">
        <v>-7.7571261794516191E-2</v>
      </c>
    </row>
    <row r="5359" spans="2:5">
      <c r="B5359" s="13">
        <v>40428</v>
      </c>
      <c r="C5359">
        <v>99.704093999999998</v>
      </c>
      <c r="D5359" s="262">
        <f t="shared" si="87"/>
        <v>0.15279043203342868</v>
      </c>
      <c r="E5359" s="105">
        <v>-7.7978926607907548E-2</v>
      </c>
    </row>
    <row r="5360" spans="2:5">
      <c r="B5360" s="13">
        <v>40940</v>
      </c>
      <c r="C5360">
        <v>86.489349000000004</v>
      </c>
      <c r="D5360" s="262">
        <f t="shared" si="87"/>
        <v>-0.71680344709085153</v>
      </c>
      <c r="E5360" s="105">
        <v>-7.8329614210638068E-2</v>
      </c>
    </row>
    <row r="5361" spans="2:5">
      <c r="B5361" s="13">
        <v>42013</v>
      </c>
      <c r="C5361">
        <v>305.40396099999998</v>
      </c>
      <c r="D5361" s="262">
        <f t="shared" si="87"/>
        <v>1.5924341545968803</v>
      </c>
      <c r="E5361" s="105">
        <v>-7.862074016881318E-2</v>
      </c>
    </row>
    <row r="5362" spans="2:5">
      <c r="B5362" s="13">
        <v>40483</v>
      </c>
      <c r="C5362">
        <v>117.80587</v>
      </c>
      <c r="D5362" s="262">
        <f t="shared" si="87"/>
        <v>3.4777436063820097</v>
      </c>
      <c r="E5362" s="105">
        <v>-7.8832877481283023E-2</v>
      </c>
    </row>
    <row r="5363" spans="2:5">
      <c r="B5363" s="13">
        <v>37860</v>
      </c>
      <c r="C5363">
        <v>26.309204000000001</v>
      </c>
      <c r="D5363" s="262">
        <f t="shared" si="87"/>
        <v>-0.62299189643063402</v>
      </c>
      <c r="E5363" s="105">
        <v>-7.8917939853447153E-2</v>
      </c>
    </row>
    <row r="5364" spans="2:5">
      <c r="B5364" s="13">
        <v>38832</v>
      </c>
      <c r="C5364">
        <v>69.784187000000003</v>
      </c>
      <c r="D5364" s="262">
        <f t="shared" si="87"/>
        <v>1.2644327183561919</v>
      </c>
      <c r="E5364" s="105">
        <v>-7.9375910781706804E-2</v>
      </c>
    </row>
    <row r="5365" spans="2:5">
      <c r="B5365" s="13">
        <v>38030</v>
      </c>
      <c r="C5365">
        <v>30.817513999999999</v>
      </c>
      <c r="D5365" s="262">
        <f t="shared" si="87"/>
        <v>-0.10582923634006983</v>
      </c>
      <c r="E5365" s="105">
        <v>-8.0249949852865363E-2</v>
      </c>
    </row>
    <row r="5366" spans="2:5">
      <c r="B5366" s="13">
        <v>39748</v>
      </c>
      <c r="C5366">
        <v>34.464908999999999</v>
      </c>
      <c r="D5366" s="262">
        <f t="shared" si="87"/>
        <v>-0.99006198314657146</v>
      </c>
      <c r="E5366" s="105">
        <v>-8.0782973874030842E-2</v>
      </c>
    </row>
    <row r="5367" spans="2:5">
      <c r="B5367" s="13">
        <v>44319</v>
      </c>
      <c r="C5367">
        <v>3467.9865719999998</v>
      </c>
      <c r="D5367" s="262">
        <f t="shared" si="87"/>
        <v>33.049276523708564</v>
      </c>
      <c r="E5367" s="105">
        <v>-8.0973225985785185E-2</v>
      </c>
    </row>
    <row r="5368" spans="2:5">
      <c r="B5368" s="13">
        <v>40190</v>
      </c>
      <c r="C5368">
        <v>101.85199</v>
      </c>
      <c r="D5368" s="262">
        <f t="shared" si="87"/>
        <v>-0.61178765293276094</v>
      </c>
      <c r="E5368" s="105">
        <v>-8.1639805629188197E-2</v>
      </c>
    </row>
    <row r="5369" spans="2:5">
      <c r="B5369" s="13">
        <v>41698</v>
      </c>
      <c r="C5369">
        <v>262.36154199999999</v>
      </c>
      <c r="D5369" s="262">
        <f t="shared" si="87"/>
        <v>-0.59580776172436345</v>
      </c>
      <c r="E5369" s="105">
        <v>-8.1982710024857811E-2</v>
      </c>
    </row>
    <row r="5370" spans="2:5">
      <c r="B5370" s="13">
        <v>43934</v>
      </c>
      <c r="C5370">
        <v>649.10089100000005</v>
      </c>
      <c r="D5370" s="262">
        <f t="shared" si="87"/>
        <v>5.9712469590111432</v>
      </c>
      <c r="E5370" s="105">
        <v>-8.2152545508694275E-2</v>
      </c>
    </row>
    <row r="5371" spans="2:5">
      <c r="B5371" s="13">
        <v>40154</v>
      </c>
      <c r="C5371">
        <v>93.111159999999998</v>
      </c>
      <c r="D5371" s="262">
        <f t="shared" si="87"/>
        <v>-0.88321267646873414</v>
      </c>
      <c r="E5371" s="105">
        <v>-8.2464385408482138E-2</v>
      </c>
    </row>
    <row r="5372" spans="2:5">
      <c r="B5372" s="13">
        <v>42254</v>
      </c>
      <c r="C5372">
        <v>797.271118</v>
      </c>
      <c r="D5372" s="262">
        <f t="shared" si="87"/>
        <v>23.249040800572779</v>
      </c>
      <c r="E5372" s="105">
        <v>-8.3397521782709455E-2</v>
      </c>
    </row>
    <row r="5373" spans="2:5">
      <c r="B5373" s="13">
        <v>38163</v>
      </c>
      <c r="C5373">
        <v>32.878459999999997</v>
      </c>
      <c r="D5373" s="262">
        <f t="shared" si="87"/>
        <v>-0.61628418670646734</v>
      </c>
      <c r="E5373" s="105">
        <v>-8.3483203485513857E-2</v>
      </c>
    </row>
    <row r="5374" spans="2:5">
      <c r="B5374" s="13">
        <v>40841</v>
      </c>
      <c r="C5374">
        <v>85.684402000000006</v>
      </c>
      <c r="D5374" s="262">
        <f t="shared" si="87"/>
        <v>2.7007276644075451</v>
      </c>
      <c r="E5374" s="105">
        <v>-8.4012626335595184E-2</v>
      </c>
    </row>
    <row r="5375" spans="2:5">
      <c r="B5375" s="13">
        <v>37778</v>
      </c>
      <c r="C5375">
        <v>23.153393000000001</v>
      </c>
      <c r="D5375" s="262">
        <f t="shared" si="87"/>
        <v>-0.36371675117138652</v>
      </c>
      <c r="E5375" s="105">
        <v>-8.4076243691634189E-2</v>
      </c>
    </row>
    <row r="5376" spans="2:5">
      <c r="B5376" s="13">
        <v>37439</v>
      </c>
      <c r="C5376">
        <v>36.388500000000001</v>
      </c>
      <c r="D5376" s="262">
        <f t="shared" si="87"/>
        <v>-0.66798896568441934</v>
      </c>
      <c r="E5376" s="105">
        <v>-8.5020351027214461E-2</v>
      </c>
    </row>
    <row r="5377" spans="2:5">
      <c r="B5377" s="13">
        <v>40476</v>
      </c>
      <c r="C5377">
        <v>109.600273</v>
      </c>
      <c r="D5377" s="262">
        <f t="shared" si="87"/>
        <v>-0.98258832195224954</v>
      </c>
      <c r="E5377" s="105">
        <v>-8.6126942921798982E-2</v>
      </c>
    </row>
    <row r="5378" spans="2:5">
      <c r="B5378" s="13">
        <v>44579</v>
      </c>
      <c r="C5378">
        <v>6294.6416019999997</v>
      </c>
      <c r="D5378" s="262">
        <f t="shared" si="87"/>
        <v>157.65096612345633</v>
      </c>
      <c r="E5378" s="105">
        <v>-8.6129857710868576E-2</v>
      </c>
    </row>
    <row r="5379" spans="2:5">
      <c r="B5379" s="13">
        <v>39741</v>
      </c>
      <c r="C5379">
        <v>39.676037000000001</v>
      </c>
      <c r="D5379" s="262">
        <f t="shared" si="87"/>
        <v>-0.28166018756480282</v>
      </c>
      <c r="E5379" s="105">
        <v>-8.6617604446259225E-2</v>
      </c>
    </row>
    <row r="5380" spans="2:5">
      <c r="B5380" s="13">
        <v>38923</v>
      </c>
      <c r="C5380">
        <v>55.232964000000003</v>
      </c>
      <c r="D5380" s="262">
        <f t="shared" si="87"/>
        <v>-0.18138624081787846</v>
      </c>
      <c r="E5380" s="105">
        <v>-8.7109900086623213E-2</v>
      </c>
    </row>
    <row r="5381" spans="2:5">
      <c r="B5381" s="13">
        <v>39590</v>
      </c>
      <c r="C5381">
        <v>67.471335999999994</v>
      </c>
      <c r="D5381" s="262">
        <f t="shared" si="87"/>
        <v>-0.28325938579913096</v>
      </c>
      <c r="E5381" s="105">
        <v>-8.7512363712452718E-2</v>
      </c>
    </row>
    <row r="5382" spans="2:5">
      <c r="B5382" s="13">
        <v>39420</v>
      </c>
      <c r="C5382">
        <v>94.136336999999997</v>
      </c>
      <c r="D5382" s="262">
        <f t="shared" si="87"/>
        <v>-0.19688646514455285</v>
      </c>
      <c r="E5382" s="105">
        <v>-8.7561540499920446E-2</v>
      </c>
    </row>
    <row r="5383" spans="2:5">
      <c r="B5383" s="13">
        <v>39230</v>
      </c>
      <c r="C5383">
        <v>117.21423299999999</v>
      </c>
      <c r="D5383" s="262">
        <f t="shared" si="87"/>
        <v>-0.95558818786623856</v>
      </c>
      <c r="E5383" s="105">
        <v>-8.7847991983997939E-2</v>
      </c>
    </row>
    <row r="5384" spans="2:5">
      <c r="B5384" s="13">
        <v>44225</v>
      </c>
      <c r="C5384">
        <v>2639.258057</v>
      </c>
      <c r="D5384" s="262">
        <f t="shared" ref="D5384:D5421" si="88">(C5384-C5385)/C5385</f>
        <v>4.7864939217564224</v>
      </c>
      <c r="E5384" s="105">
        <v>-8.7870348991537908E-2</v>
      </c>
    </row>
    <row r="5385" spans="2:5">
      <c r="B5385" s="13">
        <v>42121</v>
      </c>
      <c r="C5385">
        <v>456.10659800000002</v>
      </c>
      <c r="D5385" s="262">
        <f t="shared" si="88"/>
        <v>-0.2574828750653988</v>
      </c>
      <c r="E5385" s="105">
        <v>-8.7956086646669651E-2</v>
      </c>
    </row>
    <row r="5386" spans="2:5">
      <c r="B5386" s="13">
        <v>43929</v>
      </c>
      <c r="C5386">
        <v>614.27081299999998</v>
      </c>
      <c r="D5386" s="262">
        <f t="shared" si="88"/>
        <v>1.4390944814062443</v>
      </c>
      <c r="E5386" s="105">
        <v>-8.8693492074457481E-2</v>
      </c>
    </row>
    <row r="5387" spans="2:5">
      <c r="B5387" s="13">
        <v>41705</v>
      </c>
      <c r="C5387">
        <v>251.843796</v>
      </c>
      <c r="D5387" s="262">
        <f t="shared" si="88"/>
        <v>-8.993349831918665E-2</v>
      </c>
      <c r="E5387" s="105">
        <v>-8.985029166454131E-2</v>
      </c>
    </row>
    <row r="5388" spans="2:5">
      <c r="B5388" s="13">
        <v>41900</v>
      </c>
      <c r="C5388">
        <v>276.731201</v>
      </c>
      <c r="D5388" s="262">
        <f t="shared" si="88"/>
        <v>-0.47375241002113311</v>
      </c>
      <c r="E5388" s="105">
        <v>-9.0841024122452416E-2</v>
      </c>
    </row>
    <row r="5389" spans="2:5">
      <c r="B5389" s="13">
        <v>42094</v>
      </c>
      <c r="C5389">
        <v>525.85742200000004</v>
      </c>
      <c r="D5389" s="262">
        <f t="shared" si="88"/>
        <v>7.1284950624939292</v>
      </c>
      <c r="E5389" s="105">
        <v>-9.0891268112523432E-2</v>
      </c>
    </row>
    <row r="5390" spans="2:5">
      <c r="B5390" s="13">
        <v>38859</v>
      </c>
      <c r="C5390">
        <v>64.693084999999996</v>
      </c>
      <c r="D5390" s="262">
        <f t="shared" si="88"/>
        <v>0.23065335027162201</v>
      </c>
      <c r="E5390" s="105">
        <v>-9.104042961655677E-2</v>
      </c>
    </row>
    <row r="5391" spans="2:5">
      <c r="B5391" s="13">
        <v>38355</v>
      </c>
      <c r="C5391">
        <v>52.568080999999999</v>
      </c>
      <c r="D5391" s="262">
        <f t="shared" si="88"/>
        <v>-0.91688743907310288</v>
      </c>
      <c r="E5391" s="105">
        <v>-9.1118717921950088E-2</v>
      </c>
    </row>
    <row r="5392" spans="2:5">
      <c r="B5392" s="13">
        <v>42888</v>
      </c>
      <c r="C5392">
        <v>632.492615</v>
      </c>
      <c r="D5392" s="262">
        <f t="shared" si="88"/>
        <v>8.5466273364171599</v>
      </c>
      <c r="E5392" s="105">
        <v>-9.1140398541672135E-2</v>
      </c>
    </row>
    <row r="5393" spans="2:5">
      <c r="B5393" s="13">
        <v>38824</v>
      </c>
      <c r="C5393">
        <v>66.252990999999994</v>
      </c>
      <c r="D5393" s="262">
        <f t="shared" si="88"/>
        <v>0.41094211709962919</v>
      </c>
      <c r="E5393" s="105">
        <v>-9.2083466391344918E-2</v>
      </c>
    </row>
    <row r="5394" spans="2:5">
      <c r="B5394" s="13">
        <v>39948</v>
      </c>
      <c r="C5394">
        <v>46.956561999999998</v>
      </c>
      <c r="D5394" s="262">
        <f t="shared" si="88"/>
        <v>-0.66703883851580492</v>
      </c>
      <c r="E5394" s="105">
        <v>-9.2363615473959854E-2</v>
      </c>
    </row>
    <row r="5395" spans="2:5">
      <c r="B5395" s="13">
        <v>41621</v>
      </c>
      <c r="C5395">
        <v>141.02714499999999</v>
      </c>
      <c r="D5395" s="262">
        <f t="shared" si="88"/>
        <v>-0.84449221789915874</v>
      </c>
      <c r="E5395" s="105">
        <v>-9.2454087868581183E-2</v>
      </c>
    </row>
    <row r="5396" spans="2:5">
      <c r="B5396" s="13">
        <v>43892</v>
      </c>
      <c r="C5396">
        <v>906.88159199999996</v>
      </c>
      <c r="D5396" s="262">
        <f t="shared" si="88"/>
        <v>0.25291163598814087</v>
      </c>
      <c r="E5396" s="105">
        <v>-9.3077169311965816E-2</v>
      </c>
    </row>
    <row r="5397" spans="2:5">
      <c r="B5397" s="13">
        <v>43945</v>
      </c>
      <c r="C5397">
        <v>723.81927499999995</v>
      </c>
      <c r="D5397" s="262">
        <f t="shared" si="88"/>
        <v>15.737545168836705</v>
      </c>
      <c r="E5397" s="105">
        <v>-9.3951637567954688E-2</v>
      </c>
    </row>
    <row r="5398" spans="2:5">
      <c r="B5398" s="13">
        <v>38225</v>
      </c>
      <c r="C5398">
        <v>43.245246999999999</v>
      </c>
      <c r="D5398" s="262">
        <f t="shared" si="88"/>
        <v>-0.31779402302320409</v>
      </c>
      <c r="E5398" s="105">
        <v>-9.399042009022289E-2</v>
      </c>
    </row>
    <row r="5399" spans="2:5">
      <c r="B5399" s="13">
        <v>38656</v>
      </c>
      <c r="C5399">
        <v>63.390307999999997</v>
      </c>
      <c r="D5399" s="262">
        <f t="shared" si="88"/>
        <v>-9.9502561380091104E-3</v>
      </c>
      <c r="E5399" s="105">
        <v>-9.5622381335539991E-2</v>
      </c>
    </row>
    <row r="5400" spans="2:5">
      <c r="B5400" s="13">
        <v>40060</v>
      </c>
      <c r="C5400">
        <v>64.027396999999993</v>
      </c>
      <c r="D5400" s="262">
        <f t="shared" si="88"/>
        <v>0.71025566062746182</v>
      </c>
      <c r="E5400" s="105">
        <v>-9.7015007676319182E-2</v>
      </c>
    </row>
    <row r="5401" spans="2:5">
      <c r="B5401" s="13">
        <v>39759</v>
      </c>
      <c r="C5401">
        <v>37.437325000000001</v>
      </c>
      <c r="D5401" s="262">
        <f t="shared" si="88"/>
        <v>-0.99501465909807574</v>
      </c>
      <c r="E5401" s="105">
        <v>-9.7505622852520374E-2</v>
      </c>
    </row>
    <row r="5402" spans="2:5">
      <c r="B5402" s="13">
        <v>44644</v>
      </c>
      <c r="C5402">
        <v>7509.4814450000003</v>
      </c>
      <c r="D5402" s="262">
        <f t="shared" si="88"/>
        <v>93.075990900933149</v>
      </c>
      <c r="E5402" s="105">
        <v>-9.8516317430737008E-2</v>
      </c>
    </row>
    <row r="5403" spans="2:5">
      <c r="B5403" s="13">
        <v>40149</v>
      </c>
      <c r="C5403">
        <v>79.823570000000004</v>
      </c>
      <c r="D5403" s="262">
        <f t="shared" si="88"/>
        <v>1.2497679801535486</v>
      </c>
      <c r="E5403" s="105">
        <v>-0.10325847164623241</v>
      </c>
    </row>
    <row r="5404" spans="2:5">
      <c r="B5404" s="13">
        <v>39815</v>
      </c>
      <c r="C5404">
        <v>35.480801</v>
      </c>
      <c r="D5404" s="262">
        <f t="shared" si="88"/>
        <v>0.44216306732217225</v>
      </c>
      <c r="E5404" s="105">
        <v>-0.10446355776480963</v>
      </c>
    </row>
    <row r="5405" spans="2:5">
      <c r="B5405" s="13">
        <v>38124</v>
      </c>
      <c r="C5405">
        <v>24.602488999999998</v>
      </c>
      <c r="D5405" s="262">
        <f t="shared" si="88"/>
        <v>-0.96241707040843483</v>
      </c>
      <c r="E5405" s="105">
        <v>-0.10538632037711068</v>
      </c>
    </row>
    <row r="5406" spans="2:5">
      <c r="B5406" s="13">
        <v>42208</v>
      </c>
      <c r="C5406">
        <v>654.61871299999996</v>
      </c>
      <c r="D5406" s="262">
        <f t="shared" si="88"/>
        <v>4.0030054470594472</v>
      </c>
      <c r="E5406" s="105">
        <v>-0.11067476625791703</v>
      </c>
    </row>
    <row r="5407" spans="2:5">
      <c r="B5407" s="13">
        <v>41611</v>
      </c>
      <c r="C5407">
        <v>130.84509299999999</v>
      </c>
      <c r="D5407" s="262">
        <f t="shared" si="88"/>
        <v>0.39281534314370531</v>
      </c>
      <c r="E5407" s="105">
        <v>-0.11153319337334403</v>
      </c>
    </row>
    <row r="5408" spans="2:5">
      <c r="B5408" s="13">
        <v>41242</v>
      </c>
      <c r="C5408">
        <v>93.942886000000001</v>
      </c>
      <c r="D5408" s="262">
        <f t="shared" si="88"/>
        <v>-0.59514206782158408</v>
      </c>
      <c r="E5408" s="105">
        <v>-0.11271375820010905</v>
      </c>
    </row>
    <row r="5409" spans="2:5">
      <c r="B5409" s="13">
        <v>41696</v>
      </c>
      <c r="C5409">
        <v>232.03913900000001</v>
      </c>
      <c r="D5409" s="262">
        <f t="shared" si="88"/>
        <v>2.0587023766880566</v>
      </c>
      <c r="E5409" s="105">
        <v>-0.11557487720513543</v>
      </c>
    </row>
    <row r="5410" spans="2:5">
      <c r="B5410" s="13">
        <v>41542</v>
      </c>
      <c r="C5410">
        <v>75.861953999999997</v>
      </c>
      <c r="D5410" s="262">
        <f t="shared" si="88"/>
        <v>1.6030936830864142</v>
      </c>
      <c r="E5410" s="105">
        <v>-0.11626695240509516</v>
      </c>
    </row>
    <row r="5411" spans="2:5">
      <c r="B5411" s="13">
        <v>38128</v>
      </c>
      <c r="C5411">
        <v>29.142997999999999</v>
      </c>
      <c r="D5411" s="262">
        <f t="shared" si="88"/>
        <v>-0.98576838503952924</v>
      </c>
      <c r="E5411" s="105">
        <v>-0.11922131942124224</v>
      </c>
    </row>
    <row r="5412" spans="2:5">
      <c r="B5412" s="13">
        <v>44208</v>
      </c>
      <c r="C5412">
        <v>2047.7646480000001</v>
      </c>
      <c r="D5412" s="262">
        <f t="shared" si="88"/>
        <v>-0.69869565755686691</v>
      </c>
      <c r="E5412" s="105">
        <v>-0.11984314338596375</v>
      </c>
    </row>
    <row r="5413" spans="2:5">
      <c r="B5413" s="13">
        <v>44693</v>
      </c>
      <c r="C5413">
        <v>6796.3330079999996</v>
      </c>
      <c r="D5413" s="262">
        <f t="shared" si="88"/>
        <v>76.357068937216823</v>
      </c>
      <c r="E5413" s="105">
        <v>-0.12706916628313433</v>
      </c>
    </row>
    <row r="5414" spans="2:5">
      <c r="B5414" s="13">
        <v>41572</v>
      </c>
      <c r="C5414">
        <v>87.856650999999999</v>
      </c>
      <c r="D5414" s="262">
        <f t="shared" si="88"/>
        <v>0.69758854017200977</v>
      </c>
      <c r="E5414" s="105">
        <v>-0.12910386417150274</v>
      </c>
    </row>
    <row r="5415" spans="2:5">
      <c r="B5415" s="13">
        <v>39954</v>
      </c>
      <c r="C5415">
        <v>51.753796000000001</v>
      </c>
      <c r="D5415" s="262">
        <f t="shared" si="88"/>
        <v>-0.86904202007830034</v>
      </c>
      <c r="E5415" s="105">
        <v>-0.13599257372055479</v>
      </c>
    </row>
    <row r="5416" spans="2:5">
      <c r="B5416" s="13">
        <v>42048</v>
      </c>
      <c r="C5416">
        <v>395.19390900000002</v>
      </c>
      <c r="D5416" s="262">
        <f t="shared" si="88"/>
        <v>10.379594661344436</v>
      </c>
      <c r="E5416" s="105">
        <v>-0.14074006476693307</v>
      </c>
    </row>
    <row r="5417" spans="2:5">
      <c r="B5417" s="13">
        <v>39924</v>
      </c>
      <c r="C5417">
        <v>34.728293999999998</v>
      </c>
      <c r="D5417" s="262">
        <f t="shared" si="88"/>
        <v>-0.95791318747124343</v>
      </c>
      <c r="E5417" s="105">
        <v>-0.1481310910361941</v>
      </c>
    </row>
    <row r="5418" spans="2:5">
      <c r="B5418" s="13">
        <v>42233</v>
      </c>
      <c r="C5418">
        <v>825.15856900000006</v>
      </c>
      <c r="D5418" s="262">
        <f t="shared" si="88"/>
        <v>0.56686621028681761</v>
      </c>
      <c r="E5418" s="105">
        <v>-0.16425061335685584</v>
      </c>
    </row>
    <row r="5419" spans="2:5">
      <c r="B5419" s="13">
        <v>42065</v>
      </c>
      <c r="C5419">
        <v>526.62988299999995</v>
      </c>
      <c r="D5419" s="262">
        <f t="shared" si="88"/>
        <v>6.9172970390312765</v>
      </c>
      <c r="E5419" s="105">
        <v>-0.16664253638184995</v>
      </c>
    </row>
    <row r="5420" spans="2:5">
      <c r="B5420" s="13">
        <v>40148</v>
      </c>
      <c r="C5420">
        <v>66.516373000000002</v>
      </c>
      <c r="D5420" s="262">
        <f t="shared" si="88"/>
        <v>-3.8561592948057444E-2</v>
      </c>
      <c r="E5420" s="105">
        <v>-0.16670761530710793</v>
      </c>
    </row>
    <row r="5421" spans="2:5">
      <c r="B5421" s="13">
        <v>38560</v>
      </c>
      <c r="C5421">
        <v>69.184227000000007</v>
      </c>
      <c r="D5421" s="262" t="e">
        <f t="shared" si="88"/>
        <v>#DIV/0!</v>
      </c>
      <c r="E5421" s="105">
        <v>-0.5</v>
      </c>
    </row>
    <row r="5422" spans="2:5">
      <c r="B5422" s="13"/>
      <c r="D5422" s="262"/>
      <c r="E5422" s="105"/>
    </row>
    <row r="5423" spans="2:5">
      <c r="B5423" s="13"/>
      <c r="D5423" s="262"/>
      <c r="E5423" s="105"/>
    </row>
    <row r="5424" spans="2:5">
      <c r="B5424" s="13"/>
      <c r="D5424" s="262"/>
      <c r="E5424" s="105"/>
    </row>
    <row r="5425" spans="2:5">
      <c r="B5425" s="13"/>
      <c r="D5425" s="262"/>
      <c r="E5425" s="105"/>
    </row>
    <row r="5426" spans="2:5">
      <c r="B5426" s="13"/>
      <c r="D5426" s="262"/>
      <c r="E5426" s="105"/>
    </row>
    <row r="5427" spans="2:5">
      <c r="B5427" s="13"/>
      <c r="D5427" s="262"/>
      <c r="E5427" s="105"/>
    </row>
    <row r="5428" spans="2:5">
      <c r="B5428" s="13"/>
      <c r="D5428" s="262"/>
      <c r="E5428" s="105"/>
    </row>
    <row r="5429" spans="2:5">
      <c r="B5429" s="13"/>
      <c r="D5429" s="262"/>
      <c r="E5429" s="105"/>
    </row>
    <row r="5430" spans="2:5">
      <c r="B5430" s="13"/>
      <c r="D5430" s="262"/>
      <c r="E5430" s="105"/>
    </row>
    <row r="5431" spans="2:5">
      <c r="B5431" s="13"/>
      <c r="D5431" s="262"/>
      <c r="E5431" s="105"/>
    </row>
  </sheetData>
  <autoFilter ref="B7:E5431" xr:uid="{7E444FA4-4086-4E88-BE04-DE27FCD9C515}">
    <sortState xmlns:xlrd2="http://schemas.microsoft.com/office/spreadsheetml/2017/richdata2" ref="B8:E5431">
      <sortCondition descending="1" ref="E7:E543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F744-387F-4A9E-B859-484A3305C627}">
  <dimension ref="A1:N10007"/>
  <sheetViews>
    <sheetView showGridLines="0" zoomScaleNormal="100" workbookViewId="0">
      <selection activeCell="K16" sqref="K16"/>
    </sheetView>
  </sheetViews>
  <sheetFormatPr defaultRowHeight="14.5"/>
  <cols>
    <col min="1" max="1" width="1.81640625" customWidth="1"/>
    <col min="2" max="2" width="10.08984375" bestFit="1" customWidth="1"/>
    <col min="4" max="4" width="11" customWidth="1"/>
    <col min="5" max="5" width="15.36328125" customWidth="1"/>
    <col min="6" max="6" width="0.7265625" customWidth="1"/>
    <col min="7" max="7" width="12.1796875" customWidth="1"/>
    <col min="8" max="8" width="16.26953125" bestFit="1" customWidth="1"/>
    <col min="9" max="9" width="6.08984375" customWidth="1"/>
    <col min="10" max="10" width="22" customWidth="1"/>
    <col min="11" max="11" width="10.26953125" customWidth="1"/>
    <col min="12" max="12" width="9.90625" customWidth="1"/>
    <col min="13" max="13" width="11.36328125" customWidth="1"/>
    <col min="14" max="14" width="9.6328125" customWidth="1"/>
  </cols>
  <sheetData>
    <row r="1" spans="1:14">
      <c r="A1" s="92"/>
      <c r="B1" s="95"/>
      <c r="C1" s="95"/>
      <c r="D1" s="95"/>
      <c r="E1" s="95"/>
      <c r="F1" s="95"/>
      <c r="G1" s="95"/>
      <c r="H1" s="95"/>
      <c r="I1" s="95"/>
      <c r="J1" s="95"/>
      <c r="K1" s="95"/>
      <c r="L1" s="95"/>
      <c r="M1" s="95"/>
      <c r="N1" s="95"/>
    </row>
    <row r="2" spans="1:14">
      <c r="A2" s="92"/>
      <c r="B2" s="95"/>
      <c r="C2" s="95"/>
      <c r="D2" s="95"/>
      <c r="E2" s="95"/>
      <c r="F2" s="95"/>
      <c r="G2" s="95"/>
      <c r="H2" s="95"/>
      <c r="I2" s="95"/>
      <c r="J2" s="95"/>
      <c r="K2" s="95"/>
      <c r="L2" s="95"/>
      <c r="M2" s="95"/>
      <c r="N2" s="95"/>
    </row>
    <row r="3" spans="1:14">
      <c r="A3" s="92"/>
      <c r="B3" s="95"/>
      <c r="C3" s="95"/>
      <c r="D3" s="95"/>
      <c r="E3" s="95"/>
      <c r="F3" s="95"/>
      <c r="G3" s="95"/>
      <c r="H3" s="95"/>
      <c r="I3" s="95"/>
      <c r="J3" s="95"/>
      <c r="K3" s="95"/>
      <c r="L3" s="95"/>
      <c r="M3" s="95"/>
      <c r="N3" s="95"/>
    </row>
    <row r="4" spans="1:14">
      <c r="A4" s="92"/>
      <c r="B4" s="95"/>
      <c r="C4" s="95"/>
      <c r="D4" s="95"/>
      <c r="E4" s="95"/>
      <c r="F4" s="95"/>
      <c r="G4" s="95"/>
      <c r="H4" s="95"/>
      <c r="I4" s="95"/>
      <c r="J4" s="95"/>
      <c r="K4" s="95"/>
      <c r="L4" s="95"/>
      <c r="M4" s="95"/>
      <c r="N4" s="95"/>
    </row>
    <row r="5" spans="1:14">
      <c r="A5" s="92"/>
    </row>
    <row r="6" spans="1:14">
      <c r="A6" s="92" t="s">
        <v>22</v>
      </c>
      <c r="B6" s="164" t="s">
        <v>161</v>
      </c>
      <c r="C6" s="234" t="s">
        <v>404</v>
      </c>
      <c r="D6" s="234" t="s">
        <v>163</v>
      </c>
      <c r="E6" s="234" t="s">
        <v>405</v>
      </c>
      <c r="F6" s="164"/>
      <c r="G6" s="241" t="s">
        <v>415</v>
      </c>
      <c r="H6" s="164" t="s">
        <v>416</v>
      </c>
      <c r="I6" s="183"/>
      <c r="J6" s="164" t="s">
        <v>417</v>
      </c>
      <c r="K6" s="164"/>
      <c r="L6" s="164"/>
      <c r="M6" s="164"/>
      <c r="N6" s="164"/>
    </row>
    <row r="8" spans="1:14">
      <c r="B8" s="13">
        <v>38561</v>
      </c>
      <c r="C8">
        <v>138.36845400000001</v>
      </c>
      <c r="D8" s="262">
        <f t="shared" ref="D8:D71" si="0">(C8-C9)/C9</f>
        <v>-0.85470347160033</v>
      </c>
      <c r="E8" s="105">
        <v>0.997525362229294</v>
      </c>
      <c r="G8">
        <v>1</v>
      </c>
      <c r="H8">
        <f ca="1">_xlfn.NORM.INV(RAND(),N$9,N$10)</f>
        <v>2.231693468735341E-2</v>
      </c>
      <c r="J8" s="170" t="s">
        <v>418</v>
      </c>
      <c r="K8" s="265"/>
      <c r="L8" s="265"/>
      <c r="M8" s="265"/>
      <c r="N8" s="265"/>
    </row>
    <row r="9" spans="1:14">
      <c r="B9" s="13">
        <v>42237</v>
      </c>
      <c r="C9">
        <v>952.31768799999998</v>
      </c>
      <c r="D9" s="262">
        <f t="shared" si="0"/>
        <v>31.533604611343549</v>
      </c>
      <c r="E9" s="105">
        <v>0.2171353275311807</v>
      </c>
      <c r="G9">
        <v>2</v>
      </c>
      <c r="H9">
        <f t="shared" ref="H9:H72" ca="1" si="1">_xlfn.NORM.INV(RAND(),N$9,N$10)</f>
        <v>-2.1330615980500872E-2</v>
      </c>
      <c r="J9" s="266" t="s">
        <v>407</v>
      </c>
      <c r="K9" s="266"/>
      <c r="L9" s="266"/>
      <c r="M9" s="266"/>
      <c r="N9" s="269">
        <v>-5.0293104944476531E-4</v>
      </c>
    </row>
    <row r="10" spans="1:14">
      <c r="B10" s="13">
        <v>38121</v>
      </c>
      <c r="C10">
        <v>29.271816000000001</v>
      </c>
      <c r="D10" s="262">
        <f t="shared" si="0"/>
        <v>-0.95516029909346922</v>
      </c>
      <c r="E10" s="105">
        <v>0.18979083782945713</v>
      </c>
      <c r="G10">
        <v>3</v>
      </c>
      <c r="H10">
        <f t="shared" ca="1" si="1"/>
        <v>-4.0120168060146663E-2</v>
      </c>
      <c r="J10" s="247" t="s">
        <v>408</v>
      </c>
      <c r="K10" s="247"/>
      <c r="L10" s="247"/>
      <c r="M10" s="247"/>
      <c r="N10" s="248">
        <v>3.0625094040283997E-2</v>
      </c>
    </row>
    <row r="11" spans="1:14">
      <c r="B11" s="13">
        <v>43908</v>
      </c>
      <c r="C11">
        <v>652.81024200000002</v>
      </c>
      <c r="D11" s="262">
        <f t="shared" si="0"/>
        <v>9.3909909039189365</v>
      </c>
      <c r="E11" s="105">
        <v>0.17660836532712842</v>
      </c>
      <c r="G11">
        <v>4</v>
      </c>
      <c r="H11">
        <f t="shared" ca="1" si="1"/>
        <v>-1.1287433832112094E-2</v>
      </c>
      <c r="J11" s="247" t="s">
        <v>28</v>
      </c>
      <c r="K11" s="247"/>
      <c r="L11" s="247"/>
      <c r="M11" s="247"/>
      <c r="N11" s="248">
        <v>-0.5</v>
      </c>
    </row>
    <row r="12" spans="1:14">
      <c r="B12" s="13">
        <v>38875</v>
      </c>
      <c r="C12">
        <v>62.824638</v>
      </c>
      <c r="D12" s="262">
        <f t="shared" si="0"/>
        <v>-0.23038148724155644</v>
      </c>
      <c r="E12" s="105">
        <v>0.17017893419544436</v>
      </c>
      <c r="G12">
        <v>5</v>
      </c>
      <c r="H12">
        <f t="shared" ca="1" si="1"/>
        <v>-8.241070099896057E-2</v>
      </c>
      <c r="J12" s="247" t="s">
        <v>29</v>
      </c>
      <c r="K12" s="247"/>
      <c r="L12" s="247"/>
      <c r="M12" s="247"/>
      <c r="N12" s="263">
        <v>0.997525362229294</v>
      </c>
    </row>
    <row r="13" spans="1:14">
      <c r="B13" s="13">
        <v>39468</v>
      </c>
      <c r="C13">
        <v>81.630882</v>
      </c>
      <c r="D13" s="262">
        <f t="shared" si="0"/>
        <v>1.2868258180881795</v>
      </c>
      <c r="E13" s="105">
        <v>0.16317028031872891</v>
      </c>
      <c r="G13">
        <v>6</v>
      </c>
      <c r="H13">
        <f t="shared" ca="1" si="1"/>
        <v>-7.8618693270809531E-2</v>
      </c>
      <c r="J13" s="247" t="s">
        <v>409</v>
      </c>
      <c r="K13" s="247"/>
      <c r="L13" s="247"/>
      <c r="M13" s="247"/>
      <c r="N13" s="251">
        <v>7115.6</v>
      </c>
    </row>
    <row r="14" spans="1:14">
      <c r="B14" s="13">
        <v>38006</v>
      </c>
      <c r="C14">
        <v>35.696151999999998</v>
      </c>
      <c r="D14" s="262">
        <f t="shared" si="0"/>
        <v>-0.20475801129485666</v>
      </c>
      <c r="E14" s="105">
        <v>0.15408625005653845</v>
      </c>
      <c r="G14">
        <v>7</v>
      </c>
      <c r="H14">
        <f t="shared" ca="1" si="1"/>
        <v>2.7569083753216681E-2</v>
      </c>
      <c r="N14" s="267"/>
    </row>
    <row r="15" spans="1:14">
      <c r="B15" s="13">
        <v>39728</v>
      </c>
      <c r="C15">
        <v>44.887157000000002</v>
      </c>
      <c r="D15" s="262">
        <f t="shared" si="0"/>
        <v>0.22595872138472353</v>
      </c>
      <c r="E15" s="105">
        <v>0.14656413705928731</v>
      </c>
      <c r="G15">
        <v>8</v>
      </c>
      <c r="H15">
        <f t="shared" ca="1" si="1"/>
        <v>3.8773366435450429E-2</v>
      </c>
      <c r="J15" s="170" t="s">
        <v>419</v>
      </c>
      <c r="K15" s="265"/>
      <c r="L15" s="265"/>
      <c r="M15" s="265"/>
      <c r="N15" s="265"/>
    </row>
    <row r="16" spans="1:14">
      <c r="B16" s="13">
        <v>37462</v>
      </c>
      <c r="C16">
        <v>36.613922000000002</v>
      </c>
      <c r="D16" s="262">
        <f t="shared" si="0"/>
        <v>-0.50625375040411791</v>
      </c>
      <c r="E16" s="105">
        <v>0.13586453531690321</v>
      </c>
      <c r="G16">
        <v>9</v>
      </c>
      <c r="H16">
        <f t="shared" ca="1" si="1"/>
        <v>-8.289153181688981E-2</v>
      </c>
      <c r="J16" s="266" t="s">
        <v>407</v>
      </c>
      <c r="K16" s="266"/>
      <c r="L16" s="266"/>
      <c r="M16" s="266"/>
      <c r="N16" s="268">
        <f ca="1">AVERAGE(H8:H10007)</f>
        <v>-5.5105047774091831E-4</v>
      </c>
    </row>
    <row r="17" spans="2:14">
      <c r="B17" s="13">
        <v>38616</v>
      </c>
      <c r="C17">
        <v>74.155342000000005</v>
      </c>
      <c r="D17" s="262">
        <f t="shared" si="0"/>
        <v>-0.93133482898976128</v>
      </c>
      <c r="E17" s="105">
        <v>0.13216438770937611</v>
      </c>
      <c r="G17">
        <v>10</v>
      </c>
      <c r="H17">
        <f t="shared" ca="1" si="1"/>
        <v>4.9275498969533427E-2</v>
      </c>
      <c r="J17" s="247" t="s">
        <v>408</v>
      </c>
      <c r="K17" s="247"/>
      <c r="L17" s="247"/>
      <c r="M17" s="247"/>
      <c r="N17" s="248">
        <f ca="1">_xlfn.STDEV.S(H8:H10007)</f>
        <v>3.0705672389515829E-2</v>
      </c>
    </row>
    <row r="18" spans="2:14">
      <c r="B18" s="13">
        <v>43378</v>
      </c>
      <c r="C18">
        <v>1079.955688</v>
      </c>
      <c r="D18" s="262">
        <f t="shared" si="0"/>
        <v>10.788646739907003</v>
      </c>
      <c r="E18" s="105">
        <v>0.1302944239503307</v>
      </c>
      <c r="G18">
        <v>11</v>
      </c>
      <c r="H18">
        <f t="shared" ca="1" si="1"/>
        <v>1.1126889467798964E-3</v>
      </c>
      <c r="J18" s="247" t="s">
        <v>28</v>
      </c>
      <c r="K18" s="247"/>
      <c r="L18" s="247"/>
      <c r="M18" s="247"/>
      <c r="N18" s="248">
        <f ca="1">MIN(H8:H10007)</f>
        <v>-0.11374674066712627</v>
      </c>
    </row>
    <row r="19" spans="2:14">
      <c r="B19" s="13">
        <v>39465</v>
      </c>
      <c r="C19">
        <v>91.609809999999996</v>
      </c>
      <c r="D19" s="262">
        <f t="shared" si="0"/>
        <v>1.9058522227864834</v>
      </c>
      <c r="E19" s="105">
        <v>0.122244520155987</v>
      </c>
      <c r="G19">
        <v>12</v>
      </c>
      <c r="H19">
        <f t="shared" ca="1" si="1"/>
        <v>-1.0113499136018798E-2</v>
      </c>
      <c r="J19" s="247" t="s">
        <v>29</v>
      </c>
      <c r="K19" s="247"/>
      <c r="L19" s="247"/>
      <c r="M19" s="247"/>
      <c r="N19" s="248">
        <f ca="1">MAX(H8:H10007)</f>
        <v>0.1183106524029523</v>
      </c>
    </row>
    <row r="20" spans="2:14">
      <c r="B20" s="13">
        <v>38019</v>
      </c>
      <c r="C20">
        <v>31.525970000000001</v>
      </c>
      <c r="D20" s="262">
        <f t="shared" si="0"/>
        <v>-0.96635574813507885</v>
      </c>
      <c r="E20" s="105">
        <v>0.11313283317750539</v>
      </c>
      <c r="G20">
        <v>13</v>
      </c>
      <c r="H20">
        <f t="shared" ca="1" si="1"/>
        <v>-9.3548964887150412E-4</v>
      </c>
      <c r="J20" s="247" t="s">
        <v>409</v>
      </c>
      <c r="K20" s="247"/>
      <c r="L20" s="247"/>
      <c r="M20" s="247"/>
      <c r="N20" s="251"/>
    </row>
    <row r="21" spans="2:14">
      <c r="B21" s="13">
        <v>43901</v>
      </c>
      <c r="C21">
        <v>937.03881799999999</v>
      </c>
      <c r="D21" s="262">
        <f t="shared" si="0"/>
        <v>0.62470779683402855</v>
      </c>
      <c r="E21" s="105">
        <v>0.10737265771239685</v>
      </c>
      <c r="G21">
        <v>14</v>
      </c>
      <c r="H21">
        <f t="shared" ca="1" si="1"/>
        <v>-1.2917711539206274E-2</v>
      </c>
      <c r="N21" s="267"/>
    </row>
    <row r="22" spans="2:14">
      <c r="B22" s="13">
        <v>43910</v>
      </c>
      <c r="C22">
        <v>576.74298099999999</v>
      </c>
      <c r="D22" s="262">
        <f t="shared" si="0"/>
        <v>-0.29318693584976635</v>
      </c>
      <c r="E22" s="105">
        <v>9.9558982353259967E-2</v>
      </c>
      <c r="G22">
        <v>15</v>
      </c>
      <c r="H22">
        <f t="shared" ca="1" si="1"/>
        <v>2.2511349536059759E-2</v>
      </c>
      <c r="J22" s="252" t="s">
        <v>410</v>
      </c>
      <c r="K22" s="170" t="s">
        <v>411</v>
      </c>
      <c r="L22" s="253" t="s">
        <v>412</v>
      </c>
      <c r="M22" s="253" t="s">
        <v>413</v>
      </c>
      <c r="N22" s="253" t="s">
        <v>414</v>
      </c>
    </row>
    <row r="23" spans="2:14">
      <c r="B23" s="13">
        <v>43903</v>
      </c>
      <c r="C23">
        <v>815.97668499999997</v>
      </c>
      <c r="D23" s="262">
        <f t="shared" si="0"/>
        <v>0.41835893629537962</v>
      </c>
      <c r="E23" s="105">
        <v>9.8871059259362723E-2</v>
      </c>
      <c r="G23">
        <v>16</v>
      </c>
      <c r="H23">
        <f t="shared" ca="1" si="1"/>
        <v>2.9085989314738096E-2</v>
      </c>
      <c r="J23" s="254">
        <v>0.05</v>
      </c>
      <c r="K23" s="255">
        <v>0.95</v>
      </c>
      <c r="L23" s="256">
        <f ca="1">_xlfn.PERCENTILE.INC($H$8:$H$10007,J23)</f>
        <v>-5.1016090645802939E-2</v>
      </c>
      <c r="M23" s="257">
        <f ca="1">$N$13*(1-L23)</f>
        <v>7478.6100945992766</v>
      </c>
      <c r="N23" s="257">
        <f ca="1">$N$13-M23</f>
        <v>-363.01009459927627</v>
      </c>
    </row>
    <row r="24" spans="2:14">
      <c r="B24" s="13">
        <v>42111</v>
      </c>
      <c r="C24">
        <v>575.29632600000002</v>
      </c>
      <c r="D24" s="262">
        <f t="shared" si="0"/>
        <v>-0.26709410441216297</v>
      </c>
      <c r="E24" s="105">
        <v>9.8286745734399272E-2</v>
      </c>
      <c r="G24">
        <v>17</v>
      </c>
      <c r="H24">
        <f t="shared" ca="1" si="1"/>
        <v>-1.3548839396161347E-2</v>
      </c>
      <c r="J24" s="258">
        <v>0.01</v>
      </c>
      <c r="K24" s="259">
        <v>0.99</v>
      </c>
      <c r="L24" s="256">
        <f t="shared" ref="L24:L25" ca="1" si="2">_xlfn.PERCENTILE.INC($H$8:$H$10007,J24)</f>
        <v>-7.0725492218816979E-2</v>
      </c>
      <c r="M24" s="257">
        <f t="shared" ref="M24:M25" ca="1" si="3">$N$13*(1-L24)</f>
        <v>7618.8543124322141</v>
      </c>
      <c r="N24" s="257">
        <f t="shared" ref="N24:N25" ca="1" si="4">$N$13-M24</f>
        <v>-503.25431243221374</v>
      </c>
    </row>
    <row r="25" spans="2:14">
      <c r="B25" s="13">
        <v>43662</v>
      </c>
      <c r="C25">
        <v>784.95251499999995</v>
      </c>
      <c r="D25" s="262">
        <f t="shared" si="0"/>
        <v>0.44193553791941509</v>
      </c>
      <c r="E25" s="105">
        <v>9.7313002135642715E-2</v>
      </c>
      <c r="G25">
        <v>18</v>
      </c>
      <c r="H25">
        <f t="shared" ca="1" si="1"/>
        <v>-1.8417001822074303E-2</v>
      </c>
      <c r="J25" s="258">
        <v>5.0000000000000001E-3</v>
      </c>
      <c r="K25" s="259">
        <v>0.995</v>
      </c>
      <c r="L25" s="256">
        <f t="shared" ca="1" si="2"/>
        <v>-7.9775322998494783E-2</v>
      </c>
      <c r="M25" s="257">
        <f t="shared" ca="1" si="3"/>
        <v>7683.2492883280902</v>
      </c>
      <c r="N25" s="257">
        <f t="shared" ca="1" si="4"/>
        <v>-567.64928832808982</v>
      </c>
    </row>
    <row r="26" spans="2:14">
      <c r="B26" s="13">
        <v>42082</v>
      </c>
      <c r="C26">
        <v>544.37420699999996</v>
      </c>
      <c r="D26" s="262">
        <f t="shared" si="0"/>
        <v>6.7893187497327823</v>
      </c>
      <c r="E26" s="105">
        <v>9.7069442169438983E-2</v>
      </c>
      <c r="G26">
        <v>19</v>
      </c>
      <c r="H26">
        <f t="shared" ca="1" si="1"/>
        <v>-1.2807553133273477E-2</v>
      </c>
      <c r="J26" s="261"/>
      <c r="K26" s="259"/>
      <c r="L26" s="256"/>
      <c r="M26" s="260"/>
      <c r="N26" s="260"/>
    </row>
    <row r="27" spans="2:14">
      <c r="B27" s="13">
        <v>40112</v>
      </c>
      <c r="C27">
        <v>69.887268000000006</v>
      </c>
      <c r="D27" s="262">
        <f t="shared" si="0"/>
        <v>-0.89703633257678927</v>
      </c>
      <c r="E27" s="105">
        <v>9.6218922707992288E-2</v>
      </c>
      <c r="G27">
        <v>20</v>
      </c>
      <c r="H27">
        <f t="shared" ca="1" si="1"/>
        <v>4.336129903399337E-2</v>
      </c>
    </row>
    <row r="28" spans="2:14">
      <c r="B28" s="13">
        <v>42878</v>
      </c>
      <c r="C28">
        <v>678.75659199999996</v>
      </c>
      <c r="D28" s="262">
        <f t="shared" si="0"/>
        <v>15.362654322438525</v>
      </c>
      <c r="E28" s="105">
        <v>9.4903106726380596E-2</v>
      </c>
      <c r="G28">
        <v>21</v>
      </c>
      <c r="H28">
        <f t="shared" ca="1" si="1"/>
        <v>-7.2299918096556757E-3</v>
      </c>
    </row>
    <row r="29" spans="2:14">
      <c r="B29" s="13">
        <v>39762</v>
      </c>
      <c r="C29">
        <v>41.482059</v>
      </c>
      <c r="D29" s="262">
        <f t="shared" si="0"/>
        <v>-0.2609537808862738</v>
      </c>
      <c r="E29" s="105">
        <v>9.4836161202980551E-2</v>
      </c>
      <c r="G29">
        <v>22</v>
      </c>
      <c r="H29">
        <f t="shared" ca="1" si="1"/>
        <v>-6.7566353065042328E-2</v>
      </c>
    </row>
    <row r="30" spans="2:14">
      <c r="B30" s="13">
        <v>39526</v>
      </c>
      <c r="C30">
        <v>56.129181000000003</v>
      </c>
      <c r="D30" s="262">
        <f t="shared" si="0"/>
        <v>1.1980104210631759</v>
      </c>
      <c r="E30" s="105">
        <v>9.3871910738749648E-2</v>
      </c>
      <c r="G30">
        <v>23</v>
      </c>
      <c r="H30">
        <f t="shared" ca="1" si="1"/>
        <v>4.6246243422604381E-2</v>
      </c>
    </row>
    <row r="31" spans="2:14">
      <c r="B31" s="13">
        <v>37645</v>
      </c>
      <c r="C31">
        <v>25.536358</v>
      </c>
      <c r="D31" s="262">
        <f t="shared" si="0"/>
        <v>-0.34614727754404317</v>
      </c>
      <c r="E31" s="105">
        <v>9.3793302605950771E-2</v>
      </c>
      <c r="G31">
        <v>24</v>
      </c>
      <c r="H31">
        <f t="shared" ca="1" si="1"/>
        <v>2.6866918090009975E-2</v>
      </c>
    </row>
    <row r="32" spans="2:14">
      <c r="B32" s="13">
        <v>39819</v>
      </c>
      <c r="C32">
        <v>39.055213999999999</v>
      </c>
      <c r="D32" s="262">
        <f t="shared" si="0"/>
        <v>-0.86725199554115984</v>
      </c>
      <c r="E32" s="105">
        <v>9.1482561680863411E-2</v>
      </c>
      <c r="G32">
        <v>25</v>
      </c>
      <c r="H32">
        <f t="shared" ca="1" si="1"/>
        <v>8.3422621323012737E-3</v>
      </c>
    </row>
    <row r="33" spans="2:8">
      <c r="B33" s="13">
        <v>41703</v>
      </c>
      <c r="C33">
        <v>294.20565800000003</v>
      </c>
      <c r="D33" s="262">
        <f t="shared" si="0"/>
        <v>3.8086765882477911</v>
      </c>
      <c r="E33" s="105">
        <v>9.1399812086231255E-2</v>
      </c>
      <c r="G33">
        <v>26</v>
      </c>
      <c r="H33">
        <f t="shared" ca="1" si="1"/>
        <v>2.0522208546623545E-2</v>
      </c>
    </row>
    <row r="34" spans="2:8">
      <c r="B34" s="13">
        <v>39525</v>
      </c>
      <c r="C34">
        <v>61.182251000000001</v>
      </c>
      <c r="D34" s="262">
        <f t="shared" si="0"/>
        <v>0.92010000848604023</v>
      </c>
      <c r="E34" s="105">
        <v>9.0025721201953721E-2</v>
      </c>
      <c r="G34">
        <v>27</v>
      </c>
      <c r="H34">
        <f t="shared" ca="1" si="1"/>
        <v>-2.0380640957325759E-2</v>
      </c>
    </row>
    <row r="35" spans="2:8">
      <c r="B35" s="13">
        <v>38120</v>
      </c>
      <c r="C35">
        <v>31.864096</v>
      </c>
      <c r="D35" s="262">
        <f t="shared" si="0"/>
        <v>-0.72155055535745982</v>
      </c>
      <c r="E35" s="105">
        <v>8.8558905945568894E-2</v>
      </c>
      <c r="G35">
        <v>28</v>
      </c>
      <c r="H35">
        <f t="shared" ca="1" si="1"/>
        <v>3.0594192207506414E-2</v>
      </c>
    </row>
    <row r="36" spans="2:8">
      <c r="B36" s="13">
        <v>40203</v>
      </c>
      <c r="C36">
        <v>114.434044</v>
      </c>
      <c r="D36" s="262">
        <f t="shared" si="0"/>
        <v>-0.9863764148680122</v>
      </c>
      <c r="E36" s="105">
        <v>8.7742189934423939E-2</v>
      </c>
      <c r="G36">
        <v>29</v>
      </c>
      <c r="H36">
        <f t="shared" ca="1" si="1"/>
        <v>-1.4927262883401035E-2</v>
      </c>
    </row>
    <row r="37" spans="2:8">
      <c r="B37" s="13">
        <v>44848</v>
      </c>
      <c r="C37">
        <v>8399.7011719999991</v>
      </c>
      <c r="D37" s="262">
        <f t="shared" si="0"/>
        <v>0.28846012252977171</v>
      </c>
      <c r="E37" s="105">
        <v>8.7725523642019812E-2</v>
      </c>
      <c r="G37">
        <v>30</v>
      </c>
      <c r="H37">
        <f t="shared" ca="1" si="1"/>
        <v>1.0119954876001553E-2</v>
      </c>
    </row>
    <row r="38" spans="2:8">
      <c r="B38" s="13">
        <v>44615</v>
      </c>
      <c r="C38">
        <v>6519.1782229999999</v>
      </c>
      <c r="D38" s="262">
        <f t="shared" si="0"/>
        <v>79.556917949146381</v>
      </c>
      <c r="E38" s="105">
        <v>8.7197966008710673E-2</v>
      </c>
      <c r="G38">
        <v>31</v>
      </c>
      <c r="H38">
        <f t="shared" ca="1" si="1"/>
        <v>-3.8784239146140704E-3</v>
      </c>
    </row>
    <row r="39" spans="2:8">
      <c r="B39" s="13">
        <v>38854</v>
      </c>
      <c r="C39">
        <v>80.926361</v>
      </c>
      <c r="D39" s="262">
        <f t="shared" si="0"/>
        <v>-0.87177336650964665</v>
      </c>
      <c r="E39" s="105">
        <v>8.5536955295301656E-2</v>
      </c>
      <c r="G39">
        <v>32</v>
      </c>
      <c r="H39">
        <f t="shared" ca="1" si="1"/>
        <v>1.5469700982348896E-2</v>
      </c>
    </row>
    <row r="40" spans="2:8">
      <c r="B40" s="13">
        <v>42072</v>
      </c>
      <c r="C40">
        <v>631.11975099999995</v>
      </c>
      <c r="D40" s="262">
        <f t="shared" si="0"/>
        <v>16.418219135424859</v>
      </c>
      <c r="E40" s="105">
        <v>8.3935090982957775E-2</v>
      </c>
      <c r="G40">
        <v>33</v>
      </c>
      <c r="H40">
        <f t="shared" ca="1" si="1"/>
        <v>-1.0433823775432574E-2</v>
      </c>
    </row>
    <row r="41" spans="2:8">
      <c r="B41" s="13">
        <v>39918</v>
      </c>
      <c r="C41">
        <v>36.233311</v>
      </c>
      <c r="D41" s="262">
        <f t="shared" si="0"/>
        <v>-0.30766042996988896</v>
      </c>
      <c r="E41" s="105">
        <v>8.3849598037128201E-2</v>
      </c>
      <c r="G41">
        <v>34</v>
      </c>
      <c r="H41">
        <f t="shared" ca="1" si="1"/>
        <v>4.4227547266993017E-2</v>
      </c>
    </row>
    <row r="42" spans="2:8">
      <c r="B42" s="13">
        <v>38363</v>
      </c>
      <c r="C42">
        <v>52.334595</v>
      </c>
      <c r="D42" s="262">
        <f t="shared" si="0"/>
        <v>-0.98086002785322535</v>
      </c>
      <c r="E42" s="105">
        <v>8.1695903960947447E-2</v>
      </c>
      <c r="G42">
        <v>35</v>
      </c>
      <c r="H42">
        <f t="shared" ca="1" si="1"/>
        <v>-4.0989002712058784E-2</v>
      </c>
    </row>
    <row r="43" spans="2:8">
      <c r="B43" s="13">
        <v>44216</v>
      </c>
      <c r="C43">
        <v>2734.3088379999999</v>
      </c>
      <c r="D43" s="262">
        <f t="shared" si="0"/>
        <v>2.9224907572548711</v>
      </c>
      <c r="E43" s="105">
        <v>8.1432380088767034E-2</v>
      </c>
      <c r="G43">
        <v>36</v>
      </c>
      <c r="H43">
        <f t="shared" ca="1" si="1"/>
        <v>1.8982016506990919E-2</v>
      </c>
    </row>
    <row r="44" spans="2:8">
      <c r="B44" s="13">
        <v>42641</v>
      </c>
      <c r="C44">
        <v>697.08483899999999</v>
      </c>
      <c r="D44" s="262">
        <f t="shared" si="0"/>
        <v>16.840106963121386</v>
      </c>
      <c r="E44" s="105">
        <v>8.1274436785036E-2</v>
      </c>
      <c r="G44">
        <v>37</v>
      </c>
      <c r="H44">
        <f t="shared" ca="1" si="1"/>
        <v>1.1140630100371231E-2</v>
      </c>
    </row>
    <row r="45" spans="2:8">
      <c r="B45" s="13">
        <v>39744</v>
      </c>
      <c r="C45">
        <v>39.074027999999998</v>
      </c>
      <c r="D45" s="262">
        <f t="shared" si="0"/>
        <v>-0.57251178575759831</v>
      </c>
      <c r="E45" s="105">
        <v>8.064530358674471E-2</v>
      </c>
      <c r="G45">
        <v>38</v>
      </c>
      <c r="H45">
        <f t="shared" ca="1" si="1"/>
        <v>7.1193938958099764E-2</v>
      </c>
    </row>
    <row r="46" spans="2:8">
      <c r="B46" s="13">
        <v>40861</v>
      </c>
      <c r="C46">
        <v>91.403755000000004</v>
      </c>
      <c r="D46" s="262">
        <f t="shared" si="0"/>
        <v>-0.98816360305749429</v>
      </c>
      <c r="E46" s="105">
        <v>8.064115281561729E-2</v>
      </c>
      <c r="G46">
        <v>39</v>
      </c>
      <c r="H46">
        <f t="shared" ca="1" si="1"/>
        <v>-1.0592805486162598E-2</v>
      </c>
    </row>
    <row r="47" spans="2:8">
      <c r="B47" s="13">
        <v>44851</v>
      </c>
      <c r="C47">
        <v>7722.2617190000001</v>
      </c>
      <c r="D47" s="262">
        <f t="shared" si="0"/>
        <v>329.53799716257174</v>
      </c>
      <c r="E47" s="105">
        <v>8.0246778228867416E-2</v>
      </c>
      <c r="G47">
        <v>40</v>
      </c>
      <c r="H47">
        <f t="shared" ca="1" si="1"/>
        <v>-1.167732662304828E-2</v>
      </c>
    </row>
    <row r="48" spans="2:8">
      <c r="B48" s="13">
        <v>37720</v>
      </c>
      <c r="C48">
        <v>23.362704999999998</v>
      </c>
      <c r="D48" s="262">
        <f t="shared" si="0"/>
        <v>-0.6745658743374644</v>
      </c>
      <c r="E48" s="105">
        <v>7.9613077462003218E-2</v>
      </c>
      <c r="G48">
        <v>41</v>
      </c>
      <c r="H48">
        <f t="shared" ca="1" si="1"/>
        <v>-1.3736747013637633E-2</v>
      </c>
    </row>
    <row r="49" spans="2:8">
      <c r="B49" s="13">
        <v>39650</v>
      </c>
      <c r="C49">
        <v>71.789351999999994</v>
      </c>
      <c r="D49" s="262">
        <f t="shared" si="0"/>
        <v>0.24120943820095719</v>
      </c>
      <c r="E49" s="105">
        <v>7.9185641779710464E-2</v>
      </c>
      <c r="G49">
        <v>42</v>
      </c>
      <c r="H49">
        <f t="shared" ca="1" si="1"/>
        <v>-1.1302629575784612E-2</v>
      </c>
    </row>
    <row r="50" spans="2:8">
      <c r="B50" s="13">
        <v>38356</v>
      </c>
      <c r="C50">
        <v>57.838225999999999</v>
      </c>
      <c r="D50" s="262">
        <f t="shared" si="0"/>
        <v>6.6026517522574171E-2</v>
      </c>
      <c r="E50" s="105">
        <v>7.8693475632734489E-2</v>
      </c>
      <c r="G50">
        <v>43</v>
      </c>
      <c r="H50">
        <f t="shared" ca="1" si="1"/>
        <v>-1.8822009786790229E-3</v>
      </c>
    </row>
    <row r="51" spans="2:8">
      <c r="B51" s="13">
        <v>39981</v>
      </c>
      <c r="C51">
        <v>54.255898000000002</v>
      </c>
      <c r="D51" s="262">
        <f t="shared" si="0"/>
        <v>-7.7119942705669395E-2</v>
      </c>
      <c r="E51" s="105">
        <v>7.8534048898499145E-2</v>
      </c>
      <c r="G51">
        <v>44</v>
      </c>
      <c r="H51">
        <f t="shared" ca="1" si="1"/>
        <v>4.8025750490333044E-2</v>
      </c>
    </row>
    <row r="52" spans="2:8">
      <c r="B52" s="13">
        <v>40022</v>
      </c>
      <c r="C52">
        <v>58.789760999999999</v>
      </c>
      <c r="D52" s="262">
        <f t="shared" si="0"/>
        <v>-0.52900782045676287</v>
      </c>
      <c r="E52" s="105">
        <v>7.7957906333566585E-2</v>
      </c>
      <c r="G52">
        <v>45</v>
      </c>
      <c r="H52">
        <f t="shared" ca="1" si="1"/>
        <v>-4.0452859330665433E-2</v>
      </c>
    </row>
    <row r="53" spans="2:8">
      <c r="B53" s="13">
        <v>40298</v>
      </c>
      <c r="C53">
        <v>124.82109800000001</v>
      </c>
      <c r="D53" s="262">
        <f t="shared" si="0"/>
        <v>-0.98389836944528986</v>
      </c>
      <c r="E53" s="105">
        <v>7.7665016586847241E-2</v>
      </c>
      <c r="G53">
        <v>46</v>
      </c>
      <c r="H53">
        <f t="shared" ca="1" si="1"/>
        <v>7.8839726333928047E-3</v>
      </c>
    </row>
    <row r="54" spans="2:8">
      <c r="B54" s="13">
        <v>44729</v>
      </c>
      <c r="C54">
        <v>7752.078125</v>
      </c>
      <c r="D54" s="262">
        <f t="shared" si="0"/>
        <v>128.78447564620197</v>
      </c>
      <c r="E54" s="105">
        <v>7.6914070959795591E-2</v>
      </c>
      <c r="G54">
        <v>47</v>
      </c>
      <c r="H54">
        <f t="shared" ca="1" si="1"/>
        <v>4.5006392967278852E-3</v>
      </c>
    </row>
    <row r="55" spans="2:8">
      <c r="B55" s="13">
        <v>39958</v>
      </c>
      <c r="C55">
        <v>59.730395999999999</v>
      </c>
      <c r="D55" s="262">
        <f t="shared" si="0"/>
        <v>-0.14196227029273434</v>
      </c>
      <c r="E55" s="105">
        <v>7.6270998159323894E-2</v>
      </c>
      <c r="G55">
        <v>48</v>
      </c>
      <c r="H55">
        <f t="shared" ca="1" si="1"/>
        <v>-2.6210017376562637E-2</v>
      </c>
    </row>
    <row r="56" spans="2:8">
      <c r="B56" s="13">
        <v>38856</v>
      </c>
      <c r="C56">
        <v>69.612785000000002</v>
      </c>
      <c r="D56" s="262">
        <f t="shared" si="0"/>
        <v>-0.33679354594558314</v>
      </c>
      <c r="E56" s="105">
        <v>7.6046767595022033E-2</v>
      </c>
      <c r="G56">
        <v>49</v>
      </c>
      <c r="H56">
        <f t="shared" ca="1" si="1"/>
        <v>-5.3395380165861608E-2</v>
      </c>
    </row>
    <row r="57" spans="2:8">
      <c r="B57" s="13">
        <v>39140</v>
      </c>
      <c r="C57">
        <v>104.96397399999999</v>
      </c>
      <c r="D57" s="262">
        <f t="shared" si="0"/>
        <v>0.87256333135671427</v>
      </c>
      <c r="E57" s="105">
        <v>7.4945141827732209E-2</v>
      </c>
      <c r="G57">
        <v>50</v>
      </c>
      <c r="H57">
        <f t="shared" ca="1" si="1"/>
        <v>-1.2665087182945895E-2</v>
      </c>
    </row>
    <row r="58" spans="2:8">
      <c r="B58" s="13">
        <v>38880</v>
      </c>
      <c r="C58">
        <v>56.053631000000003</v>
      </c>
      <c r="D58" s="262">
        <f t="shared" si="0"/>
        <v>-0.70052170334635677</v>
      </c>
      <c r="E58" s="105">
        <v>7.4597626640795292E-2</v>
      </c>
      <c r="G58">
        <v>51</v>
      </c>
      <c r="H58">
        <f t="shared" ca="1" si="1"/>
        <v>1.1829511771799932E-2</v>
      </c>
    </row>
    <row r="59" spans="2:8">
      <c r="B59" s="13">
        <v>41640</v>
      </c>
      <c r="C59">
        <v>187.170929</v>
      </c>
      <c r="D59" s="262">
        <f t="shared" si="0"/>
        <v>-0.27301171964388643</v>
      </c>
      <c r="E59" s="105">
        <v>7.4511864060210209E-2</v>
      </c>
      <c r="G59">
        <v>52</v>
      </c>
      <c r="H59">
        <f t="shared" ca="1" si="1"/>
        <v>-5.3049749957206106E-3</v>
      </c>
    </row>
    <row r="60" spans="2:8">
      <c r="B60" s="13">
        <v>41723</v>
      </c>
      <c r="C60">
        <v>257.46072400000003</v>
      </c>
      <c r="D60" s="262">
        <f t="shared" si="0"/>
        <v>1.3202806095102095</v>
      </c>
      <c r="E60" s="105">
        <v>7.2827229490266793E-2</v>
      </c>
      <c r="G60">
        <v>53</v>
      </c>
      <c r="H60">
        <f t="shared" ca="1" si="1"/>
        <v>-2.4854348300774938E-2</v>
      </c>
    </row>
    <row r="61" spans="2:8">
      <c r="B61" s="13">
        <v>40507</v>
      </c>
      <c r="C61">
        <v>110.961029</v>
      </c>
      <c r="D61" s="262">
        <f t="shared" si="0"/>
        <v>-0.87982690052982593</v>
      </c>
      <c r="E61" s="105">
        <v>7.2752747644188293E-2</v>
      </c>
      <c r="G61">
        <v>54</v>
      </c>
      <c r="H61">
        <f t="shared" ca="1" si="1"/>
        <v>2.1692862547209651E-3</v>
      </c>
    </row>
    <row r="62" spans="2:8">
      <c r="B62" s="13">
        <v>42410</v>
      </c>
      <c r="C62">
        <v>923.34332300000005</v>
      </c>
      <c r="D62" s="262">
        <f t="shared" si="0"/>
        <v>-0.8884370397575122</v>
      </c>
      <c r="E62" s="105">
        <v>7.2752604800066858E-2</v>
      </c>
      <c r="G62">
        <v>55</v>
      </c>
      <c r="H62">
        <f t="shared" ca="1" si="1"/>
        <v>-3.8320894296317971E-2</v>
      </c>
    </row>
    <row r="63" spans="2:8">
      <c r="B63" s="13">
        <v>44664</v>
      </c>
      <c r="C63">
        <v>8276.4326170000004</v>
      </c>
      <c r="D63" s="262">
        <f t="shared" si="0"/>
        <v>9.0374247905730645</v>
      </c>
      <c r="E63" s="105">
        <v>7.2652692210137981E-2</v>
      </c>
      <c r="G63">
        <v>56</v>
      </c>
      <c r="H63">
        <f t="shared" ca="1" si="1"/>
        <v>-1.219971609677949E-2</v>
      </c>
    </row>
    <row r="64" spans="2:8">
      <c r="B64" s="13">
        <v>42384</v>
      </c>
      <c r="C64">
        <v>824.55737299999998</v>
      </c>
      <c r="D64" s="262">
        <f t="shared" si="0"/>
        <v>10.060518341516831</v>
      </c>
      <c r="E64" s="105">
        <v>7.1035835079907253E-2</v>
      </c>
      <c r="G64">
        <v>57</v>
      </c>
      <c r="H64">
        <f t="shared" ca="1" si="1"/>
        <v>-5.6979465141963649E-2</v>
      </c>
    </row>
    <row r="65" spans="2:8">
      <c r="B65" s="13">
        <v>38855</v>
      </c>
      <c r="C65">
        <v>74.549614000000005</v>
      </c>
      <c r="D65" s="262">
        <f t="shared" si="0"/>
        <v>-0.86193662336316224</v>
      </c>
      <c r="E65" s="105">
        <v>7.0918423964793295E-2</v>
      </c>
      <c r="G65">
        <v>58</v>
      </c>
      <c r="H65">
        <f t="shared" ca="1" si="1"/>
        <v>1.784331055626355E-2</v>
      </c>
    </row>
    <row r="66" spans="2:8">
      <c r="B66" s="13">
        <v>42129</v>
      </c>
      <c r="C66">
        <v>539.96661400000005</v>
      </c>
      <c r="D66" s="262">
        <f t="shared" si="0"/>
        <v>-0.4920633433163481</v>
      </c>
      <c r="E66" s="105">
        <v>7.0781782925969025E-2</v>
      </c>
      <c r="G66">
        <v>59</v>
      </c>
      <c r="H66">
        <f t="shared" ca="1" si="1"/>
        <v>4.2818997711199909E-2</v>
      </c>
    </row>
    <row r="67" spans="2:8">
      <c r="B67" s="13">
        <v>42402</v>
      </c>
      <c r="C67">
        <v>1063.0589600000001</v>
      </c>
      <c r="D67" s="262">
        <f t="shared" si="0"/>
        <v>14.218630923144165</v>
      </c>
      <c r="E67" s="105">
        <v>7.0635022879858275E-2</v>
      </c>
      <c r="G67">
        <v>60</v>
      </c>
      <c r="H67">
        <f t="shared" ca="1" si="1"/>
        <v>2.070662031376096E-2</v>
      </c>
    </row>
    <row r="68" spans="2:8">
      <c r="B68" s="13">
        <v>39512</v>
      </c>
      <c r="C68">
        <v>69.852469999999997</v>
      </c>
      <c r="D68" s="262">
        <f t="shared" si="0"/>
        <v>-0.74087183383890232</v>
      </c>
      <c r="E68" s="105">
        <v>7.0473613344718758E-2</v>
      </c>
      <c r="G68">
        <v>61</v>
      </c>
      <c r="H68">
        <f t="shared" ca="1" si="1"/>
        <v>-2.935662793347224E-2</v>
      </c>
    </row>
    <row r="69" spans="2:8">
      <c r="B69" s="13">
        <v>41704</v>
      </c>
      <c r="C69">
        <v>269.56726099999997</v>
      </c>
      <c r="D69" s="262">
        <f t="shared" si="0"/>
        <v>-0.96308745122916561</v>
      </c>
      <c r="E69" s="105">
        <v>7.0374832660162007E-2</v>
      </c>
      <c r="G69">
        <v>62</v>
      </c>
      <c r="H69">
        <f t="shared" ca="1" si="1"/>
        <v>1.2102612142839851E-2</v>
      </c>
    </row>
    <row r="70" spans="2:8">
      <c r="B70" s="13">
        <v>44603</v>
      </c>
      <c r="C70">
        <v>7302.8623049999997</v>
      </c>
      <c r="D70" s="262">
        <f t="shared" si="0"/>
        <v>72.063077405412059</v>
      </c>
      <c r="E70" s="105">
        <v>7.0355305910613744E-2</v>
      </c>
      <c r="G70">
        <v>63</v>
      </c>
      <c r="H70">
        <f t="shared" ca="1" si="1"/>
        <v>1.0434361395422607E-2</v>
      </c>
    </row>
    <row r="71" spans="2:8">
      <c r="B71" s="13">
        <v>39385</v>
      </c>
      <c r="C71">
        <v>99.952843000000001</v>
      </c>
      <c r="D71" s="262">
        <f t="shared" si="0"/>
        <v>-7.4224656953955623E-2</v>
      </c>
      <c r="E71" s="105">
        <v>6.963631997655792E-2</v>
      </c>
      <c r="G71">
        <v>64</v>
      </c>
      <c r="H71">
        <f t="shared" ca="1" si="1"/>
        <v>-4.6489962202455139E-2</v>
      </c>
    </row>
    <row r="72" spans="2:8">
      <c r="B72" s="13">
        <v>40316</v>
      </c>
      <c r="C72">
        <v>107.966629</v>
      </c>
      <c r="D72" s="262">
        <f t="shared" ref="D72:D135" si="5">(C72-C73)/C73</f>
        <v>2.311378721177193</v>
      </c>
      <c r="E72" s="105">
        <v>6.9085952579977961E-2</v>
      </c>
      <c r="G72">
        <v>65</v>
      </c>
      <c r="H72">
        <f t="shared" ca="1" si="1"/>
        <v>-2.239112852799106E-2</v>
      </c>
    </row>
    <row r="73" spans="2:8">
      <c r="B73" s="13">
        <v>38117</v>
      </c>
      <c r="C73">
        <v>32.604736000000003</v>
      </c>
      <c r="D73" s="262">
        <f t="shared" si="5"/>
        <v>-0.96546252730721482</v>
      </c>
      <c r="E73" s="105">
        <v>6.8601423911046164E-2</v>
      </c>
      <c r="G73">
        <v>66</v>
      </c>
      <c r="H73">
        <f t="shared" ref="H73:H136" ca="1" si="6">_xlfn.NORM.INV(RAND(),N$9,N$10)</f>
        <v>2.2357522122436423E-2</v>
      </c>
    </row>
    <row r="74" spans="2:8">
      <c r="B74" s="13">
        <v>42487</v>
      </c>
      <c r="C74">
        <v>944.03942900000004</v>
      </c>
      <c r="D74" s="262">
        <f t="shared" si="5"/>
        <v>28.286698850287593</v>
      </c>
      <c r="E74" s="105">
        <v>6.8102124726864985E-2</v>
      </c>
      <c r="G74">
        <v>67</v>
      </c>
      <c r="H74">
        <f t="shared" ca="1" si="6"/>
        <v>3.8803721055971678E-2</v>
      </c>
    </row>
    <row r="75" spans="2:8">
      <c r="B75" s="13">
        <v>37463</v>
      </c>
      <c r="C75">
        <v>32.234408999999999</v>
      </c>
      <c r="D75" s="262">
        <f t="shared" si="5"/>
        <v>-0.95372933511132685</v>
      </c>
      <c r="E75" s="105">
        <v>6.7163860146961088E-2</v>
      </c>
      <c r="G75">
        <v>68</v>
      </c>
      <c r="H75">
        <f t="shared" ca="1" si="6"/>
        <v>-4.6634077365047696E-2</v>
      </c>
    </row>
    <row r="76" spans="2:8">
      <c r="B76" s="13">
        <v>43907</v>
      </c>
      <c r="C76">
        <v>696.64892599999996</v>
      </c>
      <c r="D76" s="262">
        <f t="shared" si="5"/>
        <v>19.983097383438508</v>
      </c>
      <c r="E76" s="105">
        <v>6.7153793215149873E-2</v>
      </c>
      <c r="G76">
        <v>69</v>
      </c>
      <c r="H76">
        <f t="shared" ca="1" si="6"/>
        <v>-2.7545010547875275E-2</v>
      </c>
    </row>
    <row r="77" spans="2:8">
      <c r="B77" s="13">
        <v>38035</v>
      </c>
      <c r="C77">
        <v>33.200481000000003</v>
      </c>
      <c r="D77" s="262">
        <f t="shared" si="5"/>
        <v>-0.94934408111450175</v>
      </c>
      <c r="E77" s="105">
        <v>6.6735517234886896E-2</v>
      </c>
      <c r="G77">
        <v>70</v>
      </c>
      <c r="H77">
        <f t="shared" ca="1" si="6"/>
        <v>-2.3472865707328257E-2</v>
      </c>
    </row>
    <row r="78" spans="2:8">
      <c r="B78" s="13">
        <v>43745</v>
      </c>
      <c r="C78">
        <v>655.41168200000004</v>
      </c>
      <c r="D78" s="262">
        <f t="shared" si="5"/>
        <v>3.4503887060735656</v>
      </c>
      <c r="E78" s="105">
        <v>6.6640542413600734E-2</v>
      </c>
      <c r="G78">
        <v>71</v>
      </c>
      <c r="H78">
        <f t="shared" ca="1" si="6"/>
        <v>2.9693165928092811E-2</v>
      </c>
    </row>
    <row r="79" spans="2:8">
      <c r="B79" s="13">
        <v>41612</v>
      </c>
      <c r="C79">
        <v>147.27065999999999</v>
      </c>
      <c r="D79" s="262">
        <f t="shared" si="5"/>
        <v>-0.80167145811031904</v>
      </c>
      <c r="E79" s="105">
        <v>6.6266991015421245E-2</v>
      </c>
      <c r="G79">
        <v>72</v>
      </c>
      <c r="H79">
        <f t="shared" ca="1" si="6"/>
        <v>-1.8466091069924653E-2</v>
      </c>
    </row>
    <row r="80" spans="2:8">
      <c r="B80" s="13">
        <v>43906</v>
      </c>
      <c r="C80">
        <v>742.55908199999999</v>
      </c>
      <c r="D80" s="262">
        <f t="shared" si="5"/>
        <v>9.4306931165937051</v>
      </c>
      <c r="E80" s="105">
        <v>6.5901423639028234E-2</v>
      </c>
      <c r="G80">
        <v>73</v>
      </c>
      <c r="H80">
        <f t="shared" ca="1" si="6"/>
        <v>5.416065119716559E-3</v>
      </c>
    </row>
    <row r="81" spans="2:8">
      <c r="B81" s="13">
        <v>38867</v>
      </c>
      <c r="C81">
        <v>71.189812000000003</v>
      </c>
      <c r="D81" s="262">
        <f t="shared" si="5"/>
        <v>-3.1483402793756686E-2</v>
      </c>
      <c r="E81" s="105">
        <v>6.5691594953970742E-2</v>
      </c>
      <c r="G81">
        <v>74</v>
      </c>
      <c r="H81">
        <f t="shared" ca="1" si="6"/>
        <v>1.8379592177623395E-2</v>
      </c>
    </row>
    <row r="82" spans="2:8">
      <c r="B82" s="13">
        <v>38812</v>
      </c>
      <c r="C82">
        <v>73.503967000000003</v>
      </c>
      <c r="D82" s="262">
        <f t="shared" si="5"/>
        <v>0.83634316218564431</v>
      </c>
      <c r="E82" s="105">
        <v>6.4548152519184554E-2</v>
      </c>
      <c r="G82">
        <v>75</v>
      </c>
      <c r="H82">
        <f t="shared" ca="1" si="6"/>
        <v>-2.2947717517589207E-2</v>
      </c>
    </row>
    <row r="83" spans="2:8">
      <c r="B83" s="13">
        <v>37449</v>
      </c>
      <c r="C83">
        <v>40.027358999999997</v>
      </c>
      <c r="D83" s="262">
        <f t="shared" si="5"/>
        <v>-0.37464475392709712</v>
      </c>
      <c r="E83" s="105">
        <v>6.4212598348784899E-2</v>
      </c>
      <c r="G83">
        <v>76</v>
      </c>
      <c r="H83">
        <f t="shared" ca="1" si="6"/>
        <v>-5.683588234548511E-2</v>
      </c>
    </row>
    <row r="84" spans="2:8">
      <c r="B84" s="13">
        <v>38891</v>
      </c>
      <c r="C84">
        <v>64.007392999999993</v>
      </c>
      <c r="D84" s="262">
        <f t="shared" si="5"/>
        <v>-0.18182444525124861</v>
      </c>
      <c r="E84" s="105">
        <v>6.4120820021860356E-2</v>
      </c>
      <c r="G84">
        <v>77</v>
      </c>
      <c r="H84">
        <f t="shared" ca="1" si="6"/>
        <v>2.8508237314816744E-3</v>
      </c>
    </row>
    <row r="85" spans="2:8">
      <c r="B85" s="13">
        <v>39618</v>
      </c>
      <c r="C85">
        <v>78.231857000000005</v>
      </c>
      <c r="D85" s="262">
        <f t="shared" si="5"/>
        <v>-0.84652862182089517</v>
      </c>
      <c r="E85" s="105">
        <v>6.3766610114642602E-2</v>
      </c>
      <c r="G85">
        <v>78</v>
      </c>
      <c r="H85">
        <f t="shared" ca="1" si="6"/>
        <v>1.4527528123331763E-2</v>
      </c>
    </row>
    <row r="86" spans="2:8">
      <c r="B86" s="13">
        <v>42117</v>
      </c>
      <c r="C86">
        <v>509.74883999999997</v>
      </c>
      <c r="D86" s="262">
        <f t="shared" si="5"/>
        <v>-0.83245257711913756</v>
      </c>
      <c r="E86" s="105">
        <v>6.3468845532604207E-2</v>
      </c>
      <c r="G86">
        <v>79</v>
      </c>
      <c r="H86">
        <f t="shared" ca="1" si="6"/>
        <v>1.4733482542253946E-2</v>
      </c>
    </row>
    <row r="87" spans="2:8">
      <c r="B87" s="13">
        <v>44295</v>
      </c>
      <c r="C87">
        <v>3042.4152829999998</v>
      </c>
      <c r="D87" s="262">
        <f t="shared" si="5"/>
        <v>36.796504228524789</v>
      </c>
      <c r="E87" s="105">
        <v>6.3375354750716553E-2</v>
      </c>
      <c r="G87">
        <v>80</v>
      </c>
      <c r="H87">
        <f t="shared" ca="1" si="6"/>
        <v>-5.4872208600596578E-2</v>
      </c>
    </row>
    <row r="88" spans="2:8">
      <c r="B88" s="13">
        <v>40773</v>
      </c>
      <c r="C88">
        <v>80.494620999999995</v>
      </c>
      <c r="D88" s="262">
        <f t="shared" si="5"/>
        <v>-0.90499996210366396</v>
      </c>
      <c r="E88" s="105">
        <v>6.2937050655424959E-2</v>
      </c>
      <c r="G88">
        <v>81</v>
      </c>
      <c r="H88">
        <f t="shared" ca="1" si="6"/>
        <v>-1.5525254389864204E-2</v>
      </c>
    </row>
    <row r="89" spans="2:8">
      <c r="B89" s="13">
        <v>42226</v>
      </c>
      <c r="C89">
        <v>847.31146200000001</v>
      </c>
      <c r="D89" s="262">
        <f t="shared" si="5"/>
        <v>0.56268303274515297</v>
      </c>
      <c r="E89" s="105">
        <v>6.2425687710800412E-2</v>
      </c>
      <c r="G89">
        <v>82</v>
      </c>
      <c r="H89">
        <f t="shared" ca="1" si="6"/>
        <v>9.2828371943037002E-3</v>
      </c>
    </row>
    <row r="90" spans="2:8">
      <c r="B90" s="13">
        <v>42157</v>
      </c>
      <c r="C90">
        <v>542.21582000000001</v>
      </c>
      <c r="D90" s="262">
        <f t="shared" si="5"/>
        <v>-3.9309765871560529E-2</v>
      </c>
      <c r="E90" s="105">
        <v>6.1940906115123838E-2</v>
      </c>
      <c r="G90">
        <v>83</v>
      </c>
      <c r="H90">
        <f t="shared" ca="1" si="6"/>
        <v>1.1650692235290626E-2</v>
      </c>
    </row>
    <row r="91" spans="2:8">
      <c r="B91" s="13">
        <v>42684</v>
      </c>
      <c r="C91">
        <v>564.40234399999997</v>
      </c>
      <c r="D91" s="262">
        <f t="shared" si="5"/>
        <v>3.7909526409846976</v>
      </c>
      <c r="E91" s="105">
        <v>6.176508475456613E-2</v>
      </c>
      <c r="G91">
        <v>84</v>
      </c>
      <c r="H91">
        <f t="shared" ca="1" si="6"/>
        <v>-1.6905965467652974E-2</v>
      </c>
    </row>
    <row r="92" spans="2:8">
      <c r="B92" s="13">
        <v>40506</v>
      </c>
      <c r="C92">
        <v>117.80587</v>
      </c>
      <c r="D92" s="262">
        <f t="shared" si="5"/>
        <v>-3.2509358999499006E-2</v>
      </c>
      <c r="E92" s="105">
        <v>6.1686891890665528E-2</v>
      </c>
      <c r="G92">
        <v>85</v>
      </c>
      <c r="H92">
        <f t="shared" ca="1" si="6"/>
        <v>-2.4518056850466416E-2</v>
      </c>
    </row>
    <row r="93" spans="2:8">
      <c r="B93" s="13">
        <v>40500</v>
      </c>
      <c r="C93">
        <v>121.764351</v>
      </c>
      <c r="D93" s="262">
        <f t="shared" si="5"/>
        <v>0.18196427541621873</v>
      </c>
      <c r="E93" s="105">
        <v>6.1466420821370424E-2</v>
      </c>
      <c r="G93">
        <v>86</v>
      </c>
      <c r="H93">
        <f t="shared" ca="1" si="6"/>
        <v>1.6263580855343841E-2</v>
      </c>
    </row>
    <row r="94" spans="2:8">
      <c r="B94" s="13">
        <v>41113</v>
      </c>
      <c r="C94">
        <v>103.01863899999999</v>
      </c>
      <c r="D94" s="262">
        <f t="shared" si="5"/>
        <v>3.0753084786603631</v>
      </c>
      <c r="E94" s="105">
        <v>6.1362042618339073E-2</v>
      </c>
      <c r="G94">
        <v>87</v>
      </c>
      <c r="H94">
        <f t="shared" ca="1" si="6"/>
        <v>-4.6643952631336701E-2</v>
      </c>
    </row>
    <row r="95" spans="2:8">
      <c r="B95" s="13">
        <v>37781</v>
      </c>
      <c r="C95">
        <v>25.278734</v>
      </c>
      <c r="D95" s="262">
        <f t="shared" si="5"/>
        <v>-0.9560387996013584</v>
      </c>
      <c r="E95" s="105">
        <v>6.0810837463974539E-2</v>
      </c>
      <c r="G95">
        <v>88</v>
      </c>
      <c r="H95">
        <f t="shared" ca="1" si="6"/>
        <v>1.7014848988329622E-2</v>
      </c>
    </row>
    <row r="96" spans="2:8">
      <c r="B96" s="13">
        <v>42156</v>
      </c>
      <c r="C96">
        <v>575.02374299999997</v>
      </c>
      <c r="D96" s="262">
        <f t="shared" si="5"/>
        <v>14.547804347262392</v>
      </c>
      <c r="E96" s="105">
        <v>6.0507129799348087E-2</v>
      </c>
      <c r="G96">
        <v>89</v>
      </c>
      <c r="H96">
        <f t="shared" ca="1" si="6"/>
        <v>2.4096481805419154E-2</v>
      </c>
    </row>
    <row r="97" spans="2:8">
      <c r="B97" s="13">
        <v>37456</v>
      </c>
      <c r="C97">
        <v>36.984240999999997</v>
      </c>
      <c r="D97" s="262">
        <f t="shared" si="5"/>
        <v>0.13825546620819948</v>
      </c>
      <c r="E97" s="105">
        <v>6.0480150305966887E-2</v>
      </c>
      <c r="G97">
        <v>90</v>
      </c>
      <c r="H97">
        <f t="shared" ca="1" si="6"/>
        <v>-1.4420447506095311E-2</v>
      </c>
    </row>
    <row r="98" spans="2:8">
      <c r="B98" s="13">
        <v>38134</v>
      </c>
      <c r="C98">
        <v>32.492038999999998</v>
      </c>
      <c r="D98" s="262">
        <f t="shared" si="5"/>
        <v>-0.99544594101350048</v>
      </c>
      <c r="E98" s="105">
        <v>6.0430912627118416E-2</v>
      </c>
      <c r="G98">
        <v>91</v>
      </c>
      <c r="H98">
        <f t="shared" ca="1" si="6"/>
        <v>1.9648972375736439E-2</v>
      </c>
    </row>
    <row r="99" spans="2:8">
      <c r="B99" s="13">
        <v>44690</v>
      </c>
      <c r="C99">
        <v>7134.7426759999998</v>
      </c>
      <c r="D99" s="262">
        <f t="shared" si="5"/>
        <v>24.144016007381239</v>
      </c>
      <c r="E99" s="105">
        <v>6.0389876681960705E-2</v>
      </c>
      <c r="G99">
        <v>92</v>
      </c>
      <c r="H99">
        <f t="shared" ca="1" si="6"/>
        <v>-3.3114805562259375E-2</v>
      </c>
    </row>
    <row r="100" spans="2:8">
      <c r="B100" s="13">
        <v>41827</v>
      </c>
      <c r="C100">
        <v>283.75509599999998</v>
      </c>
      <c r="D100" s="262">
        <f t="shared" si="5"/>
        <v>-0.67543064444151113</v>
      </c>
      <c r="E100" s="105">
        <v>6.0289516353447391E-2</v>
      </c>
      <c r="G100">
        <v>93</v>
      </c>
      <c r="H100">
        <f t="shared" ca="1" si="6"/>
        <v>7.3533128445402813E-3</v>
      </c>
    </row>
    <row r="101" spans="2:8">
      <c r="B101" s="13">
        <v>42383</v>
      </c>
      <c r="C101">
        <v>874.25103799999999</v>
      </c>
      <c r="D101" s="262">
        <f t="shared" si="5"/>
        <v>-0.86142589486093568</v>
      </c>
      <c r="E101" s="105">
        <v>6.0267079802098882E-2</v>
      </c>
      <c r="G101">
        <v>94</v>
      </c>
      <c r="H101">
        <f t="shared" ca="1" si="6"/>
        <v>-1.5789375551757363E-2</v>
      </c>
    </row>
    <row r="102" spans="2:8">
      <c r="B102" s="13">
        <v>44518</v>
      </c>
      <c r="C102">
        <v>6308.90625</v>
      </c>
      <c r="D102" s="262">
        <f t="shared" si="5"/>
        <v>4.6464899879501003</v>
      </c>
      <c r="E102" s="105">
        <v>5.9861055210897449E-2</v>
      </c>
      <c r="G102">
        <v>95</v>
      </c>
      <c r="H102">
        <f t="shared" ca="1" si="6"/>
        <v>-2.4483247497041416E-3</v>
      </c>
    </row>
    <row r="103" spans="2:8">
      <c r="B103" s="13">
        <v>44071</v>
      </c>
      <c r="C103">
        <v>1117.314697</v>
      </c>
      <c r="D103" s="262">
        <f t="shared" si="5"/>
        <v>12.194018591075897</v>
      </c>
      <c r="E103" s="105">
        <v>5.9778504880794482E-2</v>
      </c>
      <c r="G103">
        <v>96</v>
      </c>
      <c r="H103">
        <f t="shared" ca="1" si="6"/>
        <v>-6.8082112311569076E-3</v>
      </c>
    </row>
    <row r="104" spans="2:8">
      <c r="B104" s="13">
        <v>39062</v>
      </c>
      <c r="C104">
        <v>84.683425999999997</v>
      </c>
      <c r="D104" s="262">
        <f t="shared" si="5"/>
        <v>-0.86247425312963966</v>
      </c>
      <c r="E104" s="105">
        <v>5.9714949212450165E-2</v>
      </c>
      <c r="G104">
        <v>97</v>
      </c>
      <c r="H104">
        <f t="shared" ca="1" si="6"/>
        <v>-3.0764707668323212E-3</v>
      </c>
    </row>
    <row r="105" spans="2:8">
      <c r="B105" s="13">
        <v>43917</v>
      </c>
      <c r="C105">
        <v>615.76415999999995</v>
      </c>
      <c r="D105" s="262">
        <f t="shared" si="5"/>
        <v>5.6114759182782592</v>
      </c>
      <c r="E105" s="105">
        <v>5.9603511455095064E-2</v>
      </c>
      <c r="G105">
        <v>98</v>
      </c>
      <c r="H105">
        <f t="shared" ca="1" si="6"/>
        <v>-1.1292503654040425E-2</v>
      </c>
    </row>
    <row r="106" spans="2:8">
      <c r="B106" s="13">
        <v>41330</v>
      </c>
      <c r="C106">
        <v>93.135658000000006</v>
      </c>
      <c r="D106" s="262">
        <f t="shared" si="5"/>
        <v>0.528054219348152</v>
      </c>
      <c r="E106" s="105">
        <v>5.9567922323429334E-2</v>
      </c>
      <c r="G106">
        <v>99</v>
      </c>
      <c r="H106">
        <f t="shared" ca="1" si="6"/>
        <v>2.2941607264476895E-2</v>
      </c>
    </row>
    <row r="107" spans="2:8">
      <c r="B107" s="13">
        <v>40116</v>
      </c>
      <c r="C107">
        <v>60.950493000000002</v>
      </c>
      <c r="D107" s="262">
        <f t="shared" si="5"/>
        <v>-0.266529072885686</v>
      </c>
      <c r="E107" s="105">
        <v>5.8903888545073647E-2</v>
      </c>
      <c r="G107">
        <v>100</v>
      </c>
      <c r="H107">
        <f t="shared" ca="1" si="6"/>
        <v>1.9187456825280183E-2</v>
      </c>
    </row>
    <row r="108" spans="2:8">
      <c r="B108" s="13">
        <v>38968</v>
      </c>
      <c r="C108">
        <v>83.098716999999994</v>
      </c>
      <c r="D108" s="262">
        <f t="shared" si="5"/>
        <v>-0.65508219862617822</v>
      </c>
      <c r="E108" s="105">
        <v>5.8756800547065925E-2</v>
      </c>
      <c r="G108">
        <v>101</v>
      </c>
      <c r="H108">
        <f t="shared" ca="1" si="6"/>
        <v>3.4909371365830261E-3</v>
      </c>
    </row>
    <row r="109" spans="2:8">
      <c r="B109" s="13">
        <v>41782</v>
      </c>
      <c r="C109">
        <v>240.923248</v>
      </c>
      <c r="D109" s="262">
        <f t="shared" si="5"/>
        <v>-0.73368615543685256</v>
      </c>
      <c r="E109" s="105">
        <v>5.8499646801021404E-2</v>
      </c>
      <c r="G109">
        <v>102</v>
      </c>
      <c r="H109">
        <f t="shared" ca="1" si="6"/>
        <v>-1.5850012787161704E-2</v>
      </c>
    </row>
    <row r="110" spans="2:8">
      <c r="B110" s="13">
        <v>42346</v>
      </c>
      <c r="C110">
        <v>904.65911900000003</v>
      </c>
      <c r="D110" s="262">
        <f t="shared" si="5"/>
        <v>18.575485515942084</v>
      </c>
      <c r="E110" s="105">
        <v>5.8495675914119791E-2</v>
      </c>
      <c r="G110">
        <v>103</v>
      </c>
      <c r="H110">
        <f t="shared" ca="1" si="6"/>
        <v>2.0246140080781242E-2</v>
      </c>
    </row>
    <row r="111" spans="2:8">
      <c r="B111" s="13">
        <v>38223</v>
      </c>
      <c r="C111">
        <v>46.213878999999999</v>
      </c>
      <c r="D111" s="262">
        <f t="shared" si="5"/>
        <v>-0.19590118018262004</v>
      </c>
      <c r="E111" s="105">
        <v>5.8441641576880185E-2</v>
      </c>
      <c r="G111">
        <v>104</v>
      </c>
      <c r="H111">
        <f t="shared" ca="1" si="6"/>
        <v>-9.7752396819476867E-2</v>
      </c>
    </row>
    <row r="112" spans="2:8">
      <c r="B112" s="13">
        <v>39969</v>
      </c>
      <c r="C112">
        <v>57.472884999999998</v>
      </c>
      <c r="D112" s="262">
        <f t="shared" si="5"/>
        <v>-0.3075597403658889</v>
      </c>
      <c r="E112" s="105">
        <v>5.8191946199191748E-2</v>
      </c>
      <c r="G112">
        <v>105</v>
      </c>
      <c r="H112">
        <f t="shared" ca="1" si="6"/>
        <v>-1.4880079094872732E-2</v>
      </c>
    </row>
    <row r="113" spans="2:8">
      <c r="B113" s="13">
        <v>38849</v>
      </c>
      <c r="C113">
        <v>83.000495999999998</v>
      </c>
      <c r="D113" s="262">
        <f t="shared" si="5"/>
        <v>-0.84385779115383863</v>
      </c>
      <c r="E113" s="105">
        <v>5.7435986838848208E-2</v>
      </c>
      <c r="G113">
        <v>106</v>
      </c>
      <c r="H113">
        <f t="shared" ca="1" si="6"/>
        <v>2.2002095432129228E-2</v>
      </c>
    </row>
    <row r="114" spans="2:8">
      <c r="B114" s="13">
        <v>42685</v>
      </c>
      <c r="C114">
        <v>531.569885</v>
      </c>
      <c r="D114" s="262">
        <f t="shared" si="5"/>
        <v>-0.44030949307112965</v>
      </c>
      <c r="E114" s="105">
        <v>5.7328529572873883E-2</v>
      </c>
      <c r="G114">
        <v>107</v>
      </c>
      <c r="H114">
        <f t="shared" ca="1" si="6"/>
        <v>-1.6786447607870666E-2</v>
      </c>
    </row>
    <row r="115" spans="2:8">
      <c r="B115" s="13">
        <v>43896</v>
      </c>
      <c r="C115">
        <v>949.75683600000002</v>
      </c>
      <c r="D115" s="262">
        <f t="shared" si="5"/>
        <v>8.4688091247976178</v>
      </c>
      <c r="E115" s="105">
        <v>5.7217899521839047E-2</v>
      </c>
      <c r="G115">
        <v>108</v>
      </c>
      <c r="H115">
        <f t="shared" ca="1" si="6"/>
        <v>4.5217899266534592E-2</v>
      </c>
    </row>
    <row r="116" spans="2:8">
      <c r="B116" s="13">
        <v>40322</v>
      </c>
      <c r="C116">
        <v>100.303726</v>
      </c>
      <c r="D116" s="262">
        <f t="shared" si="5"/>
        <v>-0.21944423692652687</v>
      </c>
      <c r="E116" s="105">
        <v>5.700115379561603E-2</v>
      </c>
      <c r="G116">
        <v>109</v>
      </c>
      <c r="H116">
        <f t="shared" ca="1" si="6"/>
        <v>1.4635587618440696E-2</v>
      </c>
    </row>
    <row r="117" spans="2:8">
      <c r="B117" s="13">
        <v>39231</v>
      </c>
      <c r="C117">
        <v>128.50296</v>
      </c>
      <c r="D117" s="262">
        <f t="shared" si="5"/>
        <v>0.30742718744521147</v>
      </c>
      <c r="E117" s="105">
        <v>5.6661436600836827E-2</v>
      </c>
      <c r="G117">
        <v>110</v>
      </c>
      <c r="H117">
        <f t="shared" ca="1" si="6"/>
        <v>4.6729967769687263E-2</v>
      </c>
    </row>
    <row r="118" spans="2:8">
      <c r="B118" s="13">
        <v>39143</v>
      </c>
      <c r="C118">
        <v>98.286895999999999</v>
      </c>
      <c r="D118" s="262">
        <f t="shared" si="5"/>
        <v>-0.98898102549383182</v>
      </c>
      <c r="E118" s="105">
        <v>5.6459112741516458E-2</v>
      </c>
      <c r="G118">
        <v>111</v>
      </c>
      <c r="H118">
        <f t="shared" ca="1" si="6"/>
        <v>-6.6951350495541476E-2</v>
      </c>
    </row>
    <row r="119" spans="2:8">
      <c r="B119" s="13">
        <v>44648</v>
      </c>
      <c r="C119">
        <v>8919.7861329999996</v>
      </c>
      <c r="D119" s="262">
        <f t="shared" si="5"/>
        <v>2.6517097803352891</v>
      </c>
      <c r="E119" s="105">
        <v>5.6431584947048793E-2</v>
      </c>
      <c r="G119">
        <v>112</v>
      </c>
      <c r="H119">
        <f t="shared" ca="1" si="6"/>
        <v>4.3842249910428552E-2</v>
      </c>
    </row>
    <row r="120" spans="2:8">
      <c r="B120" s="13">
        <v>44210</v>
      </c>
      <c r="C120">
        <v>2442.6328130000002</v>
      </c>
      <c r="D120" s="262">
        <f t="shared" si="5"/>
        <v>22.277977766904197</v>
      </c>
      <c r="E120" s="105">
        <v>5.6132712121874831E-2</v>
      </c>
      <c r="G120">
        <v>113</v>
      </c>
      <c r="H120">
        <f t="shared" ca="1" si="6"/>
        <v>-2.5137165077924087E-2</v>
      </c>
    </row>
    <row r="121" spans="2:8">
      <c r="B121" s="13">
        <v>39454</v>
      </c>
      <c r="C121">
        <v>104.933205</v>
      </c>
      <c r="D121" s="262">
        <f t="shared" si="5"/>
        <v>0.88184131678886712</v>
      </c>
      <c r="E121" s="105">
        <v>5.5972320744537819E-2</v>
      </c>
      <c r="G121">
        <v>114</v>
      </c>
      <c r="H121">
        <f t="shared" ca="1" si="6"/>
        <v>7.2289447095037027E-2</v>
      </c>
    </row>
    <row r="122" spans="2:8">
      <c r="B122" s="13">
        <v>39708</v>
      </c>
      <c r="C122">
        <v>55.760921000000003</v>
      </c>
      <c r="D122" s="262">
        <f t="shared" si="5"/>
        <v>-0.39776680369189632</v>
      </c>
      <c r="E122" s="105">
        <v>5.5931598729214257E-2</v>
      </c>
      <c r="G122">
        <v>115</v>
      </c>
      <c r="H122">
        <f t="shared" ca="1" si="6"/>
        <v>-5.6032591472476835E-2</v>
      </c>
    </row>
    <row r="123" spans="2:8">
      <c r="B123" s="13">
        <v>41352</v>
      </c>
      <c r="C123">
        <v>92.590248000000003</v>
      </c>
      <c r="D123" s="262">
        <f t="shared" si="5"/>
        <v>-0.10390079388621766</v>
      </c>
      <c r="E123" s="105">
        <v>5.5721453925338928E-2</v>
      </c>
      <c r="G123">
        <v>116</v>
      </c>
      <c r="H123">
        <f t="shared" ca="1" si="6"/>
        <v>-5.4602115341331296E-2</v>
      </c>
    </row>
    <row r="124" spans="2:8">
      <c r="B124" s="13">
        <v>39171</v>
      </c>
      <c r="C124">
        <v>103.32589</v>
      </c>
      <c r="D124" s="262">
        <f t="shared" si="5"/>
        <v>-0.88141689201404261</v>
      </c>
      <c r="E124" s="105">
        <v>5.5666767844290171E-2</v>
      </c>
      <c r="G124">
        <v>117</v>
      </c>
      <c r="H124">
        <f t="shared" ca="1" si="6"/>
        <v>3.6149225789714204E-2</v>
      </c>
    </row>
    <row r="125" spans="2:8">
      <c r="B125" s="13">
        <v>42423</v>
      </c>
      <c r="C125">
        <v>871.33734100000004</v>
      </c>
      <c r="D125" s="262">
        <f t="shared" si="5"/>
        <v>19.059064564790248</v>
      </c>
      <c r="E125" s="105">
        <v>5.5637983178179307E-2</v>
      </c>
      <c r="G125">
        <v>118</v>
      </c>
      <c r="H125">
        <f t="shared" ca="1" si="6"/>
        <v>2.0867250222287297E-2</v>
      </c>
    </row>
    <row r="126" spans="2:8">
      <c r="B126" s="13">
        <v>39742</v>
      </c>
      <c r="C126">
        <v>43.438583000000001</v>
      </c>
      <c r="D126" s="262">
        <f t="shared" si="5"/>
        <v>-0.94968656732007828</v>
      </c>
      <c r="E126" s="105">
        <v>5.530165107863546E-2</v>
      </c>
      <c r="G126">
        <v>119</v>
      </c>
      <c r="H126">
        <f t="shared" ca="1" si="6"/>
        <v>1.8362415907546014E-2</v>
      </c>
    </row>
    <row r="127" spans="2:8">
      <c r="B127" s="13">
        <v>42250</v>
      </c>
      <c r="C127">
        <v>863.35955799999999</v>
      </c>
      <c r="D127" s="262">
        <f t="shared" si="5"/>
        <v>2.5278398235353481</v>
      </c>
      <c r="E127" s="105">
        <v>5.5225810561782517E-2</v>
      </c>
      <c r="G127">
        <v>120</v>
      </c>
      <c r="H127">
        <f t="shared" ca="1" si="6"/>
        <v>1.0339521398423439E-2</v>
      </c>
    </row>
    <row r="128" spans="2:8">
      <c r="B128" s="13">
        <v>41802</v>
      </c>
      <c r="C128">
        <v>244.72753900000001</v>
      </c>
      <c r="D128" s="262">
        <f t="shared" si="5"/>
        <v>-0.78774692267041857</v>
      </c>
      <c r="E128" s="105">
        <v>5.5191052576314341E-2</v>
      </c>
      <c r="G128">
        <v>121</v>
      </c>
      <c r="H128">
        <f t="shared" ca="1" si="6"/>
        <v>-3.3578541359069028E-2</v>
      </c>
    </row>
    <row r="129" spans="2:8">
      <c r="B129" s="13">
        <v>43223</v>
      </c>
      <c r="C129">
        <v>1152.998779</v>
      </c>
      <c r="D129" s="262">
        <f t="shared" si="5"/>
        <v>-0.79626240890579836</v>
      </c>
      <c r="E129" s="105">
        <v>5.5146322818354805E-2</v>
      </c>
      <c r="G129">
        <v>122</v>
      </c>
      <c r="H129">
        <f t="shared" ca="1" si="6"/>
        <v>-3.3470295104167734E-2</v>
      </c>
    </row>
    <row r="130" spans="2:8">
      <c r="B130" s="13">
        <v>44547</v>
      </c>
      <c r="C130">
        <v>5659.234375</v>
      </c>
      <c r="D130" s="262">
        <f t="shared" si="5"/>
        <v>-0.3094873848054418</v>
      </c>
      <c r="E130" s="105">
        <v>5.4998381974663085E-2</v>
      </c>
      <c r="G130">
        <v>123</v>
      </c>
      <c r="H130">
        <f t="shared" ca="1" si="6"/>
        <v>-2.8587077678128327E-3</v>
      </c>
    </row>
    <row r="131" spans="2:8">
      <c r="B131" s="13">
        <v>45314</v>
      </c>
      <c r="C131">
        <v>8195.7001949999994</v>
      </c>
      <c r="D131" s="262">
        <f t="shared" si="5"/>
        <v>7.196072878629864</v>
      </c>
      <c r="E131">
        <v>5.4998099913801286E-2</v>
      </c>
      <c r="G131">
        <v>124</v>
      </c>
      <c r="H131">
        <f t="shared" ca="1" si="6"/>
        <v>-3.9785292492911552E-2</v>
      </c>
    </row>
    <row r="132" spans="2:8">
      <c r="B132" s="13">
        <v>43893</v>
      </c>
      <c r="C132">
        <v>999.95452899999998</v>
      </c>
      <c r="D132" s="262">
        <f t="shared" si="5"/>
        <v>-0.37692874115239944</v>
      </c>
      <c r="E132" s="105">
        <v>5.4779296688480993E-2</v>
      </c>
      <c r="G132">
        <v>125</v>
      </c>
      <c r="H132">
        <f t="shared" ca="1" si="6"/>
        <v>-2.9931068880077478E-2</v>
      </c>
    </row>
    <row r="133" spans="2:8">
      <c r="B133" s="13">
        <v>44183</v>
      </c>
      <c r="C133">
        <v>1604.8798830000001</v>
      </c>
      <c r="D133" s="262">
        <f t="shared" si="5"/>
        <v>4.8996840462518829</v>
      </c>
      <c r="E133" s="105">
        <v>5.4493830870613866E-2</v>
      </c>
      <c r="G133">
        <v>126</v>
      </c>
      <c r="H133">
        <f t="shared" ca="1" si="6"/>
        <v>-2.4980484956127189E-2</v>
      </c>
    </row>
    <row r="134" spans="2:8">
      <c r="B134" s="13">
        <v>41988</v>
      </c>
      <c r="C134">
        <v>272.02810699999998</v>
      </c>
      <c r="D134" s="262">
        <f t="shared" si="5"/>
        <v>1.6160404139560067</v>
      </c>
      <c r="E134" s="105">
        <v>5.4332598402495984E-2</v>
      </c>
      <c r="G134">
        <v>127</v>
      </c>
      <c r="H134">
        <f t="shared" ca="1" si="6"/>
        <v>-3.7893287182792132E-3</v>
      </c>
    </row>
    <row r="135" spans="2:8">
      <c r="B135" s="13">
        <v>39135</v>
      </c>
      <c r="C135">
        <v>103.984673</v>
      </c>
      <c r="D135" s="262">
        <f t="shared" si="5"/>
        <v>-1.297162587059947E-2</v>
      </c>
      <c r="E135" s="105">
        <v>5.415142783604962E-2</v>
      </c>
      <c r="G135">
        <v>128</v>
      </c>
      <c r="H135">
        <f t="shared" ca="1" si="6"/>
        <v>-1.7454902942805266E-2</v>
      </c>
    </row>
    <row r="136" spans="2:8">
      <c r="B136" s="13">
        <v>39384</v>
      </c>
      <c r="C136">
        <v>105.35124999999999</v>
      </c>
      <c r="D136" s="262">
        <f t="shared" ref="D136:D199" si="7">(C136-C137)/C137</f>
        <v>-0.88247659143590029</v>
      </c>
      <c r="E136" s="105">
        <v>5.4009539278437449E-2</v>
      </c>
      <c r="G136">
        <v>129</v>
      </c>
      <c r="H136">
        <f t="shared" ca="1" si="6"/>
        <v>1.8766480165750599E-2</v>
      </c>
    </row>
    <row r="137" spans="2:8">
      <c r="B137" s="13">
        <v>43888</v>
      </c>
      <c r="C137">
        <v>896.42779499999995</v>
      </c>
      <c r="D137" s="262">
        <f t="shared" si="7"/>
        <v>-0.90336343200771141</v>
      </c>
      <c r="E137" s="105">
        <v>5.3979000084301544E-2</v>
      </c>
      <c r="G137">
        <v>130</v>
      </c>
      <c r="H137">
        <f t="shared" ref="H137:H200" ca="1" si="8">_xlfn.NORM.INV(RAND(),N$9,N$10)</f>
        <v>-4.009750726437937E-2</v>
      </c>
    </row>
    <row r="138" spans="2:8">
      <c r="B138" s="13">
        <v>44799</v>
      </c>
      <c r="C138">
        <v>9276.2792969999991</v>
      </c>
      <c r="D138" s="262">
        <f t="shared" si="7"/>
        <v>114.16545860587519</v>
      </c>
      <c r="E138" s="105">
        <v>5.3901369296773846E-2</v>
      </c>
      <c r="G138">
        <v>131</v>
      </c>
      <c r="H138">
        <f t="shared" ca="1" si="8"/>
        <v>-2.3532715605582052E-2</v>
      </c>
    </row>
    <row r="139" spans="2:8">
      <c r="B139" s="13">
        <v>41449</v>
      </c>
      <c r="C139">
        <v>80.547409000000002</v>
      </c>
      <c r="D139" s="262">
        <f t="shared" si="7"/>
        <v>0.95682749844317294</v>
      </c>
      <c r="E139" s="105">
        <v>5.3652962929504229E-2</v>
      </c>
      <c r="G139">
        <v>132</v>
      </c>
      <c r="H139">
        <f t="shared" ca="1" si="8"/>
        <v>1.7496848794977999E-2</v>
      </c>
    </row>
    <row r="140" spans="2:8">
      <c r="B140" s="13">
        <v>39743</v>
      </c>
      <c r="C140">
        <v>41.162242999999997</v>
      </c>
      <c r="D140" s="262">
        <f t="shared" si="7"/>
        <v>-0.59177843123168339</v>
      </c>
      <c r="E140" s="105">
        <v>5.3442532210909971E-2</v>
      </c>
      <c r="G140">
        <v>133</v>
      </c>
      <c r="H140">
        <f t="shared" ca="1" si="8"/>
        <v>6.9714181433680087E-4</v>
      </c>
    </row>
    <row r="141" spans="2:8">
      <c r="B141" s="13">
        <v>39122</v>
      </c>
      <c r="C141">
        <v>100.83309199999999</v>
      </c>
      <c r="D141" s="262">
        <f t="shared" si="7"/>
        <v>2.1281197679163282</v>
      </c>
      <c r="E141" s="105">
        <v>5.3189416831086356E-2</v>
      </c>
      <c r="G141">
        <v>134</v>
      </c>
      <c r="H141">
        <f t="shared" ca="1" si="8"/>
        <v>1.2253857527357187E-2</v>
      </c>
    </row>
    <row r="142" spans="2:8">
      <c r="B142" s="13">
        <v>37592</v>
      </c>
      <c r="C142">
        <v>32.234408999999999</v>
      </c>
      <c r="D142" s="262">
        <f t="shared" si="7"/>
        <v>-0.46820729516164689</v>
      </c>
      <c r="E142" s="105">
        <v>5.3129709930056619E-2</v>
      </c>
      <c r="G142">
        <v>135</v>
      </c>
      <c r="H142">
        <f t="shared" ca="1" si="8"/>
        <v>1.8992606294928219E-2</v>
      </c>
    </row>
    <row r="143" spans="2:8">
      <c r="B143" s="13">
        <v>39703</v>
      </c>
      <c r="C143">
        <v>60.614612999999999</v>
      </c>
      <c r="D143" s="262">
        <f t="shared" si="7"/>
        <v>-0.41247868919189518</v>
      </c>
      <c r="E143" s="105">
        <v>5.2941375727109968E-2</v>
      </c>
      <c r="G143">
        <v>136</v>
      </c>
      <c r="H143">
        <f t="shared" ca="1" si="8"/>
        <v>1.6477212691969414E-2</v>
      </c>
    </row>
    <row r="144" spans="2:8">
      <c r="B144" s="13">
        <v>39421</v>
      </c>
      <c r="C144">
        <v>103.170067</v>
      </c>
      <c r="D144" s="262">
        <f t="shared" si="7"/>
        <v>-0.87399836612980186</v>
      </c>
      <c r="E144" s="105">
        <v>5.2475322519922353E-2</v>
      </c>
      <c r="G144">
        <v>137</v>
      </c>
      <c r="H144">
        <f t="shared" ca="1" si="8"/>
        <v>4.0734402079972101E-2</v>
      </c>
    </row>
    <row r="145" spans="2:8">
      <c r="B145" s="13">
        <v>42425</v>
      </c>
      <c r="C145">
        <v>818.79943800000001</v>
      </c>
      <c r="D145" s="262">
        <f t="shared" si="7"/>
        <v>-0.21969542884822477</v>
      </c>
      <c r="E145" s="105">
        <v>5.2367132864598306E-2</v>
      </c>
      <c r="G145">
        <v>138</v>
      </c>
      <c r="H145">
        <f t="shared" ca="1" si="8"/>
        <v>1.8186930918536667E-2</v>
      </c>
    </row>
    <row r="146" spans="2:8">
      <c r="B146" s="13">
        <v>43874</v>
      </c>
      <c r="C146">
        <v>1049.33313</v>
      </c>
      <c r="D146" s="262">
        <f t="shared" si="7"/>
        <v>32.645575557326829</v>
      </c>
      <c r="E146" s="105">
        <v>5.2270483074083711E-2</v>
      </c>
      <c r="G146">
        <v>139</v>
      </c>
      <c r="H146">
        <f t="shared" ca="1" si="8"/>
        <v>9.2951997178115659E-3</v>
      </c>
    </row>
    <row r="147" spans="2:8">
      <c r="B147" s="13">
        <v>37907</v>
      </c>
      <c r="C147">
        <v>31.187849</v>
      </c>
      <c r="D147" s="262">
        <f t="shared" si="7"/>
        <v>-0.20336079258883882</v>
      </c>
      <c r="E147" s="105">
        <v>5.214562605312488E-2</v>
      </c>
      <c r="G147">
        <v>140</v>
      </c>
      <c r="H147">
        <f t="shared" ca="1" si="8"/>
        <v>5.9197077281111059E-2</v>
      </c>
    </row>
    <row r="148" spans="2:8">
      <c r="B148" s="13">
        <v>39729</v>
      </c>
      <c r="C148">
        <v>39.149276999999998</v>
      </c>
      <c r="D148" s="262">
        <f t="shared" si="7"/>
        <v>-0.99470612343578346</v>
      </c>
      <c r="E148" s="105">
        <v>5.2072560755624941E-2</v>
      </c>
      <c r="G148">
        <v>141</v>
      </c>
      <c r="H148">
        <f t="shared" ca="1" si="8"/>
        <v>-1.8779044206833936E-3</v>
      </c>
    </row>
    <row r="149" spans="2:8">
      <c r="B149" s="13">
        <v>45405</v>
      </c>
      <c r="C149">
        <v>7395.2001950000003</v>
      </c>
      <c r="D149" s="262">
        <f t="shared" si="7"/>
        <v>70.534624514957358</v>
      </c>
      <c r="E149">
        <v>5.1926388212027663E-2</v>
      </c>
      <c r="G149">
        <v>142</v>
      </c>
      <c r="H149">
        <f t="shared" ca="1" si="8"/>
        <v>3.9406892287872043E-3</v>
      </c>
    </row>
    <row r="150" spans="2:8">
      <c r="B150" s="13">
        <v>39142</v>
      </c>
      <c r="C150">
        <v>103.379311</v>
      </c>
      <c r="D150" s="262">
        <f t="shared" si="7"/>
        <v>3.0508728047242157</v>
      </c>
      <c r="E150" s="105">
        <v>5.181173897281284E-2</v>
      </c>
      <c r="G150">
        <v>143</v>
      </c>
      <c r="H150">
        <f t="shared" ca="1" si="8"/>
        <v>2.4413617462660117E-2</v>
      </c>
    </row>
    <row r="151" spans="2:8">
      <c r="B151" s="13">
        <v>38065</v>
      </c>
      <c r="C151">
        <v>25.520256</v>
      </c>
      <c r="D151" s="262">
        <f t="shared" si="7"/>
        <v>-0.95655601731460949</v>
      </c>
      <c r="E151" s="105">
        <v>5.175870259776845E-2</v>
      </c>
      <c r="G151">
        <v>144</v>
      </c>
      <c r="H151">
        <f t="shared" ca="1" si="8"/>
        <v>3.0796962231061974E-3</v>
      </c>
    </row>
    <row r="152" spans="2:8">
      <c r="B152" s="13">
        <v>42075</v>
      </c>
      <c r="C152">
        <v>587.42901600000005</v>
      </c>
      <c r="D152" s="262">
        <f t="shared" si="7"/>
        <v>24.967095736182742</v>
      </c>
      <c r="E152" s="105">
        <v>5.1743334234450697E-2</v>
      </c>
      <c r="G152">
        <v>145</v>
      </c>
      <c r="H152">
        <f t="shared" ca="1" si="8"/>
        <v>1.9596804290273013E-2</v>
      </c>
    </row>
    <row r="153" spans="2:8">
      <c r="B153" s="13">
        <v>37740</v>
      </c>
      <c r="C153">
        <v>22.622053000000001</v>
      </c>
      <c r="D153" s="262">
        <f t="shared" si="7"/>
        <v>-0.80800535180220989</v>
      </c>
      <c r="E153" s="105">
        <v>5.1646742357286168E-2</v>
      </c>
      <c r="G153">
        <v>146</v>
      </c>
      <c r="H153">
        <f t="shared" ca="1" si="8"/>
        <v>-1.2136516461783679E-2</v>
      </c>
    </row>
    <row r="154" spans="2:8">
      <c r="B154" s="13">
        <v>40560</v>
      </c>
      <c r="C154">
        <v>117.826477</v>
      </c>
      <c r="D154" s="262">
        <f t="shared" si="7"/>
        <v>0.34779910967788946</v>
      </c>
      <c r="E154" s="105">
        <v>5.1517772471255469E-2</v>
      </c>
      <c r="G154">
        <v>147</v>
      </c>
      <c r="H154">
        <f t="shared" ca="1" si="8"/>
        <v>-3.1443667950837535E-2</v>
      </c>
    </row>
    <row r="155" spans="2:8">
      <c r="B155" s="13">
        <v>40767</v>
      </c>
      <c r="C155">
        <v>87.421394000000006</v>
      </c>
      <c r="D155" s="262">
        <f t="shared" si="7"/>
        <v>1.4545778100831732</v>
      </c>
      <c r="E155" s="105">
        <v>5.1464847469847662E-2</v>
      </c>
      <c r="G155">
        <v>148</v>
      </c>
      <c r="H155">
        <f t="shared" ca="1" si="8"/>
        <v>9.7688520936189786E-3</v>
      </c>
    </row>
    <row r="156" spans="2:8">
      <c r="B156" s="13">
        <v>38175</v>
      </c>
      <c r="C156">
        <v>35.615653999999999</v>
      </c>
      <c r="D156" s="262">
        <f t="shared" si="7"/>
        <v>-0.40514572651609732</v>
      </c>
      <c r="E156" s="105">
        <v>5.1330990407338017E-2</v>
      </c>
      <c r="G156">
        <v>149</v>
      </c>
      <c r="H156">
        <f t="shared" ca="1" si="8"/>
        <v>-6.9337675774410787E-2</v>
      </c>
    </row>
    <row r="157" spans="2:8">
      <c r="B157" s="13">
        <v>38460</v>
      </c>
      <c r="C157">
        <v>59.872906</v>
      </c>
      <c r="D157" s="262">
        <f t="shared" si="7"/>
        <v>-0.46615172082325951</v>
      </c>
      <c r="E157" s="105">
        <v>5.1244422832580801E-2</v>
      </c>
      <c r="G157">
        <v>150</v>
      </c>
      <c r="H157">
        <f t="shared" ca="1" si="8"/>
        <v>-3.3564000173781708E-2</v>
      </c>
    </row>
    <row r="158" spans="2:8">
      <c r="B158" s="13">
        <v>40382</v>
      </c>
      <c r="C158">
        <v>112.153412</v>
      </c>
      <c r="D158" s="262">
        <f t="shared" si="7"/>
        <v>-0.76601877194623424</v>
      </c>
      <c r="E158" s="105">
        <v>5.117586072023967E-2</v>
      </c>
      <c r="G158">
        <v>151</v>
      </c>
      <c r="H158">
        <f t="shared" ca="1" si="8"/>
        <v>-1.9762999983205538E-2</v>
      </c>
    </row>
    <row r="159" spans="2:8">
      <c r="B159" s="13">
        <v>42118</v>
      </c>
      <c r="C159">
        <v>479.32653800000003</v>
      </c>
      <c r="D159" s="262">
        <f t="shared" si="7"/>
        <v>6.9398085841822486</v>
      </c>
      <c r="E159" s="105">
        <v>5.0909020176024743E-2</v>
      </c>
      <c r="G159">
        <v>152</v>
      </c>
      <c r="H159">
        <f t="shared" ca="1" si="8"/>
        <v>-8.2809854072692732E-3</v>
      </c>
    </row>
    <row r="160" spans="2:8">
      <c r="B160" s="13">
        <v>39968</v>
      </c>
      <c r="C160">
        <v>60.370037000000004</v>
      </c>
      <c r="D160" s="262">
        <f t="shared" si="7"/>
        <v>-6.4418432114098798E-2</v>
      </c>
      <c r="E160" s="105">
        <v>5.0409023315951609E-2</v>
      </c>
      <c r="G160">
        <v>153</v>
      </c>
      <c r="H160">
        <f t="shared" ca="1" si="8"/>
        <v>5.4653321366724086E-2</v>
      </c>
    </row>
    <row r="161" spans="2:8">
      <c r="B161" s="13">
        <v>39521</v>
      </c>
      <c r="C161">
        <v>64.526748999999995</v>
      </c>
      <c r="D161" s="262">
        <f t="shared" si="7"/>
        <v>-0.93465568124549725</v>
      </c>
      <c r="E161" s="105">
        <v>5.029602326139572E-2</v>
      </c>
      <c r="G161">
        <v>154</v>
      </c>
      <c r="H161">
        <f t="shared" ca="1" si="8"/>
        <v>-4.3945940350284533E-2</v>
      </c>
    </row>
    <row r="162" spans="2:8">
      <c r="B162" s="13">
        <v>43389</v>
      </c>
      <c r="C162">
        <v>987.48828100000003</v>
      </c>
      <c r="D162" s="262">
        <f t="shared" si="7"/>
        <v>-0.36465885506005541</v>
      </c>
      <c r="E162" s="105">
        <v>5.020420115040241E-2</v>
      </c>
      <c r="G162">
        <v>155</v>
      </c>
      <c r="H162">
        <f t="shared" ca="1" si="8"/>
        <v>-1.0764170305657314E-2</v>
      </c>
    </row>
    <row r="163" spans="2:8">
      <c r="B163" s="13">
        <v>44132</v>
      </c>
      <c r="C163">
        <v>1554.2646480000001</v>
      </c>
      <c r="D163" s="262">
        <f t="shared" si="7"/>
        <v>54.477896679195972</v>
      </c>
      <c r="E163" s="105">
        <v>5.0172320048925724E-2</v>
      </c>
      <c r="G163">
        <v>156</v>
      </c>
      <c r="H163">
        <f t="shared" ca="1" si="8"/>
        <v>-8.1247283237834228E-2</v>
      </c>
    </row>
    <row r="164" spans="2:8">
      <c r="B164" s="13">
        <v>37881</v>
      </c>
      <c r="C164">
        <v>28.015926</v>
      </c>
      <c r="D164" s="262">
        <f t="shared" si="7"/>
        <v>-0.9606870400202443</v>
      </c>
      <c r="E164" s="105">
        <v>5.009056942638393E-2</v>
      </c>
      <c r="G164">
        <v>157</v>
      </c>
      <c r="H164">
        <f t="shared" ca="1" si="8"/>
        <v>-1.8424015373396749E-2</v>
      </c>
    </row>
    <row r="165" spans="2:8">
      <c r="B165" s="13">
        <v>42877</v>
      </c>
      <c r="C165">
        <v>712.63842799999998</v>
      </c>
      <c r="D165" s="262">
        <f t="shared" si="7"/>
        <v>17.620199224343036</v>
      </c>
      <c r="E165" s="105">
        <v>4.9917505626229E-2</v>
      </c>
      <c r="G165">
        <v>158</v>
      </c>
      <c r="H165">
        <f t="shared" ca="1" si="8"/>
        <v>1.4550496898718783E-2</v>
      </c>
    </row>
    <row r="166" spans="2:8">
      <c r="B166" s="13">
        <v>38001</v>
      </c>
      <c r="C166">
        <v>38.272331000000001</v>
      </c>
      <c r="D166" s="262">
        <f t="shared" si="7"/>
        <v>3.4828077180223981E-2</v>
      </c>
      <c r="E166" s="105">
        <v>4.9911601016851673E-2</v>
      </c>
      <c r="G166">
        <v>159</v>
      </c>
      <c r="H166">
        <f t="shared" ca="1" si="8"/>
        <v>-2.7979769042947304E-2</v>
      </c>
    </row>
    <row r="167" spans="2:8">
      <c r="B167" s="13">
        <v>37460</v>
      </c>
      <c r="C167">
        <v>36.984240999999997</v>
      </c>
      <c r="D167" s="262">
        <f t="shared" si="7"/>
        <v>-0.65568793695875638</v>
      </c>
      <c r="E167" s="105">
        <v>4.9817167402026706E-2</v>
      </c>
      <c r="G167">
        <v>160</v>
      </c>
      <c r="H167">
        <f t="shared" ca="1" si="8"/>
        <v>-2.935061309814908E-2</v>
      </c>
    </row>
    <row r="168" spans="2:8">
      <c r="B168" s="13">
        <v>40520</v>
      </c>
      <c r="C168">
        <v>107.414886</v>
      </c>
      <c r="D168" s="262">
        <f t="shared" si="7"/>
        <v>-6.6140833658088483E-2</v>
      </c>
      <c r="E168" s="105">
        <v>4.9768367579576651E-2</v>
      </c>
      <c r="G168">
        <v>161</v>
      </c>
      <c r="H168">
        <f t="shared" ca="1" si="8"/>
        <v>5.7511782030323809E-3</v>
      </c>
    </row>
    <row r="169" spans="2:8">
      <c r="B169" s="13">
        <v>40473</v>
      </c>
      <c r="C169">
        <v>115.022575</v>
      </c>
      <c r="D169" s="262">
        <f t="shared" si="7"/>
        <v>3.0520520619611191</v>
      </c>
      <c r="E169" s="105">
        <v>4.9473435161972654E-2</v>
      </c>
      <c r="G169">
        <v>162</v>
      </c>
      <c r="H169">
        <f t="shared" ca="1" si="8"/>
        <v>1.7557902590347108E-2</v>
      </c>
    </row>
    <row r="170" spans="2:8">
      <c r="B170" s="13">
        <v>37812</v>
      </c>
      <c r="C170">
        <v>28.386253</v>
      </c>
      <c r="D170" s="262">
        <f t="shared" si="7"/>
        <v>-0.14624695932516274</v>
      </c>
      <c r="E170" s="105">
        <v>4.9404880424880587E-2</v>
      </c>
      <c r="G170">
        <v>163</v>
      </c>
      <c r="H170">
        <f t="shared" ca="1" si="8"/>
        <v>-9.0279913268225074E-3</v>
      </c>
    </row>
    <row r="171" spans="2:8">
      <c r="B171" s="13">
        <v>38149</v>
      </c>
      <c r="C171">
        <v>33.248787</v>
      </c>
      <c r="D171" s="262">
        <f t="shared" si="7"/>
        <v>-0.7309721732223089</v>
      </c>
      <c r="E171" s="105">
        <v>4.9289001080822875E-2</v>
      </c>
      <c r="G171">
        <v>164</v>
      </c>
      <c r="H171">
        <f t="shared" ca="1" si="8"/>
        <v>5.4666730579495566E-2</v>
      </c>
    </row>
    <row r="172" spans="2:8">
      <c r="B172" s="13">
        <v>39238</v>
      </c>
      <c r="C172">
        <v>123.58865400000001</v>
      </c>
      <c r="D172" s="262">
        <f t="shared" si="7"/>
        <v>-0.4792327853664024</v>
      </c>
      <c r="E172" s="105">
        <v>4.9281953995341077E-2</v>
      </c>
      <c r="G172">
        <v>165</v>
      </c>
      <c r="H172">
        <f t="shared" ca="1" si="8"/>
        <v>4.4038993514040226E-2</v>
      </c>
    </row>
    <row r="173" spans="2:8">
      <c r="B173" s="13">
        <v>41767</v>
      </c>
      <c r="C173">
        <v>237.32034300000001</v>
      </c>
      <c r="D173" s="262">
        <f t="shared" si="7"/>
        <v>5.5634163467494417</v>
      </c>
      <c r="E173" s="105">
        <v>4.9168856944958934E-2</v>
      </c>
      <c r="G173">
        <v>166</v>
      </c>
      <c r="H173">
        <f t="shared" ca="1" si="8"/>
        <v>2.4082269183187351E-2</v>
      </c>
    </row>
    <row r="174" spans="2:8">
      <c r="B174" s="13">
        <v>39745</v>
      </c>
      <c r="C174">
        <v>36.158051</v>
      </c>
      <c r="D174" s="262">
        <f t="shared" si="7"/>
        <v>-0.2321216291460208</v>
      </c>
      <c r="E174" s="105">
        <v>4.9126547817085538E-2</v>
      </c>
      <c r="G174">
        <v>167</v>
      </c>
      <c r="H174">
        <f t="shared" ca="1" si="8"/>
        <v>-3.424122337673485E-3</v>
      </c>
    </row>
    <row r="175" spans="2:8">
      <c r="B175" s="13">
        <v>39727</v>
      </c>
      <c r="C175">
        <v>47.088253000000002</v>
      </c>
      <c r="D175" s="262">
        <f t="shared" si="7"/>
        <v>-0.55463522382514718</v>
      </c>
      <c r="E175" s="105">
        <v>4.9036208731152199E-2</v>
      </c>
      <c r="G175">
        <v>168</v>
      </c>
      <c r="H175">
        <f t="shared" ca="1" si="8"/>
        <v>7.028884849470915E-2</v>
      </c>
    </row>
    <row r="176" spans="2:8">
      <c r="B176" s="13">
        <v>39121</v>
      </c>
      <c r="C176">
        <v>105.72963</v>
      </c>
      <c r="D176" s="262">
        <f t="shared" si="7"/>
        <v>-0.63530043257321256</v>
      </c>
      <c r="E176" s="105">
        <v>4.8560823662930096E-2</v>
      </c>
      <c r="G176">
        <v>169</v>
      </c>
      <c r="H176">
        <f t="shared" ca="1" si="8"/>
        <v>2.6094040969108681E-2</v>
      </c>
    </row>
    <row r="177" spans="2:8">
      <c r="B177" s="13">
        <v>41906</v>
      </c>
      <c r="C177">
        <v>289.90884399999999</v>
      </c>
      <c r="D177" s="262">
        <f t="shared" si="7"/>
        <v>6.0915809748593626</v>
      </c>
      <c r="E177" s="105">
        <v>4.8393783873405052E-2</v>
      </c>
      <c r="G177">
        <v>170</v>
      </c>
      <c r="H177">
        <f t="shared" ca="1" si="8"/>
        <v>6.8353482298295111E-3</v>
      </c>
    </row>
    <row r="178" spans="2:8">
      <c r="B178" s="13">
        <v>37984</v>
      </c>
      <c r="C178">
        <v>40.880707000000001</v>
      </c>
      <c r="D178" s="262">
        <f t="shared" si="7"/>
        <v>-0.63530228688988277</v>
      </c>
      <c r="E178" s="105">
        <v>4.8307040334480175E-2</v>
      </c>
      <c r="G178">
        <v>171</v>
      </c>
      <c r="H178">
        <f t="shared" ca="1" si="8"/>
        <v>-3.1293101936568327E-2</v>
      </c>
    </row>
    <row r="179" spans="2:8">
      <c r="B179" s="13">
        <v>39289</v>
      </c>
      <c r="C179">
        <v>112.09477200000001</v>
      </c>
      <c r="D179" s="262">
        <f t="shared" si="7"/>
        <v>0.12637083513249586</v>
      </c>
      <c r="E179" s="105">
        <v>4.8274840220173539E-2</v>
      </c>
      <c r="G179">
        <v>172</v>
      </c>
      <c r="H179">
        <f t="shared" ca="1" si="8"/>
        <v>1.4088970975977643E-2</v>
      </c>
    </row>
    <row r="180" spans="2:8">
      <c r="B180" s="13">
        <v>40597</v>
      </c>
      <c r="C180">
        <v>99.518531999999993</v>
      </c>
      <c r="D180" s="262">
        <f t="shared" si="7"/>
        <v>-0.90020289005602672</v>
      </c>
      <c r="E180" s="105">
        <v>4.8208319393617659E-2</v>
      </c>
      <c r="G180">
        <v>173</v>
      </c>
      <c r="H180">
        <f t="shared" ca="1" si="8"/>
        <v>3.2351372022640947E-3</v>
      </c>
    </row>
    <row r="181" spans="2:8">
      <c r="B181" s="13">
        <v>43875</v>
      </c>
      <c r="C181">
        <v>997.20855700000004</v>
      </c>
      <c r="D181" s="262">
        <f t="shared" si="7"/>
        <v>9.8897401215086713</v>
      </c>
      <c r="E181" s="105">
        <v>4.8048302773906988E-2</v>
      </c>
      <c r="G181">
        <v>174</v>
      </c>
      <c r="H181">
        <f t="shared" ca="1" si="8"/>
        <v>-3.251194235867897E-2</v>
      </c>
    </row>
    <row r="182" spans="2:8">
      <c r="B182" s="13">
        <v>40807</v>
      </c>
      <c r="C182">
        <v>91.573218999999995</v>
      </c>
      <c r="D182" s="262">
        <f t="shared" si="7"/>
        <v>-6.215718080245778E-2</v>
      </c>
      <c r="E182" s="105">
        <v>4.7238565459166791E-2</v>
      </c>
      <c r="G182">
        <v>175</v>
      </c>
      <c r="H182">
        <f t="shared" ca="1" si="8"/>
        <v>3.2884108035630015E-2</v>
      </c>
    </row>
    <row r="183" spans="2:8">
      <c r="B183" s="13">
        <v>40583</v>
      </c>
      <c r="C183">
        <v>97.642394999999993</v>
      </c>
      <c r="D183" s="262">
        <f t="shared" si="7"/>
        <v>3.3912590992491056</v>
      </c>
      <c r="E183" s="105">
        <v>4.7092640686029918E-2</v>
      </c>
      <c r="G183">
        <v>176</v>
      </c>
      <c r="H183">
        <f t="shared" ca="1" si="8"/>
        <v>-1.6467011754745936E-2</v>
      </c>
    </row>
    <row r="184" spans="2:8">
      <c r="B184" s="13">
        <v>37708</v>
      </c>
      <c r="C184">
        <v>22.235626</v>
      </c>
      <c r="D184" s="262">
        <f t="shared" si="7"/>
        <v>-0.82974591623750216</v>
      </c>
      <c r="E184" s="105">
        <v>4.7005281918777252E-2</v>
      </c>
      <c r="G184">
        <v>177</v>
      </c>
      <c r="H184">
        <f t="shared" ca="1" si="8"/>
        <v>-6.4950121038677228E-2</v>
      </c>
    </row>
    <row r="185" spans="2:8">
      <c r="B185" s="13">
        <v>40263</v>
      </c>
      <c r="C185">
        <v>130.6026</v>
      </c>
      <c r="D185" s="262">
        <f t="shared" si="7"/>
        <v>0.78974953556855632</v>
      </c>
      <c r="E185" s="105">
        <v>4.6975710534839815E-2</v>
      </c>
      <c r="G185">
        <v>178</v>
      </c>
      <c r="H185">
        <f t="shared" ca="1" si="8"/>
        <v>9.3638706456102699E-3</v>
      </c>
    </row>
    <row r="186" spans="2:8">
      <c r="B186" s="13">
        <v>38825</v>
      </c>
      <c r="C186">
        <v>72.972556999999995</v>
      </c>
      <c r="D186" s="262">
        <f t="shared" si="7"/>
        <v>-0.11827574998912542</v>
      </c>
      <c r="E186" s="105">
        <v>4.6974884487794757E-2</v>
      </c>
      <c r="G186">
        <v>179</v>
      </c>
      <c r="H186">
        <f t="shared" ca="1" si="8"/>
        <v>-2.4658317301296976E-2</v>
      </c>
    </row>
    <row r="187" spans="2:8">
      <c r="B187" s="13">
        <v>40869</v>
      </c>
      <c r="C187">
        <v>82.761200000000002</v>
      </c>
      <c r="D187" s="262">
        <f t="shared" si="7"/>
        <v>-0.99214162259416272</v>
      </c>
      <c r="E187" s="105">
        <v>4.6891892485053266E-2</v>
      </c>
      <c r="G187">
        <v>180</v>
      </c>
      <c r="H187">
        <f t="shared" ca="1" si="8"/>
        <v>-4.5800128996538965E-2</v>
      </c>
    </row>
    <row r="188" spans="2:8">
      <c r="B188" s="13">
        <v>44791</v>
      </c>
      <c r="C188">
        <v>10531.588867</v>
      </c>
      <c r="D188" s="262">
        <f t="shared" si="7"/>
        <v>19.594258615927906</v>
      </c>
      <c r="E188" s="105">
        <v>4.6889511183078401E-2</v>
      </c>
      <c r="G188">
        <v>181</v>
      </c>
      <c r="H188">
        <f t="shared" ca="1" si="8"/>
        <v>9.1223037929382567E-3</v>
      </c>
    </row>
    <row r="189" spans="2:8">
      <c r="B189" s="13">
        <v>42165</v>
      </c>
      <c r="C189">
        <v>511.384705</v>
      </c>
      <c r="D189" s="262">
        <f t="shared" si="7"/>
        <v>-0.68564111056235999</v>
      </c>
      <c r="E189" s="105">
        <v>4.6737684873343066E-2</v>
      </c>
      <c r="G189">
        <v>182</v>
      </c>
      <c r="H189">
        <f t="shared" ca="1" si="8"/>
        <v>-2.6983799603284179E-2</v>
      </c>
    </row>
    <row r="190" spans="2:8">
      <c r="B190" s="13">
        <v>44131</v>
      </c>
      <c r="C190">
        <v>1626.7543949999999</v>
      </c>
      <c r="D190" s="262">
        <f t="shared" si="7"/>
        <v>22.106883011562957</v>
      </c>
      <c r="E190" s="105">
        <v>4.6639256122358801E-2</v>
      </c>
      <c r="G190">
        <v>183</v>
      </c>
      <c r="H190">
        <f t="shared" ca="1" si="8"/>
        <v>-8.7543519723019304E-3</v>
      </c>
    </row>
    <row r="191" spans="2:8">
      <c r="B191" s="13">
        <v>38761</v>
      </c>
      <c r="C191">
        <v>70.401291000000001</v>
      </c>
      <c r="D191" s="262">
        <f t="shared" si="7"/>
        <v>0.94504054423446693</v>
      </c>
      <c r="E191" s="105">
        <v>4.6635995937877935E-2</v>
      </c>
      <c r="G191">
        <v>184</v>
      </c>
      <c r="H191">
        <f t="shared" ca="1" si="8"/>
        <v>6.2164302949944536E-3</v>
      </c>
    </row>
    <row r="192" spans="2:8">
      <c r="B192" s="13">
        <v>37964</v>
      </c>
      <c r="C192">
        <v>36.195281999999999</v>
      </c>
      <c r="D192" s="262">
        <f t="shared" si="7"/>
        <v>-0.59456003839680871</v>
      </c>
      <c r="E192" s="105">
        <v>4.6554740877725126E-2</v>
      </c>
      <c r="G192">
        <v>185</v>
      </c>
      <c r="H192">
        <f t="shared" ca="1" si="8"/>
        <v>1.1082349181783671E-2</v>
      </c>
    </row>
    <row r="193" spans="2:8">
      <c r="B193" s="13">
        <v>41332</v>
      </c>
      <c r="C193">
        <v>89.274085999999997</v>
      </c>
      <c r="D193" s="262">
        <f t="shared" si="7"/>
        <v>-0.31289930752779149</v>
      </c>
      <c r="E193" s="105">
        <v>4.6279732228403758E-2</v>
      </c>
      <c r="G193">
        <v>186</v>
      </c>
      <c r="H193">
        <f t="shared" ca="1" si="8"/>
        <v>-4.0576753885109222E-2</v>
      </c>
    </row>
    <row r="194" spans="2:8">
      <c r="B194" s="13">
        <v>40497</v>
      </c>
      <c r="C194">
        <v>129.92868000000001</v>
      </c>
      <c r="D194" s="262">
        <f t="shared" si="7"/>
        <v>0.68270972869037849</v>
      </c>
      <c r="E194" s="105">
        <v>4.5627703535999133E-2</v>
      </c>
      <c r="G194">
        <v>187</v>
      </c>
      <c r="H194">
        <f t="shared" ca="1" si="8"/>
        <v>-5.5731653967227214E-2</v>
      </c>
    </row>
    <row r="195" spans="2:8">
      <c r="B195" s="13">
        <v>39476</v>
      </c>
      <c r="C195">
        <v>77.213959000000003</v>
      </c>
      <c r="D195" s="262">
        <f t="shared" si="7"/>
        <v>-0.54605762650224388</v>
      </c>
      <c r="E195" s="105">
        <v>4.5532905008639449E-2</v>
      </c>
      <c r="G195">
        <v>188</v>
      </c>
      <c r="H195">
        <f t="shared" ca="1" si="8"/>
        <v>-6.3928808613455332E-2</v>
      </c>
    </row>
    <row r="196" spans="2:8">
      <c r="B196" s="13">
        <v>41655</v>
      </c>
      <c r="C196">
        <v>170.09639000000001</v>
      </c>
      <c r="D196" s="262">
        <f t="shared" si="7"/>
        <v>-0.97211406687445912</v>
      </c>
      <c r="E196" s="105">
        <v>4.5385704470539676E-2</v>
      </c>
      <c r="G196">
        <v>189</v>
      </c>
      <c r="H196">
        <f t="shared" ca="1" si="8"/>
        <v>-2.876594594366725E-2</v>
      </c>
    </row>
    <row r="197" spans="2:8">
      <c r="B197" s="13">
        <v>44489</v>
      </c>
      <c r="C197">
        <v>6099.7202150000003</v>
      </c>
      <c r="D197" s="262">
        <f t="shared" si="7"/>
        <v>6.8855119236703803</v>
      </c>
      <c r="E197" s="105">
        <v>4.5296181521078144E-2</v>
      </c>
      <c r="G197">
        <v>190</v>
      </c>
      <c r="H197">
        <f t="shared" ca="1" si="8"/>
        <v>-4.4513686011593882E-2</v>
      </c>
    </row>
    <row r="198" spans="2:8">
      <c r="B198" s="13">
        <v>43951</v>
      </c>
      <c r="C198">
        <v>773.53509499999996</v>
      </c>
      <c r="D198" s="262">
        <f t="shared" si="7"/>
        <v>-0.23772800427810017</v>
      </c>
      <c r="E198" s="105">
        <v>4.5241398973774244E-2</v>
      </c>
      <c r="G198">
        <v>191</v>
      </c>
      <c r="H198">
        <f t="shared" ca="1" si="8"/>
        <v>4.5456164213484765E-2</v>
      </c>
    </row>
    <row r="199" spans="2:8">
      <c r="B199" s="13">
        <v>42235</v>
      </c>
      <c r="C199">
        <v>1014.775696</v>
      </c>
      <c r="D199" s="262">
        <f t="shared" si="7"/>
        <v>9.3309967122760025</v>
      </c>
      <c r="E199" s="105">
        <v>4.5230145522335743E-2</v>
      </c>
      <c r="G199">
        <v>192</v>
      </c>
      <c r="H199">
        <f t="shared" ca="1" si="8"/>
        <v>7.8857758597835684E-3</v>
      </c>
    </row>
    <row r="200" spans="2:8">
      <c r="B200" s="13">
        <v>40158</v>
      </c>
      <c r="C200">
        <v>98.226310999999995</v>
      </c>
      <c r="D200" s="262">
        <f t="shared" ref="D200:D263" si="9">(C200-C201)/C201</f>
        <v>0.46665656607072364</v>
      </c>
      <c r="E200" s="105">
        <v>4.5037521107268559E-2</v>
      </c>
      <c r="G200">
        <v>193</v>
      </c>
      <c r="H200">
        <f t="shared" ca="1" si="8"/>
        <v>1.3257444211363868E-3</v>
      </c>
    </row>
    <row r="201" spans="2:8">
      <c r="B201" s="13">
        <v>38873</v>
      </c>
      <c r="C201">
        <v>66.972945999999993</v>
      </c>
      <c r="D201" s="262">
        <f t="shared" si="9"/>
        <v>0.31753570557494326</v>
      </c>
      <c r="E201" s="105">
        <v>4.4931954237769189E-2</v>
      </c>
      <c r="G201">
        <v>194</v>
      </c>
      <c r="H201">
        <f t="shared" ref="H201:H264" ca="1" si="10">_xlfn.NORM.INV(RAND(),N$9,N$10)</f>
        <v>3.5952942327467416E-2</v>
      </c>
    </row>
    <row r="202" spans="2:8">
      <c r="B202" s="13">
        <v>39717</v>
      </c>
      <c r="C202">
        <v>50.831977999999999</v>
      </c>
      <c r="D202" s="262">
        <f t="shared" si="9"/>
        <v>0.49198911098725484</v>
      </c>
      <c r="E202" s="105">
        <v>4.4856645100593062E-2</v>
      </c>
      <c r="G202">
        <v>195</v>
      </c>
      <c r="H202">
        <f t="shared" ca="1" si="10"/>
        <v>-5.6842987752268939E-2</v>
      </c>
    </row>
    <row r="203" spans="2:8">
      <c r="B203" s="13">
        <v>37959</v>
      </c>
      <c r="C203">
        <v>34.069938999999998</v>
      </c>
      <c r="D203" s="262">
        <f t="shared" si="9"/>
        <v>-0.96350009735538866</v>
      </c>
      <c r="E203" s="105">
        <v>4.4422555913493054E-2</v>
      </c>
      <c r="G203">
        <v>196</v>
      </c>
      <c r="H203">
        <f t="shared" ca="1" si="10"/>
        <v>-4.4059643706407373E-2</v>
      </c>
    </row>
    <row r="204" spans="2:8">
      <c r="B204" s="13">
        <v>42381</v>
      </c>
      <c r="C204">
        <v>933.425476</v>
      </c>
      <c r="D204" s="262">
        <f t="shared" si="9"/>
        <v>21.566272012665777</v>
      </c>
      <c r="E204" s="105">
        <v>4.4344427730330038E-2</v>
      </c>
      <c r="G204">
        <v>197</v>
      </c>
      <c r="H204">
        <f t="shared" ca="1" si="10"/>
        <v>-5.0961077228604101E-2</v>
      </c>
    </row>
    <row r="205" spans="2:8">
      <c r="B205" s="13">
        <v>37446</v>
      </c>
      <c r="C205">
        <v>41.363742999999999</v>
      </c>
      <c r="D205" s="262">
        <f t="shared" si="9"/>
        <v>-0.93223690087980216</v>
      </c>
      <c r="E205" s="105">
        <v>4.4308926596800455E-2</v>
      </c>
      <c r="G205">
        <v>198</v>
      </c>
      <c r="H205">
        <f t="shared" ca="1" si="10"/>
        <v>2.7937883572868933E-2</v>
      </c>
    </row>
    <row r="206" spans="2:8">
      <c r="B206" s="13">
        <v>43698</v>
      </c>
      <c r="C206">
        <v>610.41693099999998</v>
      </c>
      <c r="D206" s="262">
        <f t="shared" si="9"/>
        <v>8.7941668048278707</v>
      </c>
      <c r="E206" s="105">
        <v>4.4169812820937376E-2</v>
      </c>
      <c r="G206">
        <v>199</v>
      </c>
      <c r="H206">
        <f t="shared" ca="1" si="10"/>
        <v>4.630329218328949E-4</v>
      </c>
    </row>
    <row r="207" spans="2:8">
      <c r="B207" s="13">
        <v>38455</v>
      </c>
      <c r="C207">
        <v>62.324539000000001</v>
      </c>
      <c r="D207" s="262">
        <f t="shared" si="9"/>
        <v>-0.25550994505712338</v>
      </c>
      <c r="E207" s="105">
        <v>4.3854786858684686E-2</v>
      </c>
      <c r="G207">
        <v>200</v>
      </c>
      <c r="H207">
        <f t="shared" ca="1" si="10"/>
        <v>2.8782254965577529E-4</v>
      </c>
    </row>
    <row r="208" spans="2:8">
      <c r="B208" s="13">
        <v>40780</v>
      </c>
      <c r="C208">
        <v>83.714400999999995</v>
      </c>
      <c r="D208" s="262">
        <f t="shared" si="9"/>
        <v>-0.88131009492136947</v>
      </c>
      <c r="E208" s="105">
        <v>4.3845724495651377E-2</v>
      </c>
      <c r="G208">
        <v>201</v>
      </c>
      <c r="H208">
        <f t="shared" ca="1" si="10"/>
        <v>1.5056931248777492E-2</v>
      </c>
    </row>
    <row r="209" spans="2:8">
      <c r="B209" s="13">
        <v>43664</v>
      </c>
      <c r="C209">
        <v>705.32031300000006</v>
      </c>
      <c r="D209" s="262">
        <f t="shared" si="9"/>
        <v>-0.9145165957191933</v>
      </c>
      <c r="E209" s="105">
        <v>4.3623889812140042E-2</v>
      </c>
      <c r="G209">
        <v>202</v>
      </c>
      <c r="H209">
        <f t="shared" ca="1" si="10"/>
        <v>1.1724142436763065E-2</v>
      </c>
    </row>
    <row r="210" spans="2:8">
      <c r="B210" s="13">
        <v>44673</v>
      </c>
      <c r="C210">
        <v>8250.9619139999995</v>
      </c>
      <c r="D210" s="262">
        <f t="shared" si="9"/>
        <v>15.102358518908957</v>
      </c>
      <c r="E210" s="105">
        <v>4.3523749736586403E-2</v>
      </c>
      <c r="G210">
        <v>203</v>
      </c>
      <c r="H210">
        <f t="shared" ca="1" si="10"/>
        <v>-3.5743081315678063E-2</v>
      </c>
    </row>
    <row r="211" spans="2:8">
      <c r="B211" s="13">
        <v>42160</v>
      </c>
      <c r="C211">
        <v>512.40704300000004</v>
      </c>
      <c r="D211" s="262">
        <f t="shared" si="9"/>
        <v>5.9749692701969712</v>
      </c>
      <c r="E211" s="105">
        <v>4.329908601842633E-2</v>
      </c>
      <c r="G211">
        <v>204</v>
      </c>
      <c r="H211">
        <f t="shared" ca="1" si="10"/>
        <v>-7.1519646157736608E-2</v>
      </c>
    </row>
    <row r="212" spans="2:8">
      <c r="B212" s="13">
        <v>39644</v>
      </c>
      <c r="C212">
        <v>73.463699000000005</v>
      </c>
      <c r="D212" s="262">
        <f t="shared" si="9"/>
        <v>0.36062744325528379</v>
      </c>
      <c r="E212" s="105">
        <v>4.3280764486057041E-2</v>
      </c>
      <c r="G212">
        <v>205</v>
      </c>
      <c r="H212">
        <f t="shared" ca="1" si="10"/>
        <v>-6.4672504905290085E-2</v>
      </c>
    </row>
    <row r="213" spans="2:8">
      <c r="B213" s="13">
        <v>39953</v>
      </c>
      <c r="C213">
        <v>53.992516000000002</v>
      </c>
      <c r="D213" s="262">
        <f t="shared" si="9"/>
        <v>-0.44467202447994625</v>
      </c>
      <c r="E213" s="105">
        <v>4.3257116830618579E-2</v>
      </c>
      <c r="G213">
        <v>206</v>
      </c>
      <c r="H213">
        <f t="shared" ca="1" si="10"/>
        <v>-1.1252743154340846E-2</v>
      </c>
    </row>
    <row r="214" spans="2:8">
      <c r="B214" s="13">
        <v>39457</v>
      </c>
      <c r="C214">
        <v>97.226356999999993</v>
      </c>
      <c r="D214" s="262">
        <f t="shared" si="9"/>
        <v>-0.88774597056060278</v>
      </c>
      <c r="E214" s="105">
        <v>4.3096945670239709E-2</v>
      </c>
      <c r="G214">
        <v>207</v>
      </c>
      <c r="H214">
        <f t="shared" ca="1" si="10"/>
        <v>2.543683618064246E-2</v>
      </c>
    </row>
    <row r="215" spans="2:8">
      <c r="B215" s="13">
        <v>43490</v>
      </c>
      <c r="C215">
        <v>866.12799099999995</v>
      </c>
      <c r="D215" s="262">
        <f t="shared" si="9"/>
        <v>7.5041014099925718</v>
      </c>
      <c r="E215" s="105">
        <v>4.3080896926163549E-2</v>
      </c>
      <c r="G215">
        <v>208</v>
      </c>
      <c r="H215">
        <f t="shared" ca="1" si="10"/>
        <v>4.0432356898433573E-2</v>
      </c>
    </row>
    <row r="216" spans="2:8">
      <c r="B216" s="13">
        <v>40582</v>
      </c>
      <c r="C216">
        <v>101.84826700000001</v>
      </c>
      <c r="D216" s="262">
        <f t="shared" si="9"/>
        <v>-0.88984517581474154</v>
      </c>
      <c r="E216" s="105">
        <v>4.3074240446478333E-2</v>
      </c>
      <c r="G216">
        <v>209</v>
      </c>
      <c r="H216">
        <f t="shared" ca="1" si="10"/>
        <v>-4.0444716637859278E-2</v>
      </c>
    </row>
    <row r="217" spans="2:8">
      <c r="B217" s="13">
        <v>42261</v>
      </c>
      <c r="C217">
        <v>924.59198000000004</v>
      </c>
      <c r="D217" s="262">
        <f t="shared" si="9"/>
        <v>-0.79127132932548017</v>
      </c>
      <c r="E217" s="105">
        <v>4.2879347765732635E-2</v>
      </c>
      <c r="G217">
        <v>210</v>
      </c>
      <c r="H217">
        <f t="shared" ca="1" si="10"/>
        <v>-3.9872214586427951E-2</v>
      </c>
    </row>
    <row r="218" spans="2:8">
      <c r="B218" s="13">
        <v>44392</v>
      </c>
      <c r="C218">
        <v>4429.6357420000004</v>
      </c>
      <c r="D218" s="262">
        <f t="shared" si="9"/>
        <v>4.1464099671038364</v>
      </c>
      <c r="E218" s="105">
        <v>4.2868943763461738E-2</v>
      </c>
      <c r="G218">
        <v>211</v>
      </c>
      <c r="H218">
        <f t="shared" ca="1" si="10"/>
        <v>2.2843676941261496E-2</v>
      </c>
    </row>
    <row r="219" spans="2:8">
      <c r="B219" s="13">
        <v>42411</v>
      </c>
      <c r="C219">
        <v>860.72344999999996</v>
      </c>
      <c r="D219" s="262">
        <f t="shared" si="9"/>
        <v>0.35047987054135205</v>
      </c>
      <c r="E219" s="105">
        <v>4.2837550181933616E-2</v>
      </c>
      <c r="G219">
        <v>212</v>
      </c>
      <c r="H219">
        <f t="shared" ca="1" si="10"/>
        <v>-7.3435847494420997E-3</v>
      </c>
    </row>
    <row r="220" spans="2:8">
      <c r="B220" s="13">
        <v>43724</v>
      </c>
      <c r="C220">
        <v>637.34637499999997</v>
      </c>
      <c r="D220" s="262">
        <f t="shared" si="9"/>
        <v>10.472682574691619</v>
      </c>
      <c r="E220" s="105">
        <v>4.2635361840239597E-2</v>
      </c>
      <c r="G220">
        <v>213</v>
      </c>
      <c r="H220">
        <f t="shared" ca="1" si="10"/>
        <v>2.4674386782777065E-2</v>
      </c>
    </row>
    <row r="221" spans="2:8">
      <c r="B221" s="13">
        <v>38274</v>
      </c>
      <c r="C221">
        <v>55.553387000000001</v>
      </c>
      <c r="D221" s="262">
        <f t="shared" si="9"/>
        <v>-0.94240624598786249</v>
      </c>
      <c r="E221" s="105">
        <v>4.256659027962667E-2</v>
      </c>
      <c r="G221">
        <v>214</v>
      </c>
      <c r="H221">
        <f t="shared" ca="1" si="10"/>
        <v>9.15464147774998E-3</v>
      </c>
    </row>
    <row r="222" spans="2:8">
      <c r="B222" s="13">
        <v>43383</v>
      </c>
      <c r="C222">
        <v>964.57312000000002</v>
      </c>
      <c r="D222" s="262">
        <f t="shared" si="9"/>
        <v>-0.87515189324412279</v>
      </c>
      <c r="E222" s="105">
        <v>4.240152609761258E-2</v>
      </c>
      <c r="G222">
        <v>215</v>
      </c>
      <c r="H222">
        <f t="shared" ca="1" si="10"/>
        <v>-2.949943182075566E-3</v>
      </c>
    </row>
    <row r="223" spans="2:8">
      <c r="B223" s="13">
        <v>44686</v>
      </c>
      <c r="C223">
        <v>7725.9731449999999</v>
      </c>
      <c r="D223" s="262">
        <f t="shared" si="9"/>
        <v>254.55574852591849</v>
      </c>
      <c r="E223" s="105">
        <v>4.2381467328348778E-2</v>
      </c>
      <c r="G223">
        <v>216</v>
      </c>
      <c r="H223">
        <f t="shared" ca="1" si="10"/>
        <v>1.742834247189835E-2</v>
      </c>
    </row>
    <row r="224" spans="2:8">
      <c r="B224" s="13">
        <v>39876</v>
      </c>
      <c r="C224">
        <v>30.232046</v>
      </c>
      <c r="D224" s="262">
        <f t="shared" si="9"/>
        <v>-0.66870984960872437</v>
      </c>
      <c r="E224" s="105">
        <v>4.2152940192604932E-2</v>
      </c>
      <c r="G224">
        <v>217</v>
      </c>
      <c r="H224">
        <f t="shared" ca="1" si="10"/>
        <v>3.7351269260282996E-2</v>
      </c>
    </row>
    <row r="225" spans="2:8">
      <c r="B225" s="13">
        <v>40763</v>
      </c>
      <c r="C225">
        <v>91.255493000000001</v>
      </c>
      <c r="D225" s="262">
        <f t="shared" si="9"/>
        <v>0.41875739662541384</v>
      </c>
      <c r="E225" s="105">
        <v>4.2090154225997378E-2</v>
      </c>
      <c r="G225">
        <v>218</v>
      </c>
      <c r="H225">
        <f t="shared" ca="1" si="10"/>
        <v>1.7782489081520237E-2</v>
      </c>
    </row>
    <row r="226" spans="2:8">
      <c r="B226" s="13">
        <v>39664</v>
      </c>
      <c r="C226">
        <v>64.320717000000002</v>
      </c>
      <c r="D226" s="262">
        <f t="shared" si="9"/>
        <v>-0.91937654532362811</v>
      </c>
      <c r="E226" s="105">
        <v>4.2060609762291527E-2</v>
      </c>
      <c r="G226">
        <v>219</v>
      </c>
      <c r="H226">
        <f t="shared" ca="1" si="10"/>
        <v>-5.4964751792606847E-2</v>
      </c>
    </row>
    <row r="227" spans="2:8">
      <c r="B227" s="13">
        <v>43000</v>
      </c>
      <c r="C227">
        <v>797.79162599999995</v>
      </c>
      <c r="D227" s="262">
        <f t="shared" si="9"/>
        <v>0.33097821789742177</v>
      </c>
      <c r="E227" s="105">
        <v>4.1933065081119228E-2</v>
      </c>
      <c r="G227">
        <v>220</v>
      </c>
      <c r="H227">
        <f t="shared" ca="1" si="10"/>
        <v>7.6631493986470886E-2</v>
      </c>
    </row>
    <row r="228" spans="2:8">
      <c r="B228" s="13">
        <v>42110</v>
      </c>
      <c r="C228">
        <v>599.402466</v>
      </c>
      <c r="D228" s="262">
        <f t="shared" si="9"/>
        <v>6.829224265782706</v>
      </c>
      <c r="E228" s="105">
        <v>4.1902127495943686E-2</v>
      </c>
      <c r="G228">
        <v>221</v>
      </c>
      <c r="H228">
        <f t="shared" ca="1" si="10"/>
        <v>2.3201658932619818E-2</v>
      </c>
    </row>
    <row r="229" spans="2:8">
      <c r="B229" s="13">
        <v>39608</v>
      </c>
      <c r="C229">
        <v>76.559623999999999</v>
      </c>
      <c r="D229" s="262">
        <f t="shared" si="9"/>
        <v>-0.99083018430981695</v>
      </c>
      <c r="E229" s="105">
        <v>4.1543094485713666E-2</v>
      </c>
      <c r="G229">
        <v>222</v>
      </c>
      <c r="H229">
        <f t="shared" ca="1" si="10"/>
        <v>2.9258873274362707E-2</v>
      </c>
    </row>
    <row r="230" spans="2:8">
      <c r="B230" s="13">
        <v>44705</v>
      </c>
      <c r="C230">
        <v>8349.0908199999994</v>
      </c>
      <c r="D230" s="262">
        <f t="shared" si="9"/>
        <v>253.43643977779882</v>
      </c>
      <c r="E230" s="105">
        <v>4.1397957021431897E-2</v>
      </c>
      <c r="G230">
        <v>223</v>
      </c>
      <c r="H230">
        <f t="shared" ca="1" si="10"/>
        <v>-1.0226947302433117E-2</v>
      </c>
    </row>
    <row r="231" spans="2:8">
      <c r="B231" s="13">
        <v>38015</v>
      </c>
      <c r="C231">
        <v>32.814053000000001</v>
      </c>
      <c r="D231" s="262">
        <f t="shared" si="9"/>
        <v>-0.67570571373806676</v>
      </c>
      <c r="E231" s="105">
        <v>4.0857838791320308E-2</v>
      </c>
      <c r="G231">
        <v>224</v>
      </c>
      <c r="H231">
        <f t="shared" ca="1" si="10"/>
        <v>2.1995547889920086E-2</v>
      </c>
    </row>
    <row r="232" spans="2:8">
      <c r="B232" s="13">
        <v>41295</v>
      </c>
      <c r="C232">
        <v>101.186035</v>
      </c>
      <c r="D232" s="262">
        <f t="shared" si="9"/>
        <v>0.27513877585837732</v>
      </c>
      <c r="E232" s="105">
        <v>4.0843843801060979E-2</v>
      </c>
      <c r="G232">
        <v>225</v>
      </c>
      <c r="H232">
        <f t="shared" ca="1" si="10"/>
        <v>3.1171758183117116E-3</v>
      </c>
    </row>
    <row r="233" spans="2:8">
      <c r="B233" s="13">
        <v>41488</v>
      </c>
      <c r="C233">
        <v>79.352958999999998</v>
      </c>
      <c r="D233" s="262">
        <f t="shared" si="9"/>
        <v>-0.92086659946857696</v>
      </c>
      <c r="E233" s="105">
        <v>4.0798473961714717E-2</v>
      </c>
      <c r="G233">
        <v>226</v>
      </c>
      <c r="H233">
        <f t="shared" ca="1" si="10"/>
        <v>-5.1662378497372451E-2</v>
      </c>
    </row>
    <row r="234" spans="2:8">
      <c r="B234" s="13">
        <v>42375</v>
      </c>
      <c r="C234">
        <v>1002.774536</v>
      </c>
      <c r="D234" s="262">
        <f t="shared" si="9"/>
        <v>8.5599968001607429</v>
      </c>
      <c r="E234" s="105">
        <v>4.0676726461590533E-2</v>
      </c>
      <c r="G234">
        <v>227</v>
      </c>
      <c r="H234">
        <f t="shared" ca="1" si="10"/>
        <v>1.8148052624956904E-2</v>
      </c>
    </row>
    <row r="235" spans="2:8">
      <c r="B235" s="13">
        <v>39132</v>
      </c>
      <c r="C235">
        <v>104.892769</v>
      </c>
      <c r="D235" s="262">
        <f t="shared" si="9"/>
        <v>-0.9298384147568507</v>
      </c>
      <c r="E235" s="105">
        <v>4.0628903433476811E-2</v>
      </c>
      <c r="G235">
        <v>228</v>
      </c>
      <c r="H235">
        <f t="shared" ca="1" si="10"/>
        <v>-6.3955551058539839E-2</v>
      </c>
    </row>
    <row r="236" spans="2:8">
      <c r="B236" s="13">
        <v>44144</v>
      </c>
      <c r="C236">
        <v>1495.0170900000001</v>
      </c>
      <c r="D236" s="262">
        <f t="shared" si="9"/>
        <v>25.480634278156877</v>
      </c>
      <c r="E236" s="105">
        <v>4.0625429866488011E-2</v>
      </c>
      <c r="G236">
        <v>229</v>
      </c>
      <c r="H236">
        <f t="shared" ca="1" si="10"/>
        <v>-1.124408103788368E-2</v>
      </c>
    </row>
    <row r="237" spans="2:8">
      <c r="B237" s="13">
        <v>39980</v>
      </c>
      <c r="C237">
        <v>56.456997000000001</v>
      </c>
      <c r="D237" s="262">
        <f t="shared" si="9"/>
        <v>-0.57656359116754674</v>
      </c>
      <c r="E237" s="105">
        <v>4.0568842856494591E-2</v>
      </c>
      <c r="G237">
        <v>230</v>
      </c>
      <c r="H237">
        <f t="shared" ca="1" si="10"/>
        <v>-9.7535148740097756E-3</v>
      </c>
    </row>
    <row r="238" spans="2:8">
      <c r="B238" s="13">
        <v>40493</v>
      </c>
      <c r="C238">
        <v>133.330521</v>
      </c>
      <c r="D238" s="262">
        <f t="shared" si="9"/>
        <v>-0.89416061357919052</v>
      </c>
      <c r="E238" s="105">
        <v>4.0547161934899843E-2</v>
      </c>
      <c r="G238">
        <v>231</v>
      </c>
      <c r="H238">
        <f t="shared" ca="1" si="10"/>
        <v>-3.0338694470733705E-2</v>
      </c>
    </row>
    <row r="239" spans="2:8">
      <c r="B239" s="13">
        <v>44095</v>
      </c>
      <c r="C239">
        <v>1259.7438959999999</v>
      </c>
      <c r="D239" s="262">
        <f t="shared" si="9"/>
        <v>0.53912265065701903</v>
      </c>
      <c r="E239" s="105">
        <v>4.0426089299162825E-2</v>
      </c>
      <c r="G239">
        <v>232</v>
      </c>
      <c r="H239">
        <f t="shared" ca="1" si="10"/>
        <v>3.8229720513476527E-2</v>
      </c>
    </row>
    <row r="240" spans="2:8">
      <c r="B240" s="13">
        <v>43658</v>
      </c>
      <c r="C240">
        <v>818.48181199999999</v>
      </c>
      <c r="D240" s="262">
        <f t="shared" si="9"/>
        <v>27.209706484664693</v>
      </c>
      <c r="E240" s="105">
        <v>4.0416396071886088E-2</v>
      </c>
      <c r="G240">
        <v>233</v>
      </c>
      <c r="H240">
        <f t="shared" ca="1" si="10"/>
        <v>-4.9417666855346553E-3</v>
      </c>
    </row>
    <row r="241" spans="2:8">
      <c r="B241" s="13">
        <v>37938</v>
      </c>
      <c r="C241">
        <v>29.014191</v>
      </c>
      <c r="D241" s="262">
        <f t="shared" si="9"/>
        <v>-0.15951517200698159</v>
      </c>
      <c r="E241" s="105">
        <v>4.0415430477746331E-2</v>
      </c>
      <c r="G241">
        <v>234</v>
      </c>
      <c r="H241">
        <f t="shared" ca="1" si="10"/>
        <v>-3.1977935152366022E-2</v>
      </c>
    </row>
    <row r="242" spans="2:8">
      <c r="B242" s="13">
        <v>37494</v>
      </c>
      <c r="C242">
        <v>34.520778999999997</v>
      </c>
      <c r="D242" s="262">
        <f t="shared" si="9"/>
        <v>-0.59440172573236449</v>
      </c>
      <c r="E242" s="105">
        <v>4.0271835097853127E-2</v>
      </c>
      <c r="G242">
        <v>235</v>
      </c>
      <c r="H242">
        <f t="shared" ca="1" si="10"/>
        <v>-3.3287537189252439E-2</v>
      </c>
    </row>
    <row r="243" spans="2:8">
      <c r="B243" s="13">
        <v>39028</v>
      </c>
      <c r="C243">
        <v>85.110764000000003</v>
      </c>
      <c r="D243" s="262">
        <f t="shared" si="9"/>
        <v>-0.91092206556594146</v>
      </c>
      <c r="E243" s="105">
        <v>4.0034911426016041E-2</v>
      </c>
      <c r="G243">
        <v>236</v>
      </c>
      <c r="H243">
        <f t="shared" ca="1" si="10"/>
        <v>-1.3103269081853774E-2</v>
      </c>
    </row>
    <row r="244" spans="2:8">
      <c r="B244" s="13">
        <v>43381</v>
      </c>
      <c r="C244">
        <v>955.46405000000004</v>
      </c>
      <c r="D244" s="262">
        <f t="shared" si="9"/>
        <v>12.30919187711199</v>
      </c>
      <c r="E244" s="105">
        <v>4.0022707243979251E-2</v>
      </c>
      <c r="G244">
        <v>237</v>
      </c>
      <c r="H244">
        <f t="shared" ca="1" si="10"/>
        <v>2.2439366192512647E-2</v>
      </c>
    </row>
    <row r="245" spans="2:8">
      <c r="B245" s="13">
        <v>38709</v>
      </c>
      <c r="C245">
        <v>71.789787000000004</v>
      </c>
      <c r="D245" s="262">
        <f t="shared" si="9"/>
        <v>0.46657282670075062</v>
      </c>
      <c r="E245" s="105">
        <v>3.9980118198241543E-2</v>
      </c>
      <c r="G245">
        <v>238</v>
      </c>
      <c r="H245">
        <f t="shared" ca="1" si="10"/>
        <v>3.1744772776344771E-2</v>
      </c>
    </row>
    <row r="246" spans="2:8">
      <c r="B246" s="13">
        <v>39722</v>
      </c>
      <c r="C246">
        <v>48.950713999999998</v>
      </c>
      <c r="D246" s="262">
        <f t="shared" si="9"/>
        <v>-0.82309479614930658</v>
      </c>
      <c r="E246" s="105">
        <v>3.9967989423626664E-2</v>
      </c>
      <c r="G246">
        <v>239</v>
      </c>
      <c r="H246">
        <f t="shared" ca="1" si="10"/>
        <v>1.3401639566843668E-3</v>
      </c>
    </row>
    <row r="247" spans="2:8">
      <c r="B247" s="13">
        <v>41708</v>
      </c>
      <c r="C247">
        <v>276.70590199999998</v>
      </c>
      <c r="D247" s="262">
        <f t="shared" si="9"/>
        <v>0.49715433121134761</v>
      </c>
      <c r="E247" s="105">
        <v>3.9861931828947483E-2</v>
      </c>
      <c r="G247">
        <v>240</v>
      </c>
      <c r="H247">
        <f t="shared" ca="1" si="10"/>
        <v>1.7464137943296303E-2</v>
      </c>
    </row>
    <row r="248" spans="2:8">
      <c r="B248" s="13">
        <v>41645</v>
      </c>
      <c r="C248">
        <v>184.82122799999999</v>
      </c>
      <c r="D248" s="262">
        <f t="shared" si="9"/>
        <v>-0.68058642104611178</v>
      </c>
      <c r="E248" s="105">
        <v>3.9783569829734168E-2</v>
      </c>
      <c r="G248">
        <v>241</v>
      </c>
      <c r="H248">
        <f t="shared" ca="1" si="10"/>
        <v>3.1072155206403641E-2</v>
      </c>
    </row>
    <row r="249" spans="2:8">
      <c r="B249" s="13">
        <v>42682</v>
      </c>
      <c r="C249">
        <v>578.62670900000001</v>
      </c>
      <c r="D249" s="262">
        <f t="shared" si="9"/>
        <v>1.0885334784800709</v>
      </c>
      <c r="E249" s="105">
        <v>3.9721711940761538E-2</v>
      </c>
      <c r="G249">
        <v>242</v>
      </c>
      <c r="H249">
        <f t="shared" ca="1" si="10"/>
        <v>-7.0920001244121735E-3</v>
      </c>
    </row>
    <row r="250" spans="2:8">
      <c r="B250" s="13">
        <v>41897</v>
      </c>
      <c r="C250">
        <v>277.049286</v>
      </c>
      <c r="D250" s="262">
        <f t="shared" si="9"/>
        <v>-0.76336954680288138</v>
      </c>
      <c r="E250" s="105">
        <v>3.9645396736648138E-2</v>
      </c>
      <c r="G250">
        <v>243</v>
      </c>
      <c r="H250">
        <f t="shared" ca="1" si="10"/>
        <v>-1.2982694505078182E-2</v>
      </c>
    </row>
    <row r="251" spans="2:8">
      <c r="B251" s="13">
        <v>43368</v>
      </c>
      <c r="C251">
        <v>1170.809937</v>
      </c>
      <c r="D251" s="262">
        <f t="shared" si="9"/>
        <v>39.063975103058297</v>
      </c>
      <c r="E251" s="105">
        <v>3.9642849056948516E-2</v>
      </c>
      <c r="G251">
        <v>244</v>
      </c>
      <c r="H251">
        <f t="shared" ca="1" si="10"/>
        <v>-1.1578996189183495E-2</v>
      </c>
    </row>
    <row r="252" spans="2:8">
      <c r="B252" s="13">
        <v>38106</v>
      </c>
      <c r="C252">
        <v>29.223509</v>
      </c>
      <c r="D252" s="262">
        <f t="shared" si="9"/>
        <v>-0.75288053884380424</v>
      </c>
      <c r="E252" s="105">
        <v>3.9518664607277133E-2</v>
      </c>
      <c r="G252">
        <v>245</v>
      </c>
      <c r="H252">
        <f t="shared" ca="1" si="10"/>
        <v>-4.2382180115773842E-3</v>
      </c>
    </row>
    <row r="253" spans="2:8">
      <c r="B253" s="13">
        <v>39286</v>
      </c>
      <c r="C253">
        <v>118.256607</v>
      </c>
      <c r="D253" s="262">
        <f t="shared" si="9"/>
        <v>0.35295839430601661</v>
      </c>
      <c r="E253" s="105">
        <v>3.9297030816498192E-2</v>
      </c>
      <c r="G253">
        <v>246</v>
      </c>
      <c r="H253">
        <f t="shared" ca="1" si="10"/>
        <v>-2.1126541463387098E-2</v>
      </c>
    </row>
    <row r="254" spans="2:8">
      <c r="B254" s="13">
        <v>38839</v>
      </c>
      <c r="C254">
        <v>87.405945000000003</v>
      </c>
      <c r="D254" s="262">
        <f t="shared" si="9"/>
        <v>-0.21720321810766305</v>
      </c>
      <c r="E254" s="105">
        <v>3.9127775526289314E-2</v>
      </c>
      <c r="G254">
        <v>247</v>
      </c>
      <c r="H254">
        <f t="shared" ca="1" si="10"/>
        <v>1.1986876325826606E-2</v>
      </c>
    </row>
    <row r="255" spans="2:8">
      <c r="B255" s="13">
        <v>39360</v>
      </c>
      <c r="C255">
        <v>111.658539</v>
      </c>
      <c r="D255" s="262">
        <f t="shared" si="9"/>
        <v>-9.3207059911511667E-2</v>
      </c>
      <c r="E255" s="105">
        <v>3.9073228727335541E-2</v>
      </c>
      <c r="G255">
        <v>248</v>
      </c>
      <c r="H255">
        <f t="shared" ca="1" si="10"/>
        <v>-2.2169183047088842E-2</v>
      </c>
    </row>
    <row r="256" spans="2:8">
      <c r="B256" s="13">
        <v>40197</v>
      </c>
      <c r="C256">
        <v>123.135651</v>
      </c>
      <c r="D256" s="262">
        <f t="shared" si="9"/>
        <v>-0.98338664681317489</v>
      </c>
      <c r="E256" s="105">
        <v>3.9027571191491688E-2</v>
      </c>
      <c r="G256">
        <v>249</v>
      </c>
      <c r="H256">
        <f t="shared" ca="1" si="10"/>
        <v>-2.8149216152826458E-3</v>
      </c>
    </row>
    <row r="257" spans="2:8">
      <c r="B257" s="13">
        <v>44687</v>
      </c>
      <c r="C257">
        <v>7411.8481449999999</v>
      </c>
      <c r="D257" s="262">
        <f t="shared" si="9"/>
        <v>12.296262190024605</v>
      </c>
      <c r="E257" s="105">
        <v>3.8838887621291993E-2</v>
      </c>
      <c r="G257">
        <v>250</v>
      </c>
      <c r="H257">
        <f t="shared" ca="1" si="10"/>
        <v>2.9795409223191743E-4</v>
      </c>
    </row>
    <row r="258" spans="2:8">
      <c r="B258" s="13">
        <v>42181</v>
      </c>
      <c r="C258">
        <v>557.43847700000003</v>
      </c>
      <c r="D258" s="262">
        <f t="shared" si="9"/>
        <v>6.7758639725608791</v>
      </c>
      <c r="E258" s="105">
        <v>3.8782461411681103E-2</v>
      </c>
      <c r="G258">
        <v>251</v>
      </c>
      <c r="H258">
        <f t="shared" ca="1" si="10"/>
        <v>-9.4270754428642505E-3</v>
      </c>
    </row>
    <row r="259" spans="2:8">
      <c r="B259" s="13">
        <v>39559</v>
      </c>
      <c r="C259">
        <v>71.688300999999996</v>
      </c>
      <c r="D259" s="262">
        <f t="shared" si="9"/>
        <v>-0.42211479864455509</v>
      </c>
      <c r="E259" s="105">
        <v>3.8714528068813862E-2</v>
      </c>
      <c r="G259">
        <v>252</v>
      </c>
      <c r="H259">
        <f t="shared" ca="1" si="10"/>
        <v>5.4762945334769194E-3</v>
      </c>
    </row>
    <row r="260" spans="2:8">
      <c r="B260" s="13">
        <v>40549</v>
      </c>
      <c r="C260">
        <v>124.052841</v>
      </c>
      <c r="D260" s="262">
        <f t="shared" si="9"/>
        <v>-0.86909320048446637</v>
      </c>
      <c r="E260" s="105">
        <v>3.8667321462828079E-2</v>
      </c>
      <c r="G260">
        <v>253</v>
      </c>
      <c r="H260">
        <f t="shared" ca="1" si="10"/>
        <v>-1.0536896995164864E-2</v>
      </c>
    </row>
    <row r="261" spans="2:8">
      <c r="B261" s="13">
        <v>43136</v>
      </c>
      <c r="C261">
        <v>947.64245600000004</v>
      </c>
      <c r="D261" s="262">
        <f t="shared" si="9"/>
        <v>8.7189710060475019</v>
      </c>
      <c r="E261" s="105">
        <v>3.8648169875902069E-2</v>
      </c>
      <c r="G261">
        <v>254</v>
      </c>
      <c r="H261">
        <f t="shared" ca="1" si="10"/>
        <v>-2.2920619764275913E-2</v>
      </c>
    </row>
    <row r="262" spans="2:8">
      <c r="B262" s="13">
        <v>40759</v>
      </c>
      <c r="C262">
        <v>97.504401999999999</v>
      </c>
      <c r="D262" s="262">
        <f t="shared" si="9"/>
        <v>3.0104351335439281</v>
      </c>
      <c r="E262" s="105">
        <v>3.8582901739069607E-2</v>
      </c>
      <c r="G262">
        <v>255</v>
      </c>
      <c r="H262">
        <f t="shared" ca="1" si="10"/>
        <v>2.1085931496079895E-2</v>
      </c>
    </row>
    <row r="263" spans="2:8">
      <c r="B263" s="13">
        <v>37683</v>
      </c>
      <c r="C263">
        <v>24.312674000000001</v>
      </c>
      <c r="D263" s="262">
        <f t="shared" si="9"/>
        <v>-0.73602676001222023</v>
      </c>
      <c r="E263" s="105">
        <v>3.8514572353545343E-2</v>
      </c>
      <c r="G263">
        <v>256</v>
      </c>
      <c r="H263">
        <f t="shared" ca="1" si="10"/>
        <v>5.2266820394575572E-2</v>
      </c>
    </row>
    <row r="264" spans="2:8">
      <c r="B264" s="13">
        <v>40794</v>
      </c>
      <c r="C264">
        <v>92.102798000000007</v>
      </c>
      <c r="D264" s="262">
        <f t="shared" ref="D264:D327" si="11">(C264-C265)/C265</f>
        <v>-0.86336013784273413</v>
      </c>
      <c r="E264" s="105">
        <v>3.84524439309092E-2</v>
      </c>
      <c r="G264">
        <v>257</v>
      </c>
      <c r="H264">
        <f t="shared" ca="1" si="10"/>
        <v>-1.1201449476515942E-2</v>
      </c>
    </row>
    <row r="265" spans="2:8">
      <c r="B265" s="13">
        <v>43930</v>
      </c>
      <c r="C265">
        <v>674.055115</v>
      </c>
      <c r="D265" s="262">
        <f t="shared" si="11"/>
        <v>16.017845160016901</v>
      </c>
      <c r="E265" s="105">
        <v>3.8444291705647886E-2</v>
      </c>
      <c r="G265">
        <v>258</v>
      </c>
      <c r="H265">
        <f t="shared" ref="H265:H328" ca="1" si="12">_xlfn.NORM.INV(RAND(),N$9,N$10)</f>
        <v>1.3303086626228009E-2</v>
      </c>
    </row>
    <row r="266" spans="2:8">
      <c r="B266" s="13">
        <v>37447</v>
      </c>
      <c r="C266">
        <v>39.608722999999998</v>
      </c>
      <c r="D266" s="262">
        <f t="shared" si="11"/>
        <v>-0.99334871348094966</v>
      </c>
      <c r="E266" s="105">
        <v>3.8412975919341542E-2</v>
      </c>
      <c r="G266">
        <v>259</v>
      </c>
      <c r="H266">
        <f t="shared" ca="1" si="12"/>
        <v>-3.0006680926658803E-2</v>
      </c>
    </row>
    <row r="267" spans="2:8">
      <c r="B267" s="13">
        <v>44491</v>
      </c>
      <c r="C267">
        <v>5955.046875</v>
      </c>
      <c r="D267" s="262">
        <f t="shared" si="11"/>
        <v>205.50662667786614</v>
      </c>
      <c r="E267" s="105">
        <v>3.8404567681387343E-2</v>
      </c>
      <c r="G267">
        <v>260</v>
      </c>
      <c r="H267">
        <f t="shared" ca="1" si="12"/>
        <v>2.79068758052845E-2</v>
      </c>
    </row>
    <row r="268" spans="2:8">
      <c r="B268" s="13">
        <v>37944</v>
      </c>
      <c r="C268">
        <v>28.837074000000001</v>
      </c>
      <c r="D268" s="262">
        <f t="shared" si="11"/>
        <v>-0.76073994613779405</v>
      </c>
      <c r="E268" s="105">
        <v>3.8260467944379865E-2</v>
      </c>
      <c r="G268">
        <v>261</v>
      </c>
      <c r="H268">
        <f t="shared" ca="1" si="12"/>
        <v>-9.4952345739201145E-3</v>
      </c>
    </row>
    <row r="269" spans="2:8">
      <c r="B269" s="13">
        <v>39188</v>
      </c>
      <c r="C269">
        <v>120.52607</v>
      </c>
      <c r="D269" s="262">
        <f t="shared" si="11"/>
        <v>-0.86347729162370035</v>
      </c>
      <c r="E269" s="105">
        <v>3.8189924162719033E-2</v>
      </c>
      <c r="G269">
        <v>262</v>
      </c>
      <c r="H269">
        <f t="shared" ca="1" si="12"/>
        <v>3.9132434206656961E-3</v>
      </c>
    </row>
    <row r="270" spans="2:8">
      <c r="B270" s="13">
        <v>43585</v>
      </c>
      <c r="C270">
        <v>882.82800299999997</v>
      </c>
      <c r="D270" s="262">
        <f t="shared" si="11"/>
        <v>0.11025871386729962</v>
      </c>
      <c r="E270" s="105">
        <v>3.8161080444172844E-2</v>
      </c>
      <c r="G270">
        <v>263</v>
      </c>
      <c r="H270">
        <f t="shared" ca="1" si="12"/>
        <v>3.4460091425408894E-2</v>
      </c>
    </row>
    <row r="271" spans="2:8">
      <c r="B271" s="13">
        <v>42956</v>
      </c>
      <c r="C271">
        <v>795.15521200000001</v>
      </c>
      <c r="D271" s="262">
        <f t="shared" si="11"/>
        <v>20.268360929328871</v>
      </c>
      <c r="E271" s="105">
        <v>3.8074951909337323E-2</v>
      </c>
      <c r="G271">
        <v>264</v>
      </c>
      <c r="H271">
        <f t="shared" ca="1" si="12"/>
        <v>4.2346528212709171E-2</v>
      </c>
    </row>
    <row r="272" spans="2:8">
      <c r="B272" s="13">
        <v>37970</v>
      </c>
      <c r="C272">
        <v>37.386764999999997</v>
      </c>
      <c r="D272" s="262">
        <f t="shared" si="11"/>
        <v>-2.6006699017296742E-2</v>
      </c>
      <c r="E272" s="105">
        <v>3.7997378489728242E-2</v>
      </c>
      <c r="G272">
        <v>265</v>
      </c>
      <c r="H272">
        <f t="shared" ca="1" si="12"/>
        <v>5.5421248987358555E-2</v>
      </c>
    </row>
    <row r="273" spans="2:8">
      <c r="B273" s="13">
        <v>37455</v>
      </c>
      <c r="C273">
        <v>38.385033</v>
      </c>
      <c r="D273" s="262">
        <f t="shared" si="11"/>
        <v>0.2977680504893378</v>
      </c>
      <c r="E273" s="105">
        <v>3.7875375082051917E-2</v>
      </c>
      <c r="G273">
        <v>266</v>
      </c>
      <c r="H273">
        <f t="shared" ca="1" si="12"/>
        <v>2.7864032402371577E-2</v>
      </c>
    </row>
    <row r="274" spans="2:8">
      <c r="B274" s="13">
        <v>38093</v>
      </c>
      <c r="C274">
        <v>29.577729999999999</v>
      </c>
      <c r="D274" s="262">
        <f t="shared" si="11"/>
        <v>0.13465080570609736</v>
      </c>
      <c r="E274" s="105">
        <v>3.7852960248373931E-2</v>
      </c>
      <c r="G274">
        <v>267</v>
      </c>
      <c r="H274">
        <f t="shared" ca="1" si="12"/>
        <v>-3.0750893203013635E-2</v>
      </c>
    </row>
    <row r="275" spans="2:8">
      <c r="B275" s="13">
        <v>37855</v>
      </c>
      <c r="C275">
        <v>26.067693999999999</v>
      </c>
      <c r="D275" s="262">
        <f t="shared" si="11"/>
        <v>-0.99703378633422468</v>
      </c>
      <c r="E275" s="105">
        <v>3.782049722727715E-2</v>
      </c>
      <c r="G275">
        <v>268</v>
      </c>
      <c r="H275">
        <f t="shared" ca="1" si="12"/>
        <v>-3.4418656849853457E-2</v>
      </c>
    </row>
    <row r="276" spans="2:8">
      <c r="B276" s="13">
        <v>44827</v>
      </c>
      <c r="C276">
        <v>8788.2050780000009</v>
      </c>
      <c r="D276" s="262">
        <f t="shared" si="11"/>
        <v>73.466540171405313</v>
      </c>
      <c r="E276" s="105">
        <v>3.7763038085986946E-2</v>
      </c>
      <c r="G276">
        <v>269</v>
      </c>
      <c r="H276">
        <f t="shared" ca="1" si="12"/>
        <v>2.6441733748264352E-2</v>
      </c>
    </row>
    <row r="277" spans="2:8">
      <c r="B277" s="13">
        <v>39192</v>
      </c>
      <c r="C277">
        <v>118.015488</v>
      </c>
      <c r="D277" s="262">
        <f t="shared" si="11"/>
        <v>-0.97950058056403433</v>
      </c>
      <c r="E277" s="105">
        <v>3.7732798648662344E-2</v>
      </c>
      <c r="G277">
        <v>270</v>
      </c>
      <c r="H277">
        <f t="shared" ca="1" si="12"/>
        <v>-2.3849178744938984E-2</v>
      </c>
    </row>
    <row r="278" spans="2:8">
      <c r="B278" s="13">
        <v>44459</v>
      </c>
      <c r="C278">
        <v>5757.0161129999997</v>
      </c>
      <c r="D278" s="262">
        <f t="shared" si="11"/>
        <v>110.6405495608478</v>
      </c>
      <c r="E278" s="105">
        <v>3.7678246918550665E-2</v>
      </c>
      <c r="G278">
        <v>271</v>
      </c>
      <c r="H278">
        <f t="shared" ca="1" si="12"/>
        <v>-7.822089892069306E-2</v>
      </c>
    </row>
    <row r="279" spans="2:8">
      <c r="B279" s="13">
        <v>38282</v>
      </c>
      <c r="C279">
        <v>51.567428999999997</v>
      </c>
      <c r="D279" s="262">
        <f t="shared" si="11"/>
        <v>-0.93720159528224645</v>
      </c>
      <c r="E279" s="105">
        <v>3.7584212094476876E-2</v>
      </c>
      <c r="G279">
        <v>272</v>
      </c>
      <c r="H279">
        <f t="shared" ca="1" si="12"/>
        <v>-2.6232185823817211E-2</v>
      </c>
    </row>
    <row r="280" spans="2:8">
      <c r="B280" s="13">
        <v>42544</v>
      </c>
      <c r="C280">
        <v>821.15826400000003</v>
      </c>
      <c r="D280" s="262">
        <f t="shared" si="11"/>
        <v>7.0576202905037499</v>
      </c>
      <c r="E280" s="105">
        <v>3.7575053344612648E-2</v>
      </c>
      <c r="G280">
        <v>273</v>
      </c>
      <c r="H280">
        <f t="shared" ca="1" si="12"/>
        <v>-1.3847571666616683E-3</v>
      </c>
    </row>
    <row r="281" spans="2:8">
      <c r="B281" s="13">
        <v>40157</v>
      </c>
      <c r="C281">
        <v>101.91076700000001</v>
      </c>
      <c r="D281" s="262">
        <f t="shared" si="11"/>
        <v>-0.98522184128349122</v>
      </c>
      <c r="E281" s="105">
        <v>3.7509868409901004E-2</v>
      </c>
      <c r="G281">
        <v>274</v>
      </c>
      <c r="H281">
        <f t="shared" ca="1" si="12"/>
        <v>-3.323676173568138E-2</v>
      </c>
    </row>
    <row r="282" spans="2:8">
      <c r="B282" s="13">
        <v>44610</v>
      </c>
      <c r="C282">
        <v>6896.0395509999998</v>
      </c>
      <c r="D282" s="262">
        <f t="shared" si="11"/>
        <v>166.67592317880215</v>
      </c>
      <c r="E282" s="105">
        <v>3.750189812599234E-2</v>
      </c>
      <c r="G282">
        <v>275</v>
      </c>
      <c r="H282">
        <f t="shared" ca="1" si="12"/>
        <v>5.154134035809263E-2</v>
      </c>
    </row>
    <row r="283" spans="2:8">
      <c r="B283" s="13">
        <v>38204</v>
      </c>
      <c r="C283">
        <v>41.127189999999999</v>
      </c>
      <c r="D283" s="262">
        <f t="shared" si="11"/>
        <v>-0.99348143439831493</v>
      </c>
      <c r="E283" s="105">
        <v>3.7442346502276243E-2</v>
      </c>
      <c r="G283">
        <v>276</v>
      </c>
      <c r="H283">
        <f t="shared" ca="1" si="12"/>
        <v>-4.8719573640752722E-3</v>
      </c>
    </row>
    <row r="284" spans="2:8">
      <c r="B284" s="13">
        <v>44984</v>
      </c>
      <c r="C284">
        <v>6309.2392579999996</v>
      </c>
      <c r="D284" s="262">
        <f t="shared" si="11"/>
        <v>98.163436820629883</v>
      </c>
      <c r="E284" s="105">
        <v>3.7435298511130526E-2</v>
      </c>
      <c r="G284">
        <v>277</v>
      </c>
      <c r="H284">
        <f t="shared" ca="1" si="12"/>
        <v>8.5051448802103812E-3</v>
      </c>
    </row>
    <row r="285" spans="2:8">
      <c r="B285" s="13">
        <v>40030</v>
      </c>
      <c r="C285">
        <v>63.624653000000002</v>
      </c>
      <c r="D285" s="262">
        <f t="shared" si="11"/>
        <v>-0.30857040486969045</v>
      </c>
      <c r="E285" s="105">
        <v>3.71051937011731E-2</v>
      </c>
      <c r="G285">
        <v>278</v>
      </c>
      <c r="H285">
        <f t="shared" ca="1" si="12"/>
        <v>5.186890956970807E-2</v>
      </c>
    </row>
    <row r="286" spans="2:8">
      <c r="B286" s="13">
        <v>41478</v>
      </c>
      <c r="C286">
        <v>92.018990000000002</v>
      </c>
      <c r="D286" s="262">
        <f t="shared" si="11"/>
        <v>-0.1386938383631828</v>
      </c>
      <c r="E286" s="105">
        <v>3.7074314752556396E-2</v>
      </c>
      <c r="G286">
        <v>279</v>
      </c>
      <c r="H286">
        <f t="shared" ca="1" si="12"/>
        <v>-1.6480091538644704E-2</v>
      </c>
    </row>
    <row r="287" spans="2:8">
      <c r="B287" s="13">
        <v>41110</v>
      </c>
      <c r="C287">
        <v>106.836563</v>
      </c>
      <c r="D287" s="262">
        <f t="shared" si="11"/>
        <v>-0.87374280932919912</v>
      </c>
      <c r="E287" s="105">
        <v>3.7060516786675907E-2</v>
      </c>
      <c r="G287">
        <v>280</v>
      </c>
      <c r="H287">
        <f t="shared" ca="1" si="12"/>
        <v>-4.3712937458296602E-2</v>
      </c>
    </row>
    <row r="288" spans="2:8">
      <c r="B288" s="13">
        <v>43902</v>
      </c>
      <c r="C288">
        <v>846.182007</v>
      </c>
      <c r="D288" s="262">
        <f t="shared" si="11"/>
        <v>34.971439846371226</v>
      </c>
      <c r="E288" s="105">
        <v>3.7017383652328283E-2</v>
      </c>
      <c r="G288">
        <v>281</v>
      </c>
      <c r="H288">
        <f t="shared" ca="1" si="12"/>
        <v>-1.1680097096778806E-2</v>
      </c>
    </row>
    <row r="289" spans="2:8">
      <c r="B289" s="13">
        <v>37701</v>
      </c>
      <c r="C289">
        <v>23.523717999999999</v>
      </c>
      <c r="D289" s="262">
        <f t="shared" si="11"/>
        <v>-0.96418637753133929</v>
      </c>
      <c r="E289" s="105">
        <v>3.6905671352237011E-2</v>
      </c>
      <c r="G289">
        <v>282</v>
      </c>
      <c r="H289">
        <f t="shared" ca="1" si="12"/>
        <v>4.087969767918951E-2</v>
      </c>
    </row>
    <row r="290" spans="2:8">
      <c r="B290" s="13">
        <v>42725</v>
      </c>
      <c r="C290">
        <v>656.83715800000004</v>
      </c>
      <c r="D290" s="262">
        <f t="shared" si="11"/>
        <v>-0.42052720027175022</v>
      </c>
      <c r="E290" s="105">
        <v>3.6846142347070295E-2</v>
      </c>
      <c r="G290">
        <v>283</v>
      </c>
      <c r="H290">
        <f t="shared" ca="1" si="12"/>
        <v>4.4079305972504333E-2</v>
      </c>
    </row>
    <row r="291" spans="2:8">
      <c r="B291" s="13">
        <v>43255</v>
      </c>
      <c r="C291">
        <v>1133.5081789999999</v>
      </c>
      <c r="D291" s="262">
        <f t="shared" si="11"/>
        <v>8.4629079143400538</v>
      </c>
      <c r="E291" s="105">
        <v>3.6818522990839736E-2</v>
      </c>
      <c r="G291">
        <v>284</v>
      </c>
      <c r="H291">
        <f t="shared" ca="1" si="12"/>
        <v>-1.6876328361964212E-3</v>
      </c>
    </row>
    <row r="292" spans="2:8">
      <c r="B292" s="13">
        <v>40199</v>
      </c>
      <c r="C292">
        <v>119.78434</v>
      </c>
      <c r="D292" s="262">
        <f t="shared" si="11"/>
        <v>0.35386242457644396</v>
      </c>
      <c r="E292" s="105">
        <v>3.6810727183243581E-2</v>
      </c>
      <c r="G292">
        <v>285</v>
      </c>
      <c r="H292">
        <f t="shared" ca="1" si="12"/>
        <v>-3.5228740914527534E-3</v>
      </c>
    </row>
    <row r="293" spans="2:8">
      <c r="B293" s="13">
        <v>39043</v>
      </c>
      <c r="C293">
        <v>88.476005999999998</v>
      </c>
      <c r="D293" s="262">
        <f t="shared" si="11"/>
        <v>2.0392852218321496</v>
      </c>
      <c r="E293" s="105">
        <v>3.6720279210935944E-2</v>
      </c>
      <c r="G293">
        <v>286</v>
      </c>
      <c r="H293">
        <f t="shared" ca="1" si="12"/>
        <v>-1.7940194938329955E-2</v>
      </c>
    </row>
    <row r="294" spans="2:8">
      <c r="B294" s="13">
        <v>37875</v>
      </c>
      <c r="C294">
        <v>29.110793999999999</v>
      </c>
      <c r="D294" s="262">
        <f t="shared" si="11"/>
        <v>-0.24992784198608534</v>
      </c>
      <c r="E294" s="105">
        <v>3.6697226143117066E-2</v>
      </c>
      <c r="G294">
        <v>287</v>
      </c>
      <c r="H294">
        <f t="shared" ca="1" si="12"/>
        <v>-2.2473858029288016E-2</v>
      </c>
    </row>
    <row r="295" spans="2:8">
      <c r="B295" s="13">
        <v>39737</v>
      </c>
      <c r="C295">
        <v>38.810657999999997</v>
      </c>
      <c r="D295" s="262">
        <f t="shared" si="11"/>
        <v>-0.94067700401284449</v>
      </c>
      <c r="E295" s="105">
        <v>3.6683523729326151E-2</v>
      </c>
      <c r="G295">
        <v>288</v>
      </c>
      <c r="H295">
        <f t="shared" ca="1" si="12"/>
        <v>-9.1877048658201141E-4</v>
      </c>
    </row>
    <row r="296" spans="2:8">
      <c r="B296" s="13">
        <v>42068</v>
      </c>
      <c r="C296">
        <v>654.22619599999996</v>
      </c>
      <c r="D296" s="262">
        <f t="shared" si="11"/>
        <v>27.695174749994194</v>
      </c>
      <c r="E296" s="105">
        <v>3.6611823609367614E-2</v>
      </c>
      <c r="G296">
        <v>289</v>
      </c>
      <c r="H296">
        <f t="shared" ca="1" si="12"/>
        <v>-1.9454249857913403E-2</v>
      </c>
    </row>
    <row r="297" spans="2:8">
      <c r="B297" s="13">
        <v>37686</v>
      </c>
      <c r="C297">
        <v>22.799171000000001</v>
      </c>
      <c r="D297" s="262">
        <f t="shared" si="11"/>
        <v>-0.78707890076344889</v>
      </c>
      <c r="E297" s="105">
        <v>3.6603481568474559E-2</v>
      </c>
      <c r="G297">
        <v>290</v>
      </c>
      <c r="H297">
        <f t="shared" ca="1" si="12"/>
        <v>-7.6447639613675383E-3</v>
      </c>
    </row>
    <row r="298" spans="2:8">
      <c r="B298" s="13">
        <v>39370</v>
      </c>
      <c r="C298">
        <v>107.07802599999999</v>
      </c>
      <c r="D298" s="262">
        <f t="shared" si="11"/>
        <v>2.9467106737036442E-2</v>
      </c>
      <c r="E298" s="105">
        <v>3.6600253261173631E-2</v>
      </c>
      <c r="G298">
        <v>291</v>
      </c>
      <c r="H298">
        <f t="shared" ca="1" si="12"/>
        <v>4.3512767262671233E-2</v>
      </c>
    </row>
    <row r="299" spans="2:8">
      <c r="B299" s="13">
        <v>40611</v>
      </c>
      <c r="C299">
        <v>104.01306200000001</v>
      </c>
      <c r="D299" s="262">
        <f t="shared" si="11"/>
        <v>-0.98267527109667174</v>
      </c>
      <c r="E299" s="105">
        <v>3.6572935832553014E-2</v>
      </c>
      <c r="G299">
        <v>292</v>
      </c>
      <c r="H299">
        <f t="shared" ca="1" si="12"/>
        <v>-1.3330085205530565E-2</v>
      </c>
    </row>
    <row r="300" spans="2:8">
      <c r="B300" s="13">
        <v>44917</v>
      </c>
      <c r="C300">
        <v>6003.7338870000003</v>
      </c>
      <c r="D300" s="262">
        <f t="shared" si="11"/>
        <v>25.703035139500564</v>
      </c>
      <c r="E300" s="105">
        <v>3.6521836640107455E-2</v>
      </c>
      <c r="G300">
        <v>293</v>
      </c>
      <c r="H300">
        <f t="shared" ca="1" si="12"/>
        <v>-4.6578851504364666E-2</v>
      </c>
    </row>
    <row r="301" spans="2:8">
      <c r="B301" s="13">
        <v>41774</v>
      </c>
      <c r="C301">
        <v>224.83338900000001</v>
      </c>
      <c r="D301" s="262">
        <f t="shared" si="11"/>
        <v>6.2351547533249425</v>
      </c>
      <c r="E301" s="105">
        <v>3.6521372008132172E-2</v>
      </c>
      <c r="G301">
        <v>294</v>
      </c>
      <c r="H301">
        <f t="shared" ca="1" si="12"/>
        <v>1.0907892299589239E-2</v>
      </c>
    </row>
    <row r="302" spans="2:8">
      <c r="B302" s="13">
        <v>37537</v>
      </c>
      <c r="C302">
        <v>31.075132</v>
      </c>
      <c r="D302" s="262">
        <f t="shared" si="11"/>
        <v>-0.13153811729386575</v>
      </c>
      <c r="E302" s="105">
        <v>3.6519797911018705E-2</v>
      </c>
      <c r="G302">
        <v>295</v>
      </c>
      <c r="H302">
        <f t="shared" ca="1" si="12"/>
        <v>-2.9839629139560613E-2</v>
      </c>
    </row>
    <row r="303" spans="2:8">
      <c r="B303" s="13">
        <v>39820</v>
      </c>
      <c r="C303">
        <v>35.781802999999996</v>
      </c>
      <c r="D303" s="262">
        <f t="shared" si="11"/>
        <v>-0.57865007889256082</v>
      </c>
      <c r="E303" s="105">
        <v>3.6512364363997671E-2</v>
      </c>
      <c r="G303">
        <v>296</v>
      </c>
      <c r="H303">
        <f t="shared" ca="1" si="12"/>
        <v>-1.0447784795010354E-2</v>
      </c>
    </row>
    <row r="304" spans="2:8">
      <c r="B304" s="13">
        <v>40816</v>
      </c>
      <c r="C304">
        <v>84.921822000000006</v>
      </c>
      <c r="D304" s="262">
        <f t="shared" si="11"/>
        <v>-6.2965461120504718E-2</v>
      </c>
      <c r="E304" s="105">
        <v>3.6452909512438146E-2</v>
      </c>
      <c r="G304">
        <v>297</v>
      </c>
      <c r="H304">
        <f t="shared" ca="1" si="12"/>
        <v>8.5050112233072475E-3</v>
      </c>
    </row>
    <row r="305" spans="2:8">
      <c r="B305" s="13">
        <v>39393</v>
      </c>
      <c r="C305">
        <v>90.628272999999993</v>
      </c>
      <c r="D305" s="262">
        <f t="shared" si="11"/>
        <v>-0.92771133205727274</v>
      </c>
      <c r="E305" s="105">
        <v>3.6375115476606844E-2</v>
      </c>
      <c r="G305">
        <v>298</v>
      </c>
      <c r="H305">
        <f t="shared" ca="1" si="12"/>
        <v>-5.2020690997476568E-2</v>
      </c>
    </row>
    <row r="306" spans="2:8">
      <c r="B306" s="13">
        <v>43278</v>
      </c>
      <c r="C306">
        <v>1253.6995850000001</v>
      </c>
      <c r="D306" s="262">
        <f t="shared" si="11"/>
        <v>0.29077599074196719</v>
      </c>
      <c r="E306" s="105">
        <v>3.6267365367503461E-2</v>
      </c>
      <c r="G306">
        <v>299</v>
      </c>
      <c r="H306">
        <f t="shared" ca="1" si="12"/>
        <v>2.6109949685837616E-2</v>
      </c>
    </row>
    <row r="307" spans="2:8">
      <c r="B307" s="13">
        <v>43165</v>
      </c>
      <c r="C307">
        <v>971.27587900000003</v>
      </c>
      <c r="D307" s="262">
        <f t="shared" si="11"/>
        <v>2.1848001019082646</v>
      </c>
      <c r="E307" s="105">
        <v>3.6212989678606824E-2</v>
      </c>
      <c r="G307">
        <v>300</v>
      </c>
      <c r="H307">
        <f t="shared" ca="1" si="12"/>
        <v>-5.4481125977810949E-2</v>
      </c>
    </row>
    <row r="308" spans="2:8">
      <c r="B308" s="13">
        <v>41904</v>
      </c>
      <c r="C308">
        <v>304.97232100000002</v>
      </c>
      <c r="D308" s="262">
        <f t="shared" si="11"/>
        <v>6.5014168141833233</v>
      </c>
      <c r="E308" s="105">
        <v>3.6125067963233025E-2</v>
      </c>
      <c r="G308">
        <v>301</v>
      </c>
      <c r="H308">
        <f t="shared" ca="1" si="12"/>
        <v>-2.307559119108989E-2</v>
      </c>
    </row>
    <row r="309" spans="2:8">
      <c r="B309" s="13">
        <v>37991</v>
      </c>
      <c r="C309">
        <v>40.655296</v>
      </c>
      <c r="D309" s="262">
        <f t="shared" si="11"/>
        <v>-0.9570379619357402</v>
      </c>
      <c r="E309" s="105">
        <v>3.6110249992940574E-2</v>
      </c>
      <c r="G309">
        <v>302</v>
      </c>
      <c r="H309">
        <f t="shared" ca="1" si="12"/>
        <v>-8.3771203081037721E-2</v>
      </c>
    </row>
    <row r="310" spans="2:8">
      <c r="B310" s="13">
        <v>43419</v>
      </c>
      <c r="C310">
        <v>946.30743399999994</v>
      </c>
      <c r="D310" s="262">
        <f t="shared" si="11"/>
        <v>0.56123006375561091</v>
      </c>
      <c r="E310" s="105">
        <v>3.6102084200250843E-2</v>
      </c>
      <c r="G310">
        <v>303</v>
      </c>
      <c r="H310">
        <f t="shared" ca="1" si="12"/>
        <v>-4.7581996368237851E-2</v>
      </c>
    </row>
    <row r="311" spans="2:8">
      <c r="B311" s="13">
        <v>43921</v>
      </c>
      <c r="C311">
        <v>606.12939500000005</v>
      </c>
      <c r="D311" s="262">
        <f t="shared" si="11"/>
        <v>8.9942801556182843</v>
      </c>
      <c r="E311" s="105">
        <v>3.6067169470983637E-2</v>
      </c>
      <c r="G311">
        <v>304</v>
      </c>
      <c r="H311">
        <f t="shared" ca="1" si="12"/>
        <v>-3.9704044720713066E-2</v>
      </c>
    </row>
    <row r="312" spans="2:8">
      <c r="B312" s="13">
        <v>38895</v>
      </c>
      <c r="C312">
        <v>60.647629000000002</v>
      </c>
      <c r="D312" s="262">
        <f t="shared" si="11"/>
        <v>-0.99322383137549519</v>
      </c>
      <c r="E312" s="105">
        <v>3.6017652107729184E-2</v>
      </c>
      <c r="G312">
        <v>305</v>
      </c>
      <c r="H312">
        <f t="shared" ca="1" si="12"/>
        <v>5.3486106294949994E-2</v>
      </c>
    </row>
    <row r="313" spans="2:8">
      <c r="B313" s="13">
        <v>44805</v>
      </c>
      <c r="C313">
        <v>8950.1357420000004</v>
      </c>
      <c r="D313" s="262">
        <f t="shared" si="11"/>
        <v>4.076309502651209E-2</v>
      </c>
      <c r="E313" s="105">
        <v>3.5952832534210451E-2</v>
      </c>
      <c r="G313">
        <v>306</v>
      </c>
      <c r="H313">
        <f t="shared" ca="1" si="12"/>
        <v>1.7801146719774359E-2</v>
      </c>
    </row>
    <row r="314" spans="2:8">
      <c r="B314" s="13">
        <v>44662</v>
      </c>
      <c r="C314">
        <v>8599.5898440000001</v>
      </c>
      <c r="D314" s="262">
        <f t="shared" si="11"/>
        <v>8.3742106724829988</v>
      </c>
      <c r="E314" s="105">
        <v>3.5900881712721773E-2</v>
      </c>
      <c r="G314">
        <v>307</v>
      </c>
      <c r="H314">
        <f t="shared" ca="1" si="12"/>
        <v>-2.4304352153946985E-2</v>
      </c>
    </row>
    <row r="315" spans="2:8">
      <c r="B315" s="13">
        <v>43488</v>
      </c>
      <c r="C315">
        <v>917.36682099999996</v>
      </c>
      <c r="D315" s="262">
        <f t="shared" si="11"/>
        <v>29.370673706755603</v>
      </c>
      <c r="E315" s="105">
        <v>3.5894125135513481E-2</v>
      </c>
      <c r="G315">
        <v>308</v>
      </c>
      <c r="H315">
        <f t="shared" ca="1" si="12"/>
        <v>-3.0060093794700635E-2</v>
      </c>
    </row>
    <row r="316" spans="2:8">
      <c r="B316" s="13">
        <v>37466</v>
      </c>
      <c r="C316">
        <v>30.205679</v>
      </c>
      <c r="D316" s="262">
        <f t="shared" si="11"/>
        <v>-0.99699741331316594</v>
      </c>
      <c r="E316" s="105">
        <v>3.5891913410367876E-2</v>
      </c>
      <c r="G316">
        <v>309</v>
      </c>
      <c r="H316">
        <f t="shared" ca="1" si="12"/>
        <v>-7.1473398585202253E-3</v>
      </c>
    </row>
    <row r="317" spans="2:8">
      <c r="B317" s="13">
        <v>44792</v>
      </c>
      <c r="C317">
        <v>10059.885742</v>
      </c>
      <c r="D317" s="262">
        <f t="shared" si="11"/>
        <v>91.566344386745328</v>
      </c>
      <c r="E317" s="105">
        <v>3.5760519098674726E-2</v>
      </c>
      <c r="G317">
        <v>310</v>
      </c>
      <c r="H317">
        <f t="shared" ca="1" si="12"/>
        <v>-1.3854626849462896E-2</v>
      </c>
    </row>
    <row r="318" spans="2:8">
      <c r="B318" s="13">
        <v>39451</v>
      </c>
      <c r="C318">
        <v>108.67757400000001</v>
      </c>
      <c r="D318" s="262">
        <f t="shared" si="11"/>
        <v>2.8724579568102264</v>
      </c>
      <c r="E318" s="105">
        <v>3.568335685543967E-2</v>
      </c>
      <c r="G318">
        <v>311</v>
      </c>
      <c r="H318">
        <f t="shared" ca="1" si="12"/>
        <v>3.2754086195889313E-2</v>
      </c>
    </row>
    <row r="319" spans="2:8">
      <c r="B319" s="13">
        <v>37915</v>
      </c>
      <c r="C319">
        <v>28.064236000000001</v>
      </c>
      <c r="D319" s="262">
        <f t="shared" si="11"/>
        <v>-0.96371783619173113</v>
      </c>
      <c r="E319" s="105">
        <v>3.5650828594881945E-2</v>
      </c>
      <c r="G319">
        <v>312</v>
      </c>
      <c r="H319">
        <f t="shared" ca="1" si="12"/>
        <v>-8.1675483758349418E-2</v>
      </c>
    </row>
    <row r="320" spans="2:8">
      <c r="B320" s="13">
        <v>42212</v>
      </c>
      <c r="C320">
        <v>773.49951199999998</v>
      </c>
      <c r="D320" s="262">
        <f t="shared" si="11"/>
        <v>0.26059999972653025</v>
      </c>
      <c r="E320" s="105">
        <v>3.5539646705298127E-2</v>
      </c>
      <c r="G320">
        <v>313</v>
      </c>
      <c r="H320">
        <f t="shared" ca="1" si="12"/>
        <v>4.6004697282539399E-2</v>
      </c>
    </row>
    <row r="321" spans="2:8">
      <c r="B321" s="13">
        <v>43677</v>
      </c>
      <c r="C321">
        <v>613.59631300000001</v>
      </c>
      <c r="D321" s="262">
        <f t="shared" si="11"/>
        <v>10.14516906057049</v>
      </c>
      <c r="E321" s="105">
        <v>3.5528254640898087E-2</v>
      </c>
      <c r="G321">
        <v>314</v>
      </c>
      <c r="H321">
        <f t="shared" ca="1" si="12"/>
        <v>-1.43487430514484E-2</v>
      </c>
    </row>
    <row r="322" spans="2:8">
      <c r="B322" s="13">
        <v>38918</v>
      </c>
      <c r="C322">
        <v>55.054912999999999</v>
      </c>
      <c r="D322" s="262">
        <f t="shared" si="11"/>
        <v>1.0536484088685223</v>
      </c>
      <c r="E322" s="105">
        <v>3.5499082475455121E-2</v>
      </c>
      <c r="G322">
        <v>315</v>
      </c>
      <c r="H322">
        <f t="shared" ca="1" si="12"/>
        <v>8.186944226429179E-3</v>
      </c>
    </row>
    <row r="323" spans="2:8">
      <c r="B323" s="13">
        <v>38061</v>
      </c>
      <c r="C323">
        <v>26.808344000000002</v>
      </c>
      <c r="D323" s="262">
        <f t="shared" si="11"/>
        <v>1.6483250441795678E-2</v>
      </c>
      <c r="E323" s="105">
        <v>3.5447916050692932E-2</v>
      </c>
      <c r="G323">
        <v>316</v>
      </c>
      <c r="H323">
        <f t="shared" ca="1" si="12"/>
        <v>2.1658353427054525E-2</v>
      </c>
    </row>
    <row r="324" spans="2:8">
      <c r="B324" s="13">
        <v>38063</v>
      </c>
      <c r="C324">
        <v>26.373621</v>
      </c>
      <c r="D324" s="262">
        <f t="shared" si="11"/>
        <v>-0.74355986820145192</v>
      </c>
      <c r="E324" s="105">
        <v>3.5398626151457883E-2</v>
      </c>
      <c r="G324">
        <v>317</v>
      </c>
      <c r="H324">
        <f t="shared" ca="1" si="12"/>
        <v>-2.1860284363702381E-3</v>
      </c>
    </row>
    <row r="325" spans="2:8">
      <c r="B325" s="13">
        <v>39167</v>
      </c>
      <c r="C325">
        <v>102.845139</v>
      </c>
      <c r="D325" s="262">
        <f t="shared" si="11"/>
        <v>2.8900465061249094</v>
      </c>
      <c r="E325" s="105">
        <v>3.5311102537638833E-2</v>
      </c>
      <c r="G325">
        <v>318</v>
      </c>
      <c r="H325">
        <f t="shared" ca="1" si="12"/>
        <v>-1.6759309433742077E-2</v>
      </c>
    </row>
    <row r="326" spans="2:8">
      <c r="B326" s="13">
        <v>37644</v>
      </c>
      <c r="C326">
        <v>26.438023000000001</v>
      </c>
      <c r="D326" s="262">
        <f t="shared" si="11"/>
        <v>-0.84325052173939585</v>
      </c>
      <c r="E326" s="105">
        <v>3.5309067957145703E-2</v>
      </c>
      <c r="G326">
        <v>319</v>
      </c>
      <c r="H326">
        <f t="shared" ca="1" si="12"/>
        <v>-6.0585729131170135E-2</v>
      </c>
    </row>
    <row r="327" spans="2:8">
      <c r="B327" s="13">
        <v>41662</v>
      </c>
      <c r="C327">
        <v>168.664185</v>
      </c>
      <c r="D327" s="262">
        <f t="shared" si="11"/>
        <v>-0.66124741793928332</v>
      </c>
      <c r="E327" s="105">
        <v>3.5302026955794347E-2</v>
      </c>
      <c r="G327">
        <v>320</v>
      </c>
      <c r="H327">
        <f t="shared" ca="1" si="12"/>
        <v>-4.4185961016714126E-2</v>
      </c>
    </row>
    <row r="328" spans="2:8">
      <c r="B328" s="13">
        <v>42692</v>
      </c>
      <c r="C328">
        <v>497.89785799999999</v>
      </c>
      <c r="D328" s="262">
        <f t="shared" ref="D328:D391" si="13">(C328-C329)/C329</f>
        <v>13.788716128377656</v>
      </c>
      <c r="E328" s="105">
        <v>3.5298770524293831E-2</v>
      </c>
      <c r="G328">
        <v>321</v>
      </c>
      <c r="H328">
        <f t="shared" ca="1" si="12"/>
        <v>-2.0405389733723394E-2</v>
      </c>
    </row>
    <row r="329" spans="2:8">
      <c r="B329" s="13">
        <v>37504</v>
      </c>
      <c r="C329">
        <v>33.667416000000003</v>
      </c>
      <c r="D329" s="262">
        <f t="shared" si="13"/>
        <v>-0.98662339751517969</v>
      </c>
      <c r="E329" s="105">
        <v>3.5148589966835675E-2</v>
      </c>
      <c r="G329">
        <v>322</v>
      </c>
      <c r="H329">
        <f t="shared" ref="H329:H392" ca="1" si="14">_xlfn.NORM.INV(RAND(),N$9,N$10)</f>
        <v>-3.1719674488188739E-3</v>
      </c>
    </row>
    <row r="330" spans="2:8">
      <c r="B330" s="13">
        <v>44218</v>
      </c>
      <c r="C330">
        <v>2516.8884280000002</v>
      </c>
      <c r="D330" s="262">
        <f t="shared" si="13"/>
        <v>44.648360010423595</v>
      </c>
      <c r="E330" s="105">
        <v>3.5138692374555948E-2</v>
      </c>
      <c r="G330">
        <v>323</v>
      </c>
      <c r="H330">
        <f t="shared" ca="1" si="14"/>
        <v>-5.9578474578536642E-2</v>
      </c>
    </row>
    <row r="331" spans="2:8">
      <c r="B331" s="13">
        <v>38294</v>
      </c>
      <c r="C331">
        <v>55.136448000000001</v>
      </c>
      <c r="D331" s="262">
        <f t="shared" si="13"/>
        <v>-5.8923865927643822E-2</v>
      </c>
      <c r="E331" s="105">
        <v>3.5065817362415944E-2</v>
      </c>
      <c r="G331">
        <v>324</v>
      </c>
      <c r="H331">
        <f t="shared" ca="1" si="14"/>
        <v>1.0101096461955863E-2</v>
      </c>
    </row>
    <row r="332" spans="2:8">
      <c r="B332" s="13">
        <v>38426</v>
      </c>
      <c r="C332">
        <v>58.588721999999997</v>
      </c>
      <c r="D332" s="262">
        <f t="shared" si="13"/>
        <v>-0.22741237605032152</v>
      </c>
      <c r="E332" s="105">
        <v>3.5061818865353762E-2</v>
      </c>
      <c r="G332">
        <v>325</v>
      </c>
      <c r="H332">
        <f t="shared" ca="1" si="14"/>
        <v>1.188618474616546E-2</v>
      </c>
    </row>
    <row r="333" spans="2:8">
      <c r="B333" s="13">
        <v>40893</v>
      </c>
      <c r="C333">
        <v>75.834404000000006</v>
      </c>
      <c r="D333" s="262">
        <f t="shared" si="13"/>
        <v>-0.31783466580530939</v>
      </c>
      <c r="E333" s="105">
        <v>3.4980994809959941E-2</v>
      </c>
      <c r="G333">
        <v>326</v>
      </c>
      <c r="H333">
        <f t="shared" ca="1" si="14"/>
        <v>2.0812582507048986E-2</v>
      </c>
    </row>
    <row r="334" spans="2:8">
      <c r="B334" s="13">
        <v>40519</v>
      </c>
      <c r="C334">
        <v>111.167191</v>
      </c>
      <c r="D334" s="262">
        <f t="shared" si="13"/>
        <v>-3.2130534682467959E-2</v>
      </c>
      <c r="E334" s="105">
        <v>3.4932821136169218E-2</v>
      </c>
      <c r="G334">
        <v>327</v>
      </c>
      <c r="H334">
        <f t="shared" ca="1" si="14"/>
        <v>-1.8036800906950493E-2</v>
      </c>
    </row>
    <row r="335" spans="2:8">
      <c r="B335" s="13">
        <v>40514</v>
      </c>
      <c r="C335">
        <v>114.85762800000001</v>
      </c>
      <c r="D335" s="262">
        <f t="shared" si="13"/>
        <v>0.56698991583101255</v>
      </c>
      <c r="E335" s="105">
        <v>3.4924699428629795E-2</v>
      </c>
      <c r="G335">
        <v>328</v>
      </c>
      <c r="H335">
        <f t="shared" ca="1" si="14"/>
        <v>-2.6726146446091018E-2</v>
      </c>
    </row>
    <row r="336" spans="2:8">
      <c r="B336" s="13">
        <v>38546</v>
      </c>
      <c r="C336">
        <v>73.298255999999995</v>
      </c>
      <c r="D336" s="262">
        <f t="shared" si="13"/>
        <v>1.1502239703695019</v>
      </c>
      <c r="E336" s="105">
        <v>3.4850032261828957E-2</v>
      </c>
      <c r="G336">
        <v>329</v>
      </c>
      <c r="H336">
        <f t="shared" ca="1" si="14"/>
        <v>4.8784335288260344E-2</v>
      </c>
    </row>
    <row r="337" spans="2:8">
      <c r="B337" s="13">
        <v>39825</v>
      </c>
      <c r="C337">
        <v>34.088661000000002</v>
      </c>
      <c r="D337" s="262">
        <f t="shared" si="13"/>
        <v>-0.59072695894367921</v>
      </c>
      <c r="E337" s="105">
        <v>3.4837193892150474E-2</v>
      </c>
      <c r="G337">
        <v>330</v>
      </c>
      <c r="H337">
        <f t="shared" ca="1" si="14"/>
        <v>2.6568533101849798E-2</v>
      </c>
    </row>
    <row r="338" spans="2:8">
      <c r="B338" s="13">
        <v>40772</v>
      </c>
      <c r="C338">
        <v>83.290756000000002</v>
      </c>
      <c r="D338" s="262">
        <f t="shared" si="13"/>
        <v>-3.6510729539610778E-2</v>
      </c>
      <c r="E338" s="105">
        <v>3.4736917389796854E-2</v>
      </c>
      <c r="G338">
        <v>331</v>
      </c>
      <c r="H338">
        <f t="shared" ca="1" si="14"/>
        <v>-2.6472073250680218E-2</v>
      </c>
    </row>
    <row r="339" spans="2:8">
      <c r="B339" s="13">
        <v>40989</v>
      </c>
      <c r="C339">
        <v>86.446999000000005</v>
      </c>
      <c r="D339" s="262">
        <f t="shared" si="13"/>
        <v>0.45360674464659007</v>
      </c>
      <c r="E339" s="105">
        <v>3.4736626148349298E-2</v>
      </c>
      <c r="G339">
        <v>332</v>
      </c>
      <c r="H339">
        <f t="shared" ca="1" si="14"/>
        <v>-1.5777685493309792E-2</v>
      </c>
    </row>
    <row r="340" spans="2:8">
      <c r="B340" s="13">
        <v>38912</v>
      </c>
      <c r="C340">
        <v>59.470692</v>
      </c>
      <c r="D340" s="262">
        <f t="shared" si="13"/>
        <v>-0.92986606970347319</v>
      </c>
      <c r="E340" s="105">
        <v>3.4696572105976764E-2</v>
      </c>
      <c r="G340">
        <v>333</v>
      </c>
      <c r="H340">
        <f t="shared" ca="1" si="14"/>
        <v>9.3534500152313398E-3</v>
      </c>
    </row>
    <row r="341" spans="2:8">
      <c r="B341" s="13">
        <v>42317</v>
      </c>
      <c r="C341">
        <v>847.95892300000003</v>
      </c>
      <c r="D341" s="262">
        <f t="shared" si="13"/>
        <v>-0.9013748933178376</v>
      </c>
      <c r="E341" s="105">
        <v>3.4618837320897267E-2</v>
      </c>
      <c r="G341">
        <v>334</v>
      </c>
      <c r="H341">
        <f t="shared" ca="1" si="14"/>
        <v>-2.3423977563585698E-2</v>
      </c>
    </row>
    <row r="342" spans="2:8">
      <c r="B342" s="13">
        <v>45308</v>
      </c>
      <c r="C342">
        <v>8597.7998050000006</v>
      </c>
      <c r="D342" s="262">
        <f t="shared" si="13"/>
        <v>112.76043948012095</v>
      </c>
      <c r="E342">
        <v>3.4545778726650496E-2</v>
      </c>
      <c r="G342">
        <v>335</v>
      </c>
      <c r="H342">
        <f t="shared" ca="1" si="14"/>
        <v>-3.0228770189671059E-2</v>
      </c>
    </row>
    <row r="343" spans="2:8">
      <c r="B343" s="13">
        <v>38705</v>
      </c>
      <c r="C343">
        <v>75.578117000000006</v>
      </c>
      <c r="D343" s="262">
        <f t="shared" si="13"/>
        <v>-0.92426095138193243</v>
      </c>
      <c r="E343" s="105">
        <v>3.4490878260974037E-2</v>
      </c>
      <c r="G343">
        <v>336</v>
      </c>
      <c r="H343">
        <f t="shared" ca="1" si="14"/>
        <v>3.8485149009605084E-2</v>
      </c>
    </row>
    <row r="344" spans="2:8">
      <c r="B344" s="13">
        <v>43131</v>
      </c>
      <c r="C344">
        <v>997.87518299999999</v>
      </c>
      <c r="D344" s="262">
        <f t="shared" si="13"/>
        <v>9.419253703933725</v>
      </c>
      <c r="E344" s="105">
        <v>3.4354944547374817E-2</v>
      </c>
      <c r="G344">
        <v>337</v>
      </c>
      <c r="H344">
        <f t="shared" ca="1" si="14"/>
        <v>4.0178232456339015E-3</v>
      </c>
    </row>
    <row r="345" spans="2:8">
      <c r="B345" s="13">
        <v>39430</v>
      </c>
      <c r="C345">
        <v>95.772232000000002</v>
      </c>
      <c r="D345" s="262">
        <f t="shared" si="13"/>
        <v>-0.90354523158473254</v>
      </c>
      <c r="E345" s="105">
        <v>3.4354109513417851E-2</v>
      </c>
      <c r="G345">
        <v>338</v>
      </c>
      <c r="H345">
        <f t="shared" ca="1" si="14"/>
        <v>6.5791448032270286E-2</v>
      </c>
    </row>
    <row r="346" spans="2:8">
      <c r="B346" s="13">
        <v>42403</v>
      </c>
      <c r="C346">
        <v>992.923767</v>
      </c>
      <c r="D346" s="262">
        <f t="shared" si="13"/>
        <v>10.336590724059247</v>
      </c>
      <c r="E346" s="105">
        <v>3.4276061122749973E-2</v>
      </c>
      <c r="G346">
        <v>339</v>
      </c>
      <c r="H346">
        <f t="shared" ca="1" si="14"/>
        <v>-2.8806437949962871E-3</v>
      </c>
    </row>
    <row r="347" spans="2:8">
      <c r="B347" s="13">
        <v>39059</v>
      </c>
      <c r="C347">
        <v>87.585746999999998</v>
      </c>
      <c r="D347" s="262">
        <f t="shared" si="13"/>
        <v>-0.9849553657231771</v>
      </c>
      <c r="E347" s="105">
        <v>3.427259780443933E-2</v>
      </c>
      <c r="G347">
        <v>340</v>
      </c>
      <c r="H347">
        <f t="shared" ca="1" si="14"/>
        <v>1.995971301213861E-2</v>
      </c>
    </row>
    <row r="348" spans="2:8">
      <c r="B348" s="13">
        <v>44533</v>
      </c>
      <c r="C348">
        <v>5821.7265630000002</v>
      </c>
      <c r="D348" s="262">
        <f t="shared" si="13"/>
        <v>5.1051627677972524</v>
      </c>
      <c r="E348" s="105">
        <v>3.4269553668179652E-2</v>
      </c>
      <c r="G348">
        <v>341</v>
      </c>
      <c r="H348">
        <f t="shared" ca="1" si="14"/>
        <v>1.2213622418187881E-2</v>
      </c>
    </row>
    <row r="349" spans="2:8">
      <c r="B349" s="13">
        <v>43175</v>
      </c>
      <c r="C349">
        <v>953.574341</v>
      </c>
      <c r="D349" s="262">
        <f t="shared" si="13"/>
        <v>28.174455455425779</v>
      </c>
      <c r="E349" s="105">
        <v>3.4262674516457231E-2</v>
      </c>
      <c r="G349">
        <v>342</v>
      </c>
      <c r="H349">
        <f t="shared" ca="1" si="14"/>
        <v>-1.4558085868641078E-2</v>
      </c>
    </row>
    <row r="350" spans="2:8">
      <c r="B350" s="13">
        <v>38160</v>
      </c>
      <c r="C350">
        <v>32.685248999999999</v>
      </c>
      <c r="D350" s="262">
        <f t="shared" si="13"/>
        <v>-0.65498661250587109</v>
      </c>
      <c r="E350" s="105">
        <v>3.4131162268196624E-2</v>
      </c>
      <c r="G350">
        <v>343</v>
      </c>
      <c r="H350">
        <f t="shared" ca="1" si="14"/>
        <v>-1.4548833006459907E-4</v>
      </c>
    </row>
    <row r="351" spans="2:8">
      <c r="B351" s="13">
        <v>39464</v>
      </c>
      <c r="C351">
        <v>94.736176</v>
      </c>
      <c r="D351" s="262">
        <f t="shared" si="13"/>
        <v>-7.0556160575252658E-2</v>
      </c>
      <c r="E351" s="105">
        <v>3.4126978322518133E-2</v>
      </c>
      <c r="G351">
        <v>344</v>
      </c>
      <c r="H351">
        <f t="shared" ca="1" si="14"/>
        <v>-4.9410457352952082E-2</v>
      </c>
    </row>
    <row r="352" spans="2:8">
      <c r="B352" s="13">
        <v>41186</v>
      </c>
      <c r="C352">
        <v>101.92781100000001</v>
      </c>
      <c r="D352" s="262">
        <f t="shared" si="13"/>
        <v>5.0990150805426022E-2</v>
      </c>
      <c r="E352" s="105">
        <v>3.4085899514417616E-2</v>
      </c>
      <c r="G352">
        <v>345</v>
      </c>
      <c r="H352">
        <f t="shared" ca="1" si="14"/>
        <v>-1.0597952618607255E-2</v>
      </c>
    </row>
    <row r="353" spans="2:8">
      <c r="B353" s="13">
        <v>40420</v>
      </c>
      <c r="C353">
        <v>96.982651000000004</v>
      </c>
      <c r="D353" s="262">
        <f t="shared" si="13"/>
        <v>2.8122490369106266</v>
      </c>
      <c r="E353" s="105">
        <v>3.4073551455614921E-2</v>
      </c>
      <c r="G353">
        <v>346</v>
      </c>
      <c r="H353">
        <f t="shared" ca="1" si="14"/>
        <v>-9.9228254824510311E-4</v>
      </c>
    </row>
    <row r="354" spans="2:8">
      <c r="B354" s="13">
        <v>37820</v>
      </c>
      <c r="C354">
        <v>25.439747000000001</v>
      </c>
      <c r="D354" s="262">
        <f t="shared" si="13"/>
        <v>-0.16224827269616801</v>
      </c>
      <c r="E354" s="105">
        <v>3.4031434786943794E-2</v>
      </c>
      <c r="G354">
        <v>347</v>
      </c>
      <c r="H354">
        <f t="shared" ca="1" si="14"/>
        <v>2.15678362921768E-2</v>
      </c>
    </row>
    <row r="355" spans="2:8">
      <c r="B355" s="13">
        <v>38037</v>
      </c>
      <c r="C355">
        <v>30.366689999999998</v>
      </c>
      <c r="D355" s="262">
        <f t="shared" si="13"/>
        <v>-0.96574210067467714</v>
      </c>
      <c r="E355" s="105">
        <v>3.3991414450135773E-2</v>
      </c>
      <c r="G355">
        <v>348</v>
      </c>
      <c r="H355">
        <f t="shared" ca="1" si="14"/>
        <v>-3.9851795076624036E-3</v>
      </c>
    </row>
    <row r="356" spans="2:8">
      <c r="B356" s="13">
        <v>42284</v>
      </c>
      <c r="C356">
        <v>886.41424600000005</v>
      </c>
      <c r="D356" s="262">
        <f t="shared" si="13"/>
        <v>-0.90041128601522336</v>
      </c>
      <c r="E356" s="105">
        <v>3.3986983876177018E-2</v>
      </c>
      <c r="G356">
        <v>349</v>
      </c>
      <c r="H356">
        <f t="shared" ca="1" si="14"/>
        <v>2.9694291486755429E-2</v>
      </c>
    </row>
    <row r="357" spans="2:8">
      <c r="B357" s="13">
        <v>45279</v>
      </c>
      <c r="C357">
        <v>8900.75</v>
      </c>
      <c r="D357" s="262">
        <f t="shared" si="13"/>
        <v>69.043329480776436</v>
      </c>
      <c r="E357">
        <v>3.3967067356824775E-2</v>
      </c>
      <c r="G357">
        <v>350</v>
      </c>
      <c r="H357">
        <f t="shared" ca="1" si="14"/>
        <v>-2.3571644682143348E-2</v>
      </c>
    </row>
    <row r="358" spans="2:8">
      <c r="B358" s="13">
        <v>40295</v>
      </c>
      <c r="C358">
        <v>127.074913</v>
      </c>
      <c r="D358" s="262">
        <f t="shared" si="13"/>
        <v>-0.79269147474685808</v>
      </c>
      <c r="E358" s="105">
        <v>3.3965877597395992E-2</v>
      </c>
      <c r="G358">
        <v>351</v>
      </c>
      <c r="H358">
        <f t="shared" ca="1" si="14"/>
        <v>-3.014310708311512E-3</v>
      </c>
    </row>
    <row r="359" spans="2:8">
      <c r="B359" s="13">
        <v>42668</v>
      </c>
      <c r="C359">
        <v>612.97485400000005</v>
      </c>
      <c r="D359" s="262">
        <f t="shared" si="13"/>
        <v>5.047467901229453</v>
      </c>
      <c r="E359" s="105">
        <v>3.3903623558848774E-2</v>
      </c>
      <c r="G359">
        <v>352</v>
      </c>
      <c r="H359">
        <f t="shared" ca="1" si="14"/>
        <v>-4.6867905704429086E-2</v>
      </c>
    </row>
    <row r="360" spans="2:8">
      <c r="B360" s="13">
        <v>41200</v>
      </c>
      <c r="C360">
        <v>101.36058</v>
      </c>
      <c r="D360" s="262">
        <f t="shared" si="13"/>
        <v>-0.8334095474266392</v>
      </c>
      <c r="E360" s="105">
        <v>3.3822973271320875E-2</v>
      </c>
      <c r="G360">
        <v>353</v>
      </c>
      <c r="H360">
        <f t="shared" ca="1" si="14"/>
        <v>-3.9524577633917216E-2</v>
      </c>
    </row>
    <row r="361" spans="2:8">
      <c r="B361" s="13">
        <v>43686</v>
      </c>
      <c r="C361">
        <v>608.44171100000005</v>
      </c>
      <c r="D361" s="262">
        <f t="shared" si="13"/>
        <v>4.7404338393037975</v>
      </c>
      <c r="E361" s="105">
        <v>3.3805246441867262E-2</v>
      </c>
      <c r="G361">
        <v>354</v>
      </c>
      <c r="H361">
        <f t="shared" ca="1" si="14"/>
        <v>4.8072006140912338E-3</v>
      </c>
    </row>
    <row r="362" spans="2:8">
      <c r="B362" s="13">
        <v>40591</v>
      </c>
      <c r="C362">
        <v>105.992287</v>
      </c>
      <c r="D362" s="262">
        <f t="shared" si="13"/>
        <v>0.14409981974043307</v>
      </c>
      <c r="E362" s="105">
        <v>3.3782309376932836E-2</v>
      </c>
      <c r="G362">
        <v>355</v>
      </c>
      <c r="H362">
        <f t="shared" ca="1" si="14"/>
        <v>2.3462919155314444E-2</v>
      </c>
    </row>
    <row r="363" spans="2:8">
      <c r="B363" s="13">
        <v>39069</v>
      </c>
      <c r="C363">
        <v>92.642516999999998</v>
      </c>
      <c r="D363" s="262">
        <f t="shared" si="13"/>
        <v>0.13479320970637806</v>
      </c>
      <c r="E363" s="105">
        <v>3.3777021113630061E-2</v>
      </c>
      <c r="G363">
        <v>356</v>
      </c>
      <c r="H363">
        <f t="shared" ca="1" si="14"/>
        <v>6.24951712780348E-3</v>
      </c>
    </row>
    <row r="364" spans="2:8">
      <c r="B364" s="13">
        <v>41425</v>
      </c>
      <c r="C364">
        <v>81.638237000000004</v>
      </c>
      <c r="D364" s="262">
        <f t="shared" si="13"/>
        <v>1.9461642181350429</v>
      </c>
      <c r="E364" s="105">
        <v>3.3701681712200601E-2</v>
      </c>
      <c r="G364">
        <v>357</v>
      </c>
      <c r="H364">
        <f t="shared" ca="1" si="14"/>
        <v>-1.3726961875273629E-2</v>
      </c>
    </row>
    <row r="365" spans="2:8">
      <c r="B365" s="13">
        <v>38058</v>
      </c>
      <c r="C365">
        <v>27.710008999999999</v>
      </c>
      <c r="D365" s="262">
        <f t="shared" si="13"/>
        <v>-0.46037630785188638</v>
      </c>
      <c r="E365" s="105">
        <v>3.3633744777372208E-2</v>
      </c>
      <c r="G365">
        <v>358</v>
      </c>
      <c r="H365">
        <f t="shared" ca="1" si="14"/>
        <v>-3.5040509341858705E-2</v>
      </c>
    </row>
    <row r="366" spans="2:8">
      <c r="B366" s="13">
        <v>38330</v>
      </c>
      <c r="C366">
        <v>51.350616000000002</v>
      </c>
      <c r="D366" s="262">
        <f t="shared" si="13"/>
        <v>-0.94457501133109023</v>
      </c>
      <c r="E366" s="105">
        <v>3.3568326580969303E-2</v>
      </c>
      <c r="G366">
        <v>359</v>
      </c>
      <c r="H366">
        <f t="shared" ca="1" si="14"/>
        <v>8.3123361023938348E-3</v>
      </c>
    </row>
    <row r="367" spans="2:8">
      <c r="B367" s="13">
        <v>43887</v>
      </c>
      <c r="C367">
        <v>926.48852499999998</v>
      </c>
      <c r="D367" s="262">
        <f t="shared" si="13"/>
        <v>20.673037074569269</v>
      </c>
      <c r="E367" s="105">
        <v>3.3533911116622656E-2</v>
      </c>
      <c r="G367">
        <v>360</v>
      </c>
      <c r="H367">
        <f t="shared" ca="1" si="14"/>
        <v>-6.3937041532942697E-3</v>
      </c>
    </row>
    <row r="368" spans="2:8">
      <c r="B368" s="13">
        <v>37445</v>
      </c>
      <c r="C368">
        <v>42.748440000000002</v>
      </c>
      <c r="D368" s="262">
        <f t="shared" si="13"/>
        <v>-0.48948301407998712</v>
      </c>
      <c r="E368" s="105">
        <v>3.3476104906657089E-2</v>
      </c>
      <c r="G368">
        <v>361</v>
      </c>
      <c r="H368">
        <f t="shared" ca="1" si="14"/>
        <v>-6.0648231487909501E-2</v>
      </c>
    </row>
    <row r="369" spans="2:8">
      <c r="B369" s="13">
        <v>40886</v>
      </c>
      <c r="C369">
        <v>83.735588000000007</v>
      </c>
      <c r="D369" s="262">
        <f t="shared" si="13"/>
        <v>1.7143064322338379</v>
      </c>
      <c r="E369" s="105">
        <v>3.3464017346029107E-2</v>
      </c>
      <c r="G369">
        <v>362</v>
      </c>
      <c r="H369">
        <f t="shared" ca="1" si="14"/>
        <v>-6.1308100493673526E-3</v>
      </c>
    </row>
    <row r="370" spans="2:8">
      <c r="B370" s="13">
        <v>37526</v>
      </c>
      <c r="C370">
        <v>30.849717999999999</v>
      </c>
      <c r="D370" s="262">
        <f t="shared" si="13"/>
        <v>-0.7607801977419042</v>
      </c>
      <c r="E370" s="105">
        <v>3.3441051146118339E-2</v>
      </c>
      <c r="G370">
        <v>363</v>
      </c>
      <c r="H370">
        <f t="shared" ca="1" si="14"/>
        <v>-4.1920225242744559E-2</v>
      </c>
    </row>
    <row r="371" spans="2:8">
      <c r="B371" s="13">
        <v>40547</v>
      </c>
      <c r="C371">
        <v>128.95971700000001</v>
      </c>
      <c r="D371" s="262">
        <f t="shared" si="13"/>
        <v>3.4546012408108977</v>
      </c>
      <c r="E371" s="105">
        <v>3.3372102501121818E-2</v>
      </c>
      <c r="G371">
        <v>364</v>
      </c>
      <c r="H371">
        <f t="shared" ca="1" si="14"/>
        <v>-5.2575058491233465E-2</v>
      </c>
    </row>
    <row r="372" spans="2:8">
      <c r="B372" s="13">
        <v>37553</v>
      </c>
      <c r="C372">
        <v>28.949777999999998</v>
      </c>
      <c r="D372" s="262">
        <f t="shared" si="13"/>
        <v>-0.9643148530648924</v>
      </c>
      <c r="E372" s="105">
        <v>3.3332897866734733E-2</v>
      </c>
      <c r="G372">
        <v>365</v>
      </c>
      <c r="H372">
        <f t="shared" ca="1" si="14"/>
        <v>1.7930696871826694E-2</v>
      </c>
    </row>
    <row r="373" spans="2:8">
      <c r="B373" s="13">
        <v>43823</v>
      </c>
      <c r="C373">
        <v>811.25567599999999</v>
      </c>
      <c r="D373" s="262">
        <f t="shared" si="13"/>
        <v>6.1865173674475296</v>
      </c>
      <c r="E373" s="105">
        <v>3.3192228005076652E-2</v>
      </c>
      <c r="G373">
        <v>366</v>
      </c>
      <c r="H373">
        <f t="shared" ca="1" si="14"/>
        <v>1.2737570793167802E-2</v>
      </c>
    </row>
    <row r="374" spans="2:8">
      <c r="B374" s="13">
        <v>40304</v>
      </c>
      <c r="C374">
        <v>112.88578800000001</v>
      </c>
      <c r="D374" s="262">
        <f t="shared" si="13"/>
        <v>-0.59824241921283905</v>
      </c>
      <c r="E374" s="105">
        <v>3.3183780754266763E-2</v>
      </c>
      <c r="G374">
        <v>367</v>
      </c>
      <c r="H374">
        <f t="shared" ca="1" si="14"/>
        <v>-2.7353351176316636E-2</v>
      </c>
    </row>
    <row r="375" spans="2:8">
      <c r="B375" s="13">
        <v>41927</v>
      </c>
      <c r="C375">
        <v>280.97985799999998</v>
      </c>
      <c r="D375" s="262">
        <f t="shared" si="13"/>
        <v>2.1410211091637739</v>
      </c>
      <c r="E375" s="105">
        <v>3.316626817724818E-2</v>
      </c>
      <c r="G375">
        <v>368</v>
      </c>
      <c r="H375">
        <f t="shared" ca="1" si="14"/>
        <v>-1.2547323294425396E-2</v>
      </c>
    </row>
    <row r="376" spans="2:8">
      <c r="B376" s="13">
        <v>40963</v>
      </c>
      <c r="C376">
        <v>89.454941000000005</v>
      </c>
      <c r="D376" s="262">
        <f t="shared" si="13"/>
        <v>2.1497107056164796E-2</v>
      </c>
      <c r="E376" s="105">
        <v>3.3023432642993851E-2</v>
      </c>
      <c r="G376">
        <v>369</v>
      </c>
      <c r="H376">
        <f t="shared" ca="1" si="14"/>
        <v>7.1890569439906505E-3</v>
      </c>
    </row>
    <row r="377" spans="2:8">
      <c r="B377" s="13">
        <v>41382</v>
      </c>
      <c r="C377">
        <v>87.572388000000004</v>
      </c>
      <c r="D377" s="262">
        <f t="shared" si="13"/>
        <v>-0.99086025017391222</v>
      </c>
      <c r="E377" s="105">
        <v>3.2938650731811868E-2</v>
      </c>
      <c r="G377">
        <v>370</v>
      </c>
      <c r="H377">
        <f t="shared" ca="1" si="14"/>
        <v>-2.9360608863172443E-3</v>
      </c>
    </row>
    <row r="378" spans="2:8">
      <c r="B378" s="13">
        <v>44798</v>
      </c>
      <c r="C378">
        <v>9581.4863280000009</v>
      </c>
      <c r="D378" s="262">
        <f t="shared" si="13"/>
        <v>241.06691480318793</v>
      </c>
      <c r="E378" s="105">
        <v>3.2901880293611623E-2</v>
      </c>
      <c r="G378">
        <v>371</v>
      </c>
      <c r="H378">
        <f t="shared" ca="1" si="14"/>
        <v>-1.7525722510197118E-2</v>
      </c>
    </row>
    <row r="379" spans="2:8">
      <c r="B379" s="13">
        <v>39735</v>
      </c>
      <c r="C379">
        <v>39.581974000000002</v>
      </c>
      <c r="D379" s="262">
        <f t="shared" si="13"/>
        <v>-0.66995611785957987</v>
      </c>
      <c r="E379" s="105">
        <v>3.2891383291991136E-2</v>
      </c>
      <c r="G379">
        <v>372</v>
      </c>
      <c r="H379">
        <f t="shared" ca="1" si="14"/>
        <v>1.6649669597082688E-2</v>
      </c>
    </row>
    <row r="380" spans="2:8">
      <c r="B380" s="13">
        <v>40477</v>
      </c>
      <c r="C380">
        <v>119.929428</v>
      </c>
      <c r="D380" s="262">
        <f t="shared" si="13"/>
        <v>0.56587342193401557</v>
      </c>
      <c r="E380" s="105">
        <v>3.2848004413682942E-2</v>
      </c>
      <c r="G380">
        <v>373</v>
      </c>
      <c r="H380">
        <f t="shared" ca="1" si="14"/>
        <v>5.33257557565305E-2</v>
      </c>
    </row>
    <row r="381" spans="2:8">
      <c r="B381" s="13">
        <v>38615</v>
      </c>
      <c r="C381">
        <v>76.589478</v>
      </c>
      <c r="D381" s="262">
        <f t="shared" si="13"/>
        <v>-0.23531083658193658</v>
      </c>
      <c r="E381" s="105">
        <v>3.2824823328304456E-2</v>
      </c>
      <c r="G381">
        <v>374</v>
      </c>
      <c r="H381">
        <f t="shared" ca="1" si="14"/>
        <v>-1.506861775208037E-2</v>
      </c>
    </row>
    <row r="382" spans="2:8">
      <c r="B382" s="13">
        <v>40417</v>
      </c>
      <c r="C382">
        <v>100.157661</v>
      </c>
      <c r="D382" s="262">
        <f t="shared" si="13"/>
        <v>2.5750258977697191</v>
      </c>
      <c r="E382" s="105">
        <v>3.2737917217791873E-2</v>
      </c>
      <c r="G382">
        <v>375</v>
      </c>
      <c r="H382">
        <f t="shared" ca="1" si="14"/>
        <v>-8.5512304533821902E-4</v>
      </c>
    </row>
    <row r="383" spans="2:8">
      <c r="B383" s="13">
        <v>37554</v>
      </c>
      <c r="C383">
        <v>28.015926</v>
      </c>
      <c r="D383" s="262">
        <f t="shared" si="13"/>
        <v>1.6355177312292201E-2</v>
      </c>
      <c r="E383" s="105">
        <v>3.2641068335173655E-2</v>
      </c>
      <c r="G383">
        <v>376</v>
      </c>
      <c r="H383">
        <f t="shared" ca="1" si="14"/>
        <v>6.5317089181804608E-2</v>
      </c>
    </row>
    <row r="384" spans="2:8">
      <c r="B384" s="13">
        <v>37810</v>
      </c>
      <c r="C384">
        <v>27.565093999999998</v>
      </c>
      <c r="D384" s="262">
        <f t="shared" si="13"/>
        <v>-0.56464746696682122</v>
      </c>
      <c r="E384" s="105">
        <v>3.2569254668843341E-2</v>
      </c>
      <c r="G384">
        <v>377</v>
      </c>
      <c r="H384">
        <f t="shared" ca="1" si="14"/>
        <v>-1.8329323237436634E-2</v>
      </c>
    </row>
    <row r="385" spans="2:8">
      <c r="B385" s="13">
        <v>38931</v>
      </c>
      <c r="C385">
        <v>63.316718999999999</v>
      </c>
      <c r="D385" s="262">
        <f t="shared" si="13"/>
        <v>-0.9351236226562647</v>
      </c>
      <c r="E385" s="105">
        <v>3.2520470509975939E-2</v>
      </c>
      <c r="G385">
        <v>378</v>
      </c>
      <c r="H385">
        <f t="shared" ca="1" si="14"/>
        <v>-1.0437799498875954E-2</v>
      </c>
    </row>
    <row r="386" spans="2:8">
      <c r="B386" s="13">
        <v>43413</v>
      </c>
      <c r="C386">
        <v>975.95953399999996</v>
      </c>
      <c r="D386" s="262">
        <f t="shared" si="13"/>
        <v>8.4257135667254808</v>
      </c>
      <c r="E386" s="105">
        <v>3.2421536285447285E-2</v>
      </c>
      <c r="G386">
        <v>379</v>
      </c>
      <c r="H386">
        <f t="shared" ca="1" si="14"/>
        <v>-8.9576276366473799E-3</v>
      </c>
    </row>
    <row r="387" spans="2:8">
      <c r="B387" s="13">
        <v>41249</v>
      </c>
      <c r="C387">
        <v>103.542244</v>
      </c>
      <c r="D387" s="262">
        <f t="shared" si="13"/>
        <v>-0.8954522624889093</v>
      </c>
      <c r="E387" s="105">
        <v>3.2412369467950321E-2</v>
      </c>
      <c r="G387">
        <v>380</v>
      </c>
      <c r="H387">
        <f t="shared" ca="1" si="14"/>
        <v>3.9111878770797959E-3</v>
      </c>
    </row>
    <row r="388" spans="2:8">
      <c r="B388" s="13">
        <v>43439</v>
      </c>
      <c r="C388">
        <v>990.38244599999996</v>
      </c>
      <c r="D388" s="262">
        <f t="shared" si="13"/>
        <v>8.531158727180113</v>
      </c>
      <c r="E388" s="105">
        <v>3.2393764170680371E-2</v>
      </c>
      <c r="G388">
        <v>381</v>
      </c>
      <c r="H388">
        <f t="shared" ca="1" si="14"/>
        <v>-1.0588320132146537E-2</v>
      </c>
    </row>
    <row r="389" spans="2:8">
      <c r="B389" s="13">
        <v>40708</v>
      </c>
      <c r="C389">
        <v>103.90997299999999</v>
      </c>
      <c r="D389" s="262">
        <f t="shared" si="13"/>
        <v>7.1983023646975661E-2</v>
      </c>
      <c r="E389" s="105">
        <v>3.2363752662987008E-2</v>
      </c>
      <c r="G389">
        <v>382</v>
      </c>
      <c r="H389">
        <f t="shared" ca="1" si="14"/>
        <v>2.7241897134994437E-2</v>
      </c>
    </row>
    <row r="390" spans="2:8">
      <c r="B390" s="13">
        <v>40960</v>
      </c>
      <c r="C390">
        <v>96.932479999999998</v>
      </c>
      <c r="D390" s="262">
        <f t="shared" si="13"/>
        <v>1.3959775750012357E-2</v>
      </c>
      <c r="E390" s="105">
        <v>3.2258284371628233E-2</v>
      </c>
      <c r="G390">
        <v>383</v>
      </c>
      <c r="H390">
        <f t="shared" ca="1" si="14"/>
        <v>-2.1892263621132103E-2</v>
      </c>
    </row>
    <row r="391" spans="2:8">
      <c r="B391" s="13">
        <v>40856</v>
      </c>
      <c r="C391">
        <v>95.597954000000001</v>
      </c>
      <c r="D391" s="262">
        <f t="shared" si="13"/>
        <v>-0.98838439716926596</v>
      </c>
      <c r="E391" s="105">
        <v>3.2250651630268072E-2</v>
      </c>
      <c r="G391">
        <v>384</v>
      </c>
      <c r="H391">
        <f t="shared" ca="1" si="14"/>
        <v>-2.0279597717072578E-2</v>
      </c>
    </row>
    <row r="392" spans="2:8">
      <c r="B392" s="13">
        <v>44708</v>
      </c>
      <c r="C392">
        <v>8230.1328130000002</v>
      </c>
      <c r="D392" s="262">
        <f t="shared" ref="D392:D455" si="15">(C392-C393)/C393</f>
        <v>27.39759388206037</v>
      </c>
      <c r="E392" s="105">
        <v>3.2216058022022834E-2</v>
      </c>
      <c r="G392">
        <v>385</v>
      </c>
      <c r="H392">
        <f t="shared" ca="1" si="14"/>
        <v>-2.9130628699457251E-2</v>
      </c>
    </row>
    <row r="393" spans="2:8">
      <c r="B393" s="13">
        <v>41977</v>
      </c>
      <c r="C393">
        <v>289.81796300000002</v>
      </c>
      <c r="D393" s="262">
        <f t="shared" si="15"/>
        <v>2.5336779297071637</v>
      </c>
      <c r="E393" s="105">
        <v>3.2122251284780912E-2</v>
      </c>
      <c r="G393">
        <v>386</v>
      </c>
      <c r="H393">
        <f t="shared" ref="H393:H456" ca="1" si="16">_xlfn.NORM.INV(RAND(),N$9,N$10)</f>
        <v>-9.0746984344212056E-4</v>
      </c>
    </row>
    <row r="394" spans="2:8">
      <c r="B394" s="13">
        <v>41519</v>
      </c>
      <c r="C394">
        <v>82.015952999999996</v>
      </c>
      <c r="D394" s="262">
        <f t="shared" si="15"/>
        <v>-0.98961310493407117</v>
      </c>
      <c r="E394" s="105">
        <v>3.2103618047749478E-2</v>
      </c>
      <c r="G394">
        <v>387</v>
      </c>
      <c r="H394">
        <f t="shared" ca="1" si="16"/>
        <v>-6.9285459612267244E-2</v>
      </c>
    </row>
    <row r="395" spans="2:8">
      <c r="B395" s="13">
        <v>44754</v>
      </c>
      <c r="C395">
        <v>7896.0991210000002</v>
      </c>
      <c r="D395" s="262">
        <f t="shared" si="15"/>
        <v>0.21279928669153089</v>
      </c>
      <c r="E395" s="105">
        <v>3.1978668690496037E-2</v>
      </c>
      <c r="G395">
        <v>388</v>
      </c>
      <c r="H395">
        <f t="shared" ca="1" si="16"/>
        <v>2.3393027568695862E-2</v>
      </c>
    </row>
    <row r="396" spans="2:8">
      <c r="B396" s="13">
        <v>44517</v>
      </c>
      <c r="C396">
        <v>6510.6396480000003</v>
      </c>
      <c r="D396" s="262">
        <f t="shared" si="15"/>
        <v>8.6334373891921388</v>
      </c>
      <c r="E396" s="105">
        <v>3.1975970161230452E-2</v>
      </c>
      <c r="G396">
        <v>389</v>
      </c>
      <c r="H396">
        <f t="shared" ca="1" si="16"/>
        <v>-2.8007410603147046E-2</v>
      </c>
    </row>
    <row r="397" spans="2:8">
      <c r="B397" s="13">
        <v>43665</v>
      </c>
      <c r="C397">
        <v>675.83764599999995</v>
      </c>
      <c r="D397" s="262">
        <f t="shared" si="15"/>
        <v>-0.19583396613161283</v>
      </c>
      <c r="E397" s="105">
        <v>3.1923492928197565E-2</v>
      </c>
      <c r="G397">
        <v>390</v>
      </c>
      <c r="H397">
        <f t="shared" ca="1" si="16"/>
        <v>3.8373866181257584E-3</v>
      </c>
    </row>
    <row r="398" spans="2:8">
      <c r="B398" s="13">
        <v>42312</v>
      </c>
      <c r="C398">
        <v>840.42053199999998</v>
      </c>
      <c r="D398" s="262">
        <f t="shared" si="15"/>
        <v>-0.88542779362732738</v>
      </c>
      <c r="E398" s="105">
        <v>3.1913711990418009E-2</v>
      </c>
      <c r="G398">
        <v>391</v>
      </c>
      <c r="H398">
        <f t="shared" ca="1" si="16"/>
        <v>-7.8958835489329453E-3</v>
      </c>
    </row>
    <row r="399" spans="2:8">
      <c r="B399" s="13">
        <v>44581</v>
      </c>
      <c r="C399">
        <v>7335.2915039999998</v>
      </c>
      <c r="D399" s="262">
        <f t="shared" si="15"/>
        <v>77.115358477208261</v>
      </c>
      <c r="E399" s="105">
        <v>3.1906609145557097E-2</v>
      </c>
      <c r="G399">
        <v>392</v>
      </c>
      <c r="H399">
        <f t="shared" ca="1" si="16"/>
        <v>-4.4169923981793252E-3</v>
      </c>
    </row>
    <row r="400" spans="2:8">
      <c r="B400" s="13">
        <v>40961</v>
      </c>
      <c r="C400">
        <v>93.903319999999994</v>
      </c>
      <c r="D400" s="262">
        <f t="shared" si="15"/>
        <v>-0.86385226727328512</v>
      </c>
      <c r="E400" s="105">
        <v>3.1889817404266801E-2</v>
      </c>
      <c r="G400">
        <v>393</v>
      </c>
      <c r="H400">
        <f t="shared" ca="1" si="16"/>
        <v>1.5180606257475557E-3</v>
      </c>
    </row>
    <row r="401" spans="2:8">
      <c r="B401" s="13">
        <v>42780</v>
      </c>
      <c r="C401">
        <v>689.71636999999998</v>
      </c>
      <c r="D401" s="262">
        <f t="shared" si="15"/>
        <v>-0.11113102853193561</v>
      </c>
      <c r="E401" s="105">
        <v>3.1886887965189327E-2</v>
      </c>
      <c r="G401">
        <v>394</v>
      </c>
      <c r="H401">
        <f t="shared" ca="1" si="16"/>
        <v>8.457785038375366E-3</v>
      </c>
    </row>
    <row r="402" spans="2:8">
      <c r="B402" s="13">
        <v>42573</v>
      </c>
      <c r="C402">
        <v>775.94830300000001</v>
      </c>
      <c r="D402" s="262">
        <f t="shared" si="15"/>
        <v>10.535803013991764</v>
      </c>
      <c r="E402" s="105">
        <v>3.1877972534331105E-2</v>
      </c>
      <c r="G402">
        <v>395</v>
      </c>
      <c r="H402">
        <f t="shared" ca="1" si="16"/>
        <v>-2.3376205126401567E-2</v>
      </c>
    </row>
    <row r="403" spans="2:8">
      <c r="B403" s="13">
        <v>38744</v>
      </c>
      <c r="C403">
        <v>67.264351000000005</v>
      </c>
      <c r="D403" s="262">
        <f t="shared" si="15"/>
        <v>-0.89001050261441983</v>
      </c>
      <c r="E403" s="105">
        <v>3.1817135787893101E-2</v>
      </c>
      <c r="G403">
        <v>396</v>
      </c>
      <c r="H403">
        <f t="shared" ca="1" si="16"/>
        <v>-8.06579212891817E-3</v>
      </c>
    </row>
    <row r="404" spans="2:8">
      <c r="B404" s="13">
        <v>42675</v>
      </c>
      <c r="C404">
        <v>611.55249000000003</v>
      </c>
      <c r="D404" s="262">
        <f t="shared" si="15"/>
        <v>8.0802081340635041</v>
      </c>
      <c r="E404" s="105">
        <v>3.1788451966636856E-2</v>
      </c>
      <c r="G404">
        <v>397</v>
      </c>
      <c r="H404">
        <f t="shared" ca="1" si="16"/>
        <v>-4.314020248237304E-3</v>
      </c>
    </row>
    <row r="405" spans="2:8">
      <c r="B405" s="13">
        <v>38819</v>
      </c>
      <c r="C405">
        <v>67.350052000000005</v>
      </c>
      <c r="D405" s="262">
        <f t="shared" si="15"/>
        <v>-0.93018780255433731</v>
      </c>
      <c r="E405" s="105">
        <v>3.1775362929959236E-2</v>
      </c>
      <c r="G405">
        <v>398</v>
      </c>
      <c r="H405">
        <f t="shared" ca="1" si="16"/>
        <v>2.5162112532080366E-2</v>
      </c>
    </row>
    <row r="406" spans="2:8">
      <c r="B406" s="13">
        <v>43132</v>
      </c>
      <c r="C406">
        <v>964.73187299999995</v>
      </c>
      <c r="D406" s="262">
        <f t="shared" si="15"/>
        <v>-0.66280997093890215</v>
      </c>
      <c r="E406" s="105">
        <v>3.1770775730730866E-2</v>
      </c>
      <c r="G406">
        <v>399</v>
      </c>
      <c r="H406">
        <f t="shared" ca="1" si="16"/>
        <v>-5.8671386225656923E-2</v>
      </c>
    </row>
    <row r="407" spans="2:8">
      <c r="B407" s="13">
        <v>44298</v>
      </c>
      <c r="C407">
        <v>2861.092529</v>
      </c>
      <c r="D407" s="262">
        <f t="shared" si="15"/>
        <v>85.554006168278534</v>
      </c>
      <c r="E407" s="105">
        <v>3.1692651146504325E-2</v>
      </c>
      <c r="G407">
        <v>400</v>
      </c>
      <c r="H407">
        <f t="shared" ca="1" si="16"/>
        <v>-4.8261187853493127E-2</v>
      </c>
    </row>
    <row r="408" spans="2:8">
      <c r="B408" s="13">
        <v>37516</v>
      </c>
      <c r="C408">
        <v>33.055576000000002</v>
      </c>
      <c r="D408" s="262">
        <f t="shared" si="15"/>
        <v>-0.10035054826765849</v>
      </c>
      <c r="E408" s="105">
        <v>3.1658521892392454E-2</v>
      </c>
      <c r="G408">
        <v>401</v>
      </c>
      <c r="H408">
        <f t="shared" ca="1" si="16"/>
        <v>-1.0005973841038256E-2</v>
      </c>
    </row>
    <row r="409" spans="2:8">
      <c r="B409" s="13">
        <v>38174</v>
      </c>
      <c r="C409">
        <v>36.742728999999997</v>
      </c>
      <c r="D409" s="262">
        <f t="shared" si="15"/>
        <v>-0.40108003297629446</v>
      </c>
      <c r="E409" s="105">
        <v>3.1645494983750626E-2</v>
      </c>
      <c r="G409">
        <v>402</v>
      </c>
      <c r="H409">
        <f t="shared" ca="1" si="16"/>
        <v>2.1283344437739059E-2</v>
      </c>
    </row>
    <row r="410" spans="2:8">
      <c r="B410" s="13">
        <v>40031</v>
      </c>
      <c r="C410">
        <v>61.348312</v>
      </c>
      <c r="D410" s="262">
        <f t="shared" si="15"/>
        <v>0.85410867128680357</v>
      </c>
      <c r="E410" s="105">
        <v>3.1635662737705433E-2</v>
      </c>
      <c r="G410">
        <v>403</v>
      </c>
      <c r="H410">
        <f t="shared" ca="1" si="16"/>
        <v>3.8206714243816726E-2</v>
      </c>
    </row>
    <row r="411" spans="2:8">
      <c r="B411" s="13">
        <v>38131</v>
      </c>
      <c r="C411">
        <v>33.087764999999997</v>
      </c>
      <c r="D411" s="262">
        <f t="shared" si="15"/>
        <v>-0.97063270427691795</v>
      </c>
      <c r="E411" s="105">
        <v>3.1625912975774821E-2</v>
      </c>
      <c r="G411">
        <v>404</v>
      </c>
      <c r="H411">
        <f t="shared" ca="1" si="16"/>
        <v>-5.6523936103356848E-2</v>
      </c>
    </row>
    <row r="412" spans="2:8">
      <c r="B412" s="13">
        <v>43376</v>
      </c>
      <c r="C412">
        <v>1126.6875</v>
      </c>
      <c r="D412" s="262">
        <f t="shared" si="15"/>
        <v>9.2057980754062587</v>
      </c>
      <c r="E412" s="105">
        <v>3.157979678205549E-2</v>
      </c>
      <c r="G412">
        <v>405</v>
      </c>
      <c r="H412">
        <f t="shared" ca="1" si="16"/>
        <v>1.838999919301039E-3</v>
      </c>
    </row>
    <row r="413" spans="2:8">
      <c r="B413" s="13">
        <v>40212</v>
      </c>
      <c r="C413">
        <v>110.396805</v>
      </c>
      <c r="D413" s="262">
        <f t="shared" si="15"/>
        <v>-0.82334173573051228</v>
      </c>
      <c r="E413" s="105">
        <v>3.1496074469220363E-2</v>
      </c>
      <c r="G413">
        <v>406</v>
      </c>
      <c r="H413">
        <f t="shared" ca="1" si="16"/>
        <v>2.3731652406086413E-2</v>
      </c>
    </row>
    <row r="414" spans="2:8">
      <c r="B414" s="13">
        <v>43705</v>
      </c>
      <c r="C414">
        <v>624.91729699999996</v>
      </c>
      <c r="D414" s="262">
        <f t="shared" si="15"/>
        <v>14.048293040069346</v>
      </c>
      <c r="E414" s="105">
        <v>3.1488540648695058E-2</v>
      </c>
      <c r="G414">
        <v>407</v>
      </c>
      <c r="H414">
        <f t="shared" ca="1" si="16"/>
        <v>-3.0094958413221871E-2</v>
      </c>
    </row>
    <row r="415" spans="2:8">
      <c r="B415" s="13">
        <v>38198</v>
      </c>
      <c r="C415">
        <v>41.527453999999999</v>
      </c>
      <c r="D415" s="262">
        <f t="shared" si="15"/>
        <v>-0.7168578943055377</v>
      </c>
      <c r="E415" s="105">
        <v>3.1483025475268232E-2</v>
      </c>
      <c r="G415">
        <v>408</v>
      </c>
      <c r="H415">
        <f t="shared" ca="1" si="16"/>
        <v>4.5699125967639323E-2</v>
      </c>
    </row>
    <row r="416" spans="2:8">
      <c r="B416" s="13">
        <v>41619</v>
      </c>
      <c r="C416">
        <v>146.666473</v>
      </c>
      <c r="D416" s="262">
        <f t="shared" si="15"/>
        <v>0.58864019018821079</v>
      </c>
      <c r="E416" s="105">
        <v>3.1476341518685669E-2</v>
      </c>
      <c r="G416">
        <v>409</v>
      </c>
      <c r="H416">
        <f t="shared" ca="1" si="16"/>
        <v>-3.5688700495365745E-2</v>
      </c>
    </row>
    <row r="417" spans="2:8">
      <c r="B417" s="13">
        <v>39057</v>
      </c>
      <c r="C417">
        <v>92.322021000000007</v>
      </c>
      <c r="D417" s="262">
        <f t="shared" si="15"/>
        <v>2.0548183625638616</v>
      </c>
      <c r="E417" s="105">
        <v>3.1430203415994916E-2</v>
      </c>
      <c r="G417">
        <v>410</v>
      </c>
      <c r="H417">
        <f t="shared" ca="1" si="16"/>
        <v>-4.1699607956307005E-2</v>
      </c>
    </row>
    <row r="418" spans="2:8">
      <c r="B418" s="13">
        <v>37624</v>
      </c>
      <c r="C418">
        <v>30.221771</v>
      </c>
      <c r="D418" s="262">
        <f t="shared" si="15"/>
        <v>-0.56489453788345767</v>
      </c>
      <c r="E418" s="105">
        <v>3.1318473981073097E-2</v>
      </c>
      <c r="G418">
        <v>411</v>
      </c>
      <c r="H418">
        <f t="shared" ca="1" si="16"/>
        <v>-4.7361778747552069E-2</v>
      </c>
    </row>
    <row r="419" spans="2:8">
      <c r="B419" s="13">
        <v>38817</v>
      </c>
      <c r="C419">
        <v>69.458495999999997</v>
      </c>
      <c r="D419" s="262">
        <f t="shared" si="15"/>
        <v>-0.92738323306109549</v>
      </c>
      <c r="E419" s="105">
        <v>3.1305751627333435E-2</v>
      </c>
      <c r="G419">
        <v>412</v>
      </c>
      <c r="H419">
        <f t="shared" ca="1" si="16"/>
        <v>-7.0419317569895114E-3</v>
      </c>
    </row>
    <row r="420" spans="2:8">
      <c r="B420" s="13">
        <v>43441</v>
      </c>
      <c r="C420">
        <v>956.50769000000003</v>
      </c>
      <c r="D420" s="262">
        <f t="shared" si="15"/>
        <v>0.55494829591383743</v>
      </c>
      <c r="E420" s="105">
        <v>3.1253082548630226E-2</v>
      </c>
      <c r="G420">
        <v>413</v>
      </c>
      <c r="H420">
        <f t="shared" ca="1" si="16"/>
        <v>-3.7489744823138861E-2</v>
      </c>
    </row>
    <row r="421" spans="2:8">
      <c r="B421" s="13">
        <v>43675</v>
      </c>
      <c r="C421">
        <v>615.13793899999996</v>
      </c>
      <c r="D421" s="262">
        <f t="shared" si="15"/>
        <v>-0.91867987586994704</v>
      </c>
      <c r="E421" s="105">
        <v>3.1088508871122005E-2</v>
      </c>
      <c r="G421">
        <v>414</v>
      </c>
      <c r="H421">
        <f t="shared" ca="1" si="16"/>
        <v>1.199112682012844E-2</v>
      </c>
    </row>
    <row r="422" spans="2:8">
      <c r="B422" s="13">
        <v>45219</v>
      </c>
      <c r="C422">
        <v>7564.3999020000001</v>
      </c>
      <c r="D422" s="262">
        <f t="shared" si="15"/>
        <v>238.94186069453215</v>
      </c>
      <c r="E422">
        <v>3.1070845019210241E-2</v>
      </c>
      <c r="G422">
        <v>415</v>
      </c>
      <c r="H422">
        <f t="shared" ca="1" si="16"/>
        <v>5.9859560770913554E-2</v>
      </c>
    </row>
    <row r="423" spans="2:8">
      <c r="B423" s="13">
        <v>37603</v>
      </c>
      <c r="C423">
        <v>31.525970000000001</v>
      </c>
      <c r="D423" s="262">
        <f t="shared" si="15"/>
        <v>-0.68235964589767029</v>
      </c>
      <c r="E423" s="105">
        <v>3.1069206637180005E-2</v>
      </c>
      <c r="G423">
        <v>416</v>
      </c>
      <c r="H423">
        <f t="shared" ca="1" si="16"/>
        <v>-1.2040322019895293E-2</v>
      </c>
    </row>
    <row r="424" spans="2:8">
      <c r="B424" s="13">
        <v>40606</v>
      </c>
      <c r="C424">
        <v>99.250518999999997</v>
      </c>
      <c r="D424" s="262">
        <f t="shared" si="15"/>
        <v>-0.8830429351735597</v>
      </c>
      <c r="E424" s="105">
        <v>3.1055799253394824E-2</v>
      </c>
      <c r="G424">
        <v>417</v>
      </c>
      <c r="H424">
        <f t="shared" ca="1" si="16"/>
        <v>-6.6790282726504002E-2</v>
      </c>
    </row>
    <row r="425" spans="2:8">
      <c r="B425" s="13">
        <v>42513</v>
      </c>
      <c r="C425">
        <v>848.60644500000001</v>
      </c>
      <c r="D425" s="262">
        <f t="shared" si="15"/>
        <v>6.985073436617582</v>
      </c>
      <c r="E425" s="105">
        <v>3.1045489159153627E-2</v>
      </c>
      <c r="G425">
        <v>418</v>
      </c>
      <c r="H425">
        <f t="shared" ca="1" si="16"/>
        <v>5.5342523249705879E-2</v>
      </c>
    </row>
    <row r="426" spans="2:8">
      <c r="B426" s="13">
        <v>40746</v>
      </c>
      <c r="C426">
        <v>106.27409400000001</v>
      </c>
      <c r="D426" s="262">
        <f t="shared" si="15"/>
        <v>0.51619253936174259</v>
      </c>
      <c r="E426" s="105">
        <v>3.1031714282013852E-2</v>
      </c>
      <c r="G426">
        <v>419</v>
      </c>
      <c r="H426">
        <f t="shared" ca="1" si="16"/>
        <v>-2.4619528656164506E-2</v>
      </c>
    </row>
    <row r="427" spans="2:8">
      <c r="B427" s="13">
        <v>38660</v>
      </c>
      <c r="C427">
        <v>70.092742999999999</v>
      </c>
      <c r="D427" s="262">
        <f t="shared" si="15"/>
        <v>-0.97577589313737345</v>
      </c>
      <c r="E427" s="105">
        <v>3.1013690381657182E-2</v>
      </c>
      <c r="G427">
        <v>420</v>
      </c>
      <c r="H427">
        <f t="shared" ca="1" si="16"/>
        <v>5.5133942120613823E-2</v>
      </c>
    </row>
    <row r="428" spans="2:8">
      <c r="B428" s="13">
        <v>44228</v>
      </c>
      <c r="C428">
        <v>2893.5119629999999</v>
      </c>
      <c r="D428" s="262">
        <f t="shared" si="15"/>
        <v>26.035621468069007</v>
      </c>
      <c r="E428" s="105">
        <v>3.0966060492115855E-2</v>
      </c>
      <c r="G428">
        <v>421</v>
      </c>
      <c r="H428">
        <f t="shared" ca="1" si="16"/>
        <v>7.2373342436658442E-3</v>
      </c>
    </row>
    <row r="429" spans="2:8">
      <c r="B429" s="13">
        <v>40213</v>
      </c>
      <c r="C429">
        <v>107.025909</v>
      </c>
      <c r="D429" s="262">
        <f t="shared" si="15"/>
        <v>2.824320138863394E-2</v>
      </c>
      <c r="E429" s="105">
        <v>3.0960792487074642E-2</v>
      </c>
      <c r="G429">
        <v>422</v>
      </c>
      <c r="H429">
        <f t="shared" ca="1" si="16"/>
        <v>-3.9735259733672838E-3</v>
      </c>
    </row>
    <row r="430" spans="2:8">
      <c r="B430" s="13">
        <v>40329</v>
      </c>
      <c r="C430">
        <v>104.08618199999999</v>
      </c>
      <c r="D430" s="262">
        <f t="shared" si="15"/>
        <v>-0.92258647294178719</v>
      </c>
      <c r="E430" s="105">
        <v>3.0861657846792918E-2</v>
      </c>
      <c r="G430">
        <v>423</v>
      </c>
      <c r="H430">
        <f t="shared" ca="1" si="16"/>
        <v>-4.6369425364625579E-2</v>
      </c>
    </row>
    <row r="431" spans="2:8">
      <c r="B431" s="13">
        <v>43299</v>
      </c>
      <c r="C431">
        <v>1344.5477289999999</v>
      </c>
      <c r="D431" s="262">
        <f t="shared" si="15"/>
        <v>1.5587473950920783</v>
      </c>
      <c r="E431" s="105">
        <v>3.0845239414703674E-2</v>
      </c>
      <c r="G431">
        <v>424</v>
      </c>
      <c r="H431">
        <f t="shared" ca="1" si="16"/>
        <v>-2.5821327821426092E-2</v>
      </c>
    </row>
    <row r="432" spans="2:8">
      <c r="B432" s="13">
        <v>42116</v>
      </c>
      <c r="C432">
        <v>525.47106900000006</v>
      </c>
      <c r="D432" s="262">
        <f t="shared" si="15"/>
        <v>8.594220441094425</v>
      </c>
      <c r="E432" s="105">
        <v>3.0843089314337793E-2</v>
      </c>
      <c r="G432">
        <v>425</v>
      </c>
      <c r="H432">
        <f t="shared" ca="1" si="16"/>
        <v>-2.6121863766081364E-2</v>
      </c>
    </row>
    <row r="433" spans="2:8">
      <c r="B433" s="13">
        <v>38271</v>
      </c>
      <c r="C433">
        <v>54.769542999999999</v>
      </c>
      <c r="D433" s="262">
        <f t="shared" si="15"/>
        <v>-0.97974755148895853</v>
      </c>
      <c r="E433" s="105">
        <v>3.0759749860355977E-2</v>
      </c>
      <c r="G433">
        <v>426</v>
      </c>
      <c r="H433">
        <f t="shared" ca="1" si="16"/>
        <v>5.3506973124002336E-2</v>
      </c>
    </row>
    <row r="434" spans="2:8">
      <c r="B434" s="13">
        <v>44272</v>
      </c>
      <c r="C434">
        <v>2704.341797</v>
      </c>
      <c r="D434" s="262">
        <f t="shared" si="15"/>
        <v>-0.53639010219285221</v>
      </c>
      <c r="E434" s="105">
        <v>3.0751175517756919E-2</v>
      </c>
      <c r="G434">
        <v>427</v>
      </c>
      <c r="H434">
        <f t="shared" ca="1" si="16"/>
        <v>-1.4257207700108373E-2</v>
      </c>
    </row>
    <row r="435" spans="2:8">
      <c r="B435" s="13">
        <v>44546</v>
      </c>
      <c r="C435">
        <v>5833.2270509999998</v>
      </c>
      <c r="D435" s="262">
        <f t="shared" si="15"/>
        <v>64.493975125653606</v>
      </c>
      <c r="E435" s="105">
        <v>3.0744914324210126E-2</v>
      </c>
      <c r="G435">
        <v>428</v>
      </c>
      <c r="H435">
        <f t="shared" ca="1" si="16"/>
        <v>-9.5297292088140171E-3</v>
      </c>
    </row>
    <row r="436" spans="2:8">
      <c r="B436" s="13">
        <v>39406</v>
      </c>
      <c r="C436">
        <v>89.065094000000002</v>
      </c>
      <c r="D436" s="262">
        <f t="shared" si="15"/>
        <v>-0.15878427951623694</v>
      </c>
      <c r="E436" s="105">
        <v>3.071100086011886E-2</v>
      </c>
      <c r="G436">
        <v>429</v>
      </c>
      <c r="H436">
        <f t="shared" ca="1" si="16"/>
        <v>-1.8375229549976713E-2</v>
      </c>
    </row>
    <row r="437" spans="2:8">
      <c r="B437" s="13">
        <v>41243</v>
      </c>
      <c r="C437">
        <v>105.87663999999999</v>
      </c>
      <c r="D437" s="262">
        <f t="shared" si="15"/>
        <v>-0.8276925483325005</v>
      </c>
      <c r="E437" s="105">
        <v>3.0579725040429374E-2</v>
      </c>
      <c r="G437">
        <v>430</v>
      </c>
      <c r="H437">
        <f t="shared" ca="1" si="16"/>
        <v>1.8726331508636604E-2</v>
      </c>
    </row>
    <row r="438" spans="2:8">
      <c r="B438" s="13">
        <v>43747</v>
      </c>
      <c r="C438">
        <v>614.46350099999995</v>
      </c>
      <c r="D438" s="262">
        <f t="shared" si="15"/>
        <v>4.6542677359195395</v>
      </c>
      <c r="E438" s="105">
        <v>3.0540422911482241E-2</v>
      </c>
      <c r="G438">
        <v>431</v>
      </c>
      <c r="H438">
        <f t="shared" ca="1" si="16"/>
        <v>-1.6628550685035551E-2</v>
      </c>
    </row>
    <row r="439" spans="2:8">
      <c r="B439" s="13">
        <v>40570</v>
      </c>
      <c r="C439">
        <v>108.672516</v>
      </c>
      <c r="D439" s="262">
        <f t="shared" si="15"/>
        <v>0.55573671754854448</v>
      </c>
      <c r="E439" s="105">
        <v>3.049855184974188E-2</v>
      </c>
      <c r="G439">
        <v>432</v>
      </c>
      <c r="H439">
        <f t="shared" ca="1" si="16"/>
        <v>-4.6136171101435223E-3</v>
      </c>
    </row>
    <row r="440" spans="2:8">
      <c r="B440" s="13">
        <v>38827</v>
      </c>
      <c r="C440">
        <v>69.852767999999998</v>
      </c>
      <c r="D440" s="262">
        <f t="shared" si="15"/>
        <v>-0.1945163972954489</v>
      </c>
      <c r="E440" s="105">
        <v>3.0341582829292269E-2</v>
      </c>
      <c r="G440">
        <v>433</v>
      </c>
      <c r="H440">
        <f t="shared" ca="1" si="16"/>
        <v>-2.5755265887971581E-2</v>
      </c>
    </row>
    <row r="441" spans="2:8">
      <c r="B441" s="13">
        <v>41354</v>
      </c>
      <c r="C441">
        <v>86.721526999999995</v>
      </c>
      <c r="D441" s="262">
        <f t="shared" si="15"/>
        <v>-0.98881553738513628</v>
      </c>
      <c r="E441" s="105">
        <v>3.0326420838422123E-2</v>
      </c>
      <c r="G441">
        <v>434</v>
      </c>
      <c r="H441">
        <f t="shared" ca="1" si="16"/>
        <v>-6.2505156614428944E-2</v>
      </c>
    </row>
    <row r="442" spans="2:8">
      <c r="B442" s="13">
        <v>45394</v>
      </c>
      <c r="C442">
        <v>7753.75</v>
      </c>
      <c r="D442" s="262">
        <f t="shared" si="15"/>
        <v>103.45147922827671</v>
      </c>
      <c r="E442">
        <v>3.0295983788991131E-2</v>
      </c>
      <c r="G442">
        <v>435</v>
      </c>
      <c r="H442">
        <f t="shared" ca="1" si="16"/>
        <v>4.0903252916459666E-2</v>
      </c>
    </row>
    <row r="443" spans="2:8">
      <c r="B443" s="13">
        <v>39507</v>
      </c>
      <c r="C443">
        <v>74.233031999999994</v>
      </c>
      <c r="D443" s="262">
        <f t="shared" si="15"/>
        <v>1.2716722080596605</v>
      </c>
      <c r="E443" s="105">
        <v>3.0272737293292034E-2</v>
      </c>
      <c r="G443">
        <v>436</v>
      </c>
      <c r="H443">
        <f t="shared" ca="1" si="16"/>
        <v>-4.4126060165564619E-2</v>
      </c>
    </row>
    <row r="444" spans="2:8">
      <c r="B444" s="13">
        <v>39863</v>
      </c>
      <c r="C444">
        <v>32.677703999999999</v>
      </c>
      <c r="D444" s="262">
        <f t="shared" si="15"/>
        <v>-0.74240983216025269</v>
      </c>
      <c r="E444" s="105">
        <v>3.0249272894942104E-2</v>
      </c>
      <c r="G444">
        <v>437</v>
      </c>
      <c r="H444">
        <f t="shared" ca="1" si="16"/>
        <v>3.6664503872566603E-2</v>
      </c>
    </row>
    <row r="445" spans="2:8">
      <c r="B445" s="13">
        <v>40196</v>
      </c>
      <c r="C445">
        <v>126.859283</v>
      </c>
      <c r="D445" s="262">
        <f t="shared" si="15"/>
        <v>-0.85509304379637374</v>
      </c>
      <c r="E445" s="105">
        <v>3.0240080510883151E-2</v>
      </c>
      <c r="G445">
        <v>438</v>
      </c>
      <c r="H445">
        <f t="shared" ca="1" si="16"/>
        <v>5.178754200418325E-3</v>
      </c>
    </row>
    <row r="446" spans="2:8">
      <c r="B446" s="13">
        <v>42457</v>
      </c>
      <c r="C446">
        <v>875.45336899999995</v>
      </c>
      <c r="D446" s="262">
        <f t="shared" si="15"/>
        <v>8.8348820043943768</v>
      </c>
      <c r="E446" s="105">
        <v>3.020479160367014E-2</v>
      </c>
      <c r="G446">
        <v>439</v>
      </c>
      <c r="H446">
        <f t="shared" ca="1" si="16"/>
        <v>3.5908249076914735E-2</v>
      </c>
    </row>
    <row r="447" spans="2:8">
      <c r="B447" s="13">
        <v>40150</v>
      </c>
      <c r="C447">
        <v>89.015136999999996</v>
      </c>
      <c r="D447" s="262">
        <f t="shared" si="15"/>
        <v>-0.23147207780862919</v>
      </c>
      <c r="E447" s="105">
        <v>3.0165345131419306E-2</v>
      </c>
      <c r="G447">
        <v>440</v>
      </c>
      <c r="H447">
        <f t="shared" ca="1" si="16"/>
        <v>3.0756114277991323E-3</v>
      </c>
    </row>
    <row r="448" spans="2:8">
      <c r="B448" s="13">
        <v>40301</v>
      </c>
      <c r="C448">
        <v>115.825508</v>
      </c>
      <c r="D448" s="262">
        <f t="shared" si="15"/>
        <v>2.7447348999582255</v>
      </c>
      <c r="E448" s="105">
        <v>3.0155015392534047E-2</v>
      </c>
      <c r="G448">
        <v>441</v>
      </c>
      <c r="H448">
        <f t="shared" ca="1" si="16"/>
        <v>9.0689248327733528E-3</v>
      </c>
    </row>
    <row r="449" spans="2:8">
      <c r="B449" s="13">
        <v>38007</v>
      </c>
      <c r="C449">
        <v>30.930229000000001</v>
      </c>
      <c r="D449" s="262">
        <f t="shared" si="15"/>
        <v>-0.63750206621120487</v>
      </c>
      <c r="E449" s="105">
        <v>3.0027013282454686E-2</v>
      </c>
      <c r="G449">
        <v>442</v>
      </c>
      <c r="H449">
        <f t="shared" ca="1" si="16"/>
        <v>-2.1947643373935104E-2</v>
      </c>
    </row>
    <row r="450" spans="2:8">
      <c r="B450" s="13">
        <v>41333</v>
      </c>
      <c r="C450">
        <v>85.325255999999996</v>
      </c>
      <c r="D450" s="262">
        <f t="shared" si="15"/>
        <v>2.4299943371596529</v>
      </c>
      <c r="E450" s="105">
        <v>3.0023579230238181E-2</v>
      </c>
      <c r="G450">
        <v>443</v>
      </c>
      <c r="H450">
        <f t="shared" ca="1" si="16"/>
        <v>3.7525672213696619E-2</v>
      </c>
    </row>
    <row r="451" spans="2:8">
      <c r="B451" s="13">
        <v>37659</v>
      </c>
      <c r="C451">
        <v>24.876208999999999</v>
      </c>
      <c r="D451" s="262">
        <f t="shared" si="15"/>
        <v>-0.73654463269323367</v>
      </c>
      <c r="E451" s="105">
        <v>2.9999924228813854E-2</v>
      </c>
      <c r="G451">
        <v>444</v>
      </c>
      <c r="H451">
        <f t="shared" ca="1" si="16"/>
        <v>-3.6234248485508824E-2</v>
      </c>
    </row>
    <row r="452" spans="2:8">
      <c r="B452" s="13">
        <v>41116</v>
      </c>
      <c r="C452">
        <v>94.422859000000003</v>
      </c>
      <c r="D452" s="262">
        <f t="shared" si="15"/>
        <v>-0.90317466836515559</v>
      </c>
      <c r="E452" s="105">
        <v>2.9985884210162926E-2</v>
      </c>
      <c r="G452">
        <v>445</v>
      </c>
      <c r="H452">
        <f t="shared" ca="1" si="16"/>
        <v>-2.6738360368624876E-3</v>
      </c>
    </row>
    <row r="453" spans="2:8">
      <c r="B453" s="13">
        <v>42408</v>
      </c>
      <c r="C453">
        <v>975.18756099999996</v>
      </c>
      <c r="D453" s="262">
        <f t="shared" si="15"/>
        <v>11.646153618516985</v>
      </c>
      <c r="E453" s="105">
        <v>2.9941884544971795E-2</v>
      </c>
      <c r="G453">
        <v>446</v>
      </c>
      <c r="H453">
        <f t="shared" ca="1" si="16"/>
        <v>3.08600133407693E-2</v>
      </c>
    </row>
    <row r="454" spans="2:8">
      <c r="B454" s="13">
        <v>39639</v>
      </c>
      <c r="C454">
        <v>77.113372999999996</v>
      </c>
      <c r="D454" s="262">
        <f t="shared" si="15"/>
        <v>0.37874230767050854</v>
      </c>
      <c r="E454" s="105">
        <v>2.9899625973538659E-2</v>
      </c>
      <c r="G454">
        <v>447</v>
      </c>
      <c r="H454">
        <f t="shared" ca="1" si="16"/>
        <v>-2.1520237091113635E-2</v>
      </c>
    </row>
    <row r="455" spans="2:8">
      <c r="B455" s="13">
        <v>40014</v>
      </c>
      <c r="C455">
        <v>55.930228999999997</v>
      </c>
      <c r="D455" s="262">
        <f t="shared" si="15"/>
        <v>1.3923474367190767</v>
      </c>
      <c r="E455" s="105">
        <v>2.9788532050835329E-2</v>
      </c>
      <c r="G455">
        <v>448</v>
      </c>
      <c r="H455">
        <f t="shared" ca="1" si="16"/>
        <v>-1.2201371736544002E-2</v>
      </c>
    </row>
    <row r="456" spans="2:8">
      <c r="B456" s="13">
        <v>37665</v>
      </c>
      <c r="C456">
        <v>23.378806999999998</v>
      </c>
      <c r="D456" s="262">
        <f t="shared" ref="D456:D519" si="17">(C456-C457)/C457</f>
        <v>-0.9736302330940606</v>
      </c>
      <c r="E456" s="105">
        <v>2.9787076032469263E-2</v>
      </c>
      <c r="G456">
        <v>449</v>
      </c>
      <c r="H456">
        <f t="shared" ca="1" si="16"/>
        <v>3.4024067409458784E-2</v>
      </c>
    </row>
    <row r="457" spans="2:8">
      <c r="B457" s="13">
        <v>42262</v>
      </c>
      <c r="C457">
        <v>886.57617200000004</v>
      </c>
      <c r="D457" s="262">
        <f t="shared" si="17"/>
        <v>14.012541413867201</v>
      </c>
      <c r="E457" s="105">
        <v>2.975928562509984E-2</v>
      </c>
      <c r="G457">
        <v>450</v>
      </c>
      <c r="H457">
        <f t="shared" ref="H457:H520" ca="1" si="18">_xlfn.NORM.INV(RAND(),N$9,N$10)</f>
        <v>-5.1988221942722637E-2</v>
      </c>
    </row>
    <row r="458" spans="2:8">
      <c r="B458" s="13">
        <v>38462</v>
      </c>
      <c r="C458">
        <v>59.055701999999997</v>
      </c>
      <c r="D458" s="262">
        <f t="shared" si="17"/>
        <v>0.10829429483227954</v>
      </c>
      <c r="E458" s="105">
        <v>2.9659741209856268E-2</v>
      </c>
      <c r="G458">
        <v>451</v>
      </c>
      <c r="H458">
        <f t="shared" ca="1" si="18"/>
        <v>6.2555331552806327E-3</v>
      </c>
    </row>
    <row r="459" spans="2:8">
      <c r="B459" s="13">
        <v>38275</v>
      </c>
      <c r="C459">
        <v>53.285217000000003</v>
      </c>
      <c r="D459" s="262">
        <f t="shared" si="17"/>
        <v>-0.47997573145382744</v>
      </c>
      <c r="E459" s="105">
        <v>2.9648718949072818E-2</v>
      </c>
      <c r="G459">
        <v>452</v>
      </c>
      <c r="H459">
        <f t="shared" ca="1" si="18"/>
        <v>-7.1989751270713123E-2</v>
      </c>
    </row>
    <row r="460" spans="2:8">
      <c r="B460" s="13">
        <v>40596</v>
      </c>
      <c r="C460">
        <v>102.46678900000001</v>
      </c>
      <c r="D460" s="262">
        <f t="shared" si="17"/>
        <v>0.16701196930312698</v>
      </c>
      <c r="E460" s="105">
        <v>2.9625205886276665E-2</v>
      </c>
      <c r="G460">
        <v>453</v>
      </c>
      <c r="H460">
        <f t="shared" ca="1" si="18"/>
        <v>-4.0958596874014742E-2</v>
      </c>
    </row>
    <row r="461" spans="2:8">
      <c r="B461" s="13">
        <v>41003</v>
      </c>
      <c r="C461">
        <v>87.802689000000001</v>
      </c>
      <c r="D461" s="262">
        <f t="shared" si="17"/>
        <v>0.22363743434334038</v>
      </c>
      <c r="E461" s="105">
        <v>2.9557961804545903E-2</v>
      </c>
      <c r="G461">
        <v>454</v>
      </c>
      <c r="H461">
        <f t="shared" ca="1" si="18"/>
        <v>-5.464807628851139E-3</v>
      </c>
    </row>
    <row r="462" spans="2:8">
      <c r="B462" s="13">
        <v>38555</v>
      </c>
      <c r="C462">
        <v>71.755477999999997</v>
      </c>
      <c r="D462" s="262">
        <f t="shared" si="17"/>
        <v>0.24039003182848478</v>
      </c>
      <c r="E462" s="105">
        <v>2.9512824806406324E-2</v>
      </c>
      <c r="G462">
        <v>455</v>
      </c>
      <c r="H462">
        <f t="shared" ca="1" si="18"/>
        <v>6.487143159800284E-3</v>
      </c>
    </row>
    <row r="463" spans="2:8">
      <c r="B463" s="13">
        <v>39975</v>
      </c>
      <c r="C463">
        <v>57.849125000000001</v>
      </c>
      <c r="D463" s="262">
        <f t="shared" si="17"/>
        <v>-0.95533598458666835</v>
      </c>
      <c r="E463" s="105">
        <v>2.9460893694836655E-2</v>
      </c>
      <c r="G463">
        <v>456</v>
      </c>
      <c r="H463">
        <f t="shared" ca="1" si="18"/>
        <v>3.2614413707339231E-2</v>
      </c>
    </row>
    <row r="464" spans="2:8">
      <c r="B464" s="13">
        <v>43360</v>
      </c>
      <c r="C464">
        <v>1295.206543</v>
      </c>
      <c r="D464" s="262">
        <f t="shared" si="17"/>
        <v>0.93789771083637818</v>
      </c>
      <c r="E464" s="105">
        <v>2.9450483030160519E-2</v>
      </c>
      <c r="G464">
        <v>457</v>
      </c>
      <c r="H464">
        <f t="shared" ca="1" si="18"/>
        <v>1.1582601149776616E-2</v>
      </c>
    </row>
    <row r="465" spans="2:8">
      <c r="B465" s="13">
        <v>42740</v>
      </c>
      <c r="C465">
        <v>668.35650599999997</v>
      </c>
      <c r="D465" s="262">
        <f t="shared" si="17"/>
        <v>20.56362336197023</v>
      </c>
      <c r="E465" s="105">
        <v>2.9414935471798707E-2</v>
      </c>
      <c r="G465">
        <v>458</v>
      </c>
      <c r="H465">
        <f t="shared" ca="1" si="18"/>
        <v>2.2737768090254618E-2</v>
      </c>
    </row>
    <row r="466" spans="2:8">
      <c r="B466" s="13">
        <v>37522</v>
      </c>
      <c r="C466">
        <v>30.994629</v>
      </c>
      <c r="D466" s="262">
        <f t="shared" si="17"/>
        <v>-0.99562671156950822</v>
      </c>
      <c r="E466" s="105">
        <v>2.9411565430408126E-2</v>
      </c>
      <c r="G466">
        <v>459</v>
      </c>
      <c r="H466">
        <f t="shared" ca="1" si="18"/>
        <v>4.4361720411807692E-2</v>
      </c>
    </row>
    <row r="467" spans="2:8">
      <c r="B467" s="13">
        <v>44586</v>
      </c>
      <c r="C467">
        <v>7087.2592770000001</v>
      </c>
      <c r="D467" s="262">
        <f t="shared" si="17"/>
        <v>198.11567658166712</v>
      </c>
      <c r="E467" s="105">
        <v>2.940147689039144E-2</v>
      </c>
      <c r="G467">
        <v>460</v>
      </c>
      <c r="H467">
        <f t="shared" ca="1" si="18"/>
        <v>-6.8555102010219426E-3</v>
      </c>
    </row>
    <row r="468" spans="2:8">
      <c r="B468" s="13">
        <v>39799</v>
      </c>
      <c r="C468">
        <v>35.593677999999997</v>
      </c>
      <c r="D468" s="262">
        <f t="shared" si="17"/>
        <v>-0.99580752412529594</v>
      </c>
      <c r="E468" s="105">
        <v>2.9379813729559001E-2</v>
      </c>
      <c r="G468">
        <v>461</v>
      </c>
      <c r="H468">
        <f t="shared" ca="1" si="18"/>
        <v>-2.9010793241988825E-2</v>
      </c>
    </row>
    <row r="469" spans="2:8">
      <c r="B469" s="13">
        <v>44834</v>
      </c>
      <c r="C469">
        <v>8489.8945309999999</v>
      </c>
      <c r="D469" s="262">
        <f t="shared" si="17"/>
        <v>209.78216899234616</v>
      </c>
      <c r="E469" s="105">
        <v>2.9347402624531792E-2</v>
      </c>
      <c r="G469">
        <v>462</v>
      </c>
      <c r="H469">
        <f t="shared" ca="1" si="18"/>
        <v>4.5618225713467263E-2</v>
      </c>
    </row>
    <row r="470" spans="2:8">
      <c r="B470" s="13">
        <v>39927</v>
      </c>
      <c r="C470">
        <v>40.278049000000003</v>
      </c>
      <c r="D470" s="262">
        <f t="shared" si="17"/>
        <v>0.58327238867587805</v>
      </c>
      <c r="E470" s="105">
        <v>2.9326887274608616E-2</v>
      </c>
      <c r="G470">
        <v>463</v>
      </c>
      <c r="H470">
        <f t="shared" ca="1" si="18"/>
        <v>-1.5114345209494081E-2</v>
      </c>
    </row>
    <row r="471" spans="2:8">
      <c r="B471" s="13">
        <v>37651</v>
      </c>
      <c r="C471">
        <v>25.439747000000001</v>
      </c>
      <c r="D471" s="262">
        <f t="shared" si="17"/>
        <v>-0.70302598287003215</v>
      </c>
      <c r="E471" s="105">
        <v>2.9315887766066633E-2</v>
      </c>
      <c r="G471">
        <v>464</v>
      </c>
      <c r="H471">
        <f t="shared" ca="1" si="18"/>
        <v>3.5944191599446618E-2</v>
      </c>
    </row>
    <row r="472" spans="2:8">
      <c r="B472" s="13">
        <v>40925</v>
      </c>
      <c r="C472">
        <v>85.663207999999997</v>
      </c>
      <c r="D472" s="262">
        <f t="shared" si="17"/>
        <v>-0.89567802637602323</v>
      </c>
      <c r="E472" s="105">
        <v>2.926942294199111E-2</v>
      </c>
      <c r="G472">
        <v>465</v>
      </c>
      <c r="H472">
        <f t="shared" ca="1" si="18"/>
        <v>2.2876502945397972E-2</v>
      </c>
    </row>
    <row r="473" spans="2:8">
      <c r="B473" s="13">
        <v>42999</v>
      </c>
      <c r="C473">
        <v>821.142517</v>
      </c>
      <c r="D473" s="262">
        <f t="shared" si="17"/>
        <v>19.391497903330631</v>
      </c>
      <c r="E473" s="105">
        <v>2.9269411007831321E-2</v>
      </c>
      <c r="G473">
        <v>466</v>
      </c>
      <c r="H473">
        <f t="shared" ca="1" si="18"/>
        <v>3.1188809362021806E-2</v>
      </c>
    </row>
    <row r="474" spans="2:8">
      <c r="B474" s="13">
        <v>37995</v>
      </c>
      <c r="C474">
        <v>40.268867</v>
      </c>
      <c r="D474" s="262">
        <f t="shared" si="17"/>
        <v>-0.97523169549423938</v>
      </c>
      <c r="E474" s="105">
        <v>2.9217960964475091E-2</v>
      </c>
      <c r="G474">
        <v>467</v>
      </c>
      <c r="H474">
        <f t="shared" ca="1" si="18"/>
        <v>-4.1700373784778463E-2</v>
      </c>
    </row>
    <row r="475" spans="2:8">
      <c r="B475" s="13">
        <v>44174</v>
      </c>
      <c r="C475">
        <v>1625.82251</v>
      </c>
      <c r="D475" s="262">
        <f t="shared" si="17"/>
        <v>0.995626437405284</v>
      </c>
      <c r="E475" s="105">
        <v>2.9216284427331915E-2</v>
      </c>
      <c r="G475">
        <v>468</v>
      </c>
      <c r="H475">
        <f t="shared" ca="1" si="18"/>
        <v>-4.2659864418886452E-2</v>
      </c>
    </row>
    <row r="476" spans="2:8">
      <c r="B476" s="13">
        <v>43018</v>
      </c>
      <c r="C476">
        <v>814.69281000000001</v>
      </c>
      <c r="D476" s="262">
        <f t="shared" si="17"/>
        <v>0.35932401246403839</v>
      </c>
      <c r="E476" s="105">
        <v>2.9201873079046523E-2</v>
      </c>
      <c r="G476">
        <v>469</v>
      </c>
      <c r="H476">
        <f t="shared" ca="1" si="18"/>
        <v>5.4165446692268686E-2</v>
      </c>
    </row>
    <row r="477" spans="2:8">
      <c r="B477" s="13">
        <v>43679</v>
      </c>
      <c r="C477">
        <v>599.33673099999999</v>
      </c>
      <c r="D477" s="262">
        <f t="shared" si="17"/>
        <v>4.4945985346667197</v>
      </c>
      <c r="E477" s="105">
        <v>2.9032138332068011E-2</v>
      </c>
      <c r="G477">
        <v>470</v>
      </c>
      <c r="H477">
        <f t="shared" ca="1" si="18"/>
        <v>1.6077785055606312E-2</v>
      </c>
    </row>
    <row r="478" spans="2:8">
      <c r="B478" s="13">
        <v>39300</v>
      </c>
      <c r="C478">
        <v>109.077438</v>
      </c>
      <c r="D478" s="262">
        <f t="shared" si="17"/>
        <v>2.3207713004336861</v>
      </c>
      <c r="E478" s="105">
        <v>2.8977849599544366E-2</v>
      </c>
      <c r="G478">
        <v>471</v>
      </c>
      <c r="H478">
        <f t="shared" ca="1" si="18"/>
        <v>-1.733303572747406E-2</v>
      </c>
    </row>
    <row r="479" spans="2:8">
      <c r="B479" s="13">
        <v>39860</v>
      </c>
      <c r="C479">
        <v>32.847019000000003</v>
      </c>
      <c r="D479" s="262">
        <f t="shared" si="17"/>
        <v>-0.66032811745072773</v>
      </c>
      <c r="E479" s="105">
        <v>2.8874337513938919E-2</v>
      </c>
      <c r="G479">
        <v>472</v>
      </c>
      <c r="H479">
        <f t="shared" ca="1" si="18"/>
        <v>1.8966534030462178E-2</v>
      </c>
    </row>
    <row r="480" spans="2:8">
      <c r="B480" s="13">
        <v>39078</v>
      </c>
      <c r="C480">
        <v>96.702202</v>
      </c>
      <c r="D480" s="262">
        <f t="shared" si="17"/>
        <v>3.0038146972253228E-2</v>
      </c>
      <c r="E480" s="105">
        <v>2.8793092642580852E-2</v>
      </c>
      <c r="G480">
        <v>473</v>
      </c>
      <c r="H480">
        <f t="shared" ca="1" si="18"/>
        <v>-4.3356024037317573E-2</v>
      </c>
    </row>
    <row r="481" spans="2:8">
      <c r="B481" s="13">
        <v>40760</v>
      </c>
      <c r="C481">
        <v>93.882155999999995</v>
      </c>
      <c r="D481" s="262">
        <f t="shared" si="17"/>
        <v>-0.92669131171954544</v>
      </c>
      <c r="E481" s="105">
        <v>2.8783615250426553E-2</v>
      </c>
      <c r="G481">
        <v>474</v>
      </c>
      <c r="H481">
        <f t="shared" ca="1" si="18"/>
        <v>-3.6259649467740011E-2</v>
      </c>
    </row>
    <row r="482" spans="2:8">
      <c r="B482" s="13">
        <v>43353</v>
      </c>
      <c r="C482">
        <v>1280.6416019999999</v>
      </c>
      <c r="D482" s="262">
        <f t="shared" si="17"/>
        <v>0.34361829760576756</v>
      </c>
      <c r="E482" s="105">
        <v>2.8775062954252775E-2</v>
      </c>
      <c r="G482">
        <v>475</v>
      </c>
      <c r="H482">
        <f t="shared" ca="1" si="18"/>
        <v>-1.6818977442812078E-2</v>
      </c>
    </row>
    <row r="483" spans="2:8">
      <c r="B483" s="13">
        <v>43886</v>
      </c>
      <c r="C483">
        <v>953.12902799999995</v>
      </c>
      <c r="D483" s="262">
        <f t="shared" si="17"/>
        <v>-0.24635985043727815</v>
      </c>
      <c r="E483" s="105">
        <v>2.8754271943087443E-2</v>
      </c>
      <c r="G483">
        <v>476</v>
      </c>
      <c r="H483">
        <f t="shared" ca="1" si="18"/>
        <v>1.7121442547255127E-2</v>
      </c>
    </row>
    <row r="484" spans="2:8">
      <c r="B484" s="13">
        <v>43362</v>
      </c>
      <c r="C484">
        <v>1264.700439</v>
      </c>
      <c r="D484" s="262">
        <f t="shared" si="17"/>
        <v>13.027962154530078</v>
      </c>
      <c r="E484" s="105">
        <v>2.8711282896065754E-2</v>
      </c>
      <c r="G484">
        <v>477</v>
      </c>
      <c r="H484">
        <f t="shared" ca="1" si="18"/>
        <v>3.4719115149913847E-2</v>
      </c>
    </row>
    <row r="485" spans="2:8">
      <c r="B485" s="13">
        <v>39434</v>
      </c>
      <c r="C485">
        <v>90.155677999999995</v>
      </c>
      <c r="D485" s="262">
        <f t="shared" si="17"/>
        <v>-0.20766770809982499</v>
      </c>
      <c r="E485" s="105">
        <v>2.8618541402608836E-2</v>
      </c>
      <c r="G485">
        <v>478</v>
      </c>
      <c r="H485">
        <f t="shared" ca="1" si="18"/>
        <v>4.2637259883661828E-2</v>
      </c>
    </row>
    <row r="486" spans="2:8">
      <c r="B486" s="13">
        <v>39287</v>
      </c>
      <c r="C486">
        <v>113.78518699999999</v>
      </c>
      <c r="D486" s="262">
        <f t="shared" si="17"/>
        <v>0.87588592950699817</v>
      </c>
      <c r="E486" s="105">
        <v>2.8590139571547275E-2</v>
      </c>
      <c r="G486">
        <v>479</v>
      </c>
      <c r="H486">
        <f t="shared" ca="1" si="18"/>
        <v>4.9675231106621337E-2</v>
      </c>
    </row>
    <row r="487" spans="2:8">
      <c r="B487" s="13">
        <v>38422</v>
      </c>
      <c r="C487">
        <v>60.656773000000001</v>
      </c>
      <c r="D487" s="262">
        <f t="shared" si="17"/>
        <v>-0.4994690838793503</v>
      </c>
      <c r="E487" s="105">
        <v>2.8563434021869349E-2</v>
      </c>
      <c r="G487">
        <v>480</v>
      </c>
      <c r="H487">
        <f t="shared" ca="1" si="18"/>
        <v>-1.1115447829815012E-2</v>
      </c>
    </row>
    <row r="488" spans="2:8">
      <c r="B488" s="13">
        <v>39267</v>
      </c>
      <c r="C488">
        <v>121.18486799999999</v>
      </c>
      <c r="D488" s="262">
        <f t="shared" si="17"/>
        <v>0.23453622126189386</v>
      </c>
      <c r="E488" s="105">
        <v>2.8562660689484747E-2</v>
      </c>
      <c r="G488">
        <v>481</v>
      </c>
      <c r="H488">
        <f t="shared" ca="1" si="18"/>
        <v>-1.6025135173932517E-2</v>
      </c>
    </row>
    <row r="489" spans="2:8">
      <c r="B489" s="13">
        <v>39086</v>
      </c>
      <c r="C489">
        <v>98.162261999999998</v>
      </c>
      <c r="D489" s="262">
        <f t="shared" si="17"/>
        <v>-6.293719044037728E-2</v>
      </c>
      <c r="E489" s="105">
        <v>2.8544716842432889E-2</v>
      </c>
      <c r="G489">
        <v>482</v>
      </c>
      <c r="H489">
        <f t="shared" ca="1" si="18"/>
        <v>6.6831340708013109E-2</v>
      </c>
    </row>
    <row r="490" spans="2:8">
      <c r="B490" s="13">
        <v>40581</v>
      </c>
      <c r="C490">
        <v>104.755264</v>
      </c>
      <c r="D490" s="262">
        <f t="shared" si="17"/>
        <v>-0.10781394262323388</v>
      </c>
      <c r="E490" s="105">
        <v>2.8542429691022525E-2</v>
      </c>
      <c r="G490">
        <v>483</v>
      </c>
      <c r="H490">
        <f t="shared" ca="1" si="18"/>
        <v>-7.1420434089946513E-3</v>
      </c>
    </row>
    <row r="491" spans="2:8">
      <c r="B491" s="13">
        <v>40466</v>
      </c>
      <c r="C491">
        <v>117.414146</v>
      </c>
      <c r="D491" s="262">
        <f t="shared" si="17"/>
        <v>0.71154149298581415</v>
      </c>
      <c r="E491" s="105">
        <v>2.8535072022112209E-2</v>
      </c>
      <c r="G491">
        <v>484</v>
      </c>
      <c r="H491">
        <f t="shared" ca="1" si="18"/>
        <v>-2.3614028457886165E-2</v>
      </c>
    </row>
    <row r="492" spans="2:8">
      <c r="B492" s="13">
        <v>38645</v>
      </c>
      <c r="C492">
        <v>68.601401999999993</v>
      </c>
      <c r="D492" s="262">
        <f t="shared" si="17"/>
        <v>-0.92645910896193384</v>
      </c>
      <c r="E492" s="105">
        <v>2.8527300897113823E-2</v>
      </c>
      <c r="G492">
        <v>485</v>
      </c>
      <c r="H492">
        <f t="shared" ca="1" si="18"/>
        <v>-1.381994346038783E-2</v>
      </c>
    </row>
    <row r="493" spans="2:8">
      <c r="B493" s="13">
        <v>43571</v>
      </c>
      <c r="C493">
        <v>932.83343500000001</v>
      </c>
      <c r="D493" s="262">
        <f t="shared" si="17"/>
        <v>30.469840015942168</v>
      </c>
      <c r="E493" s="105">
        <v>2.8508657045546743E-2</v>
      </c>
      <c r="G493">
        <v>486</v>
      </c>
      <c r="H493">
        <f t="shared" ca="1" si="18"/>
        <v>5.4291024937814694E-2</v>
      </c>
    </row>
    <row r="494" spans="2:8">
      <c r="B494" s="13">
        <v>37911</v>
      </c>
      <c r="C494">
        <v>29.642140999999999</v>
      </c>
      <c r="D494" s="262">
        <f t="shared" si="17"/>
        <v>-0.97343209799803232</v>
      </c>
      <c r="E494" s="105">
        <v>2.8491779252475109E-2</v>
      </c>
      <c r="G494">
        <v>487</v>
      </c>
      <c r="H494">
        <f t="shared" ca="1" si="18"/>
        <v>2.0225352851474094E-3</v>
      </c>
    </row>
    <row r="495" spans="2:8">
      <c r="B495" s="13">
        <v>43237</v>
      </c>
      <c r="C495">
        <v>1115.712524</v>
      </c>
      <c r="D495" s="262">
        <f t="shared" si="17"/>
        <v>19.392683033196693</v>
      </c>
      <c r="E495" s="105">
        <v>2.8468467469266061E-2</v>
      </c>
      <c r="G495">
        <v>488</v>
      </c>
      <c r="H495">
        <f t="shared" ca="1" si="18"/>
        <v>5.2240620626339248E-3</v>
      </c>
    </row>
    <row r="496" spans="2:8">
      <c r="B496" s="13">
        <v>39532</v>
      </c>
      <c r="C496">
        <v>54.711413999999998</v>
      </c>
      <c r="D496" s="262">
        <f t="shared" si="17"/>
        <v>0.94838969806758622</v>
      </c>
      <c r="E496" s="105">
        <v>2.8356783403415749E-2</v>
      </c>
      <c r="G496">
        <v>489</v>
      </c>
      <c r="H496">
        <f t="shared" ca="1" si="18"/>
        <v>2.8805010986820239E-2</v>
      </c>
    </row>
    <row r="497" spans="2:8">
      <c r="B497" s="13">
        <v>37876</v>
      </c>
      <c r="C497">
        <v>28.080324000000001</v>
      </c>
      <c r="D497" s="262">
        <f t="shared" si="17"/>
        <v>-7.7248857098156543E-2</v>
      </c>
      <c r="E497" s="105">
        <v>2.8301549612047658E-2</v>
      </c>
      <c r="G497">
        <v>490</v>
      </c>
      <c r="H497">
        <f t="shared" ca="1" si="18"/>
        <v>2.5389390838197145E-2</v>
      </c>
    </row>
    <row r="498" spans="2:8">
      <c r="B498" s="13">
        <v>37468</v>
      </c>
      <c r="C498">
        <v>30.431090999999999</v>
      </c>
      <c r="D498" s="262">
        <f t="shared" si="17"/>
        <v>-0.96259095263339856</v>
      </c>
      <c r="E498" s="105">
        <v>2.8291463918941398E-2</v>
      </c>
      <c r="G498">
        <v>491</v>
      </c>
      <c r="H498">
        <f t="shared" ca="1" si="18"/>
        <v>2.3876024867150535E-2</v>
      </c>
    </row>
    <row r="499" spans="2:8">
      <c r="B499" s="13">
        <v>43033</v>
      </c>
      <c r="C499">
        <v>813.46875</v>
      </c>
      <c r="D499" s="262">
        <f t="shared" si="17"/>
        <v>8.6647092670705081</v>
      </c>
      <c r="E499" s="105">
        <v>2.8266966718277737E-2</v>
      </c>
      <c r="G499">
        <v>492</v>
      </c>
      <c r="H499">
        <f t="shared" ca="1" si="18"/>
        <v>-3.4555563656789384E-2</v>
      </c>
    </row>
    <row r="500" spans="2:8">
      <c r="B500" s="13">
        <v>41355</v>
      </c>
      <c r="C500">
        <v>84.168982999999997</v>
      </c>
      <c r="D500" s="262">
        <f t="shared" si="17"/>
        <v>-0.88496261125568465</v>
      </c>
      <c r="E500" s="105">
        <v>2.8251618715685784E-2</v>
      </c>
      <c r="G500">
        <v>493</v>
      </c>
      <c r="H500">
        <f t="shared" ca="1" si="18"/>
        <v>4.5359724858679694E-2</v>
      </c>
    </row>
    <row r="501" spans="2:8">
      <c r="B501" s="13">
        <v>42851</v>
      </c>
      <c r="C501">
        <v>731.66632100000004</v>
      </c>
      <c r="D501" s="262">
        <f t="shared" si="17"/>
        <v>6.5380811522039757</v>
      </c>
      <c r="E501" s="105">
        <v>2.8248477595899456E-2</v>
      </c>
      <c r="G501">
        <v>494</v>
      </c>
      <c r="H501">
        <f t="shared" ca="1" si="18"/>
        <v>-5.4715495087496881E-2</v>
      </c>
    </row>
    <row r="502" spans="2:8">
      <c r="B502" s="13">
        <v>41114</v>
      </c>
      <c r="C502">
        <v>97.062674999999999</v>
      </c>
      <c r="D502" s="262">
        <f t="shared" si="17"/>
        <v>-0.83944366377423829</v>
      </c>
      <c r="E502" s="105">
        <v>2.8195073420331559E-2</v>
      </c>
      <c r="G502">
        <v>495</v>
      </c>
      <c r="H502">
        <f t="shared" ca="1" si="18"/>
        <v>-1.5648917602971959E-2</v>
      </c>
    </row>
    <row r="503" spans="2:8">
      <c r="B503" s="13">
        <v>43711</v>
      </c>
      <c r="C503">
        <v>604.53967299999999</v>
      </c>
      <c r="D503" s="262">
        <f t="shared" si="17"/>
        <v>1.222899542922055</v>
      </c>
      <c r="E503" s="105">
        <v>2.8185261505143496E-2</v>
      </c>
      <c r="G503">
        <v>496</v>
      </c>
      <c r="H503">
        <f t="shared" ca="1" si="18"/>
        <v>2.1224883708166206E-2</v>
      </c>
    </row>
    <row r="504" spans="2:8">
      <c r="B504" s="13">
        <v>41928</v>
      </c>
      <c r="C504">
        <v>271.95996100000002</v>
      </c>
      <c r="D504" s="262">
        <f t="shared" si="17"/>
        <v>-0.61544074058680531</v>
      </c>
      <c r="E504" s="105">
        <v>2.8173997990780835E-2</v>
      </c>
      <c r="G504">
        <v>497</v>
      </c>
      <c r="H504">
        <f t="shared" ca="1" si="18"/>
        <v>2.5817544687007345E-2</v>
      </c>
    </row>
    <row r="505" spans="2:8">
      <c r="B505" s="13">
        <v>43936</v>
      </c>
      <c r="C505">
        <v>707.19909700000005</v>
      </c>
      <c r="D505" s="262">
        <f t="shared" si="17"/>
        <v>1.5971564699346896</v>
      </c>
      <c r="E505" s="105">
        <v>2.8155219035373921E-2</v>
      </c>
      <c r="G505">
        <v>498</v>
      </c>
      <c r="H505">
        <f t="shared" ca="1" si="18"/>
        <v>2.9244938639497699E-2</v>
      </c>
    </row>
    <row r="506" spans="2:8">
      <c r="B506" s="13">
        <v>41710</v>
      </c>
      <c r="C506">
        <v>272.29745500000001</v>
      </c>
      <c r="D506" s="262">
        <f t="shared" si="17"/>
        <v>1.4526359638389632</v>
      </c>
      <c r="E506" s="105">
        <v>2.8136911660805102E-2</v>
      </c>
      <c r="G506">
        <v>499</v>
      </c>
      <c r="H506">
        <f t="shared" ca="1" si="18"/>
        <v>-3.54399504836432E-2</v>
      </c>
    </row>
    <row r="507" spans="2:8">
      <c r="B507" s="13">
        <v>39311</v>
      </c>
      <c r="C507">
        <v>111.022369</v>
      </c>
      <c r="D507" s="262">
        <f t="shared" si="17"/>
        <v>3.5877078334617432</v>
      </c>
      <c r="E507" s="105">
        <v>2.8109889656029494E-2</v>
      </c>
      <c r="G507">
        <v>500</v>
      </c>
      <c r="H507">
        <f t="shared" ca="1" si="18"/>
        <v>4.4722382578982228E-2</v>
      </c>
    </row>
    <row r="508" spans="2:8">
      <c r="B508" s="13">
        <v>37676</v>
      </c>
      <c r="C508">
        <v>24.199964999999999</v>
      </c>
      <c r="D508" s="262">
        <f t="shared" si="17"/>
        <v>-0.9958011198257849</v>
      </c>
      <c r="E508" s="105">
        <v>2.8043669998863964E-2</v>
      </c>
      <c r="G508">
        <v>501</v>
      </c>
      <c r="H508">
        <f t="shared" ca="1" si="18"/>
        <v>2.2670936670740875E-2</v>
      </c>
    </row>
    <row r="509" spans="2:8">
      <c r="B509" s="13">
        <v>44526</v>
      </c>
      <c r="C509">
        <v>5763.4331050000001</v>
      </c>
      <c r="D509" s="262">
        <f t="shared" si="17"/>
        <v>46.600974351676257</v>
      </c>
      <c r="E509" s="105">
        <v>2.7969792076341041E-2</v>
      </c>
      <c r="G509">
        <v>502</v>
      </c>
      <c r="H509">
        <f t="shared" ca="1" si="18"/>
        <v>-1.730330654415204E-2</v>
      </c>
    </row>
    <row r="510" spans="2:8">
      <c r="B510" s="13">
        <v>39244</v>
      </c>
      <c r="C510">
        <v>121.07804899999999</v>
      </c>
      <c r="D510" s="262">
        <f t="shared" si="17"/>
        <v>0.58903229038350535</v>
      </c>
      <c r="E510" s="105">
        <v>2.7966627427333576E-2</v>
      </c>
      <c r="G510">
        <v>503</v>
      </c>
      <c r="H510">
        <f t="shared" ca="1" si="18"/>
        <v>-2.3091178954735846E-2</v>
      </c>
    </row>
    <row r="511" spans="2:8">
      <c r="B511" s="13">
        <v>39604</v>
      </c>
      <c r="C511">
        <v>76.196090999999996</v>
      </c>
      <c r="D511" s="262">
        <f t="shared" si="17"/>
        <v>-9.4140855697759387E-2</v>
      </c>
      <c r="E511" s="105">
        <v>2.7954914228680728E-2</v>
      </c>
      <c r="G511">
        <v>504</v>
      </c>
      <c r="H511">
        <f t="shared" ca="1" si="18"/>
        <v>4.4610428185562993E-3</v>
      </c>
    </row>
    <row r="512" spans="2:8">
      <c r="B512" s="13">
        <v>38840</v>
      </c>
      <c r="C512">
        <v>84.114722999999998</v>
      </c>
      <c r="D512" s="262">
        <f t="shared" si="17"/>
        <v>2.2168457567574724</v>
      </c>
      <c r="E512" s="105">
        <v>2.7859288135660285E-2</v>
      </c>
      <c r="G512">
        <v>505</v>
      </c>
      <c r="H512">
        <f t="shared" ca="1" si="18"/>
        <v>-4.8323665441400796E-3</v>
      </c>
    </row>
    <row r="513" spans="2:8">
      <c r="B513" s="13">
        <v>37819</v>
      </c>
      <c r="C513">
        <v>26.148199000000002</v>
      </c>
      <c r="D513" s="262">
        <f t="shared" si="17"/>
        <v>-0.99651646416647599</v>
      </c>
      <c r="E513" s="105">
        <v>2.7848232924643519E-2</v>
      </c>
      <c r="G513">
        <v>506</v>
      </c>
      <c r="H513">
        <f t="shared" ca="1" si="18"/>
        <v>-5.7042398918868517E-2</v>
      </c>
    </row>
    <row r="514" spans="2:8">
      <c r="B514" s="13">
        <v>44602</v>
      </c>
      <c r="C514">
        <v>7506.2236329999996</v>
      </c>
      <c r="D514" s="262">
        <f t="shared" si="17"/>
        <v>228.96950200770016</v>
      </c>
      <c r="E514" s="105">
        <v>2.7846797530437617E-2</v>
      </c>
      <c r="G514">
        <v>507</v>
      </c>
      <c r="H514">
        <f t="shared" ca="1" si="18"/>
        <v>-3.1204219654994985E-3</v>
      </c>
    </row>
    <row r="515" spans="2:8">
      <c r="B515" s="13">
        <v>39834</v>
      </c>
      <c r="C515">
        <v>32.640082999999997</v>
      </c>
      <c r="D515" s="262">
        <f t="shared" si="17"/>
        <v>-0.95652688967793453</v>
      </c>
      <c r="E515" s="105">
        <v>2.7843756809762345E-2</v>
      </c>
      <c r="G515">
        <v>508</v>
      </c>
      <c r="H515">
        <f t="shared" ca="1" si="18"/>
        <v>-1.2715507899393758E-2</v>
      </c>
    </row>
    <row r="516" spans="2:8">
      <c r="B516" s="13">
        <v>42608</v>
      </c>
      <c r="C516">
        <v>750.81085199999995</v>
      </c>
      <c r="D516" s="262">
        <f t="shared" si="17"/>
        <v>12.390640427193064</v>
      </c>
      <c r="E516" s="105">
        <v>2.7803440284642038E-2</v>
      </c>
      <c r="G516">
        <v>509</v>
      </c>
      <c r="H516">
        <f t="shared" ca="1" si="18"/>
        <v>7.2772938493204991E-3</v>
      </c>
    </row>
    <row r="517" spans="2:8">
      <c r="B517" s="13">
        <v>38916</v>
      </c>
      <c r="C517">
        <v>56.069823999999997</v>
      </c>
      <c r="D517" s="262">
        <f t="shared" si="17"/>
        <v>1.0864939486834002</v>
      </c>
      <c r="E517" s="105">
        <v>2.7741331267017381E-2</v>
      </c>
      <c r="G517">
        <v>510</v>
      </c>
      <c r="H517">
        <f t="shared" ca="1" si="18"/>
        <v>-6.6319919910530045E-2</v>
      </c>
    </row>
    <row r="518" spans="2:8">
      <c r="B518" s="13">
        <v>37818</v>
      </c>
      <c r="C518">
        <v>26.872747</v>
      </c>
      <c r="D518" s="262">
        <f t="shared" si="17"/>
        <v>-0.99000382864072378</v>
      </c>
      <c r="E518" s="105">
        <v>2.7709288888309234E-2</v>
      </c>
      <c r="G518">
        <v>511</v>
      </c>
      <c r="H518">
        <f t="shared" ca="1" si="18"/>
        <v>-1.035549114240472E-2</v>
      </c>
    </row>
    <row r="519" spans="2:8">
      <c r="B519" s="13">
        <v>44246</v>
      </c>
      <c r="C519">
        <v>2688.3039549999999</v>
      </c>
      <c r="D519" s="262">
        <f t="shared" si="17"/>
        <v>77.830932076825889</v>
      </c>
      <c r="E519" s="105">
        <v>2.7673653771064059E-2</v>
      </c>
      <c r="G519">
        <v>512</v>
      </c>
      <c r="H519">
        <f t="shared" ca="1" si="18"/>
        <v>2.2842925510116265E-2</v>
      </c>
    </row>
    <row r="520" spans="2:8">
      <c r="B520" s="13">
        <v>37501</v>
      </c>
      <c r="C520">
        <v>34.102145999999998</v>
      </c>
      <c r="D520" s="262">
        <f t="shared" ref="D520:D583" si="19">(C520-C521)/C521</f>
        <v>-0.54116854407517279</v>
      </c>
      <c r="E520" s="105">
        <v>2.7656473227180414E-2</v>
      </c>
      <c r="G520">
        <v>513</v>
      </c>
      <c r="H520">
        <f t="shared" ca="1" si="18"/>
        <v>2.9757610696796291E-2</v>
      </c>
    </row>
    <row r="521" spans="2:8">
      <c r="B521" s="13">
        <v>39486</v>
      </c>
      <c r="C521">
        <v>74.323905999999994</v>
      </c>
      <c r="D521" s="262">
        <f t="shared" si="19"/>
        <v>-0.97902944949026949</v>
      </c>
      <c r="E521" s="105">
        <v>2.7645246191752598E-2</v>
      </c>
      <c r="G521">
        <v>514</v>
      </c>
      <c r="H521">
        <f t="shared" ref="H521:H584" ca="1" si="20">_xlfn.NORM.INV(RAND(),N$9,N$10)</f>
        <v>1.4026419460614159E-3</v>
      </c>
    </row>
    <row r="522" spans="2:8">
      <c r="B522" s="13">
        <v>44326</v>
      </c>
      <c r="C522">
        <v>3544.203857</v>
      </c>
      <c r="D522" s="262">
        <f t="shared" si="19"/>
        <v>13.020699093718378</v>
      </c>
      <c r="E522" s="105">
        <v>2.7572335565906634E-2</v>
      </c>
      <c r="G522">
        <v>515</v>
      </c>
      <c r="H522">
        <f t="shared" ca="1" si="20"/>
        <v>-4.7059548437310486E-2</v>
      </c>
    </row>
    <row r="523" spans="2:8">
      <c r="B523" s="13">
        <v>41753</v>
      </c>
      <c r="C523">
        <v>252.78367600000001</v>
      </c>
      <c r="D523" s="262">
        <f t="shared" si="19"/>
        <v>1.8050660055900543</v>
      </c>
      <c r="E523" s="105">
        <v>2.7562852778034636E-2</v>
      </c>
      <c r="G523">
        <v>516</v>
      </c>
      <c r="H523">
        <f t="shared" ca="1" si="20"/>
        <v>5.6931393381966032E-2</v>
      </c>
    </row>
    <row r="524" spans="2:8">
      <c r="B524" s="13">
        <v>41561</v>
      </c>
      <c r="C524">
        <v>90.116837000000004</v>
      </c>
      <c r="D524" s="262">
        <f t="shared" si="19"/>
        <v>7.637254615078051E-4</v>
      </c>
      <c r="E524" s="105">
        <v>2.7558039711221515E-2</v>
      </c>
      <c r="G524">
        <v>517</v>
      </c>
      <c r="H524">
        <f t="shared" ca="1" si="20"/>
        <v>-4.3226265112173215E-2</v>
      </c>
    </row>
    <row r="525" spans="2:8">
      <c r="B525" s="13">
        <v>41031</v>
      </c>
      <c r="C525">
        <v>90.048064999999994</v>
      </c>
      <c r="D525" s="262">
        <f t="shared" si="19"/>
        <v>1.8288634654658247</v>
      </c>
      <c r="E525" s="105">
        <v>2.7556308927926178E-2</v>
      </c>
      <c r="G525">
        <v>518</v>
      </c>
      <c r="H525">
        <f t="shared" ca="1" si="20"/>
        <v>8.0847202418336019E-3</v>
      </c>
    </row>
    <row r="526" spans="2:8">
      <c r="B526" s="13">
        <v>37475</v>
      </c>
      <c r="C526">
        <v>31.831887999999999</v>
      </c>
      <c r="D526" s="262">
        <f t="shared" si="19"/>
        <v>-0.96331035509834451</v>
      </c>
      <c r="E526" s="105">
        <v>2.7546589921053351E-2</v>
      </c>
      <c r="G526">
        <v>519</v>
      </c>
      <c r="H526">
        <f t="shared" ca="1" si="20"/>
        <v>2.0471682174012226E-2</v>
      </c>
    </row>
    <row r="527" spans="2:8">
      <c r="B527" s="13">
        <v>43650</v>
      </c>
      <c r="C527">
        <v>867.59869400000002</v>
      </c>
      <c r="D527" s="262">
        <f t="shared" si="19"/>
        <v>0.77231717825729695</v>
      </c>
      <c r="E527" s="105">
        <v>2.7532749490541276E-2</v>
      </c>
      <c r="G527">
        <v>520</v>
      </c>
      <c r="H527">
        <f t="shared" ca="1" si="20"/>
        <v>-3.5115522587353767E-4</v>
      </c>
    </row>
    <row r="528" spans="2:8">
      <c r="B528" s="13">
        <v>42088</v>
      </c>
      <c r="C528">
        <v>489.52789300000001</v>
      </c>
      <c r="D528" s="262">
        <f t="shared" si="19"/>
        <v>-0.51179892669559768</v>
      </c>
      <c r="E528" s="105">
        <v>2.7418777639571401E-2</v>
      </c>
      <c r="G528">
        <v>521</v>
      </c>
      <c r="H528">
        <f t="shared" ca="1" si="20"/>
        <v>1.1573878896633708E-2</v>
      </c>
    </row>
    <row r="529" spans="2:8">
      <c r="B529" s="13">
        <v>43411</v>
      </c>
      <c r="C529">
        <v>1002.717773</v>
      </c>
      <c r="D529" s="262">
        <f t="shared" si="19"/>
        <v>7.3260897866252978E-2</v>
      </c>
      <c r="E529" s="105">
        <v>2.7417365236784504E-2</v>
      </c>
      <c r="G529">
        <v>522</v>
      </c>
      <c r="H529">
        <f t="shared" ca="1" si="20"/>
        <v>2.9087746919059677E-2</v>
      </c>
    </row>
    <row r="530" spans="2:8">
      <c r="B530" s="13">
        <v>43181</v>
      </c>
      <c r="C530">
        <v>934.272156</v>
      </c>
      <c r="D530" s="262">
        <f t="shared" si="19"/>
        <v>0.10705111859871098</v>
      </c>
      <c r="E530" s="105">
        <v>2.7280270835171105E-2</v>
      </c>
      <c r="G530">
        <v>523</v>
      </c>
      <c r="H530">
        <f t="shared" ca="1" si="20"/>
        <v>-5.162772385313417E-3</v>
      </c>
    </row>
    <row r="531" spans="2:8">
      <c r="B531" s="13">
        <v>43053</v>
      </c>
      <c r="C531">
        <v>843.92864999999995</v>
      </c>
      <c r="D531" s="262">
        <f t="shared" si="19"/>
        <v>11.444259308149213</v>
      </c>
      <c r="E531" s="105">
        <v>2.7277951174869964E-2</v>
      </c>
      <c r="G531">
        <v>524</v>
      </c>
      <c r="H531">
        <f t="shared" ca="1" si="20"/>
        <v>-3.3893193660549581E-3</v>
      </c>
    </row>
    <row r="532" spans="2:8">
      <c r="B532" s="13">
        <v>39576</v>
      </c>
      <c r="C532">
        <v>67.816704000000001</v>
      </c>
      <c r="D532" s="262">
        <f t="shared" si="19"/>
        <v>-6.3251511471285729E-2</v>
      </c>
      <c r="E532" s="105">
        <v>2.7257688360645561E-2</v>
      </c>
      <c r="G532">
        <v>525</v>
      </c>
      <c r="H532">
        <f t="shared" ca="1" si="20"/>
        <v>1.5982790328022908E-2</v>
      </c>
    </row>
    <row r="533" spans="2:8">
      <c r="B533" s="13">
        <v>40107</v>
      </c>
      <c r="C533">
        <v>72.395850999999993</v>
      </c>
      <c r="D533" s="262">
        <f t="shared" si="19"/>
        <v>-1.7824055507734322E-2</v>
      </c>
      <c r="E533" s="105">
        <v>2.725280511426385E-2</v>
      </c>
      <c r="G533">
        <v>526</v>
      </c>
      <c r="H533">
        <f t="shared" ca="1" si="20"/>
        <v>-9.500069903842414E-3</v>
      </c>
    </row>
    <row r="534" spans="2:8">
      <c r="B534" s="13">
        <v>38554</v>
      </c>
      <c r="C534">
        <v>73.709655999999995</v>
      </c>
      <c r="D534" s="262">
        <f t="shared" si="19"/>
        <v>9.555397716040949E-2</v>
      </c>
      <c r="E534" s="105">
        <v>2.7233851051762195E-2</v>
      </c>
      <c r="G534">
        <v>527</v>
      </c>
      <c r="H534">
        <f t="shared" ca="1" si="20"/>
        <v>-5.302872072516511E-2</v>
      </c>
    </row>
    <row r="535" spans="2:8">
      <c r="B535" s="13">
        <v>40143</v>
      </c>
      <c r="C535">
        <v>67.280715999999998</v>
      </c>
      <c r="D535" s="262">
        <f t="shared" si="19"/>
        <v>0.13997919560108255</v>
      </c>
      <c r="E535" s="105">
        <v>2.722909853788754E-2</v>
      </c>
      <c r="G535">
        <v>528</v>
      </c>
      <c r="H535">
        <f t="shared" ca="1" si="20"/>
        <v>-1.5249955233698006E-2</v>
      </c>
    </row>
    <row r="536" spans="2:8">
      <c r="B536" s="13">
        <v>39535</v>
      </c>
      <c r="C536">
        <v>59.019249000000002</v>
      </c>
      <c r="D536" s="262">
        <f t="shared" si="19"/>
        <v>0.98030225125181392</v>
      </c>
      <c r="E536" s="105">
        <v>2.7206507510868831E-2</v>
      </c>
      <c r="G536">
        <v>529</v>
      </c>
      <c r="H536">
        <f t="shared" ca="1" si="20"/>
        <v>2.5735163883490092E-2</v>
      </c>
    </row>
    <row r="537" spans="2:8">
      <c r="B537" s="13">
        <v>37937</v>
      </c>
      <c r="C537">
        <v>29.803152000000001</v>
      </c>
      <c r="D537" s="262">
        <f t="shared" si="19"/>
        <v>-0.73240318616993316</v>
      </c>
      <c r="E537" s="105">
        <v>2.7192245339530591E-2</v>
      </c>
      <c r="G537">
        <v>530</v>
      </c>
      <c r="H537">
        <f t="shared" ca="1" si="20"/>
        <v>-4.0116939162257399E-2</v>
      </c>
    </row>
    <row r="538" spans="2:8">
      <c r="B538" s="13">
        <v>40640</v>
      </c>
      <c r="C538">
        <v>111.373344</v>
      </c>
      <c r="D538" s="262">
        <f t="shared" si="19"/>
        <v>-0.84317294009251287</v>
      </c>
      <c r="E538" s="105">
        <v>2.7191365631636835E-2</v>
      </c>
      <c r="G538">
        <v>531</v>
      </c>
      <c r="H538">
        <f t="shared" ca="1" si="20"/>
        <v>3.2808454291459753E-2</v>
      </c>
    </row>
    <row r="539" spans="2:8">
      <c r="B539" s="13">
        <v>42754</v>
      </c>
      <c r="C539">
        <v>710.16662599999995</v>
      </c>
      <c r="D539" s="262">
        <f t="shared" si="19"/>
        <v>16.595796443688226</v>
      </c>
      <c r="E539" s="105">
        <v>2.718470240604379E-2</v>
      </c>
      <c r="G539">
        <v>532</v>
      </c>
      <c r="H539">
        <f t="shared" ca="1" si="20"/>
        <v>-4.4387812362471748E-3</v>
      </c>
    </row>
    <row r="540" spans="2:8">
      <c r="B540" s="13">
        <v>38209</v>
      </c>
      <c r="C540">
        <v>40.360016000000002</v>
      </c>
      <c r="D540" s="262">
        <f t="shared" si="19"/>
        <v>-0.96717103706400642</v>
      </c>
      <c r="E540" s="105">
        <v>2.7164755863572476E-2</v>
      </c>
      <c r="G540">
        <v>533</v>
      </c>
      <c r="H540">
        <f t="shared" ca="1" si="20"/>
        <v>-2.0303449206698344E-2</v>
      </c>
    </row>
    <row r="541" spans="2:8">
      <c r="B541" s="13">
        <v>43364</v>
      </c>
      <c r="C541">
        <v>1229.4027100000001</v>
      </c>
      <c r="D541" s="262">
        <f t="shared" si="19"/>
        <v>0.3971381700304587</v>
      </c>
      <c r="E541" s="105">
        <v>2.7152579905119868E-2</v>
      </c>
      <c r="G541">
        <v>534</v>
      </c>
      <c r="H541">
        <f t="shared" ca="1" si="20"/>
        <v>2.5376772320997255E-2</v>
      </c>
    </row>
    <row r="542" spans="2:8">
      <c r="B542" s="13">
        <v>43074</v>
      </c>
      <c r="C542">
        <v>879.94354199999998</v>
      </c>
      <c r="D542" s="262">
        <f t="shared" si="19"/>
        <v>8.799595787511576</v>
      </c>
      <c r="E542" s="105">
        <v>2.7147275075008758E-2</v>
      </c>
      <c r="G542">
        <v>535</v>
      </c>
      <c r="H542">
        <f t="shared" ca="1" si="20"/>
        <v>2.5740622796966008E-2</v>
      </c>
    </row>
    <row r="543" spans="2:8">
      <c r="B543" s="13">
        <v>40766</v>
      </c>
      <c r="C543">
        <v>89.793861000000007</v>
      </c>
      <c r="D543" s="262">
        <f t="shared" si="19"/>
        <v>-0.86404551811670993</v>
      </c>
      <c r="E543" s="105">
        <v>2.7138288369091896E-2</v>
      </c>
      <c r="G543">
        <v>536</v>
      </c>
      <c r="H543">
        <f t="shared" ca="1" si="20"/>
        <v>-3.2079925951951326E-2</v>
      </c>
    </row>
    <row r="544" spans="2:8">
      <c r="B544" s="13">
        <v>43732</v>
      </c>
      <c r="C544">
        <v>660.47003199999995</v>
      </c>
      <c r="D544" s="262">
        <f t="shared" si="19"/>
        <v>11.287312312090236</v>
      </c>
      <c r="E544" s="105">
        <v>2.7120136496696864E-2</v>
      </c>
      <c r="G544">
        <v>537</v>
      </c>
      <c r="H544">
        <f t="shared" ca="1" si="20"/>
        <v>9.6229389842449279E-3</v>
      </c>
    </row>
    <row r="545" spans="2:8">
      <c r="B545" s="13">
        <v>38362</v>
      </c>
      <c r="C545">
        <v>53.752197000000002</v>
      </c>
      <c r="D545" s="262">
        <f t="shared" si="19"/>
        <v>-0.42792550874979579</v>
      </c>
      <c r="E545" s="105">
        <v>2.7087283277915923E-2</v>
      </c>
      <c r="G545">
        <v>538</v>
      </c>
      <c r="H545">
        <f t="shared" ca="1" si="20"/>
        <v>-4.0587012883892853E-2</v>
      </c>
    </row>
    <row r="546" spans="2:8">
      <c r="B546" s="13">
        <v>39037</v>
      </c>
      <c r="C546">
        <v>93.960136000000006</v>
      </c>
      <c r="D546" s="262">
        <f t="shared" si="19"/>
        <v>1.478320774689305E-2</v>
      </c>
      <c r="E546" s="105">
        <v>2.7053384279742188E-2</v>
      </c>
      <c r="G546">
        <v>539</v>
      </c>
      <c r="H546">
        <f t="shared" ca="1" si="20"/>
        <v>-4.7261368485036082E-3</v>
      </c>
    </row>
    <row r="547" spans="2:8">
      <c r="B547" s="13">
        <v>39433</v>
      </c>
      <c r="C547">
        <v>92.591339000000005</v>
      </c>
      <c r="D547" s="262">
        <f t="shared" si="19"/>
        <v>2.2126367319917648</v>
      </c>
      <c r="E547" s="105">
        <v>2.7016168632218712E-2</v>
      </c>
      <c r="G547">
        <v>540</v>
      </c>
      <c r="H547">
        <f t="shared" ca="1" si="20"/>
        <v>3.875995551473713E-4</v>
      </c>
    </row>
    <row r="548" spans="2:8">
      <c r="B548" s="13">
        <v>37914</v>
      </c>
      <c r="C548">
        <v>28.820979999999999</v>
      </c>
      <c r="D548" s="262">
        <f t="shared" si="19"/>
        <v>-0.55552575359225764</v>
      </c>
      <c r="E548" s="105">
        <v>2.6964710530512841E-2</v>
      </c>
      <c r="G548">
        <v>541</v>
      </c>
      <c r="H548">
        <f t="shared" ca="1" si="20"/>
        <v>3.145958571408718E-3</v>
      </c>
    </row>
    <row r="549" spans="2:8">
      <c r="B549" s="13">
        <v>38518</v>
      </c>
      <c r="C549">
        <v>64.842856999999995</v>
      </c>
      <c r="D549" s="262">
        <f t="shared" si="19"/>
        <v>8.4518702640950863E-2</v>
      </c>
      <c r="E549" s="105">
        <v>2.6941455053961259E-2</v>
      </c>
      <c r="G549">
        <v>542</v>
      </c>
      <c r="H549">
        <f t="shared" ca="1" si="20"/>
        <v>-5.0905985020370761E-2</v>
      </c>
    </row>
    <row r="550" spans="2:8">
      <c r="B550" s="13">
        <v>38432</v>
      </c>
      <c r="C550">
        <v>59.789524</v>
      </c>
      <c r="D550" s="262">
        <f t="shared" si="19"/>
        <v>-0.88143427491793969</v>
      </c>
      <c r="E550" s="105">
        <v>2.69264526732307E-2</v>
      </c>
      <c r="G550">
        <v>543</v>
      </c>
      <c r="H550">
        <f t="shared" ca="1" si="20"/>
        <v>-4.2772423858988225E-2</v>
      </c>
    </row>
    <row r="551" spans="2:8">
      <c r="B551" s="13">
        <v>42130</v>
      </c>
      <c r="C551">
        <v>504.27325400000001</v>
      </c>
      <c r="D551" s="262">
        <f t="shared" si="19"/>
        <v>4.6856447838348201</v>
      </c>
      <c r="E551" s="105">
        <v>2.6738082914558439E-2</v>
      </c>
      <c r="G551">
        <v>544</v>
      </c>
      <c r="H551">
        <f t="shared" ca="1" si="20"/>
        <v>-1.9400041803511597E-2</v>
      </c>
    </row>
    <row r="552" spans="2:8">
      <c r="B552" s="13">
        <v>40795</v>
      </c>
      <c r="C552">
        <v>88.692359999999994</v>
      </c>
      <c r="D552" s="262">
        <f t="shared" si="19"/>
        <v>0.33328298391044292</v>
      </c>
      <c r="E552" s="105">
        <v>2.6728757889909353E-2</v>
      </c>
      <c r="G552">
        <v>545</v>
      </c>
      <c r="H552">
        <f t="shared" ca="1" si="20"/>
        <v>9.2556945952624594E-4</v>
      </c>
    </row>
    <row r="553" spans="2:8">
      <c r="B553" s="13">
        <v>39651</v>
      </c>
      <c r="C553">
        <v>66.521782000000002</v>
      </c>
      <c r="D553" s="262">
        <f t="shared" si="19"/>
        <v>-0.39311177878177644</v>
      </c>
      <c r="E553" s="105">
        <v>2.6712944476891595E-2</v>
      </c>
      <c r="G553">
        <v>546</v>
      </c>
      <c r="H553">
        <f t="shared" ca="1" si="20"/>
        <v>3.0784926976407598E-2</v>
      </c>
    </row>
    <row r="554" spans="2:8">
      <c r="B554" s="13">
        <v>39106</v>
      </c>
      <c r="C554">
        <v>109.611259</v>
      </c>
      <c r="D554" s="262">
        <f t="shared" si="19"/>
        <v>-8.5878040418237475E-2</v>
      </c>
      <c r="E554" s="105">
        <v>2.6684709983446707E-2</v>
      </c>
      <c r="G554">
        <v>547</v>
      </c>
      <c r="H554">
        <f t="shared" ca="1" si="20"/>
        <v>-2.2156228408180659E-2</v>
      </c>
    </row>
    <row r="555" spans="2:8">
      <c r="B555" s="13">
        <v>40504</v>
      </c>
      <c r="C555">
        <v>119.90879099999999</v>
      </c>
      <c r="D555" s="262">
        <f t="shared" si="19"/>
        <v>0.20341876140435439</v>
      </c>
      <c r="E555" s="105">
        <v>2.6654693845204268E-2</v>
      </c>
      <c r="G555">
        <v>548</v>
      </c>
      <c r="H555">
        <f t="shared" ca="1" si="20"/>
        <v>-2.1446483270269896E-2</v>
      </c>
    </row>
    <row r="556" spans="2:8">
      <c r="B556" s="13">
        <v>39156</v>
      </c>
      <c r="C556">
        <v>99.640120999999994</v>
      </c>
      <c r="D556" s="262">
        <f t="shared" si="19"/>
        <v>0.6510042821173172</v>
      </c>
      <c r="E556" s="105">
        <v>2.6600765791313655E-2</v>
      </c>
      <c r="G556">
        <v>549</v>
      </c>
      <c r="H556">
        <f t="shared" ca="1" si="20"/>
        <v>-4.3365458259878734E-3</v>
      </c>
    </row>
    <row r="557" spans="2:8">
      <c r="B557" s="13">
        <v>40021</v>
      </c>
      <c r="C557">
        <v>60.351219</v>
      </c>
      <c r="D557" s="262">
        <f t="shared" si="19"/>
        <v>1.2022709023125568</v>
      </c>
      <c r="E557" s="105">
        <v>2.656003313230006E-2</v>
      </c>
      <c r="G557">
        <v>550</v>
      </c>
      <c r="H557">
        <f t="shared" ca="1" si="20"/>
        <v>4.177236885571925E-2</v>
      </c>
    </row>
    <row r="558" spans="2:8">
      <c r="B558" s="13">
        <v>37816</v>
      </c>
      <c r="C558">
        <v>27.404084999999998</v>
      </c>
      <c r="D558" s="262">
        <f t="shared" si="19"/>
        <v>-0.58765241909178434</v>
      </c>
      <c r="E558" s="105">
        <v>2.6537969481679611E-2</v>
      </c>
      <c r="G558">
        <v>551</v>
      </c>
      <c r="H558">
        <f t="shared" ca="1" si="20"/>
        <v>-1.1132008152849831E-3</v>
      </c>
    </row>
    <row r="559" spans="2:8">
      <c r="B559" s="13">
        <v>38651</v>
      </c>
      <c r="C559">
        <v>66.458702000000002</v>
      </c>
      <c r="D559" s="262">
        <f t="shared" si="19"/>
        <v>-0.89509203619979494</v>
      </c>
      <c r="E559" s="105">
        <v>2.6476300143887167E-2</v>
      </c>
      <c r="G559">
        <v>552</v>
      </c>
      <c r="H559">
        <f t="shared" ca="1" si="20"/>
        <v>-1.1139365397193592E-2</v>
      </c>
    </row>
    <row r="560" spans="2:8">
      <c r="B560" s="13">
        <v>42726</v>
      </c>
      <c r="C560">
        <v>633.49530000000004</v>
      </c>
      <c r="D560" s="262">
        <f t="shared" si="19"/>
        <v>11.054775173540101</v>
      </c>
      <c r="E560" s="105">
        <v>2.644824334110461E-2</v>
      </c>
      <c r="G560">
        <v>553</v>
      </c>
      <c r="H560">
        <f t="shared" ca="1" si="20"/>
        <v>-1.5260992692194863E-2</v>
      </c>
    </row>
    <row r="561" spans="2:8">
      <c r="B561" s="13">
        <v>38252</v>
      </c>
      <c r="C561">
        <v>52.551399000000004</v>
      </c>
      <c r="D561" s="262">
        <f t="shared" si="19"/>
        <v>0.5605566575672748</v>
      </c>
      <c r="E561" s="105">
        <v>2.6384247876271239E-2</v>
      </c>
      <c r="G561">
        <v>554</v>
      </c>
      <c r="H561">
        <f t="shared" ca="1" si="20"/>
        <v>5.1664997711110593E-3</v>
      </c>
    </row>
    <row r="562" spans="2:8">
      <c r="B562" s="13">
        <v>39784</v>
      </c>
      <c r="C562">
        <v>33.674778000000003</v>
      </c>
      <c r="D562" s="262">
        <f t="shared" si="19"/>
        <v>-0.8806156990507944</v>
      </c>
      <c r="E562" s="105">
        <v>2.6376073072971972E-2</v>
      </c>
      <c r="G562">
        <v>555</v>
      </c>
      <c r="H562">
        <f t="shared" ca="1" si="20"/>
        <v>2.8339273366460662E-2</v>
      </c>
    </row>
    <row r="563" spans="2:8">
      <c r="B563" s="13">
        <v>41955</v>
      </c>
      <c r="C563">
        <v>282.070404</v>
      </c>
      <c r="D563" s="262">
        <f t="shared" si="19"/>
        <v>9.465173416768673</v>
      </c>
      <c r="E563" s="105">
        <v>2.6372316350163925E-2</v>
      </c>
      <c r="G563">
        <v>556</v>
      </c>
      <c r="H563">
        <f t="shared" ca="1" si="20"/>
        <v>-2.2632895852938285E-3</v>
      </c>
    </row>
    <row r="564" spans="2:8">
      <c r="B564" s="13">
        <v>37837</v>
      </c>
      <c r="C564">
        <v>26.953247000000001</v>
      </c>
      <c r="D564" s="262">
        <f t="shared" si="19"/>
        <v>-0.99546610304308847</v>
      </c>
      <c r="E564" s="105">
        <v>2.6363941899034352E-2</v>
      </c>
      <c r="G564">
        <v>557</v>
      </c>
      <c r="H564">
        <f t="shared" ca="1" si="20"/>
        <v>-4.5834251197010949E-2</v>
      </c>
    </row>
    <row r="565" spans="2:8">
      <c r="B565" s="13">
        <v>44544</v>
      </c>
      <c r="C565">
        <v>5944.830078</v>
      </c>
      <c r="D565" s="262">
        <f t="shared" si="19"/>
        <v>4.8291510990626998</v>
      </c>
      <c r="E565" s="105">
        <v>2.6331726206367912E-2</v>
      </c>
      <c r="G565">
        <v>558</v>
      </c>
      <c r="H565">
        <f t="shared" ca="1" si="20"/>
        <v>-2.9228364908729175E-2</v>
      </c>
    </row>
    <row r="566" spans="2:8">
      <c r="B566" s="13">
        <v>43405</v>
      </c>
      <c r="C566">
        <v>1019.84491</v>
      </c>
      <c r="D566" s="262">
        <f t="shared" si="19"/>
        <v>-0.8465654058254789</v>
      </c>
      <c r="E566" s="105">
        <v>2.6258082966134411E-2</v>
      </c>
      <c r="G566">
        <v>559</v>
      </c>
      <c r="H566">
        <f t="shared" ca="1" si="20"/>
        <v>-1.3749070266857579E-3</v>
      </c>
    </row>
    <row r="567" spans="2:8">
      <c r="B567" s="13">
        <v>44613</v>
      </c>
      <c r="C567">
        <v>6646.7729490000002</v>
      </c>
      <c r="D567" s="262">
        <f t="shared" si="19"/>
        <v>7.1238996056016965</v>
      </c>
      <c r="E567" s="105">
        <v>2.6238896682162637E-2</v>
      </c>
      <c r="G567">
        <v>560</v>
      </c>
      <c r="H567">
        <f t="shared" ca="1" si="20"/>
        <v>-2.4969579042259486E-2</v>
      </c>
    </row>
    <row r="568" spans="2:8">
      <c r="B568" s="13">
        <v>42251</v>
      </c>
      <c r="C568">
        <v>818.17517099999998</v>
      </c>
      <c r="D568" s="262">
        <f t="shared" si="19"/>
        <v>0.16711152767786694</v>
      </c>
      <c r="E568" s="105">
        <v>2.6219503664498701E-2</v>
      </c>
      <c r="G568">
        <v>561</v>
      </c>
      <c r="H568">
        <f t="shared" ca="1" si="20"/>
        <v>5.93735876667843E-2</v>
      </c>
    </row>
    <row r="569" spans="2:8">
      <c r="B569" s="13">
        <v>42759</v>
      </c>
      <c r="C569">
        <v>701.02569600000004</v>
      </c>
      <c r="D569" s="262">
        <f t="shared" si="19"/>
        <v>-0.88606726992823004</v>
      </c>
      <c r="E569" s="105">
        <v>2.6215865029588427E-2</v>
      </c>
      <c r="G569">
        <v>562</v>
      </c>
      <c r="H569">
        <f t="shared" ca="1" si="20"/>
        <v>-2.2358308645782708E-4</v>
      </c>
    </row>
    <row r="570" spans="2:8">
      <c r="B570" s="13">
        <v>44480</v>
      </c>
      <c r="C570">
        <v>6152.9790039999998</v>
      </c>
      <c r="D570" s="262">
        <f t="shared" si="19"/>
        <v>249.09579331587142</v>
      </c>
      <c r="E570" s="105">
        <v>2.6203351587646879E-2</v>
      </c>
      <c r="G570">
        <v>563</v>
      </c>
      <c r="H570">
        <f t="shared" ca="1" si="20"/>
        <v>6.3963613877755761E-3</v>
      </c>
    </row>
    <row r="571" spans="2:8">
      <c r="B571" s="13">
        <v>37823</v>
      </c>
      <c r="C571">
        <v>24.602488999999998</v>
      </c>
      <c r="D571" s="262">
        <f t="shared" si="19"/>
        <v>-0.99056587764403548</v>
      </c>
      <c r="E571" s="105">
        <v>2.6191899326577468E-2</v>
      </c>
      <c r="G571">
        <v>564</v>
      </c>
      <c r="H571">
        <f t="shared" ca="1" si="20"/>
        <v>4.8118431279571286E-2</v>
      </c>
    </row>
    <row r="572" spans="2:8">
      <c r="B572" s="13">
        <v>44223</v>
      </c>
      <c r="C572">
        <v>2607.8195799999999</v>
      </c>
      <c r="D572" s="262">
        <f t="shared" si="19"/>
        <v>8.0221785577306512</v>
      </c>
      <c r="E572" s="105">
        <v>2.6150256053317732E-2</v>
      </c>
      <c r="G572">
        <v>565</v>
      </c>
      <c r="H572">
        <f t="shared" ca="1" si="20"/>
        <v>-3.6408538611088101E-2</v>
      </c>
    </row>
    <row r="573" spans="2:8">
      <c r="B573" s="13">
        <v>41837</v>
      </c>
      <c r="C573">
        <v>289.04544099999998</v>
      </c>
      <c r="D573" s="262">
        <f t="shared" si="19"/>
        <v>-0.649689628295951</v>
      </c>
      <c r="E573" s="105">
        <v>2.6133051408134836E-2</v>
      </c>
      <c r="G573">
        <v>566</v>
      </c>
      <c r="H573">
        <f t="shared" ca="1" si="20"/>
        <v>-1.8917557533252281E-2</v>
      </c>
    </row>
    <row r="574" spans="2:8">
      <c r="B574" s="13">
        <v>42325</v>
      </c>
      <c r="C574">
        <v>825.11242700000003</v>
      </c>
      <c r="D574" s="262">
        <f t="shared" si="19"/>
        <v>12.046600439340143</v>
      </c>
      <c r="E574" s="105">
        <v>2.6082105671922182E-2</v>
      </c>
      <c r="G574">
        <v>567</v>
      </c>
      <c r="H574">
        <f t="shared" ca="1" si="20"/>
        <v>-5.2440939788619455E-3</v>
      </c>
    </row>
    <row r="575" spans="2:8">
      <c r="B575" s="13">
        <v>40114</v>
      </c>
      <c r="C575">
        <v>63.243481000000003</v>
      </c>
      <c r="D575" s="262">
        <f t="shared" si="19"/>
        <v>-0.40540191024900468</v>
      </c>
      <c r="E575" s="105">
        <v>2.6073020805730374E-2</v>
      </c>
      <c r="G575">
        <v>568</v>
      </c>
      <c r="H575">
        <f t="shared" ca="1" si="20"/>
        <v>2.1244284929021105E-2</v>
      </c>
    </row>
    <row r="576" spans="2:8">
      <c r="B576" s="13">
        <v>40577</v>
      </c>
      <c r="C576">
        <v>106.363411</v>
      </c>
      <c r="D576" s="262">
        <f t="shared" si="19"/>
        <v>-0.82059701906307059</v>
      </c>
      <c r="E576" s="105">
        <v>2.605418791143773E-2</v>
      </c>
      <c r="G576">
        <v>569</v>
      </c>
      <c r="H576">
        <f t="shared" ca="1" si="20"/>
        <v>6.2208760682703054E-3</v>
      </c>
    </row>
    <row r="577" spans="2:8">
      <c r="B577" s="13">
        <v>42669</v>
      </c>
      <c r="C577">
        <v>592.87426800000003</v>
      </c>
      <c r="D577" s="262">
        <f t="shared" si="19"/>
        <v>4.5182410073735335</v>
      </c>
      <c r="E577" s="105">
        <v>2.6028945323387911E-2</v>
      </c>
      <c r="G577">
        <v>570</v>
      </c>
      <c r="H577">
        <f t="shared" ca="1" si="20"/>
        <v>1.1045123506977558E-2</v>
      </c>
    </row>
    <row r="578" spans="2:8">
      <c r="B578" s="13">
        <v>39100</v>
      </c>
      <c r="C578">
        <v>107.43899500000001</v>
      </c>
      <c r="D578" s="262">
        <f t="shared" si="19"/>
        <v>-0.88721143738456765</v>
      </c>
      <c r="E578" s="105">
        <v>2.6016445008656939E-2</v>
      </c>
      <c r="G578">
        <v>571</v>
      </c>
      <c r="H578">
        <f t="shared" ca="1" si="20"/>
        <v>-5.3626827892677843E-2</v>
      </c>
    </row>
    <row r="579" spans="2:8">
      <c r="B579" s="13">
        <v>43469</v>
      </c>
      <c r="C579">
        <v>952.56994599999996</v>
      </c>
      <c r="D579" s="262">
        <f t="shared" si="19"/>
        <v>7.2882410372409216</v>
      </c>
      <c r="E579" s="105">
        <v>2.6010478120619105E-2</v>
      </c>
      <c r="G579">
        <v>572</v>
      </c>
      <c r="H579">
        <f t="shared" ca="1" si="20"/>
        <v>4.8664672780902286E-2</v>
      </c>
    </row>
    <row r="580" spans="2:8">
      <c r="B580" s="13">
        <v>39329</v>
      </c>
      <c r="C580">
        <v>114.93029</v>
      </c>
      <c r="D580" s="262">
        <f t="shared" si="19"/>
        <v>-0.96882422807481405</v>
      </c>
      <c r="E580" s="105">
        <v>2.5961189217152784E-2</v>
      </c>
      <c r="G580">
        <v>573</v>
      </c>
      <c r="H580">
        <f t="shared" ca="1" si="20"/>
        <v>-3.9232822375399844E-2</v>
      </c>
    </row>
    <row r="581" spans="2:8">
      <c r="B581" s="13">
        <v>44364</v>
      </c>
      <c r="C581">
        <v>3686.5258789999998</v>
      </c>
      <c r="D581" s="262">
        <f t="shared" si="19"/>
        <v>31.26443801147888</v>
      </c>
      <c r="E581" s="105">
        <v>2.5934450681455851E-2</v>
      </c>
      <c r="G581">
        <v>574</v>
      </c>
      <c r="H581">
        <f t="shared" ca="1" si="20"/>
        <v>-2.175733636453802E-3</v>
      </c>
    </row>
    <row r="582" spans="2:8">
      <c r="B582" s="13">
        <v>40639</v>
      </c>
      <c r="C582">
        <v>114.259727</v>
      </c>
      <c r="D582" s="262">
        <f t="shared" si="19"/>
        <v>0.8596774020026523</v>
      </c>
      <c r="E582" s="105">
        <v>2.5916282086313174E-2</v>
      </c>
      <c r="G582">
        <v>575</v>
      </c>
      <c r="H582">
        <f t="shared" ca="1" si="20"/>
        <v>-2.9495784299966151E-3</v>
      </c>
    </row>
    <row r="583" spans="2:8">
      <c r="B583" s="13">
        <v>38420</v>
      </c>
      <c r="C583">
        <v>61.440617000000003</v>
      </c>
      <c r="D583" s="262">
        <f t="shared" si="19"/>
        <v>-0.93514158105481804</v>
      </c>
      <c r="E583" s="105">
        <v>2.5898021183813368E-2</v>
      </c>
      <c r="G583">
        <v>576</v>
      </c>
      <c r="H583">
        <f t="shared" ca="1" si="20"/>
        <v>9.5843698054496034E-3</v>
      </c>
    </row>
    <row r="584" spans="2:8">
      <c r="B584" s="13">
        <v>43395</v>
      </c>
      <c r="C584">
        <v>947.30364999999995</v>
      </c>
      <c r="D584" s="262">
        <f t="shared" ref="D584:D647" si="21">(C584-C585)/C585</f>
        <v>11.173980534583089</v>
      </c>
      <c r="E584" s="105">
        <v>2.5895212986699931E-2</v>
      </c>
      <c r="G584">
        <v>577</v>
      </c>
      <c r="H584">
        <f t="shared" ca="1" si="20"/>
        <v>-3.3859206929153854E-2</v>
      </c>
    </row>
    <row r="585" spans="2:8">
      <c r="B585" s="13">
        <v>39483</v>
      </c>
      <c r="C585">
        <v>77.813796999999994</v>
      </c>
      <c r="D585" s="262">
        <f t="shared" si="21"/>
        <v>-0.93016506587936354</v>
      </c>
      <c r="E585" s="105">
        <v>2.5880647083018855E-2</v>
      </c>
      <c r="G585">
        <v>578</v>
      </c>
      <c r="H585">
        <f t="shared" ref="H585:H648" ca="1" si="22">_xlfn.NORM.INV(RAND(),N$9,N$10)</f>
        <v>4.5610465749781996E-2</v>
      </c>
    </row>
    <row r="586" spans="2:8">
      <c r="B586" s="13">
        <v>43231</v>
      </c>
      <c r="C586">
        <v>1114.2531739999999</v>
      </c>
      <c r="D586" s="262">
        <f t="shared" si="21"/>
        <v>0.31030537667277519</v>
      </c>
      <c r="E586" s="105">
        <v>2.5876516779888621E-2</v>
      </c>
      <c r="G586">
        <v>579</v>
      </c>
      <c r="H586">
        <f t="shared" ca="1" si="22"/>
        <v>-6.8395140775872165E-2</v>
      </c>
    </row>
    <row r="587" spans="2:8">
      <c r="B587" s="13">
        <v>43587</v>
      </c>
      <c r="C587">
        <v>850.37670900000001</v>
      </c>
      <c r="D587" s="262">
        <f t="shared" si="21"/>
        <v>-0.88487692616109415</v>
      </c>
      <c r="E587" s="105">
        <v>2.5869976676779167E-2</v>
      </c>
      <c r="G587">
        <v>580</v>
      </c>
      <c r="H587">
        <f t="shared" ca="1" si="22"/>
        <v>-4.2645748326312793E-2</v>
      </c>
    </row>
    <row r="588" spans="2:8">
      <c r="B588" s="13">
        <v>44594</v>
      </c>
      <c r="C588">
        <v>7386.6748049999997</v>
      </c>
      <c r="D588" s="262">
        <f t="shared" si="21"/>
        <v>128.79915468510791</v>
      </c>
      <c r="E588" s="105">
        <v>2.5864233749136555E-2</v>
      </c>
      <c r="G588">
        <v>581</v>
      </c>
      <c r="H588">
        <f t="shared" ca="1" si="22"/>
        <v>4.0711375230782547E-2</v>
      </c>
    </row>
    <row r="589" spans="2:8">
      <c r="B589" s="13">
        <v>39960</v>
      </c>
      <c r="C589">
        <v>56.908496999999997</v>
      </c>
      <c r="D589" s="262">
        <f t="shared" si="21"/>
        <v>-0.94175481800985728</v>
      </c>
      <c r="E589" s="105">
        <v>2.5771536746743907E-2</v>
      </c>
      <c r="G589">
        <v>582</v>
      </c>
      <c r="H589">
        <f t="shared" ca="1" si="22"/>
        <v>9.702438053972395E-3</v>
      </c>
    </row>
    <row r="590" spans="2:8">
      <c r="B590" s="13">
        <v>43468</v>
      </c>
      <c r="C590">
        <v>977.05071999999996</v>
      </c>
      <c r="D590" s="262">
        <f t="shared" si="21"/>
        <v>19.063117302833994</v>
      </c>
      <c r="E590" s="105">
        <v>2.569971276419002E-2</v>
      </c>
      <c r="G590">
        <v>583</v>
      </c>
      <c r="H590">
        <f t="shared" ca="1" si="22"/>
        <v>-6.4519286994195969E-3</v>
      </c>
    </row>
    <row r="591" spans="2:8">
      <c r="B591" s="13">
        <v>38229</v>
      </c>
      <c r="C591">
        <v>48.698849000000003</v>
      </c>
      <c r="D591" s="262">
        <f t="shared" si="21"/>
        <v>-4.9701809088542687E-2</v>
      </c>
      <c r="E591" s="105">
        <v>2.5640891175371053E-2</v>
      </c>
      <c r="G591">
        <v>584</v>
      </c>
      <c r="H591">
        <f t="shared" ca="1" si="22"/>
        <v>-1.9624472623209564E-2</v>
      </c>
    </row>
    <row r="592" spans="2:8">
      <c r="B592" s="13">
        <v>40001</v>
      </c>
      <c r="C592">
        <v>51.245860999999998</v>
      </c>
      <c r="D592" s="262">
        <f t="shared" si="21"/>
        <v>-0.21880299611190104</v>
      </c>
      <c r="E592" s="105">
        <v>2.5602199196799541E-2</v>
      </c>
      <c r="G592">
        <v>585</v>
      </c>
      <c r="H592">
        <f t="shared" ca="1" si="22"/>
        <v>1.2180723605366315E-2</v>
      </c>
    </row>
    <row r="593" spans="2:8">
      <c r="B593" s="13">
        <v>39519</v>
      </c>
      <c r="C593">
        <v>65.599152000000004</v>
      </c>
      <c r="D593" s="262">
        <f t="shared" si="21"/>
        <v>-0.17934159927172619</v>
      </c>
      <c r="E593" s="105">
        <v>2.5575366161716507E-2</v>
      </c>
      <c r="G593">
        <v>586</v>
      </c>
      <c r="H593">
        <f t="shared" ca="1" si="22"/>
        <v>-5.7354733360781233E-3</v>
      </c>
    </row>
    <row r="594" spans="2:8">
      <c r="B594" s="13">
        <v>41522</v>
      </c>
      <c r="C594">
        <v>79.934783999999993</v>
      </c>
      <c r="D594" s="262">
        <f t="shared" si="21"/>
        <v>-8.7848344081674051E-2</v>
      </c>
      <c r="E594" s="105">
        <v>2.5552748252081117E-2</v>
      </c>
      <c r="G594">
        <v>587</v>
      </c>
      <c r="H594">
        <f t="shared" ca="1" si="22"/>
        <v>5.2783272012156754E-2</v>
      </c>
    </row>
    <row r="595" spans="2:8">
      <c r="B595" s="13">
        <v>41032</v>
      </c>
      <c r="C595">
        <v>87.633217000000002</v>
      </c>
      <c r="D595" s="262">
        <f t="shared" si="21"/>
        <v>-0.96904597258317171</v>
      </c>
      <c r="E595" s="105">
        <v>2.5533104919618691E-2</v>
      </c>
      <c r="G595">
        <v>588</v>
      </c>
      <c r="H595">
        <f t="shared" ca="1" si="22"/>
        <v>-7.613285036253023E-2</v>
      </c>
    </row>
    <row r="596" spans="2:8">
      <c r="B596" s="13">
        <v>44243</v>
      </c>
      <c r="C596">
        <v>2831.0764159999999</v>
      </c>
      <c r="D596" s="262">
        <f t="shared" si="21"/>
        <v>-0.51119356456662035</v>
      </c>
      <c r="E596" s="105">
        <v>2.5530254235642938E-2</v>
      </c>
      <c r="G596">
        <v>589</v>
      </c>
      <c r="H596">
        <f t="shared" ca="1" si="22"/>
        <v>2.9655496858815803E-2</v>
      </c>
    </row>
    <row r="597" spans="2:8">
      <c r="B597" s="13">
        <v>44463</v>
      </c>
      <c r="C597">
        <v>5791.8149409999996</v>
      </c>
      <c r="D597" s="262">
        <f t="shared" si="21"/>
        <v>189.42632434117766</v>
      </c>
      <c r="E597" s="105">
        <v>2.5529302260832408E-2</v>
      </c>
      <c r="G597">
        <v>590</v>
      </c>
      <c r="H597">
        <f t="shared" ca="1" si="22"/>
        <v>-2.6898416204794634E-2</v>
      </c>
    </row>
    <row r="598" spans="2:8">
      <c r="B598" s="13">
        <v>37610</v>
      </c>
      <c r="C598">
        <v>30.414991000000001</v>
      </c>
      <c r="D598" s="262">
        <f t="shared" si="21"/>
        <v>0.2694893595974196</v>
      </c>
      <c r="E598" s="105">
        <v>2.5515604548792786E-2</v>
      </c>
      <c r="G598">
        <v>591</v>
      </c>
      <c r="H598">
        <f t="shared" ca="1" si="22"/>
        <v>-3.0304435385575972E-2</v>
      </c>
    </row>
    <row r="599" spans="2:8">
      <c r="B599" s="13">
        <v>37719</v>
      </c>
      <c r="C599">
        <v>23.958445000000001</v>
      </c>
      <c r="D599" s="262">
        <f t="shared" si="21"/>
        <v>-0.97469634870161448</v>
      </c>
      <c r="E599" s="105">
        <v>2.5499615733709041E-2</v>
      </c>
      <c r="G599">
        <v>592</v>
      </c>
      <c r="H599">
        <f t="shared" ca="1" si="22"/>
        <v>-1.3499413492278796E-2</v>
      </c>
    </row>
    <row r="600" spans="2:8">
      <c r="B600" s="13">
        <v>42409</v>
      </c>
      <c r="C600">
        <v>946.83746299999996</v>
      </c>
      <c r="D600" s="262">
        <f t="shared" si="21"/>
        <v>8.4788339545387963</v>
      </c>
      <c r="E600" s="105">
        <v>2.5444641678531856E-2</v>
      </c>
      <c r="G600">
        <v>593</v>
      </c>
      <c r="H600">
        <f t="shared" ca="1" si="22"/>
        <v>2.7440156835009971E-2</v>
      </c>
    </row>
    <row r="601" spans="2:8">
      <c r="B601" s="13">
        <v>40683</v>
      </c>
      <c r="C601">
        <v>99.889656000000002</v>
      </c>
      <c r="D601" s="262">
        <f t="shared" si="21"/>
        <v>-0.88062335217696253</v>
      </c>
      <c r="E601" s="105">
        <v>2.5396802161411314E-2</v>
      </c>
      <c r="G601">
        <v>594</v>
      </c>
      <c r="H601">
        <f t="shared" ca="1" si="22"/>
        <v>2.5099407612651944E-2</v>
      </c>
    </row>
    <row r="602" spans="2:8">
      <c r="B602" s="13">
        <v>43510</v>
      </c>
      <c r="C602">
        <v>836.76043700000002</v>
      </c>
      <c r="D602" s="262">
        <f t="shared" si="21"/>
        <v>3.5044978121441184</v>
      </c>
      <c r="E602" s="105">
        <v>2.5347455437098973E-2</v>
      </c>
      <c r="G602">
        <v>595</v>
      </c>
      <c r="H602">
        <f t="shared" ca="1" si="22"/>
        <v>-4.2204152081998833E-2</v>
      </c>
    </row>
    <row r="603" spans="2:8">
      <c r="B603" s="13">
        <v>41670</v>
      </c>
      <c r="C603">
        <v>185.76109299999999</v>
      </c>
      <c r="D603" s="262">
        <f t="shared" si="21"/>
        <v>1.3843221702420401</v>
      </c>
      <c r="E603" s="105">
        <v>2.5321069985566897E-2</v>
      </c>
      <c r="G603">
        <v>596</v>
      </c>
      <c r="H603">
        <f t="shared" ca="1" si="22"/>
        <v>6.551035550997994E-3</v>
      </c>
    </row>
    <row r="604" spans="2:8">
      <c r="B604" s="13">
        <v>38596</v>
      </c>
      <c r="C604">
        <v>77.909392999999994</v>
      </c>
      <c r="D604" s="262">
        <f t="shared" si="21"/>
        <v>-0.94822698585834264</v>
      </c>
      <c r="E604" s="105">
        <v>2.5265105670506348E-2</v>
      </c>
      <c r="G604">
        <v>597</v>
      </c>
      <c r="H604">
        <f t="shared" ca="1" si="22"/>
        <v>2.2785343592972618E-2</v>
      </c>
    </row>
    <row r="605" spans="2:8">
      <c r="B605" s="13">
        <v>44134</v>
      </c>
      <c r="C605">
        <v>1504.826294</v>
      </c>
      <c r="D605" s="262">
        <f t="shared" si="21"/>
        <v>37.350869408804456</v>
      </c>
      <c r="E605" s="105">
        <v>2.5262252824502947E-2</v>
      </c>
      <c r="G605">
        <v>598</v>
      </c>
      <c r="H605">
        <f t="shared" ca="1" si="22"/>
        <v>1.0651413187844492E-2</v>
      </c>
    </row>
    <row r="606" spans="2:8">
      <c r="B606" s="13">
        <v>37992</v>
      </c>
      <c r="C606">
        <v>39.238388</v>
      </c>
      <c r="D606" s="262">
        <f t="shared" si="21"/>
        <v>-0.54001225465198721</v>
      </c>
      <c r="E606" s="105">
        <v>2.5241655649351467E-2</v>
      </c>
      <c r="G606">
        <v>599</v>
      </c>
      <c r="H606">
        <f t="shared" ca="1" si="22"/>
        <v>-1.9156913699644264E-2</v>
      </c>
    </row>
    <row r="607" spans="2:8">
      <c r="B607" s="13">
        <v>40884</v>
      </c>
      <c r="C607">
        <v>85.303116000000003</v>
      </c>
      <c r="D607" s="262">
        <f t="shared" si="21"/>
        <v>2.5132407683807036</v>
      </c>
      <c r="E607" s="105">
        <v>2.5203694103035842E-2</v>
      </c>
      <c r="G607">
        <v>600</v>
      </c>
      <c r="H607">
        <f t="shared" ca="1" si="22"/>
        <v>-2.8815027431906455E-2</v>
      </c>
    </row>
    <row r="608" spans="2:8">
      <c r="B608" s="13">
        <v>37785</v>
      </c>
      <c r="C608">
        <v>24.280463999999998</v>
      </c>
      <c r="D608" s="262">
        <f t="shared" si="21"/>
        <v>-0.89647866280547983</v>
      </c>
      <c r="E608" s="105">
        <v>2.5152704934896981E-2</v>
      </c>
      <c r="G608">
        <v>601</v>
      </c>
      <c r="H608">
        <f t="shared" ca="1" si="22"/>
        <v>3.0863302114699689E-2</v>
      </c>
    </row>
    <row r="609" spans="2:8">
      <c r="B609" s="13">
        <v>41787</v>
      </c>
      <c r="C609">
        <v>234.545502</v>
      </c>
      <c r="D609" s="262">
        <f t="shared" si="21"/>
        <v>-0.72525057800602966</v>
      </c>
      <c r="E609" s="105">
        <v>2.5137083736808903E-2</v>
      </c>
      <c r="G609">
        <v>602</v>
      </c>
      <c r="H609">
        <f t="shared" ca="1" si="22"/>
        <v>-6.832777994848116E-2</v>
      </c>
    </row>
    <row r="610" spans="2:8">
      <c r="B610" s="13">
        <v>42520</v>
      </c>
      <c r="C610">
        <v>853.67059300000005</v>
      </c>
      <c r="D610" s="262">
        <f t="shared" si="21"/>
        <v>-0.88609068022199311</v>
      </c>
      <c r="E610" s="105">
        <v>2.5130637358232486E-2</v>
      </c>
      <c r="G610">
        <v>603</v>
      </c>
      <c r="H610">
        <f t="shared" ca="1" si="22"/>
        <v>-7.1923795544171526E-2</v>
      </c>
    </row>
    <row r="611" spans="2:8">
      <c r="B611" s="13">
        <v>45127</v>
      </c>
      <c r="C611">
        <v>7494.2998049999997</v>
      </c>
      <c r="D611" s="262">
        <f t="shared" si="21"/>
        <v>0.2177233214693349</v>
      </c>
      <c r="E611">
        <v>2.509280104788161E-2</v>
      </c>
      <c r="G611">
        <v>604</v>
      </c>
      <c r="H611">
        <f t="shared" ca="1" si="22"/>
        <v>-2.8447876367804895E-2</v>
      </c>
    </row>
    <row r="612" spans="2:8">
      <c r="B612" s="13">
        <v>44916</v>
      </c>
      <c r="C612">
        <v>6154.3535160000001</v>
      </c>
      <c r="D612" s="262">
        <f t="shared" si="21"/>
        <v>106.07607852509209</v>
      </c>
      <c r="E612" s="105">
        <v>2.5087659085979704E-2</v>
      </c>
      <c r="G612">
        <v>605</v>
      </c>
      <c r="H612">
        <f t="shared" ca="1" si="22"/>
        <v>3.5298447597575409E-2</v>
      </c>
    </row>
    <row r="613" spans="2:8">
      <c r="B613" s="13">
        <v>38915</v>
      </c>
      <c r="C613">
        <v>57.476455999999999</v>
      </c>
      <c r="D613" s="262">
        <f t="shared" si="21"/>
        <v>-0.93382576843923149</v>
      </c>
      <c r="E613" s="105">
        <v>2.5087148481150966E-2</v>
      </c>
      <c r="G613">
        <v>606</v>
      </c>
      <c r="H613">
        <f t="shared" ca="1" si="22"/>
        <v>4.8328247563245198E-3</v>
      </c>
    </row>
    <row r="614" spans="2:8">
      <c r="B614" s="13">
        <v>42223</v>
      </c>
      <c r="C614">
        <v>868.5625</v>
      </c>
      <c r="D614" s="262">
        <f t="shared" si="21"/>
        <v>0.54597110811588656</v>
      </c>
      <c r="E614" s="105">
        <v>2.508055060395252E-2</v>
      </c>
      <c r="G614">
        <v>607</v>
      </c>
      <c r="H614">
        <f t="shared" ca="1" si="22"/>
        <v>2.6759455233344054E-2</v>
      </c>
    </row>
    <row r="615" spans="2:8">
      <c r="B615" s="13">
        <v>42192</v>
      </c>
      <c r="C615">
        <v>561.82324200000005</v>
      </c>
      <c r="D615" s="262">
        <f t="shared" si="21"/>
        <v>8.0169067229156283</v>
      </c>
      <c r="E615" s="105">
        <v>2.5079553592782741E-2</v>
      </c>
      <c r="G615">
        <v>608</v>
      </c>
      <c r="H615">
        <f t="shared" ca="1" si="22"/>
        <v>2.275721520259576E-2</v>
      </c>
    </row>
    <row r="616" spans="2:8">
      <c r="B616" s="13">
        <v>39699</v>
      </c>
      <c r="C616">
        <v>62.307758</v>
      </c>
      <c r="D616" s="262">
        <f t="shared" si="21"/>
        <v>-0.94015945199628836</v>
      </c>
      <c r="E616" s="105">
        <v>2.506987333967791E-2</v>
      </c>
      <c r="G616">
        <v>609</v>
      </c>
      <c r="H616">
        <f t="shared" ca="1" si="22"/>
        <v>-3.8855367335851571E-2</v>
      </c>
    </row>
    <row r="617" spans="2:8">
      <c r="B617" s="13">
        <v>42355</v>
      </c>
      <c r="C617">
        <v>1041.229736</v>
      </c>
      <c r="D617" s="262">
        <f t="shared" si="21"/>
        <v>11.231212462662212</v>
      </c>
      <c r="E617" s="105">
        <v>2.4971020441435465E-2</v>
      </c>
      <c r="G617">
        <v>610</v>
      </c>
      <c r="H617">
        <f t="shared" ca="1" si="22"/>
        <v>1.7285712172369787E-2</v>
      </c>
    </row>
    <row r="618" spans="2:8">
      <c r="B618" s="13">
        <v>41369</v>
      </c>
      <c r="C618">
        <v>85.128906000000001</v>
      </c>
      <c r="D618" s="262">
        <f t="shared" si="21"/>
        <v>0.57229684843609785</v>
      </c>
      <c r="E618" s="105">
        <v>2.4953884308490104E-2</v>
      </c>
      <c r="G618">
        <v>611</v>
      </c>
      <c r="H618">
        <f t="shared" ca="1" si="22"/>
        <v>-1.4275445464835078E-2</v>
      </c>
    </row>
    <row r="619" spans="2:8">
      <c r="B619" s="13">
        <v>39993</v>
      </c>
      <c r="C619">
        <v>54.143023999999997</v>
      </c>
      <c r="D619" s="262">
        <f t="shared" si="21"/>
        <v>0.73962198653992051</v>
      </c>
      <c r="E619" s="105">
        <v>2.4928759693071494E-2</v>
      </c>
      <c r="G619">
        <v>612</v>
      </c>
      <c r="H619">
        <f t="shared" ca="1" si="22"/>
        <v>-2.8798384650272218E-2</v>
      </c>
    </row>
    <row r="620" spans="2:8">
      <c r="B620" s="13">
        <v>38036</v>
      </c>
      <c r="C620">
        <v>31.123442000000001</v>
      </c>
      <c r="D620" s="262">
        <f t="shared" si="21"/>
        <v>-0.96229821282632688</v>
      </c>
      <c r="E620" s="105">
        <v>2.4920463837184836E-2</v>
      </c>
      <c r="G620">
        <v>613</v>
      </c>
      <c r="H620">
        <f t="shared" ca="1" si="22"/>
        <v>-7.77082750924261E-3</v>
      </c>
    </row>
    <row r="621" spans="2:8">
      <c r="B621" s="13">
        <v>43634</v>
      </c>
      <c r="C621">
        <v>825.51635699999997</v>
      </c>
      <c r="D621" s="262">
        <f t="shared" si="21"/>
        <v>7.6643143265728737</v>
      </c>
      <c r="E621" s="105">
        <v>2.4916160508513634E-2</v>
      </c>
      <c r="G621">
        <v>614</v>
      </c>
      <c r="H621">
        <f t="shared" ca="1" si="22"/>
        <v>9.9802421465781926E-3</v>
      </c>
    </row>
    <row r="622" spans="2:8">
      <c r="B622" s="13">
        <v>39091</v>
      </c>
      <c r="C622">
        <v>95.277748000000003</v>
      </c>
      <c r="D622" s="262">
        <f t="shared" si="21"/>
        <v>-0.47514515598208529</v>
      </c>
      <c r="E622" s="105">
        <v>2.4899361066423185E-2</v>
      </c>
      <c r="G622">
        <v>615</v>
      </c>
      <c r="H622">
        <f t="shared" ca="1" si="22"/>
        <v>-1.3638478950323069E-2</v>
      </c>
    </row>
    <row r="623" spans="2:8">
      <c r="B623" s="13">
        <v>41677</v>
      </c>
      <c r="C623">
        <v>181.53161600000001</v>
      </c>
      <c r="D623" s="262">
        <f t="shared" si="21"/>
        <v>-0.64820785824093163</v>
      </c>
      <c r="E623" s="105">
        <v>2.4889339979963555E-2</v>
      </c>
      <c r="G623">
        <v>616</v>
      </c>
      <c r="H623">
        <f t="shared" ca="1" si="22"/>
        <v>6.2206977944475189E-3</v>
      </c>
    </row>
    <row r="624" spans="2:8">
      <c r="B624" s="13">
        <v>42123</v>
      </c>
      <c r="C624">
        <v>516.01953100000003</v>
      </c>
      <c r="D624" s="262">
        <f t="shared" si="21"/>
        <v>17.503865314745113</v>
      </c>
      <c r="E624" s="105">
        <v>2.4863268652966425E-2</v>
      </c>
      <c r="G624">
        <v>617</v>
      </c>
      <c r="H624">
        <f t="shared" ca="1" si="22"/>
        <v>-7.6843152904110803E-3</v>
      </c>
    </row>
    <row r="625" spans="2:8">
      <c r="B625" s="13">
        <v>37567</v>
      </c>
      <c r="C625">
        <v>27.887121</v>
      </c>
      <c r="D625" s="262">
        <f t="shared" si="21"/>
        <v>-0.98934482121402056</v>
      </c>
      <c r="E625" s="105">
        <v>2.4852275022896244E-2</v>
      </c>
      <c r="G625">
        <v>618</v>
      </c>
      <c r="H625">
        <f t="shared" ca="1" si="22"/>
        <v>7.9540587580280483E-3</v>
      </c>
    </row>
    <row r="626" spans="2:8">
      <c r="B626" s="13">
        <v>44279</v>
      </c>
      <c r="C626">
        <v>2617.236328</v>
      </c>
      <c r="D626" s="262">
        <f t="shared" si="21"/>
        <v>1.1615829742529993</v>
      </c>
      <c r="E626" s="105">
        <v>2.4851712296531173E-2</v>
      </c>
      <c r="G626">
        <v>619</v>
      </c>
      <c r="H626">
        <f t="shared" ca="1" si="22"/>
        <v>6.9265909063624537E-3</v>
      </c>
    </row>
    <row r="627" spans="2:8">
      <c r="B627" s="13">
        <v>44096</v>
      </c>
      <c r="C627">
        <v>1210.796143</v>
      </c>
      <c r="D627" s="262">
        <f t="shared" si="21"/>
        <v>49.537342594646688</v>
      </c>
      <c r="E627" s="105">
        <v>2.4824625713628475E-2</v>
      </c>
      <c r="G627">
        <v>620</v>
      </c>
      <c r="H627">
        <f t="shared" ca="1" si="22"/>
        <v>1.3001896540693846E-2</v>
      </c>
    </row>
    <row r="628" spans="2:8">
      <c r="B628" s="13">
        <v>37663</v>
      </c>
      <c r="C628">
        <v>23.958445000000001</v>
      </c>
      <c r="D628" s="262">
        <f t="shared" si="21"/>
        <v>-0.73328896840965696</v>
      </c>
      <c r="E628" s="105">
        <v>2.4793309598731997E-2</v>
      </c>
      <c r="G628">
        <v>621</v>
      </c>
      <c r="H628">
        <f t="shared" ca="1" si="22"/>
        <v>-2.9118552085492171E-2</v>
      </c>
    </row>
    <row r="629" spans="2:8">
      <c r="B629" s="13">
        <v>39041</v>
      </c>
      <c r="C629">
        <v>89.829223999999996</v>
      </c>
      <c r="D629" s="262">
        <f t="shared" si="21"/>
        <v>-0.98828403612768589</v>
      </c>
      <c r="E629" s="105">
        <v>2.4781420665284291E-2</v>
      </c>
      <c r="G629">
        <v>622</v>
      </c>
      <c r="H629">
        <f t="shared" ca="1" si="22"/>
        <v>-6.6639756113835835E-3</v>
      </c>
    </row>
    <row r="630" spans="2:8">
      <c r="B630" s="13">
        <v>45099</v>
      </c>
      <c r="C630">
        <v>7667.25</v>
      </c>
      <c r="D630" s="262">
        <f t="shared" si="21"/>
        <v>100.7248938557169</v>
      </c>
      <c r="E630">
        <v>2.4766244116918992E-2</v>
      </c>
      <c r="G630">
        <v>623</v>
      </c>
      <c r="H630">
        <f t="shared" ca="1" si="22"/>
        <v>-3.7428536775560114E-2</v>
      </c>
    </row>
    <row r="631" spans="2:8">
      <c r="B631" s="13">
        <v>38698</v>
      </c>
      <c r="C631">
        <v>75.372405999999998</v>
      </c>
      <c r="D631" s="262">
        <f t="shared" si="21"/>
        <v>-0.88919118736667679</v>
      </c>
      <c r="E631" s="105">
        <v>2.4702912937401386E-2</v>
      </c>
      <c r="G631">
        <v>624</v>
      </c>
      <c r="H631">
        <f t="shared" ca="1" si="22"/>
        <v>5.5421767607267115E-2</v>
      </c>
    </row>
    <row r="632" spans="2:8">
      <c r="B632" s="13">
        <v>42765</v>
      </c>
      <c r="C632">
        <v>680.202271</v>
      </c>
      <c r="D632" s="262">
        <f t="shared" si="21"/>
        <v>-0.26873850203446442</v>
      </c>
      <c r="E632" s="105">
        <v>2.4695167499943747E-2</v>
      </c>
      <c r="G632">
        <v>625</v>
      </c>
      <c r="H632">
        <f t="shared" ca="1" si="22"/>
        <v>3.7655117320912965E-2</v>
      </c>
    </row>
    <row r="633" spans="2:8">
      <c r="B633" s="13">
        <v>43546</v>
      </c>
      <c r="C633">
        <v>930.176514</v>
      </c>
      <c r="D633" s="262">
        <f t="shared" si="21"/>
        <v>-0.86857887582059556</v>
      </c>
      <c r="E633" s="105">
        <v>2.4614391502515282E-2</v>
      </c>
      <c r="G633">
        <v>626</v>
      </c>
      <c r="H633">
        <f t="shared" ca="1" si="22"/>
        <v>3.0318665771938546E-2</v>
      </c>
    </row>
    <row r="634" spans="2:8">
      <c r="B634" s="13">
        <v>44634</v>
      </c>
      <c r="C634">
        <v>7077.8310549999997</v>
      </c>
      <c r="D634" s="262">
        <f t="shared" si="21"/>
        <v>99.145372089545859</v>
      </c>
      <c r="E634" s="105">
        <v>2.4608881639268998E-2</v>
      </c>
      <c r="G634">
        <v>627</v>
      </c>
      <c r="H634">
        <f t="shared" ca="1" si="22"/>
        <v>-1.7945283900514818E-2</v>
      </c>
    </row>
    <row r="635" spans="2:8">
      <c r="B635" s="13">
        <v>38630</v>
      </c>
      <c r="C635">
        <v>70.675567999999998</v>
      </c>
      <c r="D635" s="262">
        <f t="shared" si="21"/>
        <v>-0.92766205895034126</v>
      </c>
      <c r="E635" s="105">
        <v>2.4602512872013843E-2</v>
      </c>
      <c r="G635">
        <v>628</v>
      </c>
      <c r="H635">
        <f t="shared" ca="1" si="22"/>
        <v>-4.9403630368910142E-2</v>
      </c>
    </row>
    <row r="636" spans="2:8">
      <c r="B636" s="13">
        <v>43174</v>
      </c>
      <c r="C636">
        <v>977.01934800000004</v>
      </c>
      <c r="D636" s="262">
        <f t="shared" si="21"/>
        <v>10.44347726397101</v>
      </c>
      <c r="E636" s="105">
        <v>2.4586449102031817E-2</v>
      </c>
      <c r="G636">
        <v>629</v>
      </c>
      <c r="H636">
        <f t="shared" ca="1" si="22"/>
        <v>-1.902391073004224E-2</v>
      </c>
    </row>
    <row r="637" spans="2:8">
      <c r="B637" s="13">
        <v>39023</v>
      </c>
      <c r="C637">
        <v>85.377837999999997</v>
      </c>
      <c r="D637" s="262">
        <f t="shared" si="21"/>
        <v>-0.23865660346978956</v>
      </c>
      <c r="E637" s="105">
        <v>2.4572665996345441E-2</v>
      </c>
      <c r="G637">
        <v>630</v>
      </c>
      <c r="H637">
        <f t="shared" ca="1" si="22"/>
        <v>-3.4025097574964546E-3</v>
      </c>
    </row>
    <row r="638" spans="2:8">
      <c r="B638" s="13">
        <v>40308</v>
      </c>
      <c r="C638">
        <v>112.141037</v>
      </c>
      <c r="D638" s="262">
        <f t="shared" si="21"/>
        <v>-4.3566898891661779E-2</v>
      </c>
      <c r="E638" s="105">
        <v>2.4529947330018204E-2</v>
      </c>
      <c r="G638">
        <v>631</v>
      </c>
      <c r="H638">
        <f t="shared" ca="1" si="22"/>
        <v>4.2341350139269367E-2</v>
      </c>
    </row>
    <row r="639" spans="2:8">
      <c r="B639" s="13">
        <v>40553</v>
      </c>
      <c r="C639">
        <v>117.249222</v>
      </c>
      <c r="D639" s="262">
        <f t="shared" si="21"/>
        <v>-0.98451930662972731</v>
      </c>
      <c r="E639" s="105">
        <v>2.4500195683020271E-2</v>
      </c>
      <c r="G639">
        <v>632</v>
      </c>
      <c r="H639">
        <f t="shared" ca="1" si="22"/>
        <v>1.3721287007569279E-2</v>
      </c>
    </row>
    <row r="640" spans="2:8">
      <c r="B640" s="13">
        <v>45363</v>
      </c>
      <c r="C640">
        <v>7573.8999020000001</v>
      </c>
      <c r="D640" s="262">
        <f t="shared" si="21"/>
        <v>83.616313983987013</v>
      </c>
      <c r="E640">
        <v>2.449682147182132E-2</v>
      </c>
      <c r="G640">
        <v>633</v>
      </c>
      <c r="H640">
        <f t="shared" ca="1" si="22"/>
        <v>1.3950927012228416E-2</v>
      </c>
    </row>
    <row r="641" spans="2:8">
      <c r="B641" s="13">
        <v>39048</v>
      </c>
      <c r="C641">
        <v>89.508742999999996</v>
      </c>
      <c r="D641" s="262">
        <f t="shared" si="21"/>
        <v>-0.89916911275778522</v>
      </c>
      <c r="E641" s="105">
        <v>2.4454780622248602E-2</v>
      </c>
      <c r="G641">
        <v>634</v>
      </c>
      <c r="H641">
        <f t="shared" ca="1" si="22"/>
        <v>5.0246372953781329E-2</v>
      </c>
    </row>
    <row r="642" spans="2:8">
      <c r="B642" s="13">
        <v>43069</v>
      </c>
      <c r="C642">
        <v>887.71154799999999</v>
      </c>
      <c r="D642" s="262">
        <f t="shared" si="21"/>
        <v>12.367023778040362</v>
      </c>
      <c r="E642" s="105">
        <v>2.4448613776684273E-2</v>
      </c>
      <c r="G642">
        <v>635</v>
      </c>
      <c r="H642">
        <f t="shared" ca="1" si="22"/>
        <v>-3.2748469771102129E-2</v>
      </c>
    </row>
    <row r="643" spans="2:8">
      <c r="B643" s="13">
        <v>38448</v>
      </c>
      <c r="C643">
        <v>66.410561000000001</v>
      </c>
      <c r="D643" s="262">
        <f t="shared" si="21"/>
        <v>-0.1539217174370075</v>
      </c>
      <c r="E643" s="105">
        <v>2.4440339210448962E-2</v>
      </c>
      <c r="G643">
        <v>636</v>
      </c>
      <c r="H643">
        <f t="shared" ca="1" si="22"/>
        <v>-3.3962832597048853E-2</v>
      </c>
    </row>
    <row r="644" spans="2:8">
      <c r="B644" s="13">
        <v>38852</v>
      </c>
      <c r="C644">
        <v>78.492217999999994</v>
      </c>
      <c r="D644" s="262">
        <f t="shared" si="21"/>
        <v>-0.31505747010688628</v>
      </c>
      <c r="E644" s="105">
        <v>2.4384985391409004E-2</v>
      </c>
      <c r="G644">
        <v>637</v>
      </c>
      <c r="H644">
        <f t="shared" ca="1" si="22"/>
        <v>-1.0500260150937754E-2</v>
      </c>
    </row>
    <row r="645" spans="2:8">
      <c r="B645" s="13">
        <v>39196</v>
      </c>
      <c r="C645">
        <v>114.596794</v>
      </c>
      <c r="D645" s="262">
        <f t="shared" si="21"/>
        <v>-0.85979575249479478</v>
      </c>
      <c r="E645" s="105">
        <v>2.4351033789056911E-2</v>
      </c>
      <c r="G645">
        <v>638</v>
      </c>
      <c r="H645">
        <f t="shared" ca="1" si="22"/>
        <v>1.7940515052170928E-2</v>
      </c>
    </row>
    <row r="646" spans="2:8">
      <c r="B646" s="13">
        <v>43605</v>
      </c>
      <c r="C646">
        <v>817.35607900000002</v>
      </c>
      <c r="D646" s="262">
        <f t="shared" si="21"/>
        <v>3.6087976073382584</v>
      </c>
      <c r="E646" s="105">
        <v>2.4317709316651753E-2</v>
      </c>
      <c r="G646">
        <v>639</v>
      </c>
      <c r="H646">
        <f t="shared" ca="1" si="22"/>
        <v>1.353253058345315E-2</v>
      </c>
    </row>
    <row r="647" spans="2:8">
      <c r="B647" s="13">
        <v>41652</v>
      </c>
      <c r="C647">
        <v>177.346924</v>
      </c>
      <c r="D647" s="262">
        <f t="shared" si="21"/>
        <v>0.67421486811097597</v>
      </c>
      <c r="E647" s="105">
        <v>2.4298810686150998E-2</v>
      </c>
      <c r="G647">
        <v>640</v>
      </c>
      <c r="H647">
        <f t="shared" ca="1" si="22"/>
        <v>2.0342824870895598E-3</v>
      </c>
    </row>
    <row r="648" spans="2:8">
      <c r="B648" s="13">
        <v>40227</v>
      </c>
      <c r="C648">
        <v>105.92841300000001</v>
      </c>
      <c r="D648" s="262">
        <f t="shared" ref="D648:D711" si="23">(C648-C649)/C649</f>
        <v>-0.98360796974908982</v>
      </c>
      <c r="E648" s="105">
        <v>2.4256147122864592E-2</v>
      </c>
      <c r="G648">
        <v>641</v>
      </c>
      <c r="H648">
        <f t="shared" ca="1" si="22"/>
        <v>3.61448859060279E-2</v>
      </c>
    </row>
    <row r="649" spans="2:8">
      <c r="B649" s="13">
        <v>44981</v>
      </c>
      <c r="C649">
        <v>6462.1899409999996</v>
      </c>
      <c r="D649" s="262">
        <f t="shared" si="23"/>
        <v>1.4106778960944564</v>
      </c>
      <c r="E649" s="105">
        <v>2.4242333623037259E-2</v>
      </c>
      <c r="G649">
        <v>642</v>
      </c>
      <c r="H649">
        <f t="shared" ref="H649:H712" ca="1" si="24">_xlfn.NORM.INV(RAND(),N$9,N$10)</f>
        <v>-6.3703174021341055E-2</v>
      </c>
    </row>
    <row r="650" spans="2:8">
      <c r="B650" s="13">
        <v>44278</v>
      </c>
      <c r="C650">
        <v>2680.6525879999999</v>
      </c>
      <c r="D650" s="262">
        <f t="shared" si="23"/>
        <v>0.99787965523462563</v>
      </c>
      <c r="E650" s="105">
        <v>2.4230238332531646E-2</v>
      </c>
      <c r="G650">
        <v>643</v>
      </c>
      <c r="H650">
        <f t="shared" ca="1" si="24"/>
        <v>3.5908846389576969E-2</v>
      </c>
    </row>
    <row r="651" spans="2:8">
      <c r="B651" s="13">
        <v>43347</v>
      </c>
      <c r="C651">
        <v>1341.748779</v>
      </c>
      <c r="D651" s="262">
        <f t="shared" si="23"/>
        <v>12.917341784988899</v>
      </c>
      <c r="E651" s="105">
        <v>2.4154589862409103E-2</v>
      </c>
      <c r="G651">
        <v>644</v>
      </c>
      <c r="H651">
        <f t="shared" ca="1" si="24"/>
        <v>-1.0792802628217066E-2</v>
      </c>
    </row>
    <row r="652" spans="2:8">
      <c r="B652" s="13">
        <v>39419</v>
      </c>
      <c r="C652">
        <v>96.408409000000006</v>
      </c>
      <c r="D652" s="262">
        <f t="shared" si="23"/>
        <v>-0.96507697933073944</v>
      </c>
      <c r="E652" s="105">
        <v>2.4135972063582721E-2</v>
      </c>
      <c r="G652">
        <v>645</v>
      </c>
      <c r="H652">
        <f t="shared" ca="1" si="24"/>
        <v>-4.5378132688124601E-2</v>
      </c>
    </row>
    <row r="653" spans="2:8">
      <c r="B653" s="13">
        <v>44244</v>
      </c>
      <c r="C653">
        <v>2760.5976559999999</v>
      </c>
      <c r="D653" s="262">
        <f t="shared" si="23"/>
        <v>28.115452030485464</v>
      </c>
      <c r="E653" s="105">
        <v>2.4108103954971493E-2</v>
      </c>
      <c r="G653">
        <v>646</v>
      </c>
      <c r="H653">
        <f t="shared" ca="1" si="24"/>
        <v>-4.5516099798610488E-2</v>
      </c>
    </row>
    <row r="654" spans="2:8">
      <c r="B654" s="13">
        <v>41351</v>
      </c>
      <c r="C654">
        <v>94.815551999999997</v>
      </c>
      <c r="D654" s="262">
        <f t="shared" si="23"/>
        <v>0.22096664711723479</v>
      </c>
      <c r="E654" s="105">
        <v>2.4033891776593947E-2</v>
      </c>
      <c r="G654">
        <v>647</v>
      </c>
      <c r="H654">
        <f t="shared" ca="1" si="24"/>
        <v>-2.1106323994842593E-2</v>
      </c>
    </row>
    <row r="655" spans="2:8">
      <c r="B655" s="13">
        <v>40892</v>
      </c>
      <c r="C655">
        <v>77.656136000000004</v>
      </c>
      <c r="D655" s="262">
        <f t="shared" si="23"/>
        <v>0.24994905230363515</v>
      </c>
      <c r="E655" s="105">
        <v>2.4022500394411974E-2</v>
      </c>
      <c r="G655">
        <v>648</v>
      </c>
      <c r="H655">
        <f t="shared" ca="1" si="24"/>
        <v>3.8916198866800061E-2</v>
      </c>
    </row>
    <row r="656" spans="2:8">
      <c r="B656" s="13">
        <v>39545</v>
      </c>
      <c r="C656">
        <v>62.127440999999997</v>
      </c>
      <c r="D656" s="262">
        <f t="shared" si="23"/>
        <v>1.0959161148312464</v>
      </c>
      <c r="E656" s="105">
        <v>2.3966517206667075E-2</v>
      </c>
      <c r="G656">
        <v>649</v>
      </c>
      <c r="H656">
        <f t="shared" ca="1" si="24"/>
        <v>7.598085042122138E-2</v>
      </c>
    </row>
    <row r="657" spans="2:8">
      <c r="B657" s="13">
        <v>37552</v>
      </c>
      <c r="C657">
        <v>29.642140999999999</v>
      </c>
      <c r="D657" s="262">
        <f t="shared" si="23"/>
        <v>-0.64911222453244799</v>
      </c>
      <c r="E657" s="105">
        <v>2.3916003777300136E-2</v>
      </c>
      <c r="G657">
        <v>650</v>
      </c>
      <c r="H657">
        <f t="shared" ca="1" si="24"/>
        <v>6.7029524573109248E-2</v>
      </c>
    </row>
    <row r="658" spans="2:8">
      <c r="B658" s="13">
        <v>41544</v>
      </c>
      <c r="C658">
        <v>84.477553999999998</v>
      </c>
      <c r="D658" s="262">
        <f t="shared" si="23"/>
        <v>2.216856036878545</v>
      </c>
      <c r="E658" s="105">
        <v>2.3867716533142701E-2</v>
      </c>
      <c r="G658">
        <v>651</v>
      </c>
      <c r="H658">
        <f t="shared" ca="1" si="24"/>
        <v>9.0167971487059261E-3</v>
      </c>
    </row>
    <row r="659" spans="2:8">
      <c r="B659" s="13">
        <v>37838</v>
      </c>
      <c r="C659">
        <v>26.260905999999999</v>
      </c>
      <c r="D659" s="262">
        <f t="shared" si="23"/>
        <v>-0.99681411824062893</v>
      </c>
      <c r="E659" s="105">
        <v>2.3854399671442063E-2</v>
      </c>
      <c r="G659">
        <v>652</v>
      </c>
      <c r="H659">
        <f t="shared" ca="1" si="24"/>
        <v>1.9811899025628479E-2</v>
      </c>
    </row>
    <row r="660" spans="2:8">
      <c r="B660" s="13">
        <v>45238</v>
      </c>
      <c r="C660">
        <v>8242.9003909999992</v>
      </c>
      <c r="D660" s="262">
        <f t="shared" si="23"/>
        <v>32.752935440394218</v>
      </c>
      <c r="E660">
        <v>2.384832644016633E-2</v>
      </c>
      <c r="G660">
        <v>653</v>
      </c>
      <c r="H660">
        <f t="shared" ca="1" si="24"/>
        <v>3.0434137153611599E-2</v>
      </c>
    </row>
    <row r="661" spans="2:8">
      <c r="B661" s="13">
        <v>41725</v>
      </c>
      <c r="C661">
        <v>244.21284499999999</v>
      </c>
      <c r="D661" s="262">
        <f t="shared" si="23"/>
        <v>-0.74130968664969366</v>
      </c>
      <c r="E661" s="105">
        <v>2.3829755072347351E-2</v>
      </c>
      <c r="G661">
        <v>654</v>
      </c>
      <c r="H661">
        <f t="shared" ca="1" si="24"/>
        <v>8.3825014648167932E-3</v>
      </c>
    </row>
    <row r="662" spans="2:8">
      <c r="B662" s="13">
        <v>44042</v>
      </c>
      <c r="C662">
        <v>944.03552200000001</v>
      </c>
      <c r="D662" s="262">
        <f t="shared" si="23"/>
        <v>6.3312892392747566E-2</v>
      </c>
      <c r="E662" s="105">
        <v>2.3829753808532649E-2</v>
      </c>
      <c r="G662">
        <v>655</v>
      </c>
      <c r="H662">
        <f t="shared" ca="1" si="24"/>
        <v>1.9174878710697535E-2</v>
      </c>
    </row>
    <row r="663" spans="2:8">
      <c r="B663" s="13">
        <v>42508</v>
      </c>
      <c r="C663">
        <v>887.82476799999995</v>
      </c>
      <c r="D663" s="262">
        <f t="shared" si="23"/>
        <v>-0.89516042009145447</v>
      </c>
      <c r="E663" s="105">
        <v>2.3812702494597278E-2</v>
      </c>
      <c r="G663">
        <v>656</v>
      </c>
      <c r="H663">
        <f t="shared" ca="1" si="24"/>
        <v>-6.4921231450853017E-2</v>
      </c>
    </row>
    <row r="664" spans="2:8">
      <c r="B664" s="13">
        <v>44830</v>
      </c>
      <c r="C664">
        <v>8468.4121090000008</v>
      </c>
      <c r="D664" s="262">
        <f t="shared" si="23"/>
        <v>77.420757162421694</v>
      </c>
      <c r="E664" s="105">
        <v>2.379304002561352E-2</v>
      </c>
      <c r="G664">
        <v>657</v>
      </c>
      <c r="H664">
        <f t="shared" ca="1" si="24"/>
        <v>-5.2733548024600126E-3</v>
      </c>
    </row>
    <row r="665" spans="2:8">
      <c r="B665" s="13">
        <v>39314</v>
      </c>
      <c r="C665">
        <v>107.98687</v>
      </c>
      <c r="D665" s="262">
        <f t="shared" si="23"/>
        <v>0.49873883834671989</v>
      </c>
      <c r="E665" s="105">
        <v>2.3780933237261891E-2</v>
      </c>
      <c r="G665">
        <v>658</v>
      </c>
      <c r="H665">
        <f t="shared" ca="1" si="24"/>
        <v>-5.1992945578571562E-4</v>
      </c>
    </row>
    <row r="666" spans="2:8">
      <c r="B666" s="13">
        <v>39510</v>
      </c>
      <c r="C666">
        <v>72.051826000000005</v>
      </c>
      <c r="D666" s="262">
        <f t="shared" si="23"/>
        <v>-0.1100529978726173</v>
      </c>
      <c r="E666" s="105">
        <v>2.3760080708613449E-2</v>
      </c>
      <c r="G666">
        <v>659</v>
      </c>
      <c r="H666">
        <f t="shared" ca="1" si="24"/>
        <v>2.3217905232554001E-2</v>
      </c>
    </row>
    <row r="667" spans="2:8">
      <c r="B667" s="13">
        <v>41457</v>
      </c>
      <c r="C667">
        <v>80.961928999999998</v>
      </c>
      <c r="D667" s="262">
        <f t="shared" si="23"/>
        <v>-0.2310176441153147</v>
      </c>
      <c r="E667" s="105">
        <v>2.3724282922629764E-2</v>
      </c>
      <c r="G667">
        <v>660</v>
      </c>
      <c r="H667">
        <f t="shared" ca="1" si="24"/>
        <v>7.5783868320745849E-3</v>
      </c>
    </row>
    <row r="668" spans="2:8">
      <c r="B668" s="13">
        <v>39164</v>
      </c>
      <c r="C668">
        <v>105.284508</v>
      </c>
      <c r="D668" s="262">
        <f t="shared" si="23"/>
        <v>-0.86695446624002237</v>
      </c>
      <c r="E668" s="105">
        <v>2.3718855589275827E-2</v>
      </c>
      <c r="G668">
        <v>661</v>
      </c>
      <c r="H668">
        <f t="shared" ca="1" si="24"/>
        <v>-2.5839543908374295E-3</v>
      </c>
    </row>
    <row r="669" spans="2:8">
      <c r="B669" s="13">
        <v>42965</v>
      </c>
      <c r="C669">
        <v>791.34191899999996</v>
      </c>
      <c r="D669" s="262">
        <f t="shared" si="23"/>
        <v>8.741665635883237</v>
      </c>
      <c r="E669" s="105">
        <v>2.369064118488037E-2</v>
      </c>
      <c r="G669">
        <v>662</v>
      </c>
      <c r="H669">
        <f t="shared" ca="1" si="24"/>
        <v>9.0135306709737927E-3</v>
      </c>
    </row>
    <row r="670" spans="2:8">
      <c r="B670" s="13">
        <v>41487</v>
      </c>
      <c r="C670">
        <v>81.232712000000006</v>
      </c>
      <c r="D670" s="262">
        <f t="shared" si="23"/>
        <v>-0.97845909004972043</v>
      </c>
      <c r="E670" s="105">
        <v>2.3688505428008148E-2</v>
      </c>
      <c r="G670">
        <v>663</v>
      </c>
      <c r="H670">
        <f t="shared" ca="1" si="24"/>
        <v>2.3377692659312086E-2</v>
      </c>
    </row>
    <row r="671" spans="2:8">
      <c r="B671" s="13">
        <v>44321</v>
      </c>
      <c r="C671">
        <v>3771.0900879999999</v>
      </c>
      <c r="D671" s="262">
        <f t="shared" si="23"/>
        <v>32.394644719709753</v>
      </c>
      <c r="E671" s="105">
        <v>2.3644362832232577E-2</v>
      </c>
      <c r="G671">
        <v>664</v>
      </c>
      <c r="H671">
        <f t="shared" ca="1" si="24"/>
        <v>2.0079738070954794E-2</v>
      </c>
    </row>
    <row r="672" spans="2:8">
      <c r="B672" s="13">
        <v>40249</v>
      </c>
      <c r="C672">
        <v>112.924995</v>
      </c>
      <c r="D672" s="262">
        <f t="shared" si="23"/>
        <v>-0.54530411612274243</v>
      </c>
      <c r="E672" s="105">
        <v>2.3627740498821433E-2</v>
      </c>
      <c r="G672">
        <v>665</v>
      </c>
      <c r="H672">
        <f t="shared" ca="1" si="24"/>
        <v>1.8117095736684328E-2</v>
      </c>
    </row>
    <row r="673" spans="2:8">
      <c r="B673" s="13">
        <v>41738</v>
      </c>
      <c r="C673">
        <v>248.35279800000001</v>
      </c>
      <c r="D673" s="262">
        <f t="shared" si="23"/>
        <v>-0.71921514603935099</v>
      </c>
      <c r="E673" s="105">
        <v>2.3517369986208771E-2</v>
      </c>
      <c r="G673">
        <v>666</v>
      </c>
      <c r="H673">
        <f t="shared" ca="1" si="24"/>
        <v>-2.2241781315824445E-2</v>
      </c>
    </row>
    <row r="674" spans="2:8">
      <c r="B674" s="13">
        <v>42415</v>
      </c>
      <c r="C674">
        <v>884.49499500000002</v>
      </c>
      <c r="D674" s="262">
        <f t="shared" si="23"/>
        <v>0.13763539587364698</v>
      </c>
      <c r="E674" s="105">
        <v>2.346612830385161E-2</v>
      </c>
      <c r="G674">
        <v>667</v>
      </c>
      <c r="H674">
        <f t="shared" ca="1" si="24"/>
        <v>1.8156483086171817E-2</v>
      </c>
    </row>
    <row r="675" spans="2:8">
      <c r="B675" s="13">
        <v>43798</v>
      </c>
      <c r="C675">
        <v>777.48547399999995</v>
      </c>
      <c r="D675" s="262">
        <f t="shared" si="23"/>
        <v>8.8060741534677387</v>
      </c>
      <c r="E675" s="105">
        <v>2.3463706497897287E-2</v>
      </c>
      <c r="G675">
        <v>668</v>
      </c>
      <c r="H675">
        <f t="shared" ca="1" si="24"/>
        <v>3.2999976920613995E-2</v>
      </c>
    </row>
    <row r="676" spans="2:8">
      <c r="B676" s="13">
        <v>39601</v>
      </c>
      <c r="C676">
        <v>79.286109999999994</v>
      </c>
      <c r="D676" s="262">
        <f t="shared" si="23"/>
        <v>-0.98972911328453916</v>
      </c>
      <c r="E676" s="105">
        <v>2.3463295281065614E-2</v>
      </c>
      <c r="G676">
        <v>669</v>
      </c>
      <c r="H676">
        <f t="shared" ca="1" si="24"/>
        <v>3.8920995565622715E-2</v>
      </c>
    </row>
    <row r="677" spans="2:8">
      <c r="B677" s="13">
        <v>45124</v>
      </c>
      <c r="C677">
        <v>7719.5</v>
      </c>
      <c r="D677" s="262">
        <f t="shared" si="23"/>
        <v>91.634242701715863</v>
      </c>
      <c r="E677">
        <v>2.3433098008020948E-2</v>
      </c>
      <c r="G677">
        <v>670</v>
      </c>
      <c r="H677">
        <f t="shared" ca="1" si="24"/>
        <v>-8.905649421435154E-3</v>
      </c>
    </row>
    <row r="678" spans="2:8">
      <c r="B678" s="13">
        <v>40865</v>
      </c>
      <c r="C678">
        <v>83.333115000000006</v>
      </c>
      <c r="D678" s="262">
        <f t="shared" si="23"/>
        <v>-0.90127275641579352</v>
      </c>
      <c r="E678" s="105">
        <v>2.3413167424688342E-2</v>
      </c>
      <c r="G678">
        <v>671</v>
      </c>
      <c r="H678">
        <f t="shared" ca="1" si="24"/>
        <v>-3.4068620004234516E-2</v>
      </c>
    </row>
    <row r="679" spans="2:8">
      <c r="B679" s="13">
        <v>42286</v>
      </c>
      <c r="C679">
        <v>844.07415800000001</v>
      </c>
      <c r="D679" s="262">
        <f t="shared" si="23"/>
        <v>11.104412581374051</v>
      </c>
      <c r="E679" s="105">
        <v>2.3411084641351745E-2</v>
      </c>
      <c r="G679">
        <v>672</v>
      </c>
      <c r="H679">
        <f t="shared" ca="1" si="24"/>
        <v>5.1582366724568665E-4</v>
      </c>
    </row>
    <row r="680" spans="2:8">
      <c r="B680" s="13">
        <v>38741</v>
      </c>
      <c r="C680">
        <v>69.732765000000001</v>
      </c>
      <c r="D680" s="262">
        <f t="shared" si="23"/>
        <v>-0.90833329613177227</v>
      </c>
      <c r="E680" s="105">
        <v>2.3396096790265188E-2</v>
      </c>
      <c r="G680">
        <v>673</v>
      </c>
      <c r="H680">
        <f t="shared" ca="1" si="24"/>
        <v>5.6466993739853555E-3</v>
      </c>
    </row>
    <row r="681" spans="2:8">
      <c r="B681" s="13">
        <v>43958</v>
      </c>
      <c r="C681">
        <v>760.72076400000003</v>
      </c>
      <c r="D681" s="262">
        <f t="shared" si="23"/>
        <v>8.6594361912929099</v>
      </c>
      <c r="E681" s="105">
        <v>2.3395980094618435E-2</v>
      </c>
      <c r="G681">
        <v>674</v>
      </c>
      <c r="H681">
        <f t="shared" ca="1" si="24"/>
        <v>6.6356948714031819E-2</v>
      </c>
    </row>
    <row r="682" spans="2:8">
      <c r="B682" s="13">
        <v>38978</v>
      </c>
      <c r="C682">
        <v>78.754158000000004</v>
      </c>
      <c r="D682" s="262">
        <f t="shared" si="23"/>
        <v>0.29693105662780528</v>
      </c>
      <c r="E682" s="105">
        <v>2.3368779440196923E-2</v>
      </c>
      <c r="G682">
        <v>675</v>
      </c>
      <c r="H682">
        <f t="shared" ca="1" si="24"/>
        <v>4.3611408255917798E-2</v>
      </c>
    </row>
    <row r="683" spans="2:8">
      <c r="B683" s="13">
        <v>38468</v>
      </c>
      <c r="C683">
        <v>60.723472999999998</v>
      </c>
      <c r="D683" s="262">
        <f t="shared" si="23"/>
        <v>-5.6754164179759245E-2</v>
      </c>
      <c r="E683" s="105">
        <v>2.3327895782374201E-2</v>
      </c>
      <c r="G683">
        <v>676</v>
      </c>
      <c r="H683">
        <f t="shared" ca="1" si="24"/>
        <v>1.0711354554334159E-2</v>
      </c>
    </row>
    <row r="684" spans="2:8">
      <c r="B684" s="13">
        <v>40039</v>
      </c>
      <c r="C684">
        <v>64.377144000000001</v>
      </c>
      <c r="D684" s="262">
        <f t="shared" si="23"/>
        <v>-0.20988729876392315</v>
      </c>
      <c r="E684" s="105">
        <v>2.3325220124826462E-2</v>
      </c>
      <c r="G684">
        <v>677</v>
      </c>
      <c r="H684">
        <f t="shared" ca="1" si="24"/>
        <v>2.0352965579888208E-2</v>
      </c>
    </row>
    <row r="685" spans="2:8">
      <c r="B685" s="13">
        <v>38974</v>
      </c>
      <c r="C685">
        <v>81.478431999999998</v>
      </c>
      <c r="D685" s="262">
        <f t="shared" si="23"/>
        <v>-0.98857325281031239</v>
      </c>
      <c r="E685" s="105">
        <v>2.3256025405469546E-2</v>
      </c>
      <c r="G685">
        <v>678</v>
      </c>
      <c r="H685">
        <f t="shared" ca="1" si="24"/>
        <v>-1.7431388398302584E-2</v>
      </c>
    </row>
    <row r="686" spans="2:8">
      <c r="B686" s="13">
        <v>44859</v>
      </c>
      <c r="C686">
        <v>7130.5009769999997</v>
      </c>
      <c r="D686" s="262">
        <f t="shared" si="23"/>
        <v>78.813496429615554</v>
      </c>
      <c r="E686" s="105">
        <v>2.3251841266024982E-2</v>
      </c>
      <c r="G686">
        <v>679</v>
      </c>
      <c r="H686">
        <f t="shared" ca="1" si="24"/>
        <v>1.4369684922617828E-2</v>
      </c>
    </row>
    <row r="687" spans="2:8">
      <c r="B687" s="13">
        <v>41341</v>
      </c>
      <c r="C687">
        <v>89.339539000000002</v>
      </c>
      <c r="D687" s="262">
        <f t="shared" si="23"/>
        <v>-0.98951246531778647</v>
      </c>
      <c r="E687" s="105">
        <v>2.3238257011952774E-2</v>
      </c>
      <c r="G687">
        <v>680</v>
      </c>
      <c r="H687">
        <f t="shared" ca="1" si="24"/>
        <v>2.6931625589193455E-2</v>
      </c>
    </row>
    <row r="688" spans="2:8">
      <c r="B688" s="13">
        <v>44714</v>
      </c>
      <c r="C688">
        <v>8518.640625</v>
      </c>
      <c r="D688" s="262">
        <f t="shared" si="23"/>
        <v>85.688729738351299</v>
      </c>
      <c r="E688" s="105">
        <v>2.3223406269783822E-2</v>
      </c>
      <c r="G688">
        <v>681</v>
      </c>
      <c r="H688">
        <f t="shared" ca="1" si="24"/>
        <v>2.0225569412506239E-3</v>
      </c>
    </row>
    <row r="689" spans="2:8">
      <c r="B689" s="13">
        <v>40955</v>
      </c>
      <c r="C689">
        <v>98.266991000000004</v>
      </c>
      <c r="D689" s="262">
        <f t="shared" si="23"/>
        <v>0.34948239578788221</v>
      </c>
      <c r="E689" s="105">
        <v>2.3158406065929393E-2</v>
      </c>
      <c r="G689">
        <v>682</v>
      </c>
      <c r="H689">
        <f t="shared" ca="1" si="24"/>
        <v>-4.6780954925371245E-2</v>
      </c>
    </row>
    <row r="690" spans="2:8">
      <c r="B690" s="13">
        <v>38566</v>
      </c>
      <c r="C690">
        <v>72.818282999999994</v>
      </c>
      <c r="D690" s="262">
        <f t="shared" si="23"/>
        <v>1.3765439373512318</v>
      </c>
      <c r="E690" s="105">
        <v>2.3121331000677821E-2</v>
      </c>
      <c r="G690">
        <v>683</v>
      </c>
      <c r="H690">
        <f t="shared" ca="1" si="24"/>
        <v>-1.5902093046288764E-2</v>
      </c>
    </row>
    <row r="691" spans="2:8">
      <c r="B691" s="13">
        <v>38135</v>
      </c>
      <c r="C691">
        <v>30.640411</v>
      </c>
      <c r="D691" s="262">
        <f t="shared" si="23"/>
        <v>-0.4257029674376826</v>
      </c>
      <c r="E691" s="105">
        <v>2.3118289820613744E-2</v>
      </c>
      <c r="G691">
        <v>684</v>
      </c>
      <c r="H691">
        <f t="shared" ca="1" si="24"/>
        <v>-7.5702666675595857E-3</v>
      </c>
    </row>
    <row r="692" spans="2:8">
      <c r="B692" s="13">
        <v>39997</v>
      </c>
      <c r="C692">
        <v>53.352898000000003</v>
      </c>
      <c r="D692" s="262">
        <f t="shared" si="23"/>
        <v>-0.93145368925023253</v>
      </c>
      <c r="E692" s="105">
        <v>2.3088246280763391E-2</v>
      </c>
      <c r="G692">
        <v>685</v>
      </c>
      <c r="H692">
        <f t="shared" ca="1" si="24"/>
        <v>1.1694407567365275E-2</v>
      </c>
    </row>
    <row r="693" spans="2:8">
      <c r="B693" s="13">
        <v>43004</v>
      </c>
      <c r="C693">
        <v>778.348206</v>
      </c>
      <c r="D693" s="262">
        <f t="shared" si="23"/>
        <v>0.55414843847616524</v>
      </c>
      <c r="E693" s="105">
        <v>2.3081568614332564E-2</v>
      </c>
      <c r="G693">
        <v>686</v>
      </c>
      <c r="H693">
        <f t="shared" ca="1" si="24"/>
        <v>-5.4841223116832857E-2</v>
      </c>
    </row>
    <row r="694" spans="2:8">
      <c r="B694" s="13">
        <v>42087</v>
      </c>
      <c r="C694">
        <v>500.81973299999999</v>
      </c>
      <c r="D694" s="262">
        <f t="shared" si="23"/>
        <v>16.969194773193962</v>
      </c>
      <c r="E694" s="105">
        <v>2.3066795909829758E-2</v>
      </c>
      <c r="G694">
        <v>687</v>
      </c>
      <c r="H694">
        <f t="shared" ca="1" si="24"/>
        <v>5.2967621401302956E-2</v>
      </c>
    </row>
    <row r="695" spans="2:8">
      <c r="B695" s="13">
        <v>37558</v>
      </c>
      <c r="C695">
        <v>27.871016999999998</v>
      </c>
      <c r="D695" s="262">
        <f t="shared" si="23"/>
        <v>-0.74980306575126721</v>
      </c>
      <c r="E695" s="105">
        <v>2.3049638230986647E-2</v>
      </c>
      <c r="G695">
        <v>688</v>
      </c>
      <c r="H695">
        <f t="shared" ca="1" si="24"/>
        <v>1.10314750508415E-2</v>
      </c>
    </row>
    <row r="696" spans="2:8">
      <c r="B696" s="13">
        <v>40210</v>
      </c>
      <c r="C696">
        <v>111.396317</v>
      </c>
      <c r="D696" s="262">
        <f t="shared" si="23"/>
        <v>0.45552738597375542</v>
      </c>
      <c r="E696" s="105">
        <v>2.3038260884722425E-2</v>
      </c>
      <c r="G696">
        <v>689</v>
      </c>
      <c r="H696">
        <f t="shared" ca="1" si="24"/>
        <v>8.9424311028193093E-3</v>
      </c>
    </row>
    <row r="697" spans="2:8">
      <c r="B697" s="13">
        <v>41512</v>
      </c>
      <c r="C697">
        <v>76.533302000000006</v>
      </c>
      <c r="D697" s="262">
        <f t="shared" si="23"/>
        <v>0.2299551829004105</v>
      </c>
      <c r="E697" s="105">
        <v>2.3033146234039802E-2</v>
      </c>
      <c r="G697">
        <v>690</v>
      </c>
      <c r="H697">
        <f t="shared" ca="1" si="24"/>
        <v>2.8596961581971163E-2</v>
      </c>
    </row>
    <row r="698" spans="2:8">
      <c r="B698" s="13">
        <v>38418</v>
      </c>
      <c r="C698">
        <v>62.224463999999998</v>
      </c>
      <c r="D698" s="262">
        <f t="shared" si="23"/>
        <v>-0.99215302135091987</v>
      </c>
      <c r="E698" s="105">
        <v>2.3032528324886812E-2</v>
      </c>
      <c r="G698">
        <v>691</v>
      </c>
      <c r="H698">
        <f t="shared" ca="1" si="24"/>
        <v>-1.4515799589381246E-2</v>
      </c>
    </row>
    <row r="699" spans="2:8">
      <c r="B699" s="13">
        <v>44728</v>
      </c>
      <c r="C699">
        <v>7929.7353519999997</v>
      </c>
      <c r="D699" s="262">
        <f t="shared" si="23"/>
        <v>12.554430008794794</v>
      </c>
      <c r="E699" s="105">
        <v>2.2917367979956946E-2</v>
      </c>
      <c r="G699">
        <v>692</v>
      </c>
      <c r="H699">
        <f t="shared" ca="1" si="24"/>
        <v>4.8510545987976168E-2</v>
      </c>
    </row>
    <row r="700" spans="2:8">
      <c r="B700" s="13">
        <v>43922</v>
      </c>
      <c r="C700">
        <v>585.02905299999998</v>
      </c>
      <c r="D700" s="262">
        <f t="shared" si="23"/>
        <v>16.411823034781232</v>
      </c>
      <c r="E700" s="105">
        <v>2.2911227340422141E-2</v>
      </c>
      <c r="G700">
        <v>693</v>
      </c>
      <c r="H700">
        <f t="shared" ca="1" si="24"/>
        <v>-3.9753030910543594E-2</v>
      </c>
    </row>
    <row r="701" spans="2:8">
      <c r="B701" s="13">
        <v>39857</v>
      </c>
      <c r="C701">
        <v>33.599528999999997</v>
      </c>
      <c r="D701" s="262">
        <f t="shared" si="23"/>
        <v>-0.8778218605027901</v>
      </c>
      <c r="E701" s="105">
        <v>2.2909537087672818E-2</v>
      </c>
      <c r="G701">
        <v>694</v>
      </c>
      <c r="H701">
        <f t="shared" ca="1" si="24"/>
        <v>3.7768266291423686E-2</v>
      </c>
    </row>
    <row r="702" spans="2:8">
      <c r="B702" s="13">
        <v>41850</v>
      </c>
      <c r="C702">
        <v>275.00442500000003</v>
      </c>
      <c r="D702" s="262">
        <f t="shared" si="23"/>
        <v>1.6865310033975183</v>
      </c>
      <c r="E702" s="105">
        <v>2.2902093181087359E-2</v>
      </c>
      <c r="G702">
        <v>695</v>
      </c>
      <c r="H702">
        <f t="shared" ca="1" si="24"/>
        <v>1.7634960648464184E-3</v>
      </c>
    </row>
    <row r="703" spans="2:8">
      <c r="B703" s="13">
        <v>41198</v>
      </c>
      <c r="C703">
        <v>102.364136</v>
      </c>
      <c r="D703" s="262">
        <f t="shared" si="23"/>
        <v>0.2319653297851535</v>
      </c>
      <c r="E703" s="105">
        <v>2.2890762758287986E-2</v>
      </c>
      <c r="G703">
        <v>696</v>
      </c>
      <c r="H703">
        <f t="shared" ca="1" si="24"/>
        <v>2.8294911691099468E-2</v>
      </c>
    </row>
    <row r="704" spans="2:8">
      <c r="B704" s="13">
        <v>41486</v>
      </c>
      <c r="C704">
        <v>83.090110999999993</v>
      </c>
      <c r="D704" s="262">
        <f t="shared" si="23"/>
        <v>1.8122736882549531</v>
      </c>
      <c r="E704" s="105">
        <v>2.2865160527940843E-2</v>
      </c>
      <c r="G704">
        <v>697</v>
      </c>
      <c r="H704">
        <f t="shared" ca="1" si="24"/>
        <v>-2.8136241068915897E-2</v>
      </c>
    </row>
    <row r="705" spans="2:8">
      <c r="B705" s="13">
        <v>37928</v>
      </c>
      <c r="C705">
        <v>29.545528000000001</v>
      </c>
      <c r="D705" s="262">
        <f t="shared" si="23"/>
        <v>-0.96297365124282108</v>
      </c>
      <c r="E705" s="105">
        <v>2.2853981989921442E-2</v>
      </c>
      <c r="G705">
        <v>698</v>
      </c>
      <c r="H705">
        <f t="shared" ca="1" si="24"/>
        <v>-1.4562985243072956E-2</v>
      </c>
    </row>
    <row r="706" spans="2:8">
      <c r="B706" s="13">
        <v>43773</v>
      </c>
      <c r="C706">
        <v>797.95953399999996</v>
      </c>
      <c r="D706" s="262">
        <f t="shared" si="23"/>
        <v>27.303423905454107</v>
      </c>
      <c r="E706" s="105">
        <v>2.2847999091849498E-2</v>
      </c>
      <c r="G706">
        <v>699</v>
      </c>
      <c r="H706">
        <f t="shared" ca="1" si="24"/>
        <v>-2.4835350584216615E-2</v>
      </c>
    </row>
    <row r="707" spans="2:8">
      <c r="B707" s="13">
        <v>37918</v>
      </c>
      <c r="C707">
        <v>28.193038999999999</v>
      </c>
      <c r="D707" s="262">
        <f t="shared" si="23"/>
        <v>-0.71688849427816403</v>
      </c>
      <c r="E707" s="105">
        <v>2.2780441089734735E-2</v>
      </c>
      <c r="G707">
        <v>700</v>
      </c>
      <c r="H707">
        <f t="shared" ca="1" si="24"/>
        <v>-4.620640234627911E-2</v>
      </c>
    </row>
    <row r="708" spans="2:8">
      <c r="B708" s="13">
        <v>41577</v>
      </c>
      <c r="C708">
        <v>99.582808999999997</v>
      </c>
      <c r="D708" s="262">
        <f t="shared" si="23"/>
        <v>-0.60444443750646271</v>
      </c>
      <c r="E708" s="105">
        <v>2.2753476439533443E-2</v>
      </c>
      <c r="G708">
        <v>701</v>
      </c>
      <c r="H708">
        <f t="shared" ca="1" si="24"/>
        <v>-3.2033507740729585E-2</v>
      </c>
    </row>
    <row r="709" spans="2:8">
      <c r="B709" s="13">
        <v>41758</v>
      </c>
      <c r="C709">
        <v>251.754288</v>
      </c>
      <c r="D709" s="262">
        <f t="shared" si="23"/>
        <v>-0.96458396867714524</v>
      </c>
      <c r="E709" s="105">
        <v>2.2727543892717805E-2</v>
      </c>
      <c r="G709">
        <v>702</v>
      </c>
      <c r="H709">
        <f t="shared" ca="1" si="24"/>
        <v>-8.7969504389800914E-3</v>
      </c>
    </row>
    <row r="710" spans="2:8">
      <c r="B710" s="13">
        <v>44582</v>
      </c>
      <c r="C710">
        <v>7108.4838870000003</v>
      </c>
      <c r="D710" s="262">
        <f t="shared" si="23"/>
        <v>18.633011539392559</v>
      </c>
      <c r="E710" s="105">
        <v>2.2724973665592368E-2</v>
      </c>
      <c r="G710">
        <v>703</v>
      </c>
      <c r="H710">
        <f t="shared" ca="1" si="24"/>
        <v>-2.0720815493641383E-3</v>
      </c>
    </row>
    <row r="711" spans="2:8">
      <c r="B711" s="13">
        <v>42026</v>
      </c>
      <c r="C711">
        <v>362.06793199999998</v>
      </c>
      <c r="D711" s="262">
        <f t="shared" si="23"/>
        <v>-0.57118808471798566</v>
      </c>
      <c r="E711" s="105">
        <v>2.2718383590110525E-2</v>
      </c>
      <c r="G711">
        <v>704</v>
      </c>
      <c r="H711">
        <f t="shared" ca="1" si="24"/>
        <v>-3.5763672193733112E-3</v>
      </c>
    </row>
    <row r="712" spans="2:8">
      <c r="B712" s="13">
        <v>43651</v>
      </c>
      <c r="C712">
        <v>844.35137899999995</v>
      </c>
      <c r="D712" s="262">
        <f t="shared" ref="D712:D775" si="25">(C712-C713)/C713</f>
        <v>6.6981244879378874</v>
      </c>
      <c r="E712" s="105">
        <v>2.2698015932631571E-2</v>
      </c>
      <c r="G712">
        <v>705</v>
      </c>
      <c r="H712">
        <f t="shared" ca="1" si="24"/>
        <v>-1.809330992916466E-2</v>
      </c>
    </row>
    <row r="713" spans="2:8">
      <c r="B713" s="13">
        <v>40648</v>
      </c>
      <c r="C713">
        <v>109.682739</v>
      </c>
      <c r="D713" s="262">
        <f t="shared" si="25"/>
        <v>-0.83064651610229168</v>
      </c>
      <c r="E713" s="105">
        <v>2.2683319752286286E-2</v>
      </c>
      <c r="G713">
        <v>706</v>
      </c>
      <c r="H713">
        <f t="shared" ref="H713:H776" ca="1" si="26">_xlfn.NORM.INV(RAND(),N$9,N$10)</f>
        <v>2.67834406151332E-2</v>
      </c>
    </row>
    <row r="714" spans="2:8">
      <c r="B714" s="13">
        <v>43669</v>
      </c>
      <c r="C714">
        <v>647.65563999999995</v>
      </c>
      <c r="D714" s="262">
        <f t="shared" si="25"/>
        <v>11.105254481391039</v>
      </c>
      <c r="E714" s="105">
        <v>2.2668504951707028E-2</v>
      </c>
      <c r="G714">
        <v>707</v>
      </c>
      <c r="H714">
        <f t="shared" ca="1" si="26"/>
        <v>2.1647587415036123E-2</v>
      </c>
    </row>
    <row r="715" spans="2:8">
      <c r="B715" s="13">
        <v>38349</v>
      </c>
      <c r="C715">
        <v>53.502026000000001</v>
      </c>
      <c r="D715" s="262">
        <f t="shared" si="25"/>
        <v>-0.99353789048799912</v>
      </c>
      <c r="E715" s="105">
        <v>2.263324702890426E-2</v>
      </c>
      <c r="G715">
        <v>708</v>
      </c>
      <c r="H715">
        <f t="shared" ca="1" si="26"/>
        <v>-2.9805061827765763E-2</v>
      </c>
    </row>
    <row r="716" spans="2:8">
      <c r="B716" s="13">
        <v>44726</v>
      </c>
      <c r="C716">
        <v>8279.34375</v>
      </c>
      <c r="D716" s="262">
        <f t="shared" si="25"/>
        <v>257.39681436390697</v>
      </c>
      <c r="E716" s="105">
        <v>2.2623455755463928E-2</v>
      </c>
      <c r="G716">
        <v>709</v>
      </c>
      <c r="H716">
        <f t="shared" ca="1" si="26"/>
        <v>1.7298643038565802E-2</v>
      </c>
    </row>
    <row r="717" spans="2:8">
      <c r="B717" s="13">
        <v>37517</v>
      </c>
      <c r="C717">
        <v>32.041198999999999</v>
      </c>
      <c r="D717" s="262">
        <f t="shared" si="25"/>
        <v>-0.19883180345689144</v>
      </c>
      <c r="E717" s="105">
        <v>2.2610495408159133E-2</v>
      </c>
      <c r="G717">
        <v>710</v>
      </c>
      <c r="H717">
        <f t="shared" ca="1" si="26"/>
        <v>6.8769008517120464E-3</v>
      </c>
    </row>
    <row r="718" spans="2:8">
      <c r="B718" s="13">
        <v>38187</v>
      </c>
      <c r="C718">
        <v>39.993099000000001</v>
      </c>
      <c r="D718" s="262">
        <f t="shared" si="25"/>
        <v>-0.87934402738484652</v>
      </c>
      <c r="E718" s="105">
        <v>2.2601108465867346E-2</v>
      </c>
      <c r="G718">
        <v>711</v>
      </c>
      <c r="H718">
        <f t="shared" ca="1" si="26"/>
        <v>2.4313048607132924E-2</v>
      </c>
    </row>
    <row r="719" spans="2:8">
      <c r="B719" s="13">
        <v>42016</v>
      </c>
      <c r="C719">
        <v>331.46389799999997</v>
      </c>
      <c r="D719" s="262">
        <f t="shared" si="25"/>
        <v>-0.62570969783011476</v>
      </c>
      <c r="E719" s="105">
        <v>2.2569493177964306E-2</v>
      </c>
      <c r="G719">
        <v>712</v>
      </c>
      <c r="H719">
        <f t="shared" ca="1" si="26"/>
        <v>1.1909110736857978E-2</v>
      </c>
    </row>
    <row r="720" spans="2:8">
      <c r="B720" s="13">
        <v>43489</v>
      </c>
      <c r="C720">
        <v>885.57971199999997</v>
      </c>
      <c r="D720" s="262">
        <f t="shared" si="25"/>
        <v>39.264403151571038</v>
      </c>
      <c r="E720" s="105">
        <v>2.2458252362380957E-2</v>
      </c>
      <c r="G720">
        <v>713</v>
      </c>
      <c r="H720">
        <f t="shared" ca="1" si="26"/>
        <v>2.0288166605843379E-2</v>
      </c>
    </row>
    <row r="721" spans="2:8">
      <c r="B721" s="13">
        <v>37687</v>
      </c>
      <c r="C721">
        <v>21.994109999999999</v>
      </c>
      <c r="D721" s="262">
        <f t="shared" si="25"/>
        <v>-0.97561615567749749</v>
      </c>
      <c r="E721" s="105">
        <v>2.245512962717439E-2</v>
      </c>
      <c r="G721">
        <v>714</v>
      </c>
      <c r="H721">
        <f t="shared" ca="1" si="26"/>
        <v>-3.7771999215695538E-2</v>
      </c>
    </row>
    <row r="722" spans="2:8">
      <c r="B722" s="13">
        <v>43578</v>
      </c>
      <c r="C722">
        <v>901.99517800000001</v>
      </c>
      <c r="D722" s="262">
        <f t="shared" si="25"/>
        <v>0.33739348892014798</v>
      </c>
      <c r="E722" s="105">
        <v>2.2425394322479794E-2</v>
      </c>
      <c r="G722">
        <v>715</v>
      </c>
      <c r="H722">
        <f t="shared" ca="1" si="26"/>
        <v>-8.1866556535088956E-3</v>
      </c>
    </row>
    <row r="723" spans="2:8">
      <c r="B723" s="13">
        <v>42720</v>
      </c>
      <c r="C723">
        <v>674.44262700000002</v>
      </c>
      <c r="D723" s="262">
        <f t="shared" si="25"/>
        <v>5.2422753554820085</v>
      </c>
      <c r="E723" s="105">
        <v>2.2411587338742159E-2</v>
      </c>
      <c r="G723">
        <v>716</v>
      </c>
      <c r="H723">
        <f t="shared" ca="1" si="26"/>
        <v>-5.3411671911757644E-3</v>
      </c>
    </row>
    <row r="724" spans="2:8">
      <c r="B724" s="13">
        <v>39183</v>
      </c>
      <c r="C724">
        <v>108.04435700000001</v>
      </c>
      <c r="D724" s="262">
        <f t="shared" si="25"/>
        <v>5.8101399201386975E-2</v>
      </c>
      <c r="E724" s="105">
        <v>2.2409403834066206E-2</v>
      </c>
      <c r="G724">
        <v>717</v>
      </c>
      <c r="H724">
        <f t="shared" ca="1" si="26"/>
        <v>1.7180647055214281E-2</v>
      </c>
    </row>
    <row r="725" spans="2:8">
      <c r="B725" s="13">
        <v>41586</v>
      </c>
      <c r="C725">
        <v>102.11153400000001</v>
      </c>
      <c r="D725" s="262">
        <f t="shared" si="25"/>
        <v>-0.15912229002797754</v>
      </c>
      <c r="E725" s="105">
        <v>2.2406291528060892E-2</v>
      </c>
      <c r="G725">
        <v>718</v>
      </c>
      <c r="H725">
        <f t="shared" ca="1" si="26"/>
        <v>6.8649336923112966E-2</v>
      </c>
    </row>
    <row r="726" spans="2:8">
      <c r="B726" s="13">
        <v>40528</v>
      </c>
      <c r="C726">
        <v>121.43446400000001</v>
      </c>
      <c r="D726" s="262">
        <f t="shared" si="25"/>
        <v>3.5847983597272042</v>
      </c>
      <c r="E726" s="105">
        <v>2.2391943130324374E-2</v>
      </c>
      <c r="G726">
        <v>719</v>
      </c>
      <c r="H726">
        <f t="shared" ca="1" si="26"/>
        <v>6.3726421639932933E-3</v>
      </c>
    </row>
    <row r="727" spans="2:8">
      <c r="B727" s="13">
        <v>37846</v>
      </c>
      <c r="C727">
        <v>26.486325999999998</v>
      </c>
      <c r="D727" s="262">
        <f t="shared" si="25"/>
        <v>-0.97036630381282962</v>
      </c>
      <c r="E727" s="105">
        <v>2.2374659995901321E-2</v>
      </c>
      <c r="G727">
        <v>720</v>
      </c>
      <c r="H727">
        <f t="shared" ca="1" si="26"/>
        <v>4.5167658590553154E-2</v>
      </c>
    </row>
    <row r="728" spans="2:8">
      <c r="B728" s="13">
        <v>42382</v>
      </c>
      <c r="C728">
        <v>893.79083300000002</v>
      </c>
      <c r="D728" s="262">
        <f t="shared" si="25"/>
        <v>-0.25324748957849935</v>
      </c>
      <c r="E728" s="105">
        <v>2.2350325193437205E-2</v>
      </c>
      <c r="G728">
        <v>721</v>
      </c>
      <c r="H728">
        <f t="shared" ca="1" si="26"/>
        <v>-1.5021373163544981E-2</v>
      </c>
    </row>
    <row r="729" spans="2:8">
      <c r="B729" s="13">
        <v>43367</v>
      </c>
      <c r="C729">
        <v>1196.903687</v>
      </c>
      <c r="D729" s="262">
        <f t="shared" si="25"/>
        <v>0.2620297850089906</v>
      </c>
      <c r="E729" s="105">
        <v>2.2286922219724892E-2</v>
      </c>
      <c r="G729">
        <v>722</v>
      </c>
      <c r="H729">
        <f t="shared" ca="1" si="26"/>
        <v>-5.7345977465856112E-3</v>
      </c>
    </row>
    <row r="730" spans="2:8">
      <c r="B730" s="13">
        <v>43186</v>
      </c>
      <c r="C730">
        <v>948.39575200000002</v>
      </c>
      <c r="D730" s="262">
        <f t="shared" si="25"/>
        <v>0.10840137964426923</v>
      </c>
      <c r="E730" s="105">
        <v>2.2225730399373294E-2</v>
      </c>
      <c r="G730">
        <v>723</v>
      </c>
      <c r="H730">
        <f t="shared" ca="1" si="26"/>
        <v>4.5289573648906498E-2</v>
      </c>
    </row>
    <row r="731" spans="2:8">
      <c r="B731" s="13">
        <v>43521</v>
      </c>
      <c r="C731">
        <v>855.64288299999998</v>
      </c>
      <c r="D731" s="262">
        <f t="shared" si="25"/>
        <v>29.384142452868144</v>
      </c>
      <c r="E731" s="105">
        <v>2.2218444674286873E-2</v>
      </c>
      <c r="G731">
        <v>724</v>
      </c>
      <c r="H731">
        <f t="shared" ca="1" si="26"/>
        <v>-4.6166782118992632E-2</v>
      </c>
    </row>
    <row r="732" spans="2:8">
      <c r="B732" s="13">
        <v>37638</v>
      </c>
      <c r="C732">
        <v>28.160837000000001</v>
      </c>
      <c r="D732" s="262">
        <f t="shared" si="25"/>
        <v>-9.5656557268126483E-2</v>
      </c>
      <c r="E732" s="105">
        <v>2.2209490962063629E-2</v>
      </c>
      <c r="G732">
        <v>725</v>
      </c>
      <c r="H732">
        <f t="shared" ca="1" si="26"/>
        <v>4.1041043354151735E-2</v>
      </c>
    </row>
    <row r="733" spans="2:8">
      <c r="B733" s="13">
        <v>37622</v>
      </c>
      <c r="C733">
        <v>31.139538000000002</v>
      </c>
      <c r="D733" s="262">
        <f t="shared" si="25"/>
        <v>-0.20749694580214145</v>
      </c>
      <c r="E733" s="105">
        <v>2.2198683510676324E-2</v>
      </c>
      <c r="G733">
        <v>726</v>
      </c>
      <c r="H733">
        <f t="shared" ca="1" si="26"/>
        <v>-4.9187138073080755E-2</v>
      </c>
    </row>
    <row r="734" spans="2:8">
      <c r="B734" s="13">
        <v>38210</v>
      </c>
      <c r="C734">
        <v>39.292641000000003</v>
      </c>
      <c r="D734" s="262">
        <f t="shared" si="25"/>
        <v>-0.54804428707254282</v>
      </c>
      <c r="E734" s="105">
        <v>2.2125753285832821E-2</v>
      </c>
      <c r="G734">
        <v>727</v>
      </c>
      <c r="H734">
        <f t="shared" ca="1" si="26"/>
        <v>-1.5422069486446511E-3</v>
      </c>
    </row>
    <row r="735" spans="2:8">
      <c r="B735" s="13">
        <v>41480</v>
      </c>
      <c r="C735">
        <v>86.939139999999995</v>
      </c>
      <c r="D735" s="262">
        <f t="shared" si="25"/>
        <v>-0.98684719529310483</v>
      </c>
      <c r="E735" s="105">
        <v>2.2099385158932387E-2</v>
      </c>
      <c r="G735">
        <v>728</v>
      </c>
      <c r="H735">
        <f t="shared" ca="1" si="26"/>
        <v>3.0593433727158861E-2</v>
      </c>
    </row>
    <row r="736" spans="2:8">
      <c r="B736" s="13">
        <v>44978</v>
      </c>
      <c r="C736">
        <v>6609.9316410000001</v>
      </c>
      <c r="D736" s="262">
        <f t="shared" si="25"/>
        <v>3.8201725190401157</v>
      </c>
      <c r="E736" s="105">
        <v>2.2062104021600169E-2</v>
      </c>
      <c r="G736">
        <v>729</v>
      </c>
      <c r="H736">
        <f t="shared" ca="1" si="26"/>
        <v>-1.048742801662709E-2</v>
      </c>
    </row>
    <row r="737" spans="2:8">
      <c r="B737" s="13">
        <v>43346</v>
      </c>
      <c r="C737">
        <v>1371.30603</v>
      </c>
      <c r="D737" s="262">
        <f t="shared" si="25"/>
        <v>6.9551832368011413</v>
      </c>
      <c r="E737" s="105">
        <v>2.2028900985495103E-2</v>
      </c>
      <c r="G737">
        <v>730</v>
      </c>
      <c r="H737">
        <f t="shared" ca="1" si="26"/>
        <v>5.2293716291601068E-3</v>
      </c>
    </row>
    <row r="738" spans="2:8">
      <c r="B738" s="13">
        <v>41661</v>
      </c>
      <c r="C738">
        <v>172.37893700000001</v>
      </c>
      <c r="D738" s="262">
        <f t="shared" si="25"/>
        <v>-0.81650594180214908</v>
      </c>
      <c r="E738" s="105">
        <v>2.2024545400672967E-2</v>
      </c>
      <c r="G738">
        <v>731</v>
      </c>
      <c r="H738">
        <f t="shared" ca="1" si="26"/>
        <v>-3.4702494325615951E-2</v>
      </c>
    </row>
    <row r="739" spans="2:8">
      <c r="B739" s="13">
        <v>44046</v>
      </c>
      <c r="C739">
        <v>939.42517099999998</v>
      </c>
      <c r="D739" s="262">
        <f t="shared" si="25"/>
        <v>10.155398144182875</v>
      </c>
      <c r="E739" s="105">
        <v>2.1982710565426077E-2</v>
      </c>
      <c r="G739">
        <v>732</v>
      </c>
      <c r="H739">
        <f t="shared" ca="1" si="26"/>
        <v>-2.0847982750515455E-3</v>
      </c>
    </row>
    <row r="740" spans="2:8">
      <c r="B740" s="13">
        <v>41416</v>
      </c>
      <c r="C740">
        <v>84.212608000000003</v>
      </c>
      <c r="D740" s="262">
        <f t="shared" si="25"/>
        <v>-0.19435752796669986</v>
      </c>
      <c r="E740" s="105">
        <v>2.1974935921631824E-2</v>
      </c>
      <c r="G740">
        <v>733</v>
      </c>
      <c r="H740">
        <f t="shared" ca="1" si="26"/>
        <v>-2.7579793686117484E-2</v>
      </c>
    </row>
    <row r="741" spans="2:8">
      <c r="B741" s="13">
        <v>40441</v>
      </c>
      <c r="C741">
        <v>104.52851099999999</v>
      </c>
      <c r="D741" s="262">
        <f t="shared" si="25"/>
        <v>0.16780224474831471</v>
      </c>
      <c r="E741" s="105">
        <v>2.1971617528600759E-2</v>
      </c>
      <c r="G741">
        <v>734</v>
      </c>
      <c r="H741">
        <f t="shared" ca="1" si="26"/>
        <v>8.0249079314469486E-3</v>
      </c>
    </row>
    <row r="742" spans="2:8">
      <c r="B742" s="13">
        <v>39058</v>
      </c>
      <c r="C742">
        <v>89.508742999999996</v>
      </c>
      <c r="D742" s="262">
        <f t="shared" si="25"/>
        <v>-0.96635883469422967</v>
      </c>
      <c r="E742" s="105">
        <v>2.1955581425822601E-2</v>
      </c>
      <c r="G742">
        <v>735</v>
      </c>
      <c r="H742">
        <f t="shared" ca="1" si="26"/>
        <v>-1.2973444964137796E-2</v>
      </c>
    </row>
    <row r="743" spans="2:8">
      <c r="B743" s="13">
        <v>44263</v>
      </c>
      <c r="C743">
        <v>2660.6909179999998</v>
      </c>
      <c r="D743" s="262">
        <f t="shared" si="25"/>
        <v>33.458677581860549</v>
      </c>
      <c r="E743" s="105">
        <v>2.1907809839471729E-2</v>
      </c>
      <c r="G743">
        <v>736</v>
      </c>
      <c r="H743">
        <f t="shared" ca="1" si="26"/>
        <v>-3.3482033005471631E-2</v>
      </c>
    </row>
    <row r="744" spans="2:8">
      <c r="B744" s="13">
        <v>39610</v>
      </c>
      <c r="C744">
        <v>77.213959000000003</v>
      </c>
      <c r="D744" s="262">
        <f t="shared" si="25"/>
        <v>-0.90052672130033762</v>
      </c>
      <c r="E744" s="105">
        <v>2.1890414628675959E-2</v>
      </c>
      <c r="G744">
        <v>737</v>
      </c>
      <c r="H744">
        <f t="shared" ca="1" si="26"/>
        <v>2.5183479537674934E-2</v>
      </c>
    </row>
    <row r="745" spans="2:8">
      <c r="B745" s="13">
        <v>42565</v>
      </c>
      <c r="C745">
        <v>776.22814900000003</v>
      </c>
      <c r="D745" s="262">
        <f t="shared" si="25"/>
        <v>0.11899955420541816</v>
      </c>
      <c r="E745" s="105">
        <v>2.182534118145377E-2</v>
      </c>
      <c r="G745">
        <v>738</v>
      </c>
      <c r="H745">
        <f t="shared" ca="1" si="26"/>
        <v>1.8777929262448218E-2</v>
      </c>
    </row>
    <row r="746" spans="2:8">
      <c r="B746" s="13">
        <v>42717</v>
      </c>
      <c r="C746">
        <v>693.68048099999999</v>
      </c>
      <c r="D746" s="262">
        <f t="shared" si="25"/>
        <v>1.3863952344647688</v>
      </c>
      <c r="E746" s="105">
        <v>2.1811511112317612E-2</v>
      </c>
      <c r="G746">
        <v>739</v>
      </c>
      <c r="H746">
        <f t="shared" ca="1" si="26"/>
        <v>-2.1167835838540741E-3</v>
      </c>
    </row>
    <row r="747" spans="2:8">
      <c r="B747" s="13">
        <v>41913</v>
      </c>
      <c r="C747">
        <v>290.68130500000001</v>
      </c>
      <c r="D747" s="262">
        <f t="shared" si="25"/>
        <v>-0.68679226473204036</v>
      </c>
      <c r="E747" s="105">
        <v>2.1803303262086855E-2</v>
      </c>
      <c r="G747">
        <v>740</v>
      </c>
      <c r="H747">
        <f t="shared" ca="1" si="26"/>
        <v>-1.8664865443395194E-4</v>
      </c>
    </row>
    <row r="748" spans="2:8">
      <c r="B748" s="13">
        <v>43854</v>
      </c>
      <c r="C748">
        <v>928.07830799999999</v>
      </c>
      <c r="D748" s="262">
        <f t="shared" si="25"/>
        <v>26.240386547213955</v>
      </c>
      <c r="E748" s="105">
        <v>2.1744887484295053E-2</v>
      </c>
      <c r="G748">
        <v>741</v>
      </c>
      <c r="H748">
        <f t="shared" ca="1" si="26"/>
        <v>2.4306563055619526E-2</v>
      </c>
    </row>
    <row r="749" spans="2:8">
      <c r="B749" s="13">
        <v>38013</v>
      </c>
      <c r="C749">
        <v>34.069938999999998</v>
      </c>
      <c r="D749" s="262">
        <f t="shared" si="25"/>
        <v>-0.96658274182375481</v>
      </c>
      <c r="E749" s="105">
        <v>2.172848819840003E-2</v>
      </c>
      <c r="G749">
        <v>742</v>
      </c>
      <c r="H749">
        <f t="shared" ca="1" si="26"/>
        <v>3.1453247928113021E-2</v>
      </c>
    </row>
    <row r="750" spans="2:8">
      <c r="B750" s="13">
        <v>43130</v>
      </c>
      <c r="C750">
        <v>1019.53125</v>
      </c>
      <c r="D750" s="262">
        <f t="shared" si="25"/>
        <v>0.13985644172325251</v>
      </c>
      <c r="E750" s="105">
        <v>2.1702180161343895E-2</v>
      </c>
      <c r="G750">
        <v>743</v>
      </c>
      <c r="H750">
        <f t="shared" ca="1" si="26"/>
        <v>-3.295592410319939E-3</v>
      </c>
    </row>
    <row r="751" spans="2:8">
      <c r="B751" s="13">
        <v>42452</v>
      </c>
      <c r="C751">
        <v>894.43829300000004</v>
      </c>
      <c r="D751" s="262">
        <f t="shared" si="25"/>
        <v>5.669324636162683</v>
      </c>
      <c r="E751" s="105">
        <v>2.1685819796074247E-2</v>
      </c>
      <c r="G751">
        <v>744</v>
      </c>
      <c r="H751">
        <f t="shared" ca="1" si="26"/>
        <v>-8.9403262087615221E-3</v>
      </c>
    </row>
    <row r="752" spans="2:8">
      <c r="B752" s="13">
        <v>41607</v>
      </c>
      <c r="C752">
        <v>134.11227400000001</v>
      </c>
      <c r="D752" s="262">
        <f t="shared" si="25"/>
        <v>1.1211858763776561</v>
      </c>
      <c r="E752" s="105">
        <v>2.1649950176460171E-2</v>
      </c>
      <c r="G752">
        <v>745</v>
      </c>
      <c r="H752">
        <f t="shared" ca="1" si="26"/>
        <v>-1.0613302838189278E-2</v>
      </c>
    </row>
    <row r="753" spans="2:8">
      <c r="B753" s="13">
        <v>38527</v>
      </c>
      <c r="C753">
        <v>63.225140000000003</v>
      </c>
      <c r="D753" s="262">
        <f t="shared" si="25"/>
        <v>-0.90050034171702986</v>
      </c>
      <c r="E753" s="105">
        <v>2.1557505861198503E-2</v>
      </c>
      <c r="G753">
        <v>746</v>
      </c>
      <c r="H753">
        <f t="shared" ca="1" si="26"/>
        <v>-4.8173429158363618E-2</v>
      </c>
    </row>
    <row r="754" spans="2:8">
      <c r="B754" s="13">
        <v>42881</v>
      </c>
      <c r="C754">
        <v>635.43072500000005</v>
      </c>
      <c r="D754" s="262">
        <f t="shared" si="25"/>
        <v>-0.82448232311737868</v>
      </c>
      <c r="E754" s="105">
        <v>2.1555815948413635E-2</v>
      </c>
      <c r="G754">
        <v>747</v>
      </c>
      <c r="H754">
        <f t="shared" ca="1" si="26"/>
        <v>-6.5393426201921893E-3</v>
      </c>
    </row>
    <row r="755" spans="2:8">
      <c r="B755" s="13">
        <v>44323</v>
      </c>
      <c r="C755">
        <v>3620.3232419999999</v>
      </c>
      <c r="D755" s="262">
        <f t="shared" si="25"/>
        <v>12.084602698743874</v>
      </c>
      <c r="E755" s="105">
        <v>2.1477146369461773E-2</v>
      </c>
      <c r="G755">
        <v>748</v>
      </c>
      <c r="H755">
        <f t="shared" ca="1" si="26"/>
        <v>6.4229211253991857E-3</v>
      </c>
    </row>
    <row r="756" spans="2:8">
      <c r="B756" s="13">
        <v>41856</v>
      </c>
      <c r="C756">
        <v>276.68576000000002</v>
      </c>
      <c r="D756" s="262">
        <f t="shared" si="25"/>
        <v>-0.96029462526050924</v>
      </c>
      <c r="E756" s="105">
        <v>2.1472987801851411E-2</v>
      </c>
      <c r="G756">
        <v>749</v>
      </c>
      <c r="H756">
        <f t="shared" ca="1" si="26"/>
        <v>1.3648310247134827E-2</v>
      </c>
    </row>
    <row r="757" spans="2:8">
      <c r="B757" s="13">
        <v>44861</v>
      </c>
      <c r="C757">
        <v>6968.4711909999996</v>
      </c>
      <c r="D757" s="262">
        <f t="shared" si="25"/>
        <v>77.932889424753498</v>
      </c>
      <c r="E757" s="105">
        <v>2.1452652242730227E-2</v>
      </c>
      <c r="G757">
        <v>750</v>
      </c>
      <c r="H757">
        <f t="shared" ca="1" si="26"/>
        <v>5.5916317171654614E-2</v>
      </c>
    </row>
    <row r="758" spans="2:8">
      <c r="B758" s="13">
        <v>39409</v>
      </c>
      <c r="C758">
        <v>88.283493000000007</v>
      </c>
      <c r="D758" s="262">
        <f t="shared" si="25"/>
        <v>6.0801860458454489E-2</v>
      </c>
      <c r="E758" s="105">
        <v>2.1451140942855752E-2</v>
      </c>
      <c r="G758">
        <v>751</v>
      </c>
      <c r="H758">
        <f t="shared" ca="1" si="26"/>
        <v>7.4524909234138905E-3</v>
      </c>
    </row>
    <row r="759" spans="2:8">
      <c r="B759" s="13">
        <v>39020</v>
      </c>
      <c r="C759">
        <v>83.223358000000005</v>
      </c>
      <c r="D759" s="262">
        <f t="shared" si="25"/>
        <v>2.7346797921767316</v>
      </c>
      <c r="E759" s="105">
        <v>2.1415802405230461E-2</v>
      </c>
      <c r="G759">
        <v>752</v>
      </c>
      <c r="H759">
        <f t="shared" ca="1" si="26"/>
        <v>-6.4894481593173936E-3</v>
      </c>
    </row>
    <row r="760" spans="2:8">
      <c r="B760" s="13">
        <v>37762</v>
      </c>
      <c r="C760">
        <v>22.283933999999999</v>
      </c>
      <c r="D760" s="262">
        <f t="shared" si="25"/>
        <v>-0.34701555276187984</v>
      </c>
      <c r="E760" s="105">
        <v>2.1402347774778716E-2</v>
      </c>
      <c r="G760">
        <v>753</v>
      </c>
      <c r="H760">
        <f t="shared" ca="1" si="26"/>
        <v>-1.6181189887236588E-2</v>
      </c>
    </row>
    <row r="761" spans="2:8">
      <c r="B761" s="13">
        <v>39805</v>
      </c>
      <c r="C761">
        <v>34.126286</v>
      </c>
      <c r="D761" s="262">
        <f t="shared" si="25"/>
        <v>-0.99538961680898885</v>
      </c>
      <c r="E761" s="105">
        <v>2.1396469468504761E-2</v>
      </c>
      <c r="G761">
        <v>754</v>
      </c>
      <c r="H761">
        <f t="shared" ca="1" si="26"/>
        <v>-3.3789255788432143E-2</v>
      </c>
    </row>
    <row r="762" spans="2:8">
      <c r="B762" s="13">
        <v>45168</v>
      </c>
      <c r="C762">
        <v>7402.0498049999997</v>
      </c>
      <c r="D762" s="262">
        <f t="shared" si="25"/>
        <v>330.69049232763649</v>
      </c>
      <c r="E762">
        <v>2.1380925460483376E-2</v>
      </c>
      <c r="G762">
        <v>755</v>
      </c>
      <c r="H762">
        <f t="shared" ca="1" si="26"/>
        <v>-1.8673900530202504E-2</v>
      </c>
    </row>
    <row r="763" spans="2:8">
      <c r="B763" s="13">
        <v>37727</v>
      </c>
      <c r="C763">
        <v>22.316134999999999</v>
      </c>
      <c r="D763" s="262">
        <f t="shared" si="25"/>
        <v>-0.23762382901013049</v>
      </c>
      <c r="E763" s="105">
        <v>2.1370852084783544E-2</v>
      </c>
      <c r="G763">
        <v>756</v>
      </c>
      <c r="H763">
        <f t="shared" ca="1" si="26"/>
        <v>1.4539553545343054E-2</v>
      </c>
    </row>
    <row r="764" spans="2:8">
      <c r="B764" s="13">
        <v>37636</v>
      </c>
      <c r="C764">
        <v>29.271816000000001</v>
      </c>
      <c r="D764" s="262">
        <f t="shared" si="25"/>
        <v>-0.99648582527332608</v>
      </c>
      <c r="E764" s="105">
        <v>2.1348416577253424E-2</v>
      </c>
      <c r="G764">
        <v>757</v>
      </c>
      <c r="H764">
        <f t="shared" ca="1" si="26"/>
        <v>-1.1287891669479034E-2</v>
      </c>
    </row>
    <row r="765" spans="2:8">
      <c r="B765" s="13">
        <v>44699</v>
      </c>
      <c r="C765">
        <v>8329.6416019999997</v>
      </c>
      <c r="D765" s="262">
        <f t="shared" si="25"/>
        <v>5.3474604425486724E-2</v>
      </c>
      <c r="E765" s="105">
        <v>2.1327770649517314E-2</v>
      </c>
      <c r="G765">
        <v>758</v>
      </c>
      <c r="H765">
        <f t="shared" ca="1" si="26"/>
        <v>-1.3188299980881866E-2</v>
      </c>
    </row>
    <row r="766" spans="2:8">
      <c r="B766" s="13">
        <v>44676</v>
      </c>
      <c r="C766">
        <v>7906.8271480000003</v>
      </c>
      <c r="D766" s="262">
        <f t="shared" si="25"/>
        <v>101.81643408973356</v>
      </c>
      <c r="E766" s="105">
        <v>2.1301010404180473E-2</v>
      </c>
      <c r="G766">
        <v>759</v>
      </c>
      <c r="H766">
        <f t="shared" ca="1" si="26"/>
        <v>2.25847933037986E-2</v>
      </c>
    </row>
    <row r="767" spans="2:8">
      <c r="B767" s="13">
        <v>38950</v>
      </c>
      <c r="C767">
        <v>76.902366999999998</v>
      </c>
      <c r="D767" s="262">
        <f t="shared" si="25"/>
        <v>1.4332048710312968</v>
      </c>
      <c r="E767" s="105">
        <v>2.1281700159381411E-2</v>
      </c>
      <c r="G767">
        <v>760</v>
      </c>
      <c r="H767">
        <f t="shared" ca="1" si="26"/>
        <v>2.7771915230910531E-2</v>
      </c>
    </row>
    <row r="768" spans="2:8">
      <c r="B768" s="13">
        <v>39870</v>
      </c>
      <c r="C768">
        <v>31.605381000000001</v>
      </c>
      <c r="D768" s="262">
        <f t="shared" si="25"/>
        <v>-0.1778441702986891</v>
      </c>
      <c r="E768" s="105">
        <v>2.1276713310385692E-2</v>
      </c>
      <c r="G768">
        <v>761</v>
      </c>
      <c r="H768">
        <f t="shared" ca="1" si="26"/>
        <v>8.1628895065502538E-4</v>
      </c>
    </row>
    <row r="769" spans="2:8">
      <c r="B769" s="13">
        <v>38211</v>
      </c>
      <c r="C769">
        <v>38.442081000000002</v>
      </c>
      <c r="D769" s="262">
        <f t="shared" si="25"/>
        <v>-5.7033622216851321E-2</v>
      </c>
      <c r="E769" s="105">
        <v>2.1267270942204649E-2</v>
      </c>
      <c r="G769">
        <v>762</v>
      </c>
      <c r="H769">
        <f t="shared" ca="1" si="26"/>
        <v>3.7467786150417605E-2</v>
      </c>
    </row>
    <row r="770" spans="2:8">
      <c r="B770" s="13">
        <v>39925</v>
      </c>
      <c r="C770">
        <v>40.767181000000001</v>
      </c>
      <c r="D770" s="262">
        <f t="shared" si="25"/>
        <v>-0.61875822229245547</v>
      </c>
      <c r="E770" s="105">
        <v>2.1206594560036884E-2</v>
      </c>
      <c r="G770">
        <v>763</v>
      </c>
      <c r="H770">
        <f t="shared" ca="1" si="26"/>
        <v>2.4066201678920516E-2</v>
      </c>
    </row>
    <row r="771" spans="2:8">
      <c r="B771" s="13">
        <v>39290</v>
      </c>
      <c r="C771">
        <v>106.93261699999999</v>
      </c>
      <c r="D771" s="262">
        <f t="shared" si="25"/>
        <v>-0.98907099627432349</v>
      </c>
      <c r="E771" s="105">
        <v>2.1176785908827191E-2</v>
      </c>
      <c r="G771">
        <v>764</v>
      </c>
      <c r="H771">
        <f t="shared" ca="1" si="26"/>
        <v>1.5867026053176751E-2</v>
      </c>
    </row>
    <row r="772" spans="2:8">
      <c r="B772" s="13">
        <v>44797</v>
      </c>
      <c r="C772">
        <v>9784.296875</v>
      </c>
      <c r="D772" s="262">
        <f t="shared" si="25"/>
        <v>37.556016318283589</v>
      </c>
      <c r="E772" s="105">
        <v>2.11669192082783E-2</v>
      </c>
      <c r="G772">
        <v>765</v>
      </c>
      <c r="H772">
        <f t="shared" ca="1" si="26"/>
        <v>4.3054118272340347E-2</v>
      </c>
    </row>
    <row r="773" spans="2:8">
      <c r="B773" s="13">
        <v>41733</v>
      </c>
      <c r="C773">
        <v>253.76835600000001</v>
      </c>
      <c r="D773" s="262">
        <f t="shared" si="25"/>
        <v>2.8773171443967822</v>
      </c>
      <c r="E773" s="105">
        <v>2.1161938673430226E-2</v>
      </c>
      <c r="G773">
        <v>766</v>
      </c>
      <c r="H773">
        <f t="shared" ca="1" si="26"/>
        <v>2.856460862802938E-2</v>
      </c>
    </row>
    <row r="774" spans="2:8">
      <c r="B774" s="13">
        <v>39657</v>
      </c>
      <c r="C774">
        <v>65.449471000000003</v>
      </c>
      <c r="D774" s="262">
        <f t="shared" si="25"/>
        <v>-0.28456874789140102</v>
      </c>
      <c r="E774" s="105">
        <v>2.1133197097930174E-2</v>
      </c>
      <c r="G774">
        <v>767</v>
      </c>
      <c r="H774">
        <f t="shared" ca="1" si="26"/>
        <v>-2.0797498907951704E-2</v>
      </c>
    </row>
    <row r="775" spans="2:8">
      <c r="B775" s="13">
        <v>39388</v>
      </c>
      <c r="C775">
        <v>91.482544000000004</v>
      </c>
      <c r="D775" s="262">
        <f t="shared" si="25"/>
        <v>-0.85937972455153988</v>
      </c>
      <c r="E775" s="105">
        <v>2.1099323491398762E-2</v>
      </c>
      <c r="G775">
        <v>768</v>
      </c>
      <c r="H775">
        <f t="shared" ca="1" si="26"/>
        <v>2.3157497995016488E-2</v>
      </c>
    </row>
    <row r="776" spans="2:8">
      <c r="B776" s="13">
        <v>42648</v>
      </c>
      <c r="C776">
        <v>650.564392</v>
      </c>
      <c r="D776" s="262">
        <f t="shared" ref="D776:D839" si="27">(C776-C777)/C777</f>
        <v>-0.9196455145688941</v>
      </c>
      <c r="E776" s="105">
        <v>2.1043628962815121E-2</v>
      </c>
      <c r="G776">
        <v>769</v>
      </c>
      <c r="H776">
        <f t="shared" ca="1" si="26"/>
        <v>-1.2805950922956022E-2</v>
      </c>
    </row>
    <row r="777" spans="2:8">
      <c r="B777" s="13">
        <v>44727</v>
      </c>
      <c r="C777">
        <v>8096.1801759999998</v>
      </c>
      <c r="D777" s="262">
        <f t="shared" si="27"/>
        <v>9.1937470856837713</v>
      </c>
      <c r="E777" s="105">
        <v>2.0989959514603505E-2</v>
      </c>
      <c r="G777">
        <v>770</v>
      </c>
      <c r="H777">
        <f t="shared" ref="H777:H840" ca="1" si="28">_xlfn.NORM.INV(RAND(),N$9,N$10)</f>
        <v>2.6423582230537153E-2</v>
      </c>
    </row>
    <row r="778" spans="2:8">
      <c r="B778" s="13">
        <v>42591</v>
      </c>
      <c r="C778">
        <v>794.23004200000003</v>
      </c>
      <c r="D778" s="262">
        <f t="shared" si="27"/>
        <v>2.0773695883095935</v>
      </c>
      <c r="E778" s="105">
        <v>2.0983225626869637E-2</v>
      </c>
      <c r="G778">
        <v>771</v>
      </c>
      <c r="H778">
        <f t="shared" ca="1" si="28"/>
        <v>1.5158513947796468E-3</v>
      </c>
    </row>
    <row r="779" spans="2:8">
      <c r="B779" s="13">
        <v>41751</v>
      </c>
      <c r="C779">
        <v>258.087311</v>
      </c>
      <c r="D779" s="262">
        <f t="shared" si="27"/>
        <v>-0.68741685959107734</v>
      </c>
      <c r="E779" s="105">
        <v>2.098092362578027E-2</v>
      </c>
      <c r="G779">
        <v>772</v>
      </c>
      <c r="H779">
        <f t="shared" ca="1" si="28"/>
        <v>-3.3719296331440078E-3</v>
      </c>
    </row>
    <row r="780" spans="2:8">
      <c r="B780" s="13">
        <v>43808</v>
      </c>
      <c r="C780">
        <v>825.65972899999997</v>
      </c>
      <c r="D780" s="262">
        <f t="shared" si="27"/>
        <v>-0.90914185493839972</v>
      </c>
      <c r="E780" s="105">
        <v>2.0968651046254207E-2</v>
      </c>
      <c r="G780">
        <v>773</v>
      </c>
      <c r="H780">
        <f t="shared" ca="1" si="28"/>
        <v>-2.750888465478591E-2</v>
      </c>
    </row>
    <row r="781" spans="2:8">
      <c r="B781" s="13">
        <v>45278</v>
      </c>
      <c r="C781">
        <v>9087.3496090000008</v>
      </c>
      <c r="D781" s="262">
        <f t="shared" si="27"/>
        <v>83.422239782545162</v>
      </c>
      <c r="E781">
        <v>2.0964481532455219E-2</v>
      </c>
      <c r="G781">
        <v>774</v>
      </c>
      <c r="H781">
        <f t="shared" ca="1" si="28"/>
        <v>3.1351906172544422E-2</v>
      </c>
    </row>
    <row r="782" spans="2:8">
      <c r="B782" s="13">
        <v>40452</v>
      </c>
      <c r="C782">
        <v>107.641655</v>
      </c>
      <c r="D782" s="262">
        <f t="shared" si="27"/>
        <v>1.9297219395321112</v>
      </c>
      <c r="E782" s="105">
        <v>2.0922945868271033E-2</v>
      </c>
      <c r="G782">
        <v>775</v>
      </c>
      <c r="H782">
        <f t="shared" ca="1" si="28"/>
        <v>8.1666902185900375E-3</v>
      </c>
    </row>
    <row r="783" spans="2:8">
      <c r="B783" s="13">
        <v>39766</v>
      </c>
      <c r="C783">
        <v>36.741253</v>
      </c>
      <c r="D783" s="262">
        <f t="shared" si="27"/>
        <v>-0.97195546328330518</v>
      </c>
      <c r="E783" s="105">
        <v>2.090959386939413E-2</v>
      </c>
      <c r="G783">
        <v>776</v>
      </c>
      <c r="H783">
        <f t="shared" ca="1" si="28"/>
        <v>4.0743773882714066E-2</v>
      </c>
    </row>
    <row r="784" spans="2:8">
      <c r="B784" s="13">
        <v>43348</v>
      </c>
      <c r="C784">
        <v>1310.10376</v>
      </c>
      <c r="D784" s="262">
        <f t="shared" si="27"/>
        <v>11.290506705150605</v>
      </c>
      <c r="E784" s="105">
        <v>2.0850136010688979E-2</v>
      </c>
      <c r="G784">
        <v>777</v>
      </c>
      <c r="H784">
        <f t="shared" ca="1" si="28"/>
        <v>5.807747126780274E-3</v>
      </c>
    </row>
    <row r="785" spans="2:8">
      <c r="B785" s="13">
        <v>40339</v>
      </c>
      <c r="C785">
        <v>106.59477200000001</v>
      </c>
      <c r="D785" s="262">
        <f t="shared" si="27"/>
        <v>-0.81692568850356306</v>
      </c>
      <c r="E785" s="105">
        <v>2.0833367450568265E-2</v>
      </c>
      <c r="G785">
        <v>778</v>
      </c>
      <c r="H785">
        <f t="shared" ca="1" si="28"/>
        <v>-1.393185192979777E-2</v>
      </c>
    </row>
    <row r="786" spans="2:8">
      <c r="B786" s="13">
        <v>42073</v>
      </c>
      <c r="C786">
        <v>582.24865699999998</v>
      </c>
      <c r="D786" s="262">
        <f t="shared" si="27"/>
        <v>7.3333247268627542</v>
      </c>
      <c r="E786" s="105">
        <v>2.0833120969749052E-2</v>
      </c>
      <c r="G786">
        <v>779</v>
      </c>
      <c r="H786">
        <f t="shared" ca="1" si="28"/>
        <v>4.6143252225890174E-3</v>
      </c>
    </row>
    <row r="787" spans="2:8">
      <c r="B787" s="13">
        <v>38541</v>
      </c>
      <c r="C787">
        <v>69.869911000000002</v>
      </c>
      <c r="D787" s="262">
        <f t="shared" si="27"/>
        <v>-0.20096217907989383</v>
      </c>
      <c r="E787" s="105">
        <v>2.0786479656358471E-2</v>
      </c>
      <c r="G787">
        <v>780</v>
      </c>
      <c r="H787">
        <f t="shared" ca="1" si="28"/>
        <v>-2.6520070815650339E-2</v>
      </c>
    </row>
    <row r="788" spans="2:8">
      <c r="B788" s="13">
        <v>40924</v>
      </c>
      <c r="C788">
        <v>87.442558000000005</v>
      </c>
      <c r="D788" s="262">
        <f t="shared" si="27"/>
        <v>0.13500090340521478</v>
      </c>
      <c r="E788" s="105">
        <v>2.0771461185530294E-2</v>
      </c>
      <c r="G788">
        <v>781</v>
      </c>
      <c r="H788">
        <f t="shared" ca="1" si="28"/>
        <v>-3.446793690298907E-2</v>
      </c>
    </row>
    <row r="789" spans="2:8">
      <c r="B789" s="13">
        <v>40904</v>
      </c>
      <c r="C789">
        <v>77.041839999999993</v>
      </c>
      <c r="D789" s="262">
        <f t="shared" si="27"/>
        <v>-0.90497064763404123</v>
      </c>
      <c r="E789" s="105">
        <v>2.0769337754211831E-2</v>
      </c>
      <c r="G789">
        <v>782</v>
      </c>
      <c r="H789">
        <f t="shared" ca="1" si="28"/>
        <v>-2.8686902422797245E-2</v>
      </c>
    </row>
    <row r="790" spans="2:8">
      <c r="B790" s="13">
        <v>42590</v>
      </c>
      <c r="C790">
        <v>810.71624799999995</v>
      </c>
      <c r="D790" s="262">
        <f t="shared" si="27"/>
        <v>23.333161761018086</v>
      </c>
      <c r="E790" s="105">
        <v>2.0757469660156628E-2</v>
      </c>
      <c r="G790">
        <v>783</v>
      </c>
      <c r="H790">
        <f t="shared" ca="1" si="28"/>
        <v>3.9274360278593663E-2</v>
      </c>
    </row>
    <row r="791" spans="2:8">
      <c r="B791" s="13">
        <v>39833</v>
      </c>
      <c r="C791">
        <v>33.317340999999999</v>
      </c>
      <c r="D791" s="262">
        <f t="shared" si="27"/>
        <v>0.20165945391039175</v>
      </c>
      <c r="E791" s="105">
        <v>2.0749273217228092E-2</v>
      </c>
      <c r="G791">
        <v>784</v>
      </c>
      <c r="H791">
        <f t="shared" ca="1" si="28"/>
        <v>-1.8539363409129473E-2</v>
      </c>
    </row>
    <row r="792" spans="2:8">
      <c r="B792" s="13">
        <v>37803</v>
      </c>
      <c r="C792">
        <v>27.726109000000001</v>
      </c>
      <c r="D792" s="262">
        <f t="shared" si="27"/>
        <v>-0.63025709046519651</v>
      </c>
      <c r="E792" s="105">
        <v>2.0747083347982795E-2</v>
      </c>
      <c r="G792">
        <v>785</v>
      </c>
      <c r="H792">
        <f t="shared" ca="1" si="28"/>
        <v>2.9443181220750958E-2</v>
      </c>
    </row>
    <row r="793" spans="2:8">
      <c r="B793" s="13">
        <v>39643</v>
      </c>
      <c r="C793">
        <v>74.987533999999997</v>
      </c>
      <c r="D793" s="262">
        <f t="shared" si="27"/>
        <v>1.7788129279712745</v>
      </c>
      <c r="E793" s="105">
        <v>2.0742693612528156E-2</v>
      </c>
      <c r="G793">
        <v>786</v>
      </c>
      <c r="H793">
        <f t="shared" ca="1" si="28"/>
        <v>-2.9940942582183921E-2</v>
      </c>
    </row>
    <row r="794" spans="2:8">
      <c r="B794" s="13">
        <v>37643</v>
      </c>
      <c r="C794">
        <v>26.985455999999999</v>
      </c>
      <c r="D794" s="262">
        <f t="shared" si="27"/>
        <v>-0.96443412177008192</v>
      </c>
      <c r="E794" s="105">
        <v>2.0706275957169642E-2</v>
      </c>
      <c r="G794">
        <v>787</v>
      </c>
      <c r="H794">
        <f t="shared" ca="1" si="28"/>
        <v>-3.0358567794590494E-2</v>
      </c>
    </row>
    <row r="795" spans="2:8">
      <c r="B795" s="13">
        <v>43971</v>
      </c>
      <c r="C795">
        <v>758.74566700000003</v>
      </c>
      <c r="D795" s="262">
        <f t="shared" si="27"/>
        <v>6.1870513081668435</v>
      </c>
      <c r="E795" s="105">
        <v>2.067276161798564E-2</v>
      </c>
      <c r="G795">
        <v>788</v>
      </c>
      <c r="H795">
        <f t="shared" ca="1" si="28"/>
        <v>-1.0602532579442677E-2</v>
      </c>
    </row>
    <row r="796" spans="2:8">
      <c r="B796" s="13">
        <v>41106</v>
      </c>
      <c r="C796">
        <v>105.57120500000001</v>
      </c>
      <c r="D796" s="262">
        <f t="shared" si="27"/>
        <v>0.20884344133200056</v>
      </c>
      <c r="E796" s="105">
        <v>2.0670798616911651E-2</v>
      </c>
      <c r="G796">
        <v>789</v>
      </c>
      <c r="H796">
        <f t="shared" ca="1" si="28"/>
        <v>1.7734462880660939E-2</v>
      </c>
    </row>
    <row r="797" spans="2:8">
      <c r="B797" s="13">
        <v>41396</v>
      </c>
      <c r="C797">
        <v>87.332404999999994</v>
      </c>
      <c r="D797" s="262">
        <f t="shared" si="27"/>
        <v>2.0454803620398598</v>
      </c>
      <c r="E797" s="105">
        <v>2.0652849459112582E-2</v>
      </c>
      <c r="G797">
        <v>790</v>
      </c>
      <c r="H797">
        <f t="shared" ca="1" si="28"/>
        <v>-2.79371210110963E-2</v>
      </c>
    </row>
    <row r="798" spans="2:8">
      <c r="B798" s="13">
        <v>37900</v>
      </c>
      <c r="C798">
        <v>28.676068999999998</v>
      </c>
      <c r="D798" s="262">
        <f t="shared" si="27"/>
        <v>-0.67681437703269698</v>
      </c>
      <c r="E798" s="105">
        <v>2.0630488731911926E-2</v>
      </c>
      <c r="G798">
        <v>791</v>
      </c>
      <c r="H798">
        <f t="shared" ca="1" si="28"/>
        <v>-1.3289758009058303E-2</v>
      </c>
    </row>
    <row r="799" spans="2:8">
      <c r="B799" s="13">
        <v>41479</v>
      </c>
      <c r="C799">
        <v>88.729408000000006</v>
      </c>
      <c r="D799" s="262">
        <f t="shared" si="27"/>
        <v>-0.89821193636148522</v>
      </c>
      <c r="E799" s="105">
        <v>2.0592198174493235E-2</v>
      </c>
      <c r="G799">
        <v>792</v>
      </c>
      <c r="H799">
        <f t="shared" ca="1" si="28"/>
        <v>-1.7656963873790158E-3</v>
      </c>
    </row>
    <row r="800" spans="2:8">
      <c r="B800" s="13">
        <v>42493</v>
      </c>
      <c r="C800">
        <v>871.70739700000001</v>
      </c>
      <c r="D800" s="262">
        <f t="shared" si="27"/>
        <v>8.0086851069106988</v>
      </c>
      <c r="E800" s="105">
        <v>2.0575646681708991E-2</v>
      </c>
      <c r="G800">
        <v>793</v>
      </c>
      <c r="H800">
        <f t="shared" ca="1" si="28"/>
        <v>4.7676884521372975E-2</v>
      </c>
    </row>
    <row r="801" spans="2:8">
      <c r="B801" s="13">
        <v>40942</v>
      </c>
      <c r="C801">
        <v>96.763000000000005</v>
      </c>
      <c r="D801" s="262">
        <f t="shared" si="27"/>
        <v>-0.10679391400279777</v>
      </c>
      <c r="E801" s="105">
        <v>2.0554033971245597E-2</v>
      </c>
      <c r="G801">
        <v>794</v>
      </c>
      <c r="H801">
        <f t="shared" ca="1" si="28"/>
        <v>5.3321816933808691E-2</v>
      </c>
    </row>
    <row r="802" spans="2:8">
      <c r="B802" s="13">
        <v>39346</v>
      </c>
      <c r="C802">
        <v>108.332222</v>
      </c>
      <c r="D802" s="262">
        <f t="shared" si="27"/>
        <v>1.7201160217548574</v>
      </c>
      <c r="E802" s="105">
        <v>2.054799637320525E-2</v>
      </c>
      <c r="G802">
        <v>795</v>
      </c>
      <c r="H802">
        <f t="shared" ca="1" si="28"/>
        <v>6.4982769735846997E-3</v>
      </c>
    </row>
    <row r="803" spans="2:8">
      <c r="B803" s="13">
        <v>38194</v>
      </c>
      <c r="C803">
        <v>39.826324</v>
      </c>
      <c r="D803" s="262">
        <f t="shared" si="27"/>
        <v>-0.67948948835314382</v>
      </c>
      <c r="E803" s="105">
        <v>2.0512921826491653E-2</v>
      </c>
      <c r="G803">
        <v>796</v>
      </c>
      <c r="H803">
        <f t="shared" ca="1" si="28"/>
        <v>3.9426306987234254E-3</v>
      </c>
    </row>
    <row r="804" spans="2:8">
      <c r="B804" s="13">
        <v>40498</v>
      </c>
      <c r="C804">
        <v>124.25902600000001</v>
      </c>
      <c r="D804" s="262">
        <f t="shared" si="27"/>
        <v>-0.97899962467120472</v>
      </c>
      <c r="E804" s="105">
        <v>2.0487728793462716E-2</v>
      </c>
      <c r="G804">
        <v>797</v>
      </c>
      <c r="H804">
        <f t="shared" ca="1" si="28"/>
        <v>-6.1881151016280271E-2</v>
      </c>
    </row>
    <row r="805" spans="2:8">
      <c r="B805" s="13">
        <v>44540</v>
      </c>
      <c r="C805">
        <v>5916.9907229999999</v>
      </c>
      <c r="D805" s="262">
        <f t="shared" si="27"/>
        <v>8.5872609212553925</v>
      </c>
      <c r="E805" s="105">
        <v>2.0447265614403503E-2</v>
      </c>
      <c r="G805">
        <v>798</v>
      </c>
      <c r="H805">
        <f t="shared" ca="1" si="28"/>
        <v>4.5566717782022828E-2</v>
      </c>
    </row>
    <row r="806" spans="2:8">
      <c r="B806" s="13">
        <v>42727</v>
      </c>
      <c r="C806">
        <v>617.17218000000003</v>
      </c>
      <c r="D806" s="262">
        <f t="shared" si="27"/>
        <v>19.195488179544022</v>
      </c>
      <c r="E806" s="105">
        <v>2.0434011007454348E-2</v>
      </c>
      <c r="G806">
        <v>799</v>
      </c>
      <c r="H806">
        <f t="shared" ca="1" si="28"/>
        <v>8.1345791251008787E-3</v>
      </c>
    </row>
    <row r="807" spans="2:8">
      <c r="B807" s="13">
        <v>37550</v>
      </c>
      <c r="C807">
        <v>30.559904</v>
      </c>
      <c r="D807" s="262">
        <f t="shared" si="27"/>
        <v>2.4837910107482233E-2</v>
      </c>
      <c r="E807" s="105">
        <v>2.0430069216830427E-2</v>
      </c>
      <c r="G807">
        <v>800</v>
      </c>
      <c r="H807">
        <f t="shared" ca="1" si="28"/>
        <v>-6.1811321023802823E-2</v>
      </c>
    </row>
    <row r="808" spans="2:8">
      <c r="B808" s="13">
        <v>38041</v>
      </c>
      <c r="C808">
        <v>29.819255999999999</v>
      </c>
      <c r="D808" s="262">
        <f t="shared" si="27"/>
        <v>-0.12038973311687259</v>
      </c>
      <c r="E808" s="105">
        <v>2.0385881791266044E-2</v>
      </c>
      <c r="G808">
        <v>801</v>
      </c>
      <c r="H808">
        <f t="shared" ca="1" si="28"/>
        <v>-4.0764003528832311E-2</v>
      </c>
    </row>
    <row r="809" spans="2:8">
      <c r="B809" s="13">
        <v>39776</v>
      </c>
      <c r="C809">
        <v>33.900531999999998</v>
      </c>
      <c r="D809" s="262">
        <f t="shared" si="27"/>
        <v>-0.4630513281454558</v>
      </c>
      <c r="E809" s="105">
        <v>2.0385046940286342E-2</v>
      </c>
      <c r="G809">
        <v>802</v>
      </c>
      <c r="H809">
        <f t="shared" ca="1" si="28"/>
        <v>-2.2857900463001925E-2</v>
      </c>
    </row>
    <row r="810" spans="2:8">
      <c r="B810" s="13">
        <v>39695</v>
      </c>
      <c r="C810">
        <v>63.135517</v>
      </c>
      <c r="D810" s="262">
        <f t="shared" si="27"/>
        <v>-0.92790375193270824</v>
      </c>
      <c r="E810" s="105">
        <v>2.0371051941010767E-2</v>
      </c>
      <c r="G810">
        <v>803</v>
      </c>
      <c r="H810">
        <f t="shared" ca="1" si="28"/>
        <v>4.0018972736718346E-2</v>
      </c>
    </row>
    <row r="811" spans="2:8">
      <c r="B811" s="13">
        <v>43503</v>
      </c>
      <c r="C811">
        <v>875.71154799999999</v>
      </c>
      <c r="D811" s="262">
        <f t="shared" si="27"/>
        <v>0.1971017238491348</v>
      </c>
      <c r="E811" s="105">
        <v>2.0342769385514395E-2</v>
      </c>
      <c r="G811">
        <v>804</v>
      </c>
      <c r="H811">
        <f t="shared" ca="1" si="28"/>
        <v>-3.9163045048842991E-3</v>
      </c>
    </row>
    <row r="812" spans="2:8">
      <c r="B812" s="13">
        <v>42615</v>
      </c>
      <c r="C812">
        <v>731.52642800000001</v>
      </c>
      <c r="D812" s="262">
        <f t="shared" si="27"/>
        <v>-0.29855028382852061</v>
      </c>
      <c r="E812" s="105">
        <v>2.0294665601103785E-2</v>
      </c>
      <c r="G812">
        <v>805</v>
      </c>
      <c r="H812">
        <f t="shared" ca="1" si="28"/>
        <v>2.352806430287525E-2</v>
      </c>
    </row>
    <row r="813" spans="2:8">
      <c r="B813" s="13">
        <v>43872</v>
      </c>
      <c r="C813">
        <v>1042.8779300000001</v>
      </c>
      <c r="D813" s="262">
        <f t="shared" si="27"/>
        <v>19.355244893865912</v>
      </c>
      <c r="E813" s="105">
        <v>2.0265937235077219E-2</v>
      </c>
      <c r="G813">
        <v>806</v>
      </c>
      <c r="H813">
        <f t="shared" ca="1" si="28"/>
        <v>1.2429742830954126E-2</v>
      </c>
    </row>
    <row r="814" spans="2:8">
      <c r="B814" s="13">
        <v>38238</v>
      </c>
      <c r="C814">
        <v>51.233868000000001</v>
      </c>
      <c r="D814" s="262">
        <f t="shared" si="27"/>
        <v>-0.36237470124693694</v>
      </c>
      <c r="E814" s="105">
        <v>2.025910752966064E-2</v>
      </c>
      <c r="G814">
        <v>807</v>
      </c>
      <c r="H814">
        <f t="shared" ca="1" si="28"/>
        <v>1.8167906813389704E-2</v>
      </c>
    </row>
    <row r="815" spans="2:8">
      <c r="B815" s="13">
        <v>41435</v>
      </c>
      <c r="C815">
        <v>80.351059000000006</v>
      </c>
      <c r="D815" s="262">
        <f t="shared" si="27"/>
        <v>-0.91311666545157755</v>
      </c>
      <c r="E815" s="105">
        <v>2.0221695633089717E-2</v>
      </c>
      <c r="G815">
        <v>808</v>
      </c>
      <c r="H815">
        <f t="shared" ca="1" si="28"/>
        <v>6.1202009456960117E-2</v>
      </c>
    </row>
    <row r="816" spans="2:8">
      <c r="B816" s="13">
        <v>43397</v>
      </c>
      <c r="C816">
        <v>924.81555200000003</v>
      </c>
      <c r="D816" s="262">
        <f t="shared" si="27"/>
        <v>-0.20320705353091956</v>
      </c>
      <c r="E816" s="105">
        <v>2.0202080696497333E-2</v>
      </c>
      <c r="G816">
        <v>809</v>
      </c>
      <c r="H816">
        <f t="shared" ca="1" si="28"/>
        <v>5.334584117450003E-2</v>
      </c>
    </row>
    <row r="817" spans="2:8">
      <c r="B817" s="13">
        <v>43245</v>
      </c>
      <c r="C817">
        <v>1160.6723629999999</v>
      </c>
      <c r="D817" s="262">
        <f t="shared" si="27"/>
        <v>17.109157696293654</v>
      </c>
      <c r="E817" s="105">
        <v>2.0193510152228897E-2</v>
      </c>
      <c r="G817">
        <v>810</v>
      </c>
      <c r="H817">
        <f t="shared" ca="1" si="28"/>
        <v>-1.7240473349600893E-2</v>
      </c>
    </row>
    <row r="818" spans="2:8">
      <c r="B818" s="13">
        <v>38874</v>
      </c>
      <c r="C818">
        <v>64.093117000000007</v>
      </c>
      <c r="D818" s="262">
        <f t="shared" si="27"/>
        <v>-0.26075828693603237</v>
      </c>
      <c r="E818" s="105">
        <v>2.0190788843065143E-2</v>
      </c>
      <c r="G818">
        <v>811</v>
      </c>
      <c r="H818">
        <f t="shared" ca="1" si="28"/>
        <v>1.26380487125507E-2</v>
      </c>
    </row>
    <row r="819" spans="2:8">
      <c r="B819" s="13">
        <v>40809</v>
      </c>
      <c r="C819">
        <v>86.701164000000006</v>
      </c>
      <c r="D819" s="262">
        <f t="shared" si="27"/>
        <v>-0.67331126677907038</v>
      </c>
      <c r="E819" s="105">
        <v>2.0189322710108544E-2</v>
      </c>
      <c r="G819">
        <v>812</v>
      </c>
      <c r="H819">
        <f t="shared" ca="1" si="28"/>
        <v>-2.9273531075420904E-2</v>
      </c>
    </row>
    <row r="820" spans="2:8">
      <c r="B820" s="13">
        <v>41863</v>
      </c>
      <c r="C820">
        <v>265.393799</v>
      </c>
      <c r="D820" s="262">
        <f t="shared" si="27"/>
        <v>-0.6445787077588564</v>
      </c>
      <c r="E820" s="105">
        <v>2.0174444065357434E-2</v>
      </c>
      <c r="G820">
        <v>813</v>
      </c>
      <c r="H820">
        <f t="shared" ca="1" si="28"/>
        <v>5.8791309881907824E-2</v>
      </c>
    </row>
    <row r="821" spans="2:8">
      <c r="B821" s="13">
        <v>43973</v>
      </c>
      <c r="C821">
        <v>746.70202600000005</v>
      </c>
      <c r="D821" s="262">
        <f t="shared" si="27"/>
        <v>-0.15796645582919616</v>
      </c>
      <c r="E821" s="105">
        <v>2.0139514513520543E-2</v>
      </c>
      <c r="G821">
        <v>814</v>
      </c>
      <c r="H821">
        <f t="shared" ca="1" si="28"/>
        <v>2.9445805302447227E-3</v>
      </c>
    </row>
    <row r="822" spans="2:8">
      <c r="B822" s="13">
        <v>42268</v>
      </c>
      <c r="C822">
        <v>886.78417999999999</v>
      </c>
      <c r="D822" s="262">
        <f t="shared" si="27"/>
        <v>-0.89521700937872994</v>
      </c>
      <c r="E822" s="105">
        <v>2.0137236743600889E-2</v>
      </c>
      <c r="G822">
        <v>815</v>
      </c>
      <c r="H822">
        <f t="shared" ca="1" si="28"/>
        <v>3.9642147171218632E-2</v>
      </c>
    </row>
    <row r="823" spans="2:8">
      <c r="B823" s="13">
        <v>44767</v>
      </c>
      <c r="C823">
        <v>8463.0546880000002</v>
      </c>
      <c r="D823" s="262">
        <f t="shared" si="27"/>
        <v>207.31183945476064</v>
      </c>
      <c r="E823" s="105">
        <v>2.0104593448156634E-2</v>
      </c>
      <c r="G823">
        <v>816</v>
      </c>
      <c r="H823">
        <f t="shared" ca="1" si="28"/>
        <v>-8.5030718482682448E-3</v>
      </c>
    </row>
    <row r="824" spans="2:8">
      <c r="B824" s="13">
        <v>38191</v>
      </c>
      <c r="C824">
        <v>40.626854000000002</v>
      </c>
      <c r="D824" s="262">
        <f t="shared" si="27"/>
        <v>-0.33388022891634889</v>
      </c>
      <c r="E824" s="105">
        <v>2.0100524467184116E-2</v>
      </c>
      <c r="G824">
        <v>817</v>
      </c>
      <c r="H824">
        <f t="shared" ca="1" si="28"/>
        <v>2.8332372961006613E-2</v>
      </c>
    </row>
    <row r="825" spans="2:8">
      <c r="B825" s="13">
        <v>38429</v>
      </c>
      <c r="C825">
        <v>60.990313999999998</v>
      </c>
      <c r="D825" s="262">
        <f t="shared" si="27"/>
        <v>-0.99001973605443605</v>
      </c>
      <c r="E825" s="105">
        <v>2.0083618662025102E-2</v>
      </c>
      <c r="G825">
        <v>818</v>
      </c>
      <c r="H825">
        <f t="shared" ca="1" si="28"/>
        <v>6.6171072637333045E-2</v>
      </c>
    </row>
    <row r="826" spans="2:8">
      <c r="B826" s="13">
        <v>45002</v>
      </c>
      <c r="C826">
        <v>6111.0922849999997</v>
      </c>
      <c r="D826" s="262">
        <f t="shared" si="27"/>
        <v>6.4684218998555414</v>
      </c>
      <c r="E826" s="105">
        <v>2.0048109372677127E-2</v>
      </c>
      <c r="G826">
        <v>819</v>
      </c>
      <c r="H826">
        <f t="shared" ca="1" si="28"/>
        <v>-2.6751781512248905E-2</v>
      </c>
    </row>
    <row r="827" spans="2:8">
      <c r="B827" s="13">
        <v>43595</v>
      </c>
      <c r="C827">
        <v>818.25750700000003</v>
      </c>
      <c r="D827" s="262">
        <f t="shared" si="27"/>
        <v>0.56211909223243051</v>
      </c>
      <c r="E827" s="105">
        <v>1.9989349102794499E-2</v>
      </c>
      <c r="G827">
        <v>820</v>
      </c>
      <c r="H827">
        <f t="shared" ca="1" si="28"/>
        <v>7.1408753269329064E-2</v>
      </c>
    </row>
    <row r="828" spans="2:8">
      <c r="B828" s="13">
        <v>42114</v>
      </c>
      <c r="C828">
        <v>523.8125</v>
      </c>
      <c r="D828" s="262">
        <f t="shared" si="27"/>
        <v>19.473694002578107</v>
      </c>
      <c r="E828" s="105">
        <v>1.9906864670401238E-2</v>
      </c>
      <c r="G828">
        <v>821</v>
      </c>
      <c r="H828">
        <f t="shared" ca="1" si="28"/>
        <v>-4.7870563269840578E-2</v>
      </c>
    </row>
    <row r="829" spans="2:8">
      <c r="B829" s="13">
        <v>37832</v>
      </c>
      <c r="C829">
        <v>25.58466</v>
      </c>
      <c r="D829" s="262">
        <f t="shared" si="27"/>
        <v>-0.11476313414345322</v>
      </c>
      <c r="E829" s="105">
        <v>1.9897290573057863E-2</v>
      </c>
      <c r="G829">
        <v>822</v>
      </c>
      <c r="H829">
        <f t="shared" ca="1" si="28"/>
        <v>-3.0752289945387742E-2</v>
      </c>
    </row>
    <row r="830" spans="2:8">
      <c r="B830" s="13">
        <v>37865</v>
      </c>
      <c r="C830">
        <v>28.901485000000001</v>
      </c>
      <c r="D830" s="262">
        <f t="shared" si="27"/>
        <v>-0.58211759659231377</v>
      </c>
      <c r="E830" s="105">
        <v>1.9886374262975948E-2</v>
      </c>
      <c r="G830">
        <v>823</v>
      </c>
      <c r="H830">
        <f t="shared" ca="1" si="28"/>
        <v>2.9882063009161242E-3</v>
      </c>
    </row>
    <row r="831" spans="2:8">
      <c r="B831" s="13">
        <v>39575</v>
      </c>
      <c r="C831">
        <v>69.161766</v>
      </c>
      <c r="D831" s="262">
        <f t="shared" si="27"/>
        <v>-0.94062427040479712</v>
      </c>
      <c r="E831" s="105">
        <v>1.9833786083145514E-2</v>
      </c>
      <c r="G831">
        <v>824</v>
      </c>
      <c r="H831">
        <f t="shared" ca="1" si="28"/>
        <v>-6.1540400894442612E-2</v>
      </c>
    </row>
    <row r="832" spans="2:8">
      <c r="B832" s="13">
        <v>43251</v>
      </c>
      <c r="C832">
        <v>1164.8154300000001</v>
      </c>
      <c r="D832" s="262">
        <f t="shared" si="27"/>
        <v>15.737463417279482</v>
      </c>
      <c r="E832" s="105">
        <v>1.9826088089985275E-2</v>
      </c>
      <c r="G832">
        <v>825</v>
      </c>
      <c r="H832">
        <f t="shared" ca="1" si="28"/>
        <v>5.1733056063244772E-3</v>
      </c>
    </row>
    <row r="833" spans="2:8">
      <c r="B833" s="13">
        <v>40078</v>
      </c>
      <c r="C833">
        <v>69.593306999999996</v>
      </c>
      <c r="D833" s="262">
        <f t="shared" si="27"/>
        <v>-0.32426259909753585</v>
      </c>
      <c r="E833" s="105">
        <v>1.98162167193612E-2</v>
      </c>
      <c r="G833">
        <v>826</v>
      </c>
      <c r="H833">
        <f t="shared" ca="1" si="28"/>
        <v>-3.7421507558805502E-2</v>
      </c>
    </row>
    <row r="834" spans="2:8">
      <c r="B834" s="13">
        <v>40336</v>
      </c>
      <c r="C834">
        <v>102.988686</v>
      </c>
      <c r="D834" s="262">
        <f t="shared" si="27"/>
        <v>-0.61789371751971689</v>
      </c>
      <c r="E834" s="105">
        <v>1.9794342910069408E-2</v>
      </c>
      <c r="G834">
        <v>827</v>
      </c>
      <c r="H834">
        <f t="shared" ca="1" si="28"/>
        <v>-7.8548199966692919E-2</v>
      </c>
    </row>
    <row r="835" spans="2:8">
      <c r="B835" s="13">
        <v>41991</v>
      </c>
      <c r="C835">
        <v>269.52890000000002</v>
      </c>
      <c r="D835" s="262">
        <f t="shared" si="27"/>
        <v>8.5274765230327052</v>
      </c>
      <c r="E835" s="105">
        <v>1.9771286685942208E-2</v>
      </c>
      <c r="G835">
        <v>828</v>
      </c>
      <c r="H835">
        <f t="shared" ca="1" si="28"/>
        <v>2.8604382083161767E-3</v>
      </c>
    </row>
    <row r="836" spans="2:8">
      <c r="B836" s="13">
        <v>38055</v>
      </c>
      <c r="C836">
        <v>28.289642000000001</v>
      </c>
      <c r="D836" s="262">
        <f t="shared" si="27"/>
        <v>-0.70952187733016281</v>
      </c>
      <c r="E836" s="105">
        <v>1.9732818690363911E-2</v>
      </c>
      <c r="G836">
        <v>829</v>
      </c>
      <c r="H836">
        <f t="shared" ca="1" si="28"/>
        <v>-6.0079373257721412E-2</v>
      </c>
    </row>
    <row r="837" spans="2:8">
      <c r="B837" s="13">
        <v>41123</v>
      </c>
      <c r="C837">
        <v>97.389922999999996</v>
      </c>
      <c r="D837" s="262">
        <f t="shared" si="27"/>
        <v>1.9855126039373971</v>
      </c>
      <c r="E837" s="105">
        <v>1.9643634948360768E-2</v>
      </c>
      <c r="G837">
        <v>830</v>
      </c>
      <c r="H837">
        <f t="shared" ca="1" si="28"/>
        <v>9.2834399394173227E-3</v>
      </c>
    </row>
    <row r="838" spans="2:8">
      <c r="B838" s="13">
        <v>37512</v>
      </c>
      <c r="C838">
        <v>32.620837999999999</v>
      </c>
      <c r="D838" s="262">
        <f t="shared" si="27"/>
        <v>-0.99638289759937892</v>
      </c>
      <c r="E838" s="105">
        <v>1.9627385462793741E-2</v>
      </c>
      <c r="G838">
        <v>831</v>
      </c>
      <c r="H838">
        <f t="shared" ca="1" si="28"/>
        <v>1.8458683827256798E-2</v>
      </c>
    </row>
    <row r="839" spans="2:8">
      <c r="B839" s="13">
        <v>44817</v>
      </c>
      <c r="C839">
        <v>9018.5</v>
      </c>
      <c r="D839" s="262">
        <f t="shared" si="27"/>
        <v>10.593108309813415</v>
      </c>
      <c r="E839" s="105">
        <v>1.9574401546438819E-2</v>
      </c>
      <c r="G839">
        <v>832</v>
      </c>
      <c r="H839">
        <f t="shared" ca="1" si="28"/>
        <v>4.089381401875064E-2</v>
      </c>
    </row>
    <row r="840" spans="2:8">
      <c r="B840" s="13">
        <v>43780</v>
      </c>
      <c r="C840">
        <v>777.91906700000004</v>
      </c>
      <c r="D840" s="262">
        <f t="shared" ref="D840:D903" si="29">(C840-C841)/C841</f>
        <v>7.0326602189635672</v>
      </c>
      <c r="E840" s="105">
        <v>1.9573231837583263E-2</v>
      </c>
      <c r="G840">
        <v>833</v>
      </c>
      <c r="H840">
        <f t="shared" ca="1" si="28"/>
        <v>4.426288242276006E-2</v>
      </c>
    </row>
    <row r="841" spans="2:8">
      <c r="B841" s="13">
        <v>41212</v>
      </c>
      <c r="C841">
        <v>96.844513000000006</v>
      </c>
      <c r="D841" s="262">
        <f t="shared" si="29"/>
        <v>-0.91583252457944031</v>
      </c>
      <c r="E841" s="105">
        <v>1.952228932009958E-2</v>
      </c>
      <c r="G841">
        <v>834</v>
      </c>
      <c r="H841">
        <f t="shared" ref="H841:H904" ca="1" si="30">_xlfn.NORM.INV(RAND(),N$9,N$10)</f>
        <v>-1.9687918498493195E-3</v>
      </c>
    </row>
    <row r="842" spans="2:8">
      <c r="B842" s="13">
        <v>44077</v>
      </c>
      <c r="C842">
        <v>1150.6168210000001</v>
      </c>
      <c r="D842" s="262">
        <f t="shared" si="29"/>
        <v>12.481869125444312</v>
      </c>
      <c r="E842" s="105">
        <v>1.9512293979999051E-2</v>
      </c>
      <c r="G842">
        <v>835</v>
      </c>
      <c r="H842">
        <f t="shared" ca="1" si="30"/>
        <v>2.0922858553088401E-2</v>
      </c>
    </row>
    <row r="843" spans="2:8">
      <c r="B843" s="13">
        <v>40779</v>
      </c>
      <c r="C843">
        <v>85.345496999999995</v>
      </c>
      <c r="D843" s="262">
        <f t="shared" si="29"/>
        <v>-0.91209319793466348</v>
      </c>
      <c r="E843" s="105">
        <v>1.9484055079125508E-2</v>
      </c>
      <c r="G843">
        <v>836</v>
      </c>
      <c r="H843">
        <f t="shared" ca="1" si="30"/>
        <v>-2.4410279188279892E-2</v>
      </c>
    </row>
    <row r="844" spans="2:8">
      <c r="B844" s="13">
        <v>42236</v>
      </c>
      <c r="C844">
        <v>970.86340299999995</v>
      </c>
      <c r="D844" s="262">
        <f t="shared" si="29"/>
        <v>-0.28688379598808667</v>
      </c>
      <c r="E844" s="105">
        <v>1.9474294380637372E-2</v>
      </c>
      <c r="G844">
        <v>837</v>
      </c>
      <c r="H844">
        <f t="shared" ca="1" si="30"/>
        <v>1.1422230622207182E-2</v>
      </c>
    </row>
    <row r="845" spans="2:8">
      <c r="B845" s="13">
        <v>43313</v>
      </c>
      <c r="C845">
        <v>1361.437866</v>
      </c>
      <c r="D845" s="262">
        <f t="shared" si="29"/>
        <v>35.347526673534254</v>
      </c>
      <c r="E845" s="105">
        <v>1.9468617010394443E-2</v>
      </c>
      <c r="G845">
        <v>838</v>
      </c>
      <c r="H845">
        <f t="shared" ca="1" si="30"/>
        <v>2.918506679852155E-2</v>
      </c>
    </row>
    <row r="846" spans="2:8">
      <c r="B846" s="13">
        <v>39764</v>
      </c>
      <c r="C846">
        <v>37.456135000000003</v>
      </c>
      <c r="D846" s="262">
        <f t="shared" si="29"/>
        <v>-0.50872294316707234</v>
      </c>
      <c r="E846" s="105">
        <v>1.9457202507492135E-2</v>
      </c>
      <c r="G846">
        <v>839</v>
      </c>
      <c r="H846">
        <f t="shared" ca="1" si="30"/>
        <v>-2.8533306520242348E-3</v>
      </c>
    </row>
    <row r="847" spans="2:8">
      <c r="B847" s="13">
        <v>41491</v>
      </c>
      <c r="C847">
        <v>76.242385999999996</v>
      </c>
      <c r="D847" s="262">
        <f t="shared" si="29"/>
        <v>-0.14922835395679576</v>
      </c>
      <c r="E847" s="105">
        <v>1.9449250151284628E-2</v>
      </c>
      <c r="G847">
        <v>840</v>
      </c>
      <c r="H847">
        <f t="shared" ca="1" si="30"/>
        <v>-1.6671482788273261E-2</v>
      </c>
    </row>
    <row r="848" spans="2:8">
      <c r="B848" s="13">
        <v>39070</v>
      </c>
      <c r="C848">
        <v>89.615570000000005</v>
      </c>
      <c r="D848" s="262">
        <f t="shared" si="29"/>
        <v>-0.63657320826540365</v>
      </c>
      <c r="E848" s="105">
        <v>1.9444899032312168E-2</v>
      </c>
      <c r="G848">
        <v>841</v>
      </c>
      <c r="H848">
        <f t="shared" ca="1" si="30"/>
        <v>2.9061114716285672E-2</v>
      </c>
    </row>
    <row r="849" spans="2:8">
      <c r="B849" s="13">
        <v>41744</v>
      </c>
      <c r="C849">
        <v>246.58493000000001</v>
      </c>
      <c r="D849" s="262">
        <f t="shared" si="29"/>
        <v>-0.82033159400869948</v>
      </c>
      <c r="E849" s="105">
        <v>1.9428269769922148E-2</v>
      </c>
      <c r="G849">
        <v>842</v>
      </c>
      <c r="H849">
        <f t="shared" ca="1" si="30"/>
        <v>1.4259570505327123E-2</v>
      </c>
    </row>
    <row r="850" spans="2:8">
      <c r="B850" s="13">
        <v>43335</v>
      </c>
      <c r="C850">
        <v>1372.4445800000001</v>
      </c>
      <c r="D850" s="262">
        <f t="shared" si="29"/>
        <v>3.8309778851288856</v>
      </c>
      <c r="E850" s="105">
        <v>1.9417046757764723E-2</v>
      </c>
      <c r="G850">
        <v>843</v>
      </c>
      <c r="H850">
        <f t="shared" ca="1" si="30"/>
        <v>-3.1670050526111243E-2</v>
      </c>
    </row>
    <row r="851" spans="2:8">
      <c r="B851" s="13">
        <v>41844</v>
      </c>
      <c r="C851">
        <v>284.09249899999998</v>
      </c>
      <c r="D851" s="262">
        <f t="shared" si="29"/>
        <v>2.8629802002556</v>
      </c>
      <c r="E851" s="105">
        <v>1.9403298609923011E-2</v>
      </c>
      <c r="G851">
        <v>844</v>
      </c>
      <c r="H851">
        <f t="shared" ca="1" si="30"/>
        <v>3.4340833231651054E-2</v>
      </c>
    </row>
    <row r="852" spans="2:8">
      <c r="B852" s="13">
        <v>39619</v>
      </c>
      <c r="C852">
        <v>73.542312999999993</v>
      </c>
      <c r="D852" s="262">
        <f t="shared" si="29"/>
        <v>-5.2380696207689939E-2</v>
      </c>
      <c r="E852" s="105">
        <v>1.9400618496396557E-2</v>
      </c>
      <c r="G852">
        <v>845</v>
      </c>
      <c r="H852">
        <f t="shared" ca="1" si="30"/>
        <v>2.5629703152814313E-2</v>
      </c>
    </row>
    <row r="853" spans="2:8">
      <c r="B853" s="13">
        <v>41502</v>
      </c>
      <c r="C853">
        <v>77.607444999999998</v>
      </c>
      <c r="D853" s="262">
        <f t="shared" si="29"/>
        <v>-0.28423000917767055</v>
      </c>
      <c r="E853" s="105">
        <v>1.9400362162406183E-2</v>
      </c>
      <c r="G853">
        <v>846</v>
      </c>
      <c r="H853">
        <f t="shared" ca="1" si="30"/>
        <v>1.1731955437565889E-2</v>
      </c>
    </row>
    <row r="854" spans="2:8">
      <c r="B854" s="13">
        <v>40641</v>
      </c>
      <c r="C854">
        <v>108.425117</v>
      </c>
      <c r="D854" s="262">
        <f t="shared" si="29"/>
        <v>0.36969412429330717</v>
      </c>
      <c r="E854" s="105">
        <v>1.9383601753802358E-2</v>
      </c>
      <c r="G854">
        <v>847</v>
      </c>
      <c r="H854">
        <f t="shared" ca="1" si="30"/>
        <v>-3.6252059693454838E-2</v>
      </c>
    </row>
    <row r="855" spans="2:8">
      <c r="B855" s="13">
        <v>40891</v>
      </c>
      <c r="C855">
        <v>79.160094999999998</v>
      </c>
      <c r="D855" s="262">
        <f t="shared" si="29"/>
        <v>-0.98652568146650588</v>
      </c>
      <c r="E855" s="105">
        <v>1.9366904889524694E-2</v>
      </c>
      <c r="G855">
        <v>848</v>
      </c>
      <c r="H855">
        <f t="shared" ca="1" si="30"/>
        <v>-2.6705997254929181E-2</v>
      </c>
    </row>
    <row r="856" spans="2:8">
      <c r="B856" s="13">
        <v>44525</v>
      </c>
      <c r="C856">
        <v>5874.8867190000001</v>
      </c>
      <c r="D856" s="262">
        <f t="shared" si="29"/>
        <v>22.356559234904992</v>
      </c>
      <c r="E856" s="105">
        <v>1.9338059793443201E-2</v>
      </c>
      <c r="G856">
        <v>849</v>
      </c>
      <c r="H856">
        <f t="shared" ca="1" si="30"/>
        <v>1.5662880530744744E-2</v>
      </c>
    </row>
    <row r="857" spans="2:8">
      <c r="B857" s="13">
        <v>41731</v>
      </c>
      <c r="C857">
        <v>251.53048699999999</v>
      </c>
      <c r="D857" s="262">
        <f t="shared" si="29"/>
        <v>-0.95943508070983552</v>
      </c>
      <c r="E857" s="105">
        <v>1.9316192895877094E-2</v>
      </c>
      <c r="G857">
        <v>850</v>
      </c>
      <c r="H857">
        <f t="shared" ca="1" si="30"/>
        <v>-1.3574926471597321E-2</v>
      </c>
    </row>
    <row r="858" spans="2:8">
      <c r="B858" s="13">
        <v>44995</v>
      </c>
      <c r="C858">
        <v>6200.6899409999996</v>
      </c>
      <c r="D858" s="262">
        <f t="shared" si="29"/>
        <v>23.960513403656822</v>
      </c>
      <c r="E858" s="105">
        <v>1.9303660319743572E-2</v>
      </c>
      <c r="G858">
        <v>851</v>
      </c>
      <c r="H858">
        <f t="shared" ca="1" si="30"/>
        <v>-1.1397451810567396E-2</v>
      </c>
    </row>
    <row r="859" spans="2:8">
      <c r="B859" s="13">
        <v>41807</v>
      </c>
      <c r="C859">
        <v>248.41996800000001</v>
      </c>
      <c r="D859" s="262">
        <f t="shared" si="29"/>
        <v>3.0857261171087482</v>
      </c>
      <c r="E859" s="105">
        <v>1.9282244180618538E-2</v>
      </c>
      <c r="G859">
        <v>852</v>
      </c>
      <c r="H859">
        <f t="shared" ca="1" si="30"/>
        <v>-2.0313477090566651E-2</v>
      </c>
    </row>
    <row r="860" spans="2:8">
      <c r="B860" s="13">
        <v>38904</v>
      </c>
      <c r="C860">
        <v>60.801913999999996</v>
      </c>
      <c r="D860" s="262">
        <f t="shared" si="29"/>
        <v>-4.4877274913289709E-2</v>
      </c>
      <c r="E860" s="105">
        <v>1.9253118849889509E-2</v>
      </c>
      <c r="G860">
        <v>853</v>
      </c>
      <c r="H860">
        <f t="shared" ca="1" si="30"/>
        <v>6.0982869885491252E-2</v>
      </c>
    </row>
    <row r="861" spans="2:8">
      <c r="B861" s="13">
        <v>38450</v>
      </c>
      <c r="C861">
        <v>63.658745000000003</v>
      </c>
      <c r="D861" s="262">
        <f t="shared" si="29"/>
        <v>-0.95775890025524157</v>
      </c>
      <c r="E861" s="105">
        <v>1.922563870210859E-2</v>
      </c>
      <c r="G861">
        <v>854</v>
      </c>
      <c r="H861">
        <f t="shared" ca="1" si="30"/>
        <v>2.2607027856039862E-2</v>
      </c>
    </row>
    <row r="862" spans="2:8">
      <c r="B862" s="13">
        <v>44160</v>
      </c>
      <c r="C862">
        <v>1507.0333250000001</v>
      </c>
      <c r="D862" s="262">
        <f t="shared" si="29"/>
        <v>1.0108577633427744</v>
      </c>
      <c r="E862" s="105">
        <v>1.9205259411347417E-2</v>
      </c>
      <c r="G862">
        <v>855</v>
      </c>
      <c r="H862">
        <f t="shared" ca="1" si="30"/>
        <v>-2.3284703136752523E-2</v>
      </c>
    </row>
    <row r="863" spans="2:8">
      <c r="B863" s="13">
        <v>43966</v>
      </c>
      <c r="C863">
        <v>749.44799799999998</v>
      </c>
      <c r="D863" s="262">
        <f t="shared" si="29"/>
        <v>-0.90299641429859834</v>
      </c>
      <c r="E863" s="105">
        <v>1.9195540235908821E-2</v>
      </c>
      <c r="G863">
        <v>856</v>
      </c>
      <c r="H863">
        <f t="shared" ca="1" si="30"/>
        <v>2.9459345938897402E-2</v>
      </c>
    </row>
    <row r="864" spans="2:8">
      <c r="B864" s="13">
        <v>45092</v>
      </c>
      <c r="C864">
        <v>7725.982422</v>
      </c>
      <c r="D864" s="262">
        <f t="shared" si="29"/>
        <v>289.81308685958487</v>
      </c>
      <c r="E864">
        <v>1.9155231846024735E-2</v>
      </c>
      <c r="G864">
        <v>857</v>
      </c>
      <c r="H864">
        <f t="shared" ca="1" si="30"/>
        <v>5.4986307527209205E-2</v>
      </c>
    </row>
    <row r="865" spans="2:8">
      <c r="B865" s="13">
        <v>37854</v>
      </c>
      <c r="C865">
        <v>26.566832000000002</v>
      </c>
      <c r="D865" s="262">
        <f t="shared" si="29"/>
        <v>-0.99646243770646226</v>
      </c>
      <c r="E865" s="105">
        <v>1.9147761976951321E-2</v>
      </c>
      <c r="G865">
        <v>858</v>
      </c>
      <c r="H865">
        <f t="shared" ca="1" si="30"/>
        <v>-2.2968364449324822E-2</v>
      </c>
    </row>
    <row r="866" spans="2:8">
      <c r="B866" s="13">
        <v>44592</v>
      </c>
      <c r="C866">
        <v>7509.9262699999999</v>
      </c>
      <c r="D866" s="262">
        <f t="shared" si="29"/>
        <v>57.722856275868267</v>
      </c>
      <c r="E866" s="105">
        <v>1.908949680762111E-2</v>
      </c>
      <c r="G866">
        <v>859</v>
      </c>
      <c r="H866">
        <f t="shared" ca="1" si="30"/>
        <v>1.5762235718560901E-2</v>
      </c>
    </row>
    <row r="867" spans="2:8">
      <c r="B867" s="13">
        <v>40484</v>
      </c>
      <c r="C867">
        <v>127.887619</v>
      </c>
      <c r="D867" s="262">
        <f t="shared" si="29"/>
        <v>0.12358003600513316</v>
      </c>
      <c r="E867" s="105">
        <v>1.9056942733367978E-2</v>
      </c>
      <c r="G867">
        <v>860</v>
      </c>
      <c r="H867">
        <f t="shared" ca="1" si="30"/>
        <v>2.6781427332083062E-2</v>
      </c>
    </row>
    <row r="868" spans="2:8">
      <c r="B868" s="13">
        <v>39339</v>
      </c>
      <c r="C868">
        <v>113.82154800000001</v>
      </c>
      <c r="D868" s="262">
        <f t="shared" si="29"/>
        <v>-0.92528284219803658</v>
      </c>
      <c r="E868" s="105">
        <v>1.9039858876985664E-2</v>
      </c>
      <c r="G868">
        <v>861</v>
      </c>
      <c r="H868">
        <f t="shared" ca="1" si="30"/>
        <v>-3.3116034614889316E-2</v>
      </c>
    </row>
    <row r="869" spans="2:8">
      <c r="B869" s="13">
        <v>44141</v>
      </c>
      <c r="C869">
        <v>1523.365601</v>
      </c>
      <c r="D869" s="262">
        <f t="shared" si="29"/>
        <v>-0.80021959266080611</v>
      </c>
      <c r="E869" s="105">
        <v>1.8961997952812643E-2</v>
      </c>
      <c r="G869">
        <v>862</v>
      </c>
      <c r="H869">
        <f t="shared" ca="1" si="30"/>
        <v>2.9825403427865653E-2</v>
      </c>
    </row>
    <row r="870" spans="2:8">
      <c r="B870" s="13">
        <v>45230</v>
      </c>
      <c r="C870">
        <v>7625.2001950000003</v>
      </c>
      <c r="D870" s="262">
        <f t="shared" si="29"/>
        <v>313.25510246219523</v>
      </c>
      <c r="E870">
        <v>1.8948645649967597E-2</v>
      </c>
      <c r="G870">
        <v>863</v>
      </c>
      <c r="H870">
        <f t="shared" ca="1" si="30"/>
        <v>-2.209809697825316E-2</v>
      </c>
    </row>
    <row r="871" spans="2:8">
      <c r="B871" s="13">
        <v>38068</v>
      </c>
      <c r="C871">
        <v>24.264364</v>
      </c>
      <c r="D871" s="262">
        <f t="shared" si="29"/>
        <v>-0.65433213322965733</v>
      </c>
      <c r="E871" s="105">
        <v>1.8931585800613625E-2</v>
      </c>
      <c r="G871">
        <v>864</v>
      </c>
      <c r="H871">
        <f t="shared" ca="1" si="30"/>
        <v>2.7276999025436614E-2</v>
      </c>
    </row>
    <row r="872" spans="2:8">
      <c r="B872" s="13">
        <v>38677</v>
      </c>
      <c r="C872">
        <v>70.195601999999994</v>
      </c>
      <c r="D872" s="262">
        <f t="shared" si="29"/>
        <v>-0.88585959764070277</v>
      </c>
      <c r="E872" s="105">
        <v>1.8910346456303101E-2</v>
      </c>
      <c r="G872">
        <v>865</v>
      </c>
      <c r="H872">
        <f t="shared" ca="1" si="30"/>
        <v>-9.4360132392874697E-4</v>
      </c>
    </row>
    <row r="873" spans="2:8">
      <c r="B873" s="13">
        <v>43726</v>
      </c>
      <c r="C873">
        <v>614.993469</v>
      </c>
      <c r="D873" s="262">
        <f t="shared" si="29"/>
        <v>-0.90537686297176045</v>
      </c>
      <c r="E873" s="105">
        <v>1.8834794182061566E-2</v>
      </c>
      <c r="G873">
        <v>866</v>
      </c>
      <c r="H873">
        <f t="shared" ca="1" si="30"/>
        <v>-3.6835880131878976E-3</v>
      </c>
    </row>
    <row r="874" spans="2:8">
      <c r="B874" s="13">
        <v>44910</v>
      </c>
      <c r="C874">
        <v>6499.3984380000002</v>
      </c>
      <c r="D874" s="262">
        <f t="shared" si="29"/>
        <v>17.397545643291636</v>
      </c>
      <c r="E874" s="105">
        <v>1.8812032780894095E-2</v>
      </c>
      <c r="G874">
        <v>867</v>
      </c>
      <c r="H874">
        <f t="shared" ca="1" si="30"/>
        <v>2.3882678195493588E-2</v>
      </c>
    </row>
    <row r="875" spans="2:8">
      <c r="B875" s="13">
        <v>42040</v>
      </c>
      <c r="C875">
        <v>353.27529900000002</v>
      </c>
      <c r="D875" s="262">
        <f t="shared" si="29"/>
        <v>-0.91682841222526623</v>
      </c>
      <c r="E875" s="105">
        <v>1.8804915203895427E-2</v>
      </c>
      <c r="G875">
        <v>868</v>
      </c>
      <c r="H875">
        <f t="shared" ca="1" si="30"/>
        <v>1.2224095797972052E-2</v>
      </c>
    </row>
    <row r="876" spans="2:8">
      <c r="B876" s="13">
        <v>44393</v>
      </c>
      <c r="C876">
        <v>4247.5478519999997</v>
      </c>
      <c r="D876" s="262">
        <f t="shared" si="29"/>
        <v>48.231227854600164</v>
      </c>
      <c r="E876" s="105">
        <v>1.8776500158946927E-2</v>
      </c>
      <c r="G876">
        <v>869</v>
      </c>
      <c r="H876">
        <f t="shared" ca="1" si="30"/>
        <v>4.5491121074710823E-2</v>
      </c>
    </row>
    <row r="877" spans="2:8">
      <c r="B877" s="13">
        <v>41011</v>
      </c>
      <c r="C877">
        <v>86.277512000000002</v>
      </c>
      <c r="D877" s="262">
        <f t="shared" si="29"/>
        <v>-0.14700401831222024</v>
      </c>
      <c r="E877" s="105">
        <v>1.8759074101249822E-2</v>
      </c>
      <c r="G877">
        <v>870</v>
      </c>
      <c r="H877">
        <f t="shared" ca="1" si="30"/>
        <v>3.7565161683977021E-2</v>
      </c>
    </row>
    <row r="878" spans="2:8">
      <c r="B878" s="13">
        <v>40185</v>
      </c>
      <c r="C878">
        <v>101.146446</v>
      </c>
      <c r="D878" s="262">
        <f t="shared" si="29"/>
        <v>0.82728977480278487</v>
      </c>
      <c r="E878" s="105">
        <v>1.8752462302442277E-2</v>
      </c>
      <c r="G878">
        <v>871</v>
      </c>
      <c r="H878">
        <f t="shared" ca="1" si="30"/>
        <v>1.9106384134758257E-2</v>
      </c>
    </row>
    <row r="879" spans="2:8">
      <c r="B879" s="13">
        <v>38384</v>
      </c>
      <c r="C879">
        <v>55.353259999999999</v>
      </c>
      <c r="D879" s="262">
        <f t="shared" si="29"/>
        <v>-0.93870031101342444</v>
      </c>
      <c r="E879" s="105">
        <v>1.8723195216836113E-2</v>
      </c>
      <c r="G879">
        <v>872</v>
      </c>
      <c r="H879">
        <f t="shared" ca="1" si="30"/>
        <v>-2.9642939419042076E-3</v>
      </c>
    </row>
    <row r="880" spans="2:8">
      <c r="B880" s="13">
        <v>42283</v>
      </c>
      <c r="C880">
        <v>902.99414100000001</v>
      </c>
      <c r="D880" s="262">
        <f t="shared" si="29"/>
        <v>-0.85591170937971683</v>
      </c>
      <c r="E880" s="105">
        <v>1.870445457619593E-2</v>
      </c>
      <c r="G880">
        <v>873</v>
      </c>
      <c r="H880">
        <f t="shared" ca="1" si="30"/>
        <v>-4.543034167818291E-3</v>
      </c>
    </row>
    <row r="881" spans="2:8">
      <c r="B881" s="13">
        <v>44476</v>
      </c>
      <c r="C881">
        <v>6266.9501950000003</v>
      </c>
      <c r="D881" s="262">
        <f t="shared" si="29"/>
        <v>53.29975743056324</v>
      </c>
      <c r="E881" s="105">
        <v>1.8702638296868371E-2</v>
      </c>
      <c r="G881">
        <v>874</v>
      </c>
      <c r="H881">
        <f t="shared" ca="1" si="30"/>
        <v>-8.3278587724883238E-3</v>
      </c>
    </row>
    <row r="882" spans="2:8">
      <c r="B882" s="13">
        <v>40247</v>
      </c>
      <c r="C882">
        <v>115.413963</v>
      </c>
      <c r="D882" s="262">
        <f t="shared" si="29"/>
        <v>-3.3664115692280359E-2</v>
      </c>
      <c r="E882" s="105">
        <v>1.8681874623799711E-2</v>
      </c>
      <c r="G882">
        <v>875</v>
      </c>
      <c r="H882">
        <f t="shared" ca="1" si="30"/>
        <v>-9.8701715172503073E-3</v>
      </c>
    </row>
    <row r="883" spans="2:8">
      <c r="B883" s="13">
        <v>40550</v>
      </c>
      <c r="C883">
        <v>119.434624</v>
      </c>
      <c r="D883" s="262">
        <f t="shared" si="29"/>
        <v>0.84470667140920541</v>
      </c>
      <c r="E883" s="105">
        <v>1.8638946704482153E-2</v>
      </c>
      <c r="G883">
        <v>876</v>
      </c>
      <c r="H883">
        <f t="shared" ca="1" si="30"/>
        <v>5.0952577065302825E-2</v>
      </c>
    </row>
    <row r="884" spans="2:8">
      <c r="B884" s="13">
        <v>38652</v>
      </c>
      <c r="C884">
        <v>64.744506999999999</v>
      </c>
      <c r="D884" s="262">
        <f t="shared" si="29"/>
        <v>-0.3765462351276449</v>
      </c>
      <c r="E884" s="105">
        <v>1.8608448021593806E-2</v>
      </c>
      <c r="G884">
        <v>877</v>
      </c>
      <c r="H884">
        <f t="shared" ca="1" si="30"/>
        <v>-1.2409994799643121E-2</v>
      </c>
    </row>
    <row r="885" spans="2:8">
      <c r="B885" s="13">
        <v>40666</v>
      </c>
      <c r="C885">
        <v>103.848129</v>
      </c>
      <c r="D885" s="262">
        <f t="shared" si="29"/>
        <v>-0.81406846704271529</v>
      </c>
      <c r="E885" s="105">
        <v>1.8604696327969288E-2</v>
      </c>
      <c r="G885">
        <v>878</v>
      </c>
      <c r="H885">
        <f t="shared" ca="1" si="30"/>
        <v>-2.1032604600699688E-2</v>
      </c>
    </row>
    <row r="886" spans="2:8">
      <c r="B886" s="13">
        <v>42076</v>
      </c>
      <c r="C886">
        <v>558.52886999999998</v>
      </c>
      <c r="D886" s="262">
        <f t="shared" si="29"/>
        <v>-0.52077125992033835</v>
      </c>
      <c r="E886" s="105">
        <v>1.8604378926949976E-2</v>
      </c>
      <c r="G886">
        <v>879</v>
      </c>
      <c r="H886">
        <f t="shared" ca="1" si="30"/>
        <v>4.3682843003629332E-2</v>
      </c>
    </row>
    <row r="887" spans="2:8">
      <c r="B887" s="13">
        <v>43220</v>
      </c>
      <c r="C887">
        <v>1165.474487</v>
      </c>
      <c r="D887" s="262">
        <f t="shared" si="29"/>
        <v>20.608609529421855</v>
      </c>
      <c r="E887" s="105">
        <v>1.8597936779339973E-2</v>
      </c>
      <c r="G887">
        <v>880</v>
      </c>
      <c r="H887">
        <f t="shared" ca="1" si="30"/>
        <v>-8.5956248888078481E-3</v>
      </c>
    </row>
    <row r="888" spans="2:8">
      <c r="B888" s="13">
        <v>38300</v>
      </c>
      <c r="C888">
        <v>53.935654</v>
      </c>
      <c r="D888" s="262">
        <f t="shared" si="29"/>
        <v>-0.93493357999410254</v>
      </c>
      <c r="E888" s="105">
        <v>1.8582642678403004E-2</v>
      </c>
      <c r="G888">
        <v>881</v>
      </c>
      <c r="H888">
        <f t="shared" ca="1" si="30"/>
        <v>-4.1437300113455845E-2</v>
      </c>
    </row>
    <row r="889" spans="2:8">
      <c r="B889" s="13">
        <v>43588</v>
      </c>
      <c r="C889">
        <v>828.93225099999995</v>
      </c>
      <c r="D889" s="262">
        <f t="shared" si="29"/>
        <v>9.9553006102640822</v>
      </c>
      <c r="E889" s="105">
        <v>1.8537890978677793E-2</v>
      </c>
      <c r="G889">
        <v>882</v>
      </c>
      <c r="H889">
        <f t="shared" ca="1" si="30"/>
        <v>-6.024908504330323E-3</v>
      </c>
    </row>
    <row r="890" spans="2:8">
      <c r="B890" s="13">
        <v>40906</v>
      </c>
      <c r="C890">
        <v>75.664947999999995</v>
      </c>
      <c r="D890" s="262">
        <f t="shared" si="29"/>
        <v>0.37273700525238024</v>
      </c>
      <c r="E890" s="105">
        <v>1.8534404376649334E-2</v>
      </c>
      <c r="G890">
        <v>883</v>
      </c>
      <c r="H890">
        <f t="shared" ca="1" si="30"/>
        <v>4.0424998173552724E-2</v>
      </c>
    </row>
    <row r="891" spans="2:8">
      <c r="B891" s="13">
        <v>38407</v>
      </c>
      <c r="C891">
        <v>55.119770000000003</v>
      </c>
      <c r="D891" s="262">
        <f t="shared" si="29"/>
        <v>-0.79402028758408039</v>
      </c>
      <c r="E891" s="105">
        <v>1.8490031967638203E-2</v>
      </c>
      <c r="G891">
        <v>884</v>
      </c>
      <c r="H891">
        <f t="shared" ca="1" si="30"/>
        <v>3.6965160364812774E-2</v>
      </c>
    </row>
    <row r="892" spans="2:8">
      <c r="B892" s="13">
        <v>41712</v>
      </c>
      <c r="C892">
        <v>267.59805299999999</v>
      </c>
      <c r="D892" s="262">
        <f t="shared" si="29"/>
        <v>1.4018222046793383</v>
      </c>
      <c r="E892" s="105">
        <v>1.848231147110117E-2</v>
      </c>
      <c r="G892">
        <v>885</v>
      </c>
      <c r="H892">
        <f t="shared" ca="1" si="30"/>
        <v>-9.3993471448822318E-3</v>
      </c>
    </row>
    <row r="893" spans="2:8">
      <c r="B893" s="13">
        <v>40659</v>
      </c>
      <c r="C893">
        <v>111.414597</v>
      </c>
      <c r="D893" s="262">
        <f t="shared" si="29"/>
        <v>-0.98553817799468391</v>
      </c>
      <c r="E893" s="105">
        <v>1.8469778336881546E-2</v>
      </c>
      <c r="G893">
        <v>886</v>
      </c>
      <c r="H893">
        <f t="shared" ca="1" si="30"/>
        <v>7.6502581126409845E-4</v>
      </c>
    </row>
    <row r="894" spans="2:8">
      <c r="B894" s="13">
        <v>45218</v>
      </c>
      <c r="C894">
        <v>7704.0498049999997</v>
      </c>
      <c r="D894" s="262">
        <f t="shared" si="29"/>
        <v>83.210929887169783</v>
      </c>
      <c r="E894">
        <v>1.8461464862939966E-2</v>
      </c>
      <c r="G894">
        <v>887</v>
      </c>
      <c r="H894">
        <f t="shared" ca="1" si="30"/>
        <v>3.8653106140122302E-2</v>
      </c>
    </row>
    <row r="895" spans="2:8">
      <c r="B895" s="13">
        <v>39038</v>
      </c>
      <c r="C895">
        <v>91.485152999999997</v>
      </c>
      <c r="D895" s="262">
        <f t="shared" si="29"/>
        <v>0.80443433893652139</v>
      </c>
      <c r="E895" s="105">
        <v>1.8434190191824438E-2</v>
      </c>
      <c r="G895">
        <v>888</v>
      </c>
      <c r="H895">
        <f t="shared" ca="1" si="30"/>
        <v>-1.3194315265145378E-2</v>
      </c>
    </row>
    <row r="896" spans="2:8">
      <c r="B896" s="13">
        <v>38247</v>
      </c>
      <c r="C896">
        <v>50.700184</v>
      </c>
      <c r="D896" s="262">
        <f t="shared" si="29"/>
        <v>-0.80207828059788111</v>
      </c>
      <c r="E896" s="105">
        <v>1.8425561577301318E-2</v>
      </c>
      <c r="G896">
        <v>889</v>
      </c>
      <c r="H896">
        <f t="shared" ca="1" si="30"/>
        <v>1.4140149126307561E-2</v>
      </c>
    </row>
    <row r="897" spans="2:8">
      <c r="B897" s="13">
        <v>41810</v>
      </c>
      <c r="C897">
        <v>256.16281099999998</v>
      </c>
      <c r="D897" s="262">
        <f t="shared" si="29"/>
        <v>3.2630057108938333</v>
      </c>
      <c r="E897" s="105">
        <v>1.8416550833458143E-2</v>
      </c>
      <c r="G897">
        <v>890</v>
      </c>
      <c r="H897">
        <f t="shared" ca="1" si="30"/>
        <v>-1.7897701996084665E-2</v>
      </c>
    </row>
    <row r="898" spans="2:8">
      <c r="B898" s="13">
        <v>38482</v>
      </c>
      <c r="C898">
        <v>60.089717999999998</v>
      </c>
      <c r="D898" s="262">
        <f t="shared" si="29"/>
        <v>-0.99289648307187794</v>
      </c>
      <c r="E898" s="105">
        <v>1.8371825788420705E-2</v>
      </c>
      <c r="G898">
        <v>891</v>
      </c>
      <c r="H898">
        <f t="shared" ca="1" si="30"/>
        <v>2.590681299091047E-2</v>
      </c>
    </row>
    <row r="899" spans="2:8">
      <c r="B899" s="13">
        <v>45246</v>
      </c>
      <c r="C899">
        <v>8459.1503909999992</v>
      </c>
      <c r="D899" s="262">
        <f t="shared" si="29"/>
        <v>129.48971075531557</v>
      </c>
      <c r="E899">
        <v>1.8365009652651771E-2</v>
      </c>
      <c r="G899">
        <v>892</v>
      </c>
      <c r="H899">
        <f t="shared" ca="1" si="30"/>
        <v>3.4959310001109619E-3</v>
      </c>
    </row>
    <row r="900" spans="2:8">
      <c r="B900" s="13">
        <v>38449</v>
      </c>
      <c r="C900">
        <v>64.826187000000004</v>
      </c>
      <c r="D900" s="262">
        <f t="shared" si="29"/>
        <v>-0.95292699552766857</v>
      </c>
      <c r="E900" s="105">
        <v>1.833906716194297E-2</v>
      </c>
      <c r="G900">
        <v>893</v>
      </c>
      <c r="H900">
        <f t="shared" ca="1" si="30"/>
        <v>-4.3015588987551177E-3</v>
      </c>
    </row>
    <row r="901" spans="2:8">
      <c r="B901" s="13">
        <v>43308</v>
      </c>
      <c r="C901">
        <v>1377.1414789999999</v>
      </c>
      <c r="D901" s="262">
        <f t="shared" si="29"/>
        <v>16.372682377552358</v>
      </c>
      <c r="E901" s="105">
        <v>1.8312402728944393E-2</v>
      </c>
      <c r="G901">
        <v>894</v>
      </c>
      <c r="H901">
        <f t="shared" ca="1" si="30"/>
        <v>-9.0254114718824876E-4</v>
      </c>
    </row>
    <row r="902" spans="2:8">
      <c r="B902" s="13">
        <v>39008</v>
      </c>
      <c r="C902">
        <v>79.270515000000003</v>
      </c>
      <c r="D902" s="262">
        <f t="shared" si="29"/>
        <v>-6.6314392174853729E-2</v>
      </c>
      <c r="E902" s="105">
        <v>1.8298134663870209E-2</v>
      </c>
      <c r="G902">
        <v>895</v>
      </c>
      <c r="H902">
        <f t="shared" ca="1" si="30"/>
        <v>2.6775459046425004E-2</v>
      </c>
    </row>
    <row r="903" spans="2:8">
      <c r="B903" s="13">
        <v>40863</v>
      </c>
      <c r="C903">
        <v>84.900649999999999</v>
      </c>
      <c r="D903" s="262">
        <f t="shared" si="29"/>
        <v>-2.8127970504401988E-2</v>
      </c>
      <c r="E903" s="105">
        <v>1.8292776026083802E-2</v>
      </c>
      <c r="G903">
        <v>896</v>
      </c>
      <c r="H903">
        <f t="shared" ca="1" si="30"/>
        <v>1.8377627926932844E-2</v>
      </c>
    </row>
    <row r="904" spans="2:8">
      <c r="B904" s="13">
        <v>40828</v>
      </c>
      <c r="C904">
        <v>87.357849000000002</v>
      </c>
      <c r="D904" s="262">
        <f t="shared" ref="D904:D967" si="31">(C904-C905)/C905</f>
        <v>-0.13931329717145041</v>
      </c>
      <c r="E904" s="105">
        <v>1.8271428401079808E-2</v>
      </c>
      <c r="G904">
        <v>897</v>
      </c>
      <c r="H904">
        <f t="shared" ca="1" si="30"/>
        <v>1.5408176206937796E-2</v>
      </c>
    </row>
    <row r="905" spans="2:8">
      <c r="B905" s="13">
        <v>39374</v>
      </c>
      <c r="C905">
        <v>101.497849</v>
      </c>
      <c r="D905" s="262">
        <f t="shared" si="31"/>
        <v>0.5573591998533135</v>
      </c>
      <c r="E905" s="105">
        <v>1.8234978561385694E-2</v>
      </c>
      <c r="G905">
        <v>898</v>
      </c>
      <c r="H905">
        <f t="shared" ref="H905:H968" ca="1" si="32">_xlfn.NORM.INV(RAND(),N$9,N$10)</f>
        <v>1.2968768871611989E-2</v>
      </c>
    </row>
    <row r="906" spans="2:8">
      <c r="B906" s="13">
        <v>38890</v>
      </c>
      <c r="C906">
        <v>65.173050000000003</v>
      </c>
      <c r="D906" s="262">
        <f t="shared" si="31"/>
        <v>1.1292673689707504</v>
      </c>
      <c r="E906" s="105">
        <v>1.82112869368076E-2</v>
      </c>
      <c r="G906">
        <v>899</v>
      </c>
      <c r="H906">
        <f t="shared" ca="1" si="32"/>
        <v>-3.3624675797150942E-2</v>
      </c>
    </row>
    <row r="907" spans="2:8">
      <c r="B907" s="13">
        <v>37593</v>
      </c>
      <c r="C907">
        <v>30.608204000000001</v>
      </c>
      <c r="D907" s="262">
        <f t="shared" si="31"/>
        <v>-0.70403935817115804</v>
      </c>
      <c r="E907" s="105">
        <v>1.8211181739172154E-2</v>
      </c>
      <c r="G907">
        <v>900</v>
      </c>
      <c r="H907">
        <f t="shared" ca="1" si="32"/>
        <v>-2.3213806748609608E-2</v>
      </c>
    </row>
    <row r="908" spans="2:8">
      <c r="B908" s="13">
        <v>40228</v>
      </c>
      <c r="C908">
        <v>103.41984600000001</v>
      </c>
      <c r="D908" s="262">
        <f t="shared" si="31"/>
        <v>0.99830454948657299</v>
      </c>
      <c r="E908" s="105">
        <v>1.8136280943656064E-2</v>
      </c>
      <c r="G908">
        <v>901</v>
      </c>
      <c r="H908">
        <f t="shared" ca="1" si="32"/>
        <v>4.6420856258821148E-2</v>
      </c>
    </row>
    <row r="909" spans="2:8">
      <c r="B909" s="13">
        <v>39716</v>
      </c>
      <c r="C909">
        <v>51.753796000000001</v>
      </c>
      <c r="D909" s="262">
        <f t="shared" si="31"/>
        <v>-0.99214439265746612</v>
      </c>
      <c r="E909" s="105">
        <v>1.813460810043634E-2</v>
      </c>
      <c r="G909">
        <v>902</v>
      </c>
      <c r="H909">
        <f t="shared" ca="1" si="32"/>
        <v>4.2470991755293397E-2</v>
      </c>
    </row>
    <row r="910" spans="2:8">
      <c r="B910" s="13">
        <v>44624</v>
      </c>
      <c r="C910">
        <v>6588.1342770000001</v>
      </c>
      <c r="D910" s="262">
        <f t="shared" si="31"/>
        <v>63.60731114499886</v>
      </c>
      <c r="E910" s="105">
        <v>1.8131917761705186E-2</v>
      </c>
      <c r="G910">
        <v>903</v>
      </c>
      <c r="H910">
        <f t="shared" ca="1" si="32"/>
        <v>2.0392981876919358E-2</v>
      </c>
    </row>
    <row r="911" spans="2:8">
      <c r="B911" s="13">
        <v>40416</v>
      </c>
      <c r="C911">
        <v>101.971962</v>
      </c>
      <c r="D911" s="262">
        <f t="shared" si="31"/>
        <v>0.36664638559744056</v>
      </c>
      <c r="E911" s="105">
        <v>1.8114450576077253E-2</v>
      </c>
      <c r="G911">
        <v>904</v>
      </c>
      <c r="H911">
        <f t="shared" ca="1" si="32"/>
        <v>9.8515137367722588E-3</v>
      </c>
    </row>
    <row r="912" spans="2:8">
      <c r="B912" s="13">
        <v>39500</v>
      </c>
      <c r="C912">
        <v>74.614738000000003</v>
      </c>
      <c r="D912" s="262">
        <f t="shared" si="31"/>
        <v>-0.9215812490036428</v>
      </c>
      <c r="E912" s="105">
        <v>1.8105267719576257E-2</v>
      </c>
      <c r="G912">
        <v>905</v>
      </c>
      <c r="H912">
        <f t="shared" ca="1" si="32"/>
        <v>-1.5720378578699002E-2</v>
      </c>
    </row>
    <row r="913" spans="2:8">
      <c r="B913" s="13">
        <v>43878</v>
      </c>
      <c r="C913">
        <v>951.49102800000003</v>
      </c>
      <c r="D913" s="262">
        <f t="shared" si="31"/>
        <v>-0.84812920016284288</v>
      </c>
      <c r="E913" s="105">
        <v>1.8040252088359385E-2</v>
      </c>
      <c r="G913">
        <v>906</v>
      </c>
      <c r="H913">
        <f t="shared" ca="1" si="32"/>
        <v>-5.3663591088094079E-3</v>
      </c>
    </row>
    <row r="914" spans="2:8">
      <c r="B914" s="13">
        <v>44915</v>
      </c>
      <c r="C914">
        <v>6265.1347660000001</v>
      </c>
      <c r="D914" s="262">
        <f t="shared" si="31"/>
        <v>61.437053701766942</v>
      </c>
      <c r="E914" s="105">
        <v>1.8000469052028373E-2</v>
      </c>
      <c r="G914">
        <v>907</v>
      </c>
      <c r="H914">
        <f t="shared" ca="1" si="32"/>
        <v>-4.2113250136561468E-2</v>
      </c>
    </row>
    <row r="915" spans="2:8">
      <c r="B915" s="13">
        <v>40612</v>
      </c>
      <c r="C915">
        <v>100.343216</v>
      </c>
      <c r="D915" s="262">
        <f t="shared" si="31"/>
        <v>2.0763374694660722E-2</v>
      </c>
      <c r="E915" s="105">
        <v>1.7987756132281787E-2</v>
      </c>
      <c r="G915">
        <v>908</v>
      </c>
      <c r="H915">
        <f t="shared" ca="1" si="32"/>
        <v>4.2680952673678746E-2</v>
      </c>
    </row>
    <row r="916" spans="2:8">
      <c r="B916" s="13">
        <v>40711</v>
      </c>
      <c r="C916">
        <v>98.302132</v>
      </c>
      <c r="D916" s="262">
        <f t="shared" si="31"/>
        <v>0.34679427989554035</v>
      </c>
      <c r="E916" s="105">
        <v>1.7933328469864472E-2</v>
      </c>
      <c r="G916">
        <v>909</v>
      </c>
      <c r="H916">
        <f t="shared" ca="1" si="32"/>
        <v>-5.6801165924865622E-2</v>
      </c>
    </row>
    <row r="917" spans="2:8">
      <c r="B917" s="13">
        <v>38575</v>
      </c>
      <c r="C917">
        <v>72.989716000000001</v>
      </c>
      <c r="D917" s="262">
        <f t="shared" si="31"/>
        <v>-0.33076324268961893</v>
      </c>
      <c r="E917" s="105">
        <v>1.7929661637413486E-2</v>
      </c>
      <c r="G917">
        <v>910</v>
      </c>
      <c r="H917">
        <f t="shared" ca="1" si="32"/>
        <v>1.980660607627913E-2</v>
      </c>
    </row>
    <row r="918" spans="2:8">
      <c r="B918" s="13">
        <v>40220</v>
      </c>
      <c r="C918">
        <v>109.064117</v>
      </c>
      <c r="D918" s="262">
        <f t="shared" si="31"/>
        <v>0.44445493082022658</v>
      </c>
      <c r="E918" s="105">
        <v>1.7925708116257547E-2</v>
      </c>
      <c r="G918">
        <v>911</v>
      </c>
      <c r="H918">
        <f t="shared" ca="1" si="32"/>
        <v>2.0797254208625496E-2</v>
      </c>
    </row>
    <row r="919" spans="2:8">
      <c r="B919" s="13">
        <v>39631</v>
      </c>
      <c r="C919">
        <v>75.505379000000005</v>
      </c>
      <c r="D919" s="262">
        <f t="shared" si="31"/>
        <v>-0.98783898401388648</v>
      </c>
      <c r="E919" s="105">
        <v>1.7887690552694967E-2</v>
      </c>
      <c r="G919">
        <v>912</v>
      </c>
      <c r="H919">
        <f t="shared" ca="1" si="32"/>
        <v>-7.2893391670724103E-2</v>
      </c>
    </row>
    <row r="920" spans="2:8">
      <c r="B920" s="13">
        <v>44488</v>
      </c>
      <c r="C920">
        <v>6208.8051759999998</v>
      </c>
      <c r="D920" s="262">
        <f t="shared" si="31"/>
        <v>108.39084558235636</v>
      </c>
      <c r="E920" s="105">
        <v>1.7883600748071288E-2</v>
      </c>
      <c r="G920">
        <v>913</v>
      </c>
      <c r="H920">
        <f t="shared" ca="1" si="32"/>
        <v>-2.5865948573363454E-2</v>
      </c>
    </row>
    <row r="921" spans="2:8">
      <c r="B921" s="13">
        <v>39707</v>
      </c>
      <c r="C921">
        <v>56.757995999999999</v>
      </c>
      <c r="D921" s="262">
        <f t="shared" si="31"/>
        <v>-0.55403787585706255</v>
      </c>
      <c r="E921" s="105">
        <v>1.7881250562557873E-2</v>
      </c>
      <c r="G921">
        <v>914</v>
      </c>
      <c r="H921">
        <f t="shared" ca="1" si="32"/>
        <v>-2.0693433089609466E-2</v>
      </c>
    </row>
    <row r="922" spans="2:8">
      <c r="B922" s="13">
        <v>40284</v>
      </c>
      <c r="C922">
        <v>127.270889</v>
      </c>
      <c r="D922" s="262">
        <f t="shared" si="31"/>
        <v>0.25444067121559472</v>
      </c>
      <c r="E922" s="105">
        <v>1.7868412407168625E-2</v>
      </c>
      <c r="G922">
        <v>915</v>
      </c>
      <c r="H922">
        <f t="shared" ca="1" si="32"/>
        <v>1.340908314240314E-2</v>
      </c>
    </row>
    <row r="923" spans="2:8">
      <c r="B923" s="13">
        <v>39154</v>
      </c>
      <c r="C923">
        <v>101.456284</v>
      </c>
      <c r="D923" s="262">
        <f t="shared" si="31"/>
        <v>-0.87435724864881048</v>
      </c>
      <c r="E923" s="105">
        <v>1.7863414802007666E-2</v>
      </c>
      <c r="G923">
        <v>916</v>
      </c>
      <c r="H923">
        <f t="shared" ca="1" si="32"/>
        <v>1.8899867570071144E-2</v>
      </c>
    </row>
    <row r="924" spans="2:8">
      <c r="B924" s="13">
        <v>43833</v>
      </c>
      <c r="C924">
        <v>807.498108</v>
      </c>
      <c r="D924" s="262">
        <f t="shared" si="31"/>
        <v>-0.90436686180923676</v>
      </c>
      <c r="E924" s="105">
        <v>1.7852826201169788E-2</v>
      </c>
      <c r="G924">
        <v>917</v>
      </c>
      <c r="H924">
        <f t="shared" ca="1" si="32"/>
        <v>2.0776962356516251E-4</v>
      </c>
    </row>
    <row r="925" spans="2:8">
      <c r="B925" s="13">
        <v>44845</v>
      </c>
      <c r="C925">
        <v>8443.7060550000006</v>
      </c>
      <c r="D925" s="262">
        <f t="shared" si="31"/>
        <v>88.506447985318232</v>
      </c>
      <c r="E925" s="105">
        <v>1.7851458624949315E-2</v>
      </c>
      <c r="G925">
        <v>918</v>
      </c>
      <c r="H925">
        <f t="shared" ca="1" si="32"/>
        <v>-1.6999195839411544E-3</v>
      </c>
    </row>
    <row r="926" spans="2:8">
      <c r="B926" s="13">
        <v>39462</v>
      </c>
      <c r="C926">
        <v>94.336287999999996</v>
      </c>
      <c r="D926" s="262">
        <f t="shared" si="31"/>
        <v>1.8524799802997571</v>
      </c>
      <c r="E926" s="105">
        <v>1.7846900868708319E-2</v>
      </c>
      <c r="G926">
        <v>919</v>
      </c>
      <c r="H926">
        <f t="shared" ca="1" si="32"/>
        <v>6.801748168504991E-3</v>
      </c>
    </row>
    <row r="927" spans="2:8">
      <c r="B927" s="13">
        <v>38133</v>
      </c>
      <c r="C927">
        <v>33.071674000000002</v>
      </c>
      <c r="D927" s="262">
        <f t="shared" si="31"/>
        <v>8.7923629324265215E-2</v>
      </c>
      <c r="E927" s="105">
        <v>1.7839292880326877E-2</v>
      </c>
      <c r="G927">
        <v>920</v>
      </c>
      <c r="H927">
        <f t="shared" ca="1" si="32"/>
        <v>-1.8437474846115118E-2</v>
      </c>
    </row>
    <row r="928" spans="2:8">
      <c r="B928" s="13">
        <v>37932</v>
      </c>
      <c r="C928">
        <v>30.398893000000001</v>
      </c>
      <c r="D928" s="262">
        <f t="shared" si="31"/>
        <v>-0.58837698106715663</v>
      </c>
      <c r="E928" s="105">
        <v>1.7789907924158001E-2</v>
      </c>
      <c r="G928">
        <v>921</v>
      </c>
      <c r="H928">
        <f t="shared" ca="1" si="32"/>
        <v>-5.500614655482057E-2</v>
      </c>
    </row>
    <row r="929" spans="2:8">
      <c r="B929" s="13">
        <v>39477</v>
      </c>
      <c r="C929">
        <v>73.851294999999993</v>
      </c>
      <c r="D929" s="262">
        <f t="shared" si="31"/>
        <v>1.2244043693222393</v>
      </c>
      <c r="E929" s="105">
        <v>1.7785254605094222E-2</v>
      </c>
      <c r="G929">
        <v>922</v>
      </c>
      <c r="H929">
        <f t="shared" ca="1" si="32"/>
        <v>1.0619252099301341E-2</v>
      </c>
    </row>
    <row r="930" spans="2:8">
      <c r="B930" s="13">
        <v>37511</v>
      </c>
      <c r="C930">
        <v>33.200481000000003</v>
      </c>
      <c r="D930" s="262">
        <f t="shared" si="31"/>
        <v>-0.99623412362373553</v>
      </c>
      <c r="E930" s="105">
        <v>1.7769102069051825E-2</v>
      </c>
      <c r="G930">
        <v>923</v>
      </c>
      <c r="H930">
        <f t="shared" ca="1" si="32"/>
        <v>-2.1107762140719806E-2</v>
      </c>
    </row>
    <row r="931" spans="2:8">
      <c r="B931" s="13">
        <v>44819</v>
      </c>
      <c r="C931">
        <v>8816.1367190000001</v>
      </c>
      <c r="D931" s="262">
        <f t="shared" si="31"/>
        <v>78.76124903419003</v>
      </c>
      <c r="E931" s="105">
        <v>1.7748576151244796E-2</v>
      </c>
      <c r="G931">
        <v>924</v>
      </c>
      <c r="H931">
        <f t="shared" ca="1" si="32"/>
        <v>-3.1649347799132956E-2</v>
      </c>
    </row>
    <row r="932" spans="2:8">
      <c r="B932" s="13">
        <v>39344</v>
      </c>
      <c r="C932">
        <v>110.531578</v>
      </c>
      <c r="D932" s="262">
        <f t="shared" si="31"/>
        <v>2.856653518595675</v>
      </c>
      <c r="E932" s="105">
        <v>1.7740642872531569E-2</v>
      </c>
      <c r="G932">
        <v>925</v>
      </c>
      <c r="H932">
        <f t="shared" ca="1" si="32"/>
        <v>2.1935020218115251E-2</v>
      </c>
    </row>
    <row r="933" spans="2:8">
      <c r="B933" s="13">
        <v>37637</v>
      </c>
      <c r="C933">
        <v>28.659970999999999</v>
      </c>
      <c r="D933" s="262">
        <f t="shared" si="31"/>
        <v>-0.99677310032723687</v>
      </c>
      <c r="E933" s="105">
        <v>1.7724402154665999E-2</v>
      </c>
      <c r="G933">
        <v>926</v>
      </c>
      <c r="H933">
        <f t="shared" ca="1" si="32"/>
        <v>1.7515238723447759E-2</v>
      </c>
    </row>
    <row r="934" spans="2:8">
      <c r="B934" s="13">
        <v>44650</v>
      </c>
      <c r="C934">
        <v>8881.5810550000006</v>
      </c>
      <c r="D934" s="262">
        <f t="shared" si="31"/>
        <v>-8.5557108711766583E-2</v>
      </c>
      <c r="E934" s="105">
        <v>1.7720140735214773E-2</v>
      </c>
      <c r="G934">
        <v>927</v>
      </c>
      <c r="H934">
        <f t="shared" ca="1" si="32"/>
        <v>-1.5301926385970726E-2</v>
      </c>
    </row>
    <row r="935" spans="2:8">
      <c r="B935" s="13">
        <v>44795</v>
      </c>
      <c r="C935">
        <v>9712.5595699999994</v>
      </c>
      <c r="D935" s="262">
        <f t="shared" si="31"/>
        <v>9.474571885195715</v>
      </c>
      <c r="E935" s="105">
        <v>1.7668706106182576E-2</v>
      </c>
      <c r="G935">
        <v>928</v>
      </c>
      <c r="H935">
        <f t="shared" ca="1" si="32"/>
        <v>-2.1250095315588642E-2</v>
      </c>
    </row>
    <row r="936" spans="2:8">
      <c r="B936" s="13">
        <v>42339</v>
      </c>
      <c r="C936">
        <v>927.25122099999999</v>
      </c>
      <c r="D936" s="262">
        <f t="shared" si="31"/>
        <v>14.790484061441003</v>
      </c>
      <c r="E936" s="105">
        <v>1.7663519369267168E-2</v>
      </c>
      <c r="G936">
        <v>929</v>
      </c>
      <c r="H936">
        <f t="shared" ca="1" si="32"/>
        <v>-3.541817822115851E-2</v>
      </c>
    </row>
    <row r="937" spans="2:8">
      <c r="B937" s="13">
        <v>38470</v>
      </c>
      <c r="C937">
        <v>58.722152999999999</v>
      </c>
      <c r="D937" s="262">
        <f t="shared" si="31"/>
        <v>0.12604838317499947</v>
      </c>
      <c r="E937" s="105">
        <v>1.7630177673066235E-2</v>
      </c>
      <c r="G937">
        <v>930</v>
      </c>
      <c r="H937">
        <f t="shared" ca="1" si="32"/>
        <v>-2.0725459805924114E-2</v>
      </c>
    </row>
    <row r="938" spans="2:8">
      <c r="B938" s="13">
        <v>40000</v>
      </c>
      <c r="C938">
        <v>52.148871999999997</v>
      </c>
      <c r="D938" s="262">
        <f t="shared" si="31"/>
        <v>-0.96847898968304391</v>
      </c>
      <c r="E938" s="105">
        <v>1.7621149930528036E-2</v>
      </c>
      <c r="G938">
        <v>931</v>
      </c>
      <c r="H938">
        <f t="shared" ca="1" si="32"/>
        <v>1.9340696805524655E-2</v>
      </c>
    </row>
    <row r="939" spans="2:8">
      <c r="B939" s="13">
        <v>44173</v>
      </c>
      <c r="C939">
        <v>1654.41626</v>
      </c>
      <c r="D939" s="262">
        <f t="shared" si="31"/>
        <v>-0.55091662124010621</v>
      </c>
      <c r="E939" s="105">
        <v>1.7587251882740879E-2</v>
      </c>
      <c r="G939">
        <v>932</v>
      </c>
      <c r="H939">
        <f t="shared" ca="1" si="32"/>
        <v>-2.0939721923036374E-2</v>
      </c>
    </row>
    <row r="940" spans="2:8">
      <c r="B940" s="13">
        <v>44322</v>
      </c>
      <c r="C940">
        <v>3683.9846189999998</v>
      </c>
      <c r="D940" s="262">
        <f t="shared" si="31"/>
        <v>64.722386037281439</v>
      </c>
      <c r="E940" s="105">
        <v>1.7584445571448757E-2</v>
      </c>
      <c r="G940">
        <v>933</v>
      </c>
      <c r="H940">
        <f t="shared" ca="1" si="32"/>
        <v>-2.9660634471445554E-2</v>
      </c>
    </row>
    <row r="941" spans="2:8">
      <c r="B941" s="13">
        <v>38387</v>
      </c>
      <c r="C941">
        <v>56.053725999999997</v>
      </c>
      <c r="D941" s="262">
        <f t="shared" si="31"/>
        <v>-0.94615029912327397</v>
      </c>
      <c r="E941" s="105">
        <v>1.7560104623277006E-2</v>
      </c>
      <c r="G941">
        <v>934</v>
      </c>
      <c r="H941">
        <f t="shared" ca="1" si="32"/>
        <v>-3.6210710085089484E-2</v>
      </c>
    </row>
    <row r="942" spans="2:8">
      <c r="B942" s="13">
        <v>42370</v>
      </c>
      <c r="C942">
        <v>1040.9291989999999</v>
      </c>
      <c r="D942" s="262">
        <f t="shared" si="31"/>
        <v>13.766038114573522</v>
      </c>
      <c r="E942" s="105">
        <v>1.7541033605688625E-2</v>
      </c>
      <c r="G942">
        <v>935</v>
      </c>
      <c r="H942">
        <f t="shared" ca="1" si="32"/>
        <v>-8.7523721097533952E-3</v>
      </c>
    </row>
    <row r="943" spans="2:8">
      <c r="B943" s="13">
        <v>40065</v>
      </c>
      <c r="C943">
        <v>70.494820000000004</v>
      </c>
      <c r="D943" s="262">
        <f t="shared" si="31"/>
        <v>-0.99105241608111205</v>
      </c>
      <c r="E943" s="105">
        <v>1.7538984422051141E-2</v>
      </c>
      <c r="G943">
        <v>936</v>
      </c>
      <c r="H943">
        <f t="shared" ca="1" si="32"/>
        <v>3.4391045531807864E-2</v>
      </c>
    </row>
    <row r="944" spans="2:8">
      <c r="B944" s="13">
        <v>44678</v>
      </c>
      <c r="C944">
        <v>7878.6430659999996</v>
      </c>
      <c r="D944" s="262">
        <f t="shared" si="31"/>
        <v>130.07828102020957</v>
      </c>
      <c r="E944" s="105">
        <v>1.7511352401836811E-2</v>
      </c>
      <c r="G944">
        <v>937</v>
      </c>
      <c r="H944">
        <f t="shared" ca="1" si="32"/>
        <v>2.4726879037825111E-2</v>
      </c>
    </row>
    <row r="945" spans="2:8">
      <c r="B945" s="13">
        <v>38488</v>
      </c>
      <c r="C945">
        <v>60.106395999999997</v>
      </c>
      <c r="D945" s="262">
        <f t="shared" si="31"/>
        <v>0.57001737414195341</v>
      </c>
      <c r="E945" s="105">
        <v>1.75042210928355E-2</v>
      </c>
      <c r="G945">
        <v>938</v>
      </c>
      <c r="H945">
        <f t="shared" ca="1" si="32"/>
        <v>-5.2341728797289429E-3</v>
      </c>
    </row>
    <row r="946" spans="2:8">
      <c r="B946" s="13">
        <v>39755</v>
      </c>
      <c r="C946">
        <v>38.283904999999997</v>
      </c>
      <c r="D946" s="262">
        <f t="shared" si="31"/>
        <v>0.57048817961040676</v>
      </c>
      <c r="E946" s="105">
        <v>1.7500363982396398E-2</v>
      </c>
      <c r="G946">
        <v>939</v>
      </c>
      <c r="H946">
        <f t="shared" ca="1" si="32"/>
        <v>-3.7201236844333539E-2</v>
      </c>
    </row>
    <row r="947" spans="2:8">
      <c r="B947" s="13">
        <v>37718</v>
      </c>
      <c r="C947">
        <v>24.377072999999999</v>
      </c>
      <c r="D947" s="262">
        <f t="shared" si="31"/>
        <v>-0.6457665487500176</v>
      </c>
      <c r="E947" s="105">
        <v>1.7473087255871499E-2</v>
      </c>
      <c r="G947">
        <v>940</v>
      </c>
      <c r="H947">
        <f t="shared" ca="1" si="32"/>
        <v>3.529648605601108E-2</v>
      </c>
    </row>
    <row r="948" spans="2:8">
      <c r="B948" s="13">
        <v>39561</v>
      </c>
      <c r="C948">
        <v>68.816406000000001</v>
      </c>
      <c r="D948" s="262">
        <f t="shared" si="31"/>
        <v>-0.95842290803823704</v>
      </c>
      <c r="E948" s="105">
        <v>1.7468384274144204E-2</v>
      </c>
      <c r="G948">
        <v>941</v>
      </c>
      <c r="H948">
        <f t="shared" ca="1" si="32"/>
        <v>-5.3961739590434939E-2</v>
      </c>
    </row>
    <row r="949" spans="2:8">
      <c r="B949" s="13">
        <v>44130</v>
      </c>
      <c r="C949">
        <v>1655.1519780000001</v>
      </c>
      <c r="D949" s="262">
        <f t="shared" si="31"/>
        <v>0.93000801952559686</v>
      </c>
      <c r="E949" s="105">
        <v>1.7456589075328835E-2</v>
      </c>
      <c r="G949">
        <v>942</v>
      </c>
      <c r="H949">
        <f t="shared" ca="1" si="32"/>
        <v>-3.4458698645120432E-2</v>
      </c>
    </row>
    <row r="950" spans="2:8">
      <c r="B950" s="13">
        <v>43507</v>
      </c>
      <c r="C950">
        <v>857.58813499999997</v>
      </c>
      <c r="D950" s="262">
        <f t="shared" si="31"/>
        <v>-0.88759355331919909</v>
      </c>
      <c r="E950" s="105">
        <v>1.7449040438079721E-2</v>
      </c>
      <c r="G950">
        <v>943</v>
      </c>
      <c r="H950">
        <f t="shared" ca="1" si="32"/>
        <v>4.9255365009486934E-2</v>
      </c>
    </row>
    <row r="951" spans="2:8">
      <c r="B951" s="13">
        <v>45331</v>
      </c>
      <c r="C951">
        <v>7629.3500979999999</v>
      </c>
      <c r="D951" s="262">
        <f t="shared" si="31"/>
        <v>74.545852386356145</v>
      </c>
      <c r="E951">
        <v>1.7436587935243164E-2</v>
      </c>
      <c r="G951">
        <v>944</v>
      </c>
      <c r="H951">
        <f t="shared" ca="1" si="32"/>
        <v>2.4172899595266115E-2</v>
      </c>
    </row>
    <row r="952" spans="2:8">
      <c r="B952" s="13">
        <v>40171</v>
      </c>
      <c r="C952">
        <v>100.989662</v>
      </c>
      <c r="D952" s="262">
        <f t="shared" si="31"/>
        <v>1.7461548876241326</v>
      </c>
      <c r="E952" s="105">
        <v>1.7374249517758039E-2</v>
      </c>
      <c r="G952">
        <v>945</v>
      </c>
      <c r="H952">
        <f t="shared" ca="1" si="32"/>
        <v>-3.659657971339509E-2</v>
      </c>
    </row>
    <row r="953" spans="2:8">
      <c r="B953" s="13">
        <v>38170</v>
      </c>
      <c r="C953">
        <v>36.774932999999997</v>
      </c>
      <c r="D953" s="262">
        <f t="shared" si="31"/>
        <v>-0.956665852375994</v>
      </c>
      <c r="E953" s="105">
        <v>1.7371874262732564E-2</v>
      </c>
      <c r="G953">
        <v>946</v>
      </c>
      <c r="H953">
        <f t="shared" ca="1" si="32"/>
        <v>6.8861828932558029E-3</v>
      </c>
    </row>
    <row r="954" spans="2:8">
      <c r="B954" s="13">
        <v>42996</v>
      </c>
      <c r="C954">
        <v>848.63635299999999</v>
      </c>
      <c r="D954" s="262">
        <f t="shared" si="31"/>
        <v>-0.22338553727303706</v>
      </c>
      <c r="E954" s="105">
        <v>1.7325930804061203E-2</v>
      </c>
      <c r="G954">
        <v>947</v>
      </c>
      <c r="H954">
        <f t="shared" ca="1" si="32"/>
        <v>9.2919143333880697E-2</v>
      </c>
    </row>
    <row r="955" spans="2:8">
      <c r="B955" s="13">
        <v>43224</v>
      </c>
      <c r="C955">
        <v>1092.7382809999999</v>
      </c>
      <c r="D955" s="262">
        <f t="shared" si="31"/>
        <v>9.4829223137910592</v>
      </c>
      <c r="E955" s="105">
        <v>1.7312367654992757E-2</v>
      </c>
      <c r="G955">
        <v>948</v>
      </c>
      <c r="H955">
        <f t="shared" ca="1" si="32"/>
        <v>5.4647119551753984E-2</v>
      </c>
    </row>
    <row r="956" spans="2:8">
      <c r="B956" s="13">
        <v>40595</v>
      </c>
      <c r="C956">
        <v>104.239853</v>
      </c>
      <c r="D956" s="262">
        <f t="shared" si="31"/>
        <v>-0.8659996024743537</v>
      </c>
      <c r="E956" s="105">
        <v>1.7303791963267149E-2</v>
      </c>
      <c r="G956">
        <v>949</v>
      </c>
      <c r="H956">
        <f t="shared" ca="1" si="32"/>
        <v>-2.9540560456379792E-2</v>
      </c>
    </row>
    <row r="957" spans="2:8">
      <c r="B957" s="13">
        <v>42578</v>
      </c>
      <c r="C957">
        <v>777.90704300000004</v>
      </c>
      <c r="D957" s="262">
        <f t="shared" si="31"/>
        <v>8.6009230601037903</v>
      </c>
      <c r="E957" s="105">
        <v>1.7290270701837994E-2</v>
      </c>
      <c r="G957">
        <v>950</v>
      </c>
      <c r="H957">
        <f t="shared" ca="1" si="32"/>
        <v>-1.9551613906972987E-3</v>
      </c>
    </row>
    <row r="958" spans="2:8">
      <c r="B958" s="13">
        <v>40889</v>
      </c>
      <c r="C958">
        <v>81.024192999999997</v>
      </c>
      <c r="D958" s="262">
        <f t="shared" si="31"/>
        <v>-0.8238311845299936</v>
      </c>
      <c r="E958" s="105">
        <v>1.7287276049555895E-2</v>
      </c>
      <c r="G958">
        <v>951</v>
      </c>
      <c r="H958">
        <f t="shared" ca="1" si="32"/>
        <v>3.2253733992634509E-2</v>
      </c>
    </row>
    <row r="959" spans="2:8">
      <c r="B959" s="13">
        <v>42051</v>
      </c>
      <c r="C959">
        <v>459.92358400000001</v>
      </c>
      <c r="D959" s="262">
        <f t="shared" si="31"/>
        <v>4.0540328405180563</v>
      </c>
      <c r="E959" s="105">
        <v>1.7287254537567409E-2</v>
      </c>
      <c r="G959">
        <v>952</v>
      </c>
      <c r="H959">
        <f t="shared" ca="1" si="32"/>
        <v>-4.2568718737946654E-2</v>
      </c>
    </row>
    <row r="960" spans="2:8">
      <c r="B960" s="13">
        <v>40962</v>
      </c>
      <c r="C960">
        <v>91.001305000000002</v>
      </c>
      <c r="D960" s="262">
        <f t="shared" si="31"/>
        <v>-0.98637792439126593</v>
      </c>
      <c r="E960" s="105">
        <v>1.7286512994290577E-2</v>
      </c>
      <c r="G960">
        <v>953</v>
      </c>
      <c r="H960">
        <f t="shared" ca="1" si="32"/>
        <v>2.2893897558260948E-2</v>
      </c>
    </row>
    <row r="961" spans="2:8">
      <c r="B961" s="13">
        <v>44888</v>
      </c>
      <c r="C961">
        <v>6680.4287109999996</v>
      </c>
      <c r="D961" s="262">
        <f t="shared" si="31"/>
        <v>62.775630869487493</v>
      </c>
      <c r="E961" s="105">
        <v>1.7285087108685062E-2</v>
      </c>
      <c r="G961">
        <v>954</v>
      </c>
      <c r="H961">
        <f t="shared" ca="1" si="32"/>
        <v>-2.6524944504556128E-4</v>
      </c>
    </row>
    <row r="962" spans="2:8">
      <c r="B962" s="13">
        <v>40735</v>
      </c>
      <c r="C962">
        <v>104.748924</v>
      </c>
      <c r="D962" s="262">
        <f t="shared" si="31"/>
        <v>-8.4520603891554847E-3</v>
      </c>
      <c r="E962" s="105">
        <v>1.7280426334903676E-2</v>
      </c>
      <c r="G962">
        <v>955</v>
      </c>
      <c r="H962">
        <f t="shared" ca="1" si="32"/>
        <v>-3.1733691624943987E-3</v>
      </c>
    </row>
    <row r="963" spans="2:8">
      <c r="B963" s="13">
        <v>40665</v>
      </c>
      <c r="C963">
        <v>105.64181499999999</v>
      </c>
      <c r="D963" s="262">
        <f t="shared" si="31"/>
        <v>-0.96250173757924806</v>
      </c>
      <c r="E963" s="105">
        <v>1.7272203334544371E-2</v>
      </c>
      <c r="G963">
        <v>956</v>
      </c>
      <c r="H963">
        <f t="shared" ca="1" si="32"/>
        <v>-1.4466203884150921E-2</v>
      </c>
    </row>
    <row r="964" spans="2:8">
      <c r="B964" s="13">
        <v>44236</v>
      </c>
      <c r="C964">
        <v>2817.2456050000001</v>
      </c>
      <c r="D964" s="262">
        <f t="shared" si="31"/>
        <v>2.1535358239278932</v>
      </c>
      <c r="E964" s="105">
        <v>1.7267053816019978E-2</v>
      </c>
      <c r="G964">
        <v>957</v>
      </c>
      <c r="H964">
        <f t="shared" ca="1" si="32"/>
        <v>-1.9130679961918619E-2</v>
      </c>
    </row>
    <row r="965" spans="2:8">
      <c r="B965" s="13">
        <v>43080</v>
      </c>
      <c r="C965">
        <v>893.36090100000001</v>
      </c>
      <c r="D965" s="262">
        <f t="shared" si="31"/>
        <v>7.907638167388308</v>
      </c>
      <c r="E965" s="105">
        <v>1.7261614999727372E-2</v>
      </c>
      <c r="G965">
        <v>958</v>
      </c>
      <c r="H965">
        <f t="shared" ca="1" si="32"/>
        <v>2.4459211083837116E-2</v>
      </c>
    </row>
    <row r="966" spans="2:8">
      <c r="B966" s="13">
        <v>41250</v>
      </c>
      <c r="C966">
        <v>100.291557</v>
      </c>
      <c r="D966" s="262">
        <f t="shared" si="31"/>
        <v>-0.15810069458006842</v>
      </c>
      <c r="E966" s="105">
        <v>1.7260530405139887E-2</v>
      </c>
      <c r="G966">
        <v>959</v>
      </c>
      <c r="H966">
        <f t="shared" ca="1" si="32"/>
        <v>-6.3039943113735217E-2</v>
      </c>
    </row>
    <row r="967" spans="2:8">
      <c r="B967" s="13">
        <v>40556</v>
      </c>
      <c r="C967">
        <v>119.125359</v>
      </c>
      <c r="D967" s="262">
        <f t="shared" si="31"/>
        <v>0.53011981524557328</v>
      </c>
      <c r="E967" s="105">
        <v>1.7253376511029789E-2</v>
      </c>
      <c r="G967">
        <v>960</v>
      </c>
      <c r="H967">
        <f t="shared" ca="1" si="32"/>
        <v>2.232597291523562E-3</v>
      </c>
    </row>
    <row r="968" spans="2:8">
      <c r="B968" s="13">
        <v>41530</v>
      </c>
      <c r="C968">
        <v>77.853615000000005</v>
      </c>
      <c r="D968" s="262">
        <f t="shared" ref="D968:D1031" si="33">(C968-C969)/C969</f>
        <v>-0.93022466070197762</v>
      </c>
      <c r="E968" s="105">
        <v>1.7251483543725823E-2</v>
      </c>
      <c r="G968">
        <v>961</v>
      </c>
      <c r="H968">
        <f t="shared" ca="1" si="32"/>
        <v>-3.7960344190525755E-2</v>
      </c>
    </row>
    <row r="969" spans="2:8">
      <c r="B969" s="13">
        <v>43370</v>
      </c>
      <c r="C969">
        <v>1115.775513</v>
      </c>
      <c r="D969" s="262">
        <f t="shared" si="33"/>
        <v>0.31229393214959111</v>
      </c>
      <c r="E969" s="105">
        <v>1.7214482965835391E-2</v>
      </c>
      <c r="G969">
        <v>962</v>
      </c>
      <c r="H969">
        <f t="shared" ref="H969:H1032" ca="1" si="34">_xlfn.NORM.INV(RAND(),N$9,N$10)</f>
        <v>-4.6149818349789512E-2</v>
      </c>
    </row>
    <row r="970" spans="2:8">
      <c r="B970" s="13">
        <v>42247</v>
      </c>
      <c r="C970">
        <v>850.24816899999996</v>
      </c>
      <c r="D970" s="262">
        <f t="shared" si="33"/>
        <v>10.274332026710246</v>
      </c>
      <c r="E970" s="105">
        <v>1.7179239073998438E-2</v>
      </c>
      <c r="G970">
        <v>963</v>
      </c>
      <c r="H970">
        <f t="shared" ca="1" si="34"/>
        <v>-4.6873648225518795E-2</v>
      </c>
    </row>
    <row r="971" spans="2:8">
      <c r="B971" s="13">
        <v>39625</v>
      </c>
      <c r="C971">
        <v>75.414505000000005</v>
      </c>
      <c r="D971" s="262">
        <f t="shared" si="33"/>
        <v>0.52251827690056019</v>
      </c>
      <c r="E971" s="105">
        <v>1.7161322912123671E-2</v>
      </c>
      <c r="G971">
        <v>964</v>
      </c>
      <c r="H971">
        <f t="shared" ca="1" si="34"/>
        <v>-3.1838530278225405E-2</v>
      </c>
    </row>
    <row r="972" spans="2:8">
      <c r="B972" s="13">
        <v>38371</v>
      </c>
      <c r="C972">
        <v>49.532741999999999</v>
      </c>
      <c r="D972" s="262">
        <f t="shared" si="33"/>
        <v>-0.9931702007802824</v>
      </c>
      <c r="E972" s="105">
        <v>1.7123464252717682E-2</v>
      </c>
      <c r="G972">
        <v>965</v>
      </c>
      <c r="H972">
        <f t="shared" ca="1" si="34"/>
        <v>-4.1208811904614942E-4</v>
      </c>
    </row>
    <row r="973" spans="2:8">
      <c r="B973" s="13">
        <v>44858</v>
      </c>
      <c r="C973">
        <v>7252.4448240000002</v>
      </c>
      <c r="D973" s="262">
        <f t="shared" si="33"/>
        <v>3.7315555458552581</v>
      </c>
      <c r="E973" s="105">
        <v>1.7101722220267564E-2</v>
      </c>
      <c r="G973">
        <v>966</v>
      </c>
      <c r="H973">
        <f t="shared" ca="1" si="34"/>
        <v>4.8693015403062631E-2</v>
      </c>
    </row>
    <row r="974" spans="2:8">
      <c r="B974" s="13">
        <v>44159</v>
      </c>
      <c r="C974">
        <v>1532.7823490000001</v>
      </c>
      <c r="D974" s="262">
        <f t="shared" si="33"/>
        <v>48.946133250505916</v>
      </c>
      <c r="E974" s="105">
        <v>1.7085902197949046E-2</v>
      </c>
      <c r="G974">
        <v>967</v>
      </c>
      <c r="H974">
        <f t="shared" ca="1" si="34"/>
        <v>6.07199436986205E-2</v>
      </c>
    </row>
    <row r="975" spans="2:8">
      <c r="B975" s="13">
        <v>38028</v>
      </c>
      <c r="C975">
        <v>30.688708999999999</v>
      </c>
      <c r="D975" s="262">
        <f t="shared" si="33"/>
        <v>-0.98912293516416327</v>
      </c>
      <c r="E975" s="105">
        <v>1.7075658864240308E-2</v>
      </c>
      <c r="G975">
        <v>968</v>
      </c>
      <c r="H975">
        <f t="shared" ca="1" si="34"/>
        <v>-3.3131274913947928E-3</v>
      </c>
    </row>
    <row r="976" spans="2:8">
      <c r="B976" s="13">
        <v>44230</v>
      </c>
      <c r="C976">
        <v>2821.4145509999998</v>
      </c>
      <c r="D976" s="262">
        <f t="shared" si="33"/>
        <v>-0.63372286207544415</v>
      </c>
      <c r="E976" s="105">
        <v>1.7043253598787399E-2</v>
      </c>
      <c r="G976">
        <v>969</v>
      </c>
      <c r="H976">
        <f t="shared" ca="1" si="34"/>
        <v>-4.1112937079120213E-2</v>
      </c>
    </row>
    <row r="977" spans="2:8">
      <c r="B977" s="13">
        <v>45362</v>
      </c>
      <c r="C977">
        <v>7702.9501950000003</v>
      </c>
      <c r="D977" s="262">
        <f t="shared" si="33"/>
        <v>27.651771251081378</v>
      </c>
      <c r="E977">
        <v>1.7038816814297031E-2</v>
      </c>
      <c r="G977">
        <v>970</v>
      </c>
      <c r="H977">
        <f t="shared" ca="1" si="34"/>
        <v>-3.0176449890926969E-2</v>
      </c>
    </row>
    <row r="978" spans="2:8">
      <c r="B978" s="13">
        <v>41851</v>
      </c>
      <c r="C978">
        <v>268.84726000000001</v>
      </c>
      <c r="D978" s="262">
        <f t="shared" si="33"/>
        <v>-0.95946004257331818</v>
      </c>
      <c r="E978" s="105">
        <v>1.7017545772327447E-2</v>
      </c>
      <c r="G978">
        <v>971</v>
      </c>
      <c r="H978">
        <f t="shared" ca="1" si="34"/>
        <v>3.3708620236426685E-2</v>
      </c>
    </row>
    <row r="979" spans="2:8">
      <c r="B979" s="13">
        <v>44967</v>
      </c>
      <c r="C979">
        <v>6631.6611329999996</v>
      </c>
      <c r="D979" s="262">
        <f t="shared" si="33"/>
        <v>188.72516319357754</v>
      </c>
      <c r="E979" s="105">
        <v>1.6996388094773874E-2</v>
      </c>
      <c r="G979">
        <v>972</v>
      </c>
      <c r="H979">
        <f t="shared" ca="1" si="34"/>
        <v>2.4878767676107864E-2</v>
      </c>
    </row>
    <row r="980" spans="2:8">
      <c r="B980" s="13">
        <v>39772</v>
      </c>
      <c r="C980">
        <v>34.954040999999997</v>
      </c>
      <c r="D980" s="262">
        <f t="shared" si="33"/>
        <v>-0.8615887138760292</v>
      </c>
      <c r="E980" s="105">
        <v>1.6967604816290532E-2</v>
      </c>
      <c r="G980">
        <v>973</v>
      </c>
      <c r="H980">
        <f t="shared" ca="1" si="34"/>
        <v>4.1209681729495887E-3</v>
      </c>
    </row>
    <row r="981" spans="2:8">
      <c r="B981" s="13">
        <v>41800</v>
      </c>
      <c r="C981">
        <v>252.53750600000001</v>
      </c>
      <c r="D981" s="262">
        <f t="shared" si="33"/>
        <v>-0.96464227791687363</v>
      </c>
      <c r="E981" s="105">
        <v>1.6941570653216755E-2</v>
      </c>
      <c r="G981">
        <v>974</v>
      </c>
      <c r="H981">
        <f t="shared" ca="1" si="34"/>
        <v>1.6134327473827411E-4</v>
      </c>
    </row>
    <row r="982" spans="2:8">
      <c r="B982" s="13">
        <v>45057</v>
      </c>
      <c r="C982">
        <v>7142.3579099999997</v>
      </c>
      <c r="D982" s="262">
        <f t="shared" si="33"/>
        <v>145.811916781013</v>
      </c>
      <c r="E982">
        <v>1.6917162370514837E-2</v>
      </c>
      <c r="G982">
        <v>975</v>
      </c>
      <c r="H982">
        <f t="shared" ca="1" si="34"/>
        <v>-5.2096489697609064E-2</v>
      </c>
    </row>
    <row r="983" spans="2:8">
      <c r="B983" s="13">
        <v>39720</v>
      </c>
      <c r="C983">
        <v>48.649715</v>
      </c>
      <c r="D983" s="262">
        <f t="shared" si="33"/>
        <v>-0.49956773817230676</v>
      </c>
      <c r="E983" s="105">
        <v>1.6909262086810737E-2</v>
      </c>
      <c r="G983">
        <v>976</v>
      </c>
      <c r="H983">
        <f t="shared" ca="1" si="34"/>
        <v>-6.7710340012141351E-3</v>
      </c>
    </row>
    <row r="984" spans="2:8">
      <c r="B984" s="13">
        <v>41296</v>
      </c>
      <c r="C984">
        <v>97.215384999999998</v>
      </c>
      <c r="D984" s="262">
        <f t="shared" si="33"/>
        <v>2.5790207957164575</v>
      </c>
      <c r="E984" s="105">
        <v>1.6887280769034261E-2</v>
      </c>
      <c r="G984">
        <v>977</v>
      </c>
      <c r="H984">
        <f t="shared" ca="1" si="34"/>
        <v>6.3707125880535079E-2</v>
      </c>
    </row>
    <row r="985" spans="2:8">
      <c r="B985" s="13">
        <v>37804</v>
      </c>
      <c r="C985">
        <v>27.162565000000001</v>
      </c>
      <c r="D985" s="262">
        <f t="shared" si="33"/>
        <v>-0.72161431315008029</v>
      </c>
      <c r="E985" s="105">
        <v>1.6877600799798283E-2</v>
      </c>
      <c r="G985">
        <v>978</v>
      </c>
      <c r="H985">
        <f t="shared" ca="1" si="34"/>
        <v>-2.1539904888684343E-2</v>
      </c>
    </row>
    <row r="986" spans="2:8">
      <c r="B986" s="13">
        <v>39427</v>
      </c>
      <c r="C986">
        <v>97.571701000000004</v>
      </c>
      <c r="D986" s="262">
        <f t="shared" si="33"/>
        <v>-2.2872897878928995E-2</v>
      </c>
      <c r="E986" s="105">
        <v>1.6859183403463276E-2</v>
      </c>
      <c r="G986">
        <v>979</v>
      </c>
      <c r="H986">
        <f t="shared" ca="1" si="34"/>
        <v>-6.754495397408268E-2</v>
      </c>
    </row>
    <row r="987" spans="2:8">
      <c r="B987" s="13">
        <v>40756</v>
      </c>
      <c r="C987">
        <v>99.855689999999996</v>
      </c>
      <c r="D987" s="262">
        <f t="shared" si="33"/>
        <v>0.98060942130445827</v>
      </c>
      <c r="E987" s="105">
        <v>1.6824549595049317E-2</v>
      </c>
      <c r="G987">
        <v>980</v>
      </c>
      <c r="H987">
        <f t="shared" ca="1" si="34"/>
        <v>2.0218601936570213E-2</v>
      </c>
    </row>
    <row r="988" spans="2:8">
      <c r="B988" s="13">
        <v>38243</v>
      </c>
      <c r="C988">
        <v>50.416649</v>
      </c>
      <c r="D988" s="262">
        <f t="shared" si="33"/>
        <v>0.52150302501062129</v>
      </c>
      <c r="E988" s="105">
        <v>1.6817980327721579E-2</v>
      </c>
      <c r="G988">
        <v>981</v>
      </c>
      <c r="H988">
        <f t="shared" ca="1" si="34"/>
        <v>-2.0745462603510251E-3</v>
      </c>
    </row>
    <row r="989" spans="2:8">
      <c r="B989" s="13">
        <v>37489</v>
      </c>
      <c r="C989">
        <v>33.136082000000002</v>
      </c>
      <c r="D989" s="262">
        <f t="shared" si="33"/>
        <v>-0.70695951304955951</v>
      </c>
      <c r="E989" s="105">
        <v>1.6798490713421006E-2</v>
      </c>
      <c r="G989">
        <v>982</v>
      </c>
      <c r="H989">
        <f t="shared" ca="1" si="34"/>
        <v>3.5858787163627358E-2</v>
      </c>
    </row>
    <row r="990" spans="2:8">
      <c r="B990" s="13">
        <v>40373</v>
      </c>
      <c r="C990">
        <v>113.07680499999999</v>
      </c>
      <c r="D990" s="262">
        <f t="shared" si="33"/>
        <v>-0.796110424917718</v>
      </c>
      <c r="E990" s="105">
        <v>1.6786945194552261E-2</v>
      </c>
      <c r="G990">
        <v>983</v>
      </c>
      <c r="H990">
        <f t="shared" ca="1" si="34"/>
        <v>3.936340519007089E-3</v>
      </c>
    </row>
    <row r="991" spans="2:8">
      <c r="B991" s="13">
        <v>42177</v>
      </c>
      <c r="C991">
        <v>554.59826699999996</v>
      </c>
      <c r="D991" s="262">
        <f t="shared" si="33"/>
        <v>0.22196617086471884</v>
      </c>
      <c r="E991" s="105">
        <v>1.6786616481056237E-2</v>
      </c>
      <c r="G991">
        <v>984</v>
      </c>
      <c r="H991">
        <f t="shared" ca="1" si="34"/>
        <v>1.2929054149858604E-2</v>
      </c>
    </row>
    <row r="992" spans="2:8">
      <c r="B992" s="13">
        <v>42054</v>
      </c>
      <c r="C992">
        <v>453.85730000000001</v>
      </c>
      <c r="D992" s="262">
        <f t="shared" si="33"/>
        <v>-0.43187936872387162</v>
      </c>
      <c r="E992" s="105">
        <v>1.6745610385966066E-2</v>
      </c>
      <c r="G992">
        <v>985</v>
      </c>
      <c r="H992">
        <f t="shared" ca="1" si="34"/>
        <v>-9.7668321827477332E-3</v>
      </c>
    </row>
    <row r="993" spans="2:8">
      <c r="B993" s="13">
        <v>43948</v>
      </c>
      <c r="C993">
        <v>798.87487799999997</v>
      </c>
      <c r="D993" s="262">
        <f t="shared" si="33"/>
        <v>11.672213693267455</v>
      </c>
      <c r="E993" s="105">
        <v>1.6738301604903805E-2</v>
      </c>
      <c r="G993">
        <v>986</v>
      </c>
      <c r="H993">
        <f t="shared" ca="1" si="34"/>
        <v>-3.3095184086669783E-3</v>
      </c>
    </row>
    <row r="994" spans="2:8">
      <c r="B994" s="13">
        <v>39673</v>
      </c>
      <c r="C994">
        <v>63.041462000000003</v>
      </c>
      <c r="D994" s="262">
        <f t="shared" si="33"/>
        <v>-0.99281967778653601</v>
      </c>
      <c r="E994" s="105">
        <v>1.6687184864923807E-2</v>
      </c>
      <c r="G994">
        <v>987</v>
      </c>
      <c r="H994">
        <f t="shared" ca="1" si="34"/>
        <v>-2.913493004106335E-2</v>
      </c>
    </row>
    <row r="995" spans="2:8">
      <c r="B995" s="13">
        <v>44657</v>
      </c>
      <c r="C995">
        <v>8779.7539059999999</v>
      </c>
      <c r="D995" s="262">
        <f t="shared" si="33"/>
        <v>3.3796723806566051E-2</v>
      </c>
      <c r="E995" s="105">
        <v>1.6673021956310475E-2</v>
      </c>
      <c r="G995">
        <v>988</v>
      </c>
      <c r="H995">
        <f t="shared" ca="1" si="34"/>
        <v>-4.2497515857429335E-2</v>
      </c>
    </row>
    <row r="996" spans="2:8">
      <c r="B996" s="13">
        <v>44722</v>
      </c>
      <c r="C996">
        <v>8492.7275389999995</v>
      </c>
      <c r="D996" s="262">
        <f t="shared" si="33"/>
        <v>28.992580329314475</v>
      </c>
      <c r="E996" s="105">
        <v>1.6651044599383911E-2</v>
      </c>
      <c r="G996">
        <v>989</v>
      </c>
      <c r="H996">
        <f t="shared" ca="1" si="34"/>
        <v>2.5322131581267653E-2</v>
      </c>
    </row>
    <row r="997" spans="2:8">
      <c r="B997" s="13">
        <v>41970</v>
      </c>
      <c r="C997">
        <v>283.16095000000001</v>
      </c>
      <c r="D997" s="262">
        <f t="shared" si="33"/>
        <v>1.6877339461376546</v>
      </c>
      <c r="E997" s="105">
        <v>1.6640769509030682E-2</v>
      </c>
      <c r="G997">
        <v>990</v>
      </c>
      <c r="H997">
        <f t="shared" ca="1" si="34"/>
        <v>-5.8232488000241986E-2</v>
      </c>
    </row>
    <row r="998" spans="2:8">
      <c r="B998" s="13">
        <v>41278</v>
      </c>
      <c r="C998">
        <v>105.353043</v>
      </c>
      <c r="D998" s="262">
        <f t="shared" si="33"/>
        <v>-0.83062825014557917</v>
      </c>
      <c r="E998" s="105">
        <v>1.6631691268555571E-2</v>
      </c>
      <c r="G998">
        <v>991</v>
      </c>
      <c r="H998">
        <f t="shared" ca="1" si="34"/>
        <v>-1.330816317755879E-3</v>
      </c>
    </row>
    <row r="999" spans="2:8">
      <c r="B999" s="13">
        <v>42884</v>
      </c>
      <c r="C999">
        <v>622.02252199999998</v>
      </c>
      <c r="D999" s="262">
        <f t="shared" si="33"/>
        <v>-0.7920636097577225</v>
      </c>
      <c r="E999" s="105">
        <v>1.6577816134096233E-2</v>
      </c>
      <c r="G999">
        <v>992</v>
      </c>
      <c r="H999">
        <f t="shared" ca="1" si="34"/>
        <v>3.6715293981396974E-2</v>
      </c>
    </row>
    <row r="1000" spans="2:8">
      <c r="B1000" s="13">
        <v>44305</v>
      </c>
      <c r="C1000">
        <v>2991.4077149999998</v>
      </c>
      <c r="D1000" s="262">
        <f t="shared" si="33"/>
        <v>10.38534383927556</v>
      </c>
      <c r="E1000" s="105">
        <v>1.6567331330276054E-2</v>
      </c>
      <c r="G1000">
        <v>993</v>
      </c>
      <c r="H1000">
        <f t="shared" ca="1" si="34"/>
        <v>1.4305600249367372E-2</v>
      </c>
    </row>
    <row r="1001" spans="2:8">
      <c r="B1001" s="13">
        <v>41716</v>
      </c>
      <c r="C1001">
        <v>262.74197400000003</v>
      </c>
      <c r="D1001" s="262">
        <f t="shared" si="33"/>
        <v>-0.57551364684291295</v>
      </c>
      <c r="E1001" s="105">
        <v>1.6536806296946861E-2</v>
      </c>
      <c r="G1001">
        <v>994</v>
      </c>
      <c r="H1001">
        <f t="shared" ca="1" si="34"/>
        <v>2.7943730321158683E-3</v>
      </c>
    </row>
    <row r="1002" spans="2:8">
      <c r="B1002" s="13">
        <v>42102</v>
      </c>
      <c r="C1002">
        <v>618.96447799999999</v>
      </c>
      <c r="D1002" s="262">
        <f t="shared" si="33"/>
        <v>-0.23422984979276523</v>
      </c>
      <c r="E1002" s="105">
        <v>1.6529928866050786E-2</v>
      </c>
      <c r="G1002">
        <v>995</v>
      </c>
      <c r="H1002">
        <f t="shared" ca="1" si="34"/>
        <v>4.8303187050824745E-2</v>
      </c>
    </row>
    <row r="1003" spans="2:8">
      <c r="B1003" s="13">
        <v>42955</v>
      </c>
      <c r="C1003">
        <v>808.29016100000001</v>
      </c>
      <c r="D1003" s="262">
        <f t="shared" si="33"/>
        <v>30.375565353190769</v>
      </c>
      <c r="E1003" s="105">
        <v>1.6518723391075511E-2</v>
      </c>
      <c r="G1003">
        <v>996</v>
      </c>
      <c r="H1003">
        <f t="shared" ca="1" si="34"/>
        <v>-3.5548795102901674E-2</v>
      </c>
    </row>
    <row r="1004" spans="2:8">
      <c r="B1004" s="13">
        <v>37655</v>
      </c>
      <c r="C1004">
        <v>25.761772000000001</v>
      </c>
      <c r="D1004" s="262">
        <f t="shared" si="33"/>
        <v>-0.96711386571297864</v>
      </c>
      <c r="E1004" s="105">
        <v>1.6518432619032266E-2</v>
      </c>
      <c r="G1004">
        <v>997</v>
      </c>
      <c r="H1004">
        <f t="shared" ca="1" si="34"/>
        <v>1.8422418601288508E-2</v>
      </c>
    </row>
    <row r="1005" spans="2:8">
      <c r="B1005" s="13">
        <v>43789</v>
      </c>
      <c r="C1005">
        <v>783.36273200000005</v>
      </c>
      <c r="D1005" s="262">
        <f t="shared" si="33"/>
        <v>13.925546900418126</v>
      </c>
      <c r="E1005" s="105">
        <v>1.6503169068247728E-2</v>
      </c>
      <c r="G1005">
        <v>998</v>
      </c>
      <c r="H1005">
        <f t="shared" ca="1" si="34"/>
        <v>-3.1720000283011626E-2</v>
      </c>
    </row>
    <row r="1006" spans="2:8">
      <c r="B1006" s="13">
        <v>38310</v>
      </c>
      <c r="C1006">
        <v>52.484692000000003</v>
      </c>
      <c r="D1006" s="262">
        <f t="shared" si="33"/>
        <v>-0.60219348849260323</v>
      </c>
      <c r="E1006" s="105">
        <v>1.6472824603694345E-2</v>
      </c>
      <c r="G1006">
        <v>999</v>
      </c>
      <c r="H1006">
        <f t="shared" ca="1" si="34"/>
        <v>-1.5906785549502402E-2</v>
      </c>
    </row>
    <row r="1007" spans="2:8">
      <c r="B1007" s="13">
        <v>40260</v>
      </c>
      <c r="C1007">
        <v>131.935226</v>
      </c>
      <c r="D1007" s="262">
        <f t="shared" si="33"/>
        <v>0.23324781047594897</v>
      </c>
      <c r="E1007" s="105">
        <v>1.6457625318991295E-2</v>
      </c>
      <c r="G1007">
        <v>1000</v>
      </c>
      <c r="H1007">
        <f t="shared" ca="1" si="34"/>
        <v>-4.8717337684781288E-3</v>
      </c>
    </row>
    <row r="1008" spans="2:8">
      <c r="B1008" s="13">
        <v>40430</v>
      </c>
      <c r="C1008">
        <v>106.981926</v>
      </c>
      <c r="D1008" s="262">
        <f t="shared" si="33"/>
        <v>8.2529345296055517E-2</v>
      </c>
      <c r="E1008" s="105">
        <v>1.6454619947257752E-2</v>
      </c>
      <c r="G1008">
        <v>1001</v>
      </c>
      <c r="H1008">
        <f t="shared" ca="1" si="34"/>
        <v>2.0553786427744442E-2</v>
      </c>
    </row>
    <row r="1009" spans="2:8">
      <c r="B1009" s="13">
        <v>39456</v>
      </c>
      <c r="C1009">
        <v>98.825890000000001</v>
      </c>
      <c r="D1009" s="262">
        <f t="shared" si="33"/>
        <v>-0.98821895413423011</v>
      </c>
      <c r="E1009" s="105">
        <v>1.6451639754434162E-2</v>
      </c>
      <c r="G1009">
        <v>1002</v>
      </c>
      <c r="H1009">
        <f t="shared" ca="1" si="34"/>
        <v>4.9965041309938596E-3</v>
      </c>
    </row>
    <row r="1010" spans="2:8">
      <c r="B1010" s="13">
        <v>45259</v>
      </c>
      <c r="C1010">
        <v>8388.5498050000006</v>
      </c>
      <c r="D1010" s="262">
        <f t="shared" si="33"/>
        <v>75.232800522369487</v>
      </c>
      <c r="E1010">
        <v>1.6448963164931635E-2</v>
      </c>
      <c r="G1010">
        <v>1003</v>
      </c>
      <c r="H1010">
        <f t="shared" ca="1" si="34"/>
        <v>5.8611645934815578E-4</v>
      </c>
    </row>
    <row r="1011" spans="2:8">
      <c r="B1011" s="13">
        <v>39113</v>
      </c>
      <c r="C1011">
        <v>110.038589</v>
      </c>
      <c r="D1011" s="262">
        <f t="shared" si="33"/>
        <v>-0.69354462126344463</v>
      </c>
      <c r="E1011" s="105">
        <v>1.6447183525356179E-2</v>
      </c>
      <c r="G1011">
        <v>1004</v>
      </c>
      <c r="H1011">
        <f t="shared" ca="1" si="34"/>
        <v>-3.6517068976242378E-2</v>
      </c>
    </row>
    <row r="1012" spans="2:8">
      <c r="B1012" s="13">
        <v>42039</v>
      </c>
      <c r="C1012">
        <v>359.06887799999998</v>
      </c>
      <c r="D1012" s="262">
        <f t="shared" si="33"/>
        <v>4.1964772674285138</v>
      </c>
      <c r="E1012" s="105">
        <v>1.6399615303984118E-2</v>
      </c>
      <c r="G1012">
        <v>1005</v>
      </c>
      <c r="H1012">
        <f t="shared" ca="1" si="34"/>
        <v>-7.6236626134991757E-3</v>
      </c>
    </row>
    <row r="1013" spans="2:8">
      <c r="B1013" s="13">
        <v>38638</v>
      </c>
      <c r="C1013">
        <v>69.098517999999999</v>
      </c>
      <c r="D1013" s="262">
        <f t="shared" si="33"/>
        <v>2.1439842824714339</v>
      </c>
      <c r="E1013" s="105">
        <v>1.6389357783920162E-2</v>
      </c>
      <c r="G1013">
        <v>1006</v>
      </c>
      <c r="H1013">
        <f t="shared" ca="1" si="34"/>
        <v>3.6742742396051555E-2</v>
      </c>
    </row>
    <row r="1014" spans="2:8">
      <c r="B1014" s="13">
        <v>37769</v>
      </c>
      <c r="C1014">
        <v>21.978010000000001</v>
      </c>
      <c r="D1014" s="262">
        <f t="shared" si="33"/>
        <v>-0.95887874163124154</v>
      </c>
      <c r="E1014" s="105">
        <v>1.6381173195980939E-2</v>
      </c>
      <c r="G1014">
        <v>1007</v>
      </c>
      <c r="H1014">
        <f t="shared" ca="1" si="34"/>
        <v>-2.7785202604002249E-2</v>
      </c>
    </row>
    <row r="1015" spans="2:8">
      <c r="B1015" s="13">
        <v>42093</v>
      </c>
      <c r="C1015">
        <v>534.46832300000005</v>
      </c>
      <c r="D1015" s="262">
        <f t="shared" si="33"/>
        <v>6.5690430111967313</v>
      </c>
      <c r="E1015" s="105">
        <v>1.6374972834366522E-2</v>
      </c>
      <c r="G1015">
        <v>1008</v>
      </c>
      <c r="H1015">
        <f t="shared" ca="1" si="34"/>
        <v>6.1449560924402248E-3</v>
      </c>
    </row>
    <row r="1016" spans="2:8">
      <c r="B1016" s="13">
        <v>40087</v>
      </c>
      <c r="C1016">
        <v>70.612403999999998</v>
      </c>
      <c r="D1016" s="262">
        <f t="shared" si="33"/>
        <v>-0.98344593948669101</v>
      </c>
      <c r="E1016" s="105">
        <v>1.636105673079288E-2</v>
      </c>
      <c r="G1016">
        <v>1009</v>
      </c>
      <c r="H1016">
        <f t="shared" ca="1" si="34"/>
        <v>-5.6586407793203168E-2</v>
      </c>
    </row>
    <row r="1017" spans="2:8">
      <c r="B1017" s="13">
        <v>44411</v>
      </c>
      <c r="C1017">
        <v>4265.5639650000003</v>
      </c>
      <c r="D1017" s="262">
        <f t="shared" si="33"/>
        <v>2.3398948919088691</v>
      </c>
      <c r="E1017" s="105">
        <v>1.6359480025706745E-2</v>
      </c>
      <c r="G1017">
        <v>1010</v>
      </c>
      <c r="H1017">
        <f t="shared" ca="1" si="34"/>
        <v>-3.0424529268778078E-2</v>
      </c>
    </row>
    <row r="1018" spans="2:8">
      <c r="B1018" s="13">
        <v>44102</v>
      </c>
      <c r="C1018">
        <v>1277.1551509999999</v>
      </c>
      <c r="D1018" s="262">
        <f t="shared" si="33"/>
        <v>4.2770690600257559</v>
      </c>
      <c r="E1018" s="105">
        <v>1.6353624500600034E-2</v>
      </c>
      <c r="G1018">
        <v>1011</v>
      </c>
      <c r="H1018">
        <f t="shared" ca="1" si="34"/>
        <v>3.3328733168144067E-2</v>
      </c>
    </row>
    <row r="1019" spans="2:8">
      <c r="B1019" s="13">
        <v>41765</v>
      </c>
      <c r="C1019">
        <v>242.019791</v>
      </c>
      <c r="D1019" s="262">
        <f t="shared" si="33"/>
        <v>1.5858527300146146</v>
      </c>
      <c r="E1019" s="105">
        <v>1.6351779669324447E-2</v>
      </c>
      <c r="G1019">
        <v>1012</v>
      </c>
      <c r="H1019">
        <f t="shared" ca="1" si="34"/>
        <v>1.1252766200751595E-2</v>
      </c>
    </row>
    <row r="1020" spans="2:8">
      <c r="B1020" s="13">
        <v>41312</v>
      </c>
      <c r="C1020">
        <v>93.593802999999994</v>
      </c>
      <c r="D1020" s="262">
        <f t="shared" si="33"/>
        <v>-4.0523792648875935E-2</v>
      </c>
      <c r="E1020" s="105">
        <v>1.6346761382846502E-2</v>
      </c>
      <c r="G1020">
        <v>1013</v>
      </c>
      <c r="H1020">
        <f t="shared" ca="1" si="34"/>
        <v>3.2455084916344673E-3</v>
      </c>
    </row>
    <row r="1021" spans="2:8">
      <c r="B1021" s="13">
        <v>40849</v>
      </c>
      <c r="C1021">
        <v>97.546768</v>
      </c>
      <c r="D1021" s="262">
        <f t="shared" si="33"/>
        <v>-0.88751201389586198</v>
      </c>
      <c r="E1021" s="105">
        <v>1.6331863737878025E-2</v>
      </c>
      <c r="G1021">
        <v>1014</v>
      </c>
      <c r="H1021">
        <f t="shared" ca="1" si="34"/>
        <v>2.4663483664916692E-3</v>
      </c>
    </row>
    <row r="1022" spans="2:8">
      <c r="B1022" s="13">
        <v>42509</v>
      </c>
      <c r="C1022">
        <v>867.17498799999998</v>
      </c>
      <c r="D1022" s="262">
        <f t="shared" si="33"/>
        <v>8.1998845197436346E-2</v>
      </c>
      <c r="E1022" s="105">
        <v>1.63147041276007E-2</v>
      </c>
      <c r="G1022">
        <v>1015</v>
      </c>
      <c r="H1022">
        <f t="shared" ca="1" si="34"/>
        <v>-2.1469444584350784E-2</v>
      </c>
    </row>
    <row r="1023" spans="2:8">
      <c r="B1023" s="13">
        <v>42215</v>
      </c>
      <c r="C1023">
        <v>801.45648200000005</v>
      </c>
      <c r="D1023" s="262">
        <f t="shared" si="33"/>
        <v>12.989986186953232</v>
      </c>
      <c r="E1023" s="105">
        <v>1.6273847170025005E-2</v>
      </c>
      <c r="G1023">
        <v>1016</v>
      </c>
      <c r="H1023">
        <f t="shared" ca="1" si="34"/>
        <v>4.1064494718471602E-2</v>
      </c>
    </row>
    <row r="1024" spans="2:8">
      <c r="B1024" s="13">
        <v>38404</v>
      </c>
      <c r="C1024">
        <v>57.287868000000003</v>
      </c>
      <c r="D1024" s="262">
        <f t="shared" si="33"/>
        <v>-0.90554578949213904</v>
      </c>
      <c r="E1024" s="105">
        <v>1.6272207456249372E-2</v>
      </c>
      <c r="G1024">
        <v>1017</v>
      </c>
      <c r="H1024">
        <f t="shared" ca="1" si="34"/>
        <v>-1.3463790097971575E-2</v>
      </c>
    </row>
    <row r="1025" spans="2:8">
      <c r="B1025" s="13">
        <v>43696</v>
      </c>
      <c r="C1025">
        <v>606.51470900000004</v>
      </c>
      <c r="D1025" s="262">
        <f t="shared" si="33"/>
        <v>4.9966403907804535</v>
      </c>
      <c r="E1025" s="105">
        <v>1.6223871132386714E-2</v>
      </c>
      <c r="G1025">
        <v>1018</v>
      </c>
      <c r="H1025">
        <f t="shared" ca="1" si="34"/>
        <v>6.5790481377705712E-2</v>
      </c>
    </row>
    <row r="1026" spans="2:8">
      <c r="B1026" s="13">
        <v>41263</v>
      </c>
      <c r="C1026">
        <v>101.14241800000001</v>
      </c>
      <c r="D1026" s="262">
        <f t="shared" si="33"/>
        <v>-0.89285423432125099</v>
      </c>
      <c r="E1026" s="105">
        <v>1.6221058424290839E-2</v>
      </c>
      <c r="G1026">
        <v>1019</v>
      </c>
      <c r="H1026">
        <f t="shared" ca="1" si="34"/>
        <v>-3.033232144799104E-3</v>
      </c>
    </row>
    <row r="1027" spans="2:8">
      <c r="B1027" s="13">
        <v>43147</v>
      </c>
      <c r="C1027">
        <v>943.97027600000001</v>
      </c>
      <c r="D1027" s="262">
        <f t="shared" si="33"/>
        <v>0.14502911314240574</v>
      </c>
      <c r="E1027" s="105">
        <v>1.621815207266513E-2</v>
      </c>
      <c r="G1027">
        <v>1020</v>
      </c>
      <c r="H1027">
        <f t="shared" ca="1" si="34"/>
        <v>5.9896968062448631E-2</v>
      </c>
    </row>
    <row r="1028" spans="2:8">
      <c r="B1028" s="13">
        <v>43822</v>
      </c>
      <c r="C1028">
        <v>824.40722700000003</v>
      </c>
      <c r="D1028" s="262">
        <f t="shared" si="33"/>
        <v>8.1251376133181576</v>
      </c>
      <c r="E1028" s="105">
        <v>1.6211351598605074E-2</v>
      </c>
      <c r="G1028">
        <v>1021</v>
      </c>
      <c r="H1028">
        <f t="shared" ca="1" si="34"/>
        <v>7.6712347072833054E-4</v>
      </c>
    </row>
    <row r="1029" spans="2:8">
      <c r="B1029" s="13">
        <v>41068</v>
      </c>
      <c r="C1029">
        <v>90.344634999999997</v>
      </c>
      <c r="D1029" s="262">
        <f t="shared" si="33"/>
        <v>1.7093587498171412</v>
      </c>
      <c r="E1029" s="105">
        <v>1.6202125798379093E-2</v>
      </c>
      <c r="G1029">
        <v>1022</v>
      </c>
      <c r="H1029">
        <f t="shared" ca="1" si="34"/>
        <v>-2.2182336092166296E-2</v>
      </c>
    </row>
    <row r="1030" spans="2:8">
      <c r="B1030" s="13">
        <v>38014</v>
      </c>
      <c r="C1030">
        <v>33.345393999999999</v>
      </c>
      <c r="D1030" s="262">
        <f t="shared" si="33"/>
        <v>-0.95911129044407517</v>
      </c>
      <c r="E1030" s="105">
        <v>1.6192483141293079E-2</v>
      </c>
      <c r="G1030">
        <v>1023</v>
      </c>
      <c r="H1030">
        <f t="shared" ca="1" si="34"/>
        <v>3.2445552458422969E-2</v>
      </c>
    </row>
    <row r="1031" spans="2:8">
      <c r="B1031" s="13">
        <v>42555</v>
      </c>
      <c r="C1031">
        <v>815.51593000000003</v>
      </c>
      <c r="D1031" s="262">
        <f t="shared" si="33"/>
        <v>8.5001293821286641</v>
      </c>
      <c r="E1031" s="105">
        <v>1.6164354539185188E-2</v>
      </c>
      <c r="G1031">
        <v>1024</v>
      </c>
      <c r="H1031">
        <f t="shared" ca="1" si="34"/>
        <v>7.9847877823602156E-2</v>
      </c>
    </row>
    <row r="1032" spans="2:8">
      <c r="B1032" s="13">
        <v>41543</v>
      </c>
      <c r="C1032">
        <v>85.842613</v>
      </c>
      <c r="D1032" s="262">
        <f t="shared" ref="D1032:D1095" si="35">(C1032-C1033)/C1033</f>
        <v>-0.20570969824845442</v>
      </c>
      <c r="E1032" s="105">
        <v>1.6158836701166825E-2</v>
      </c>
      <c r="G1032">
        <v>1025</v>
      </c>
      <c r="H1032">
        <f t="shared" ca="1" si="34"/>
        <v>5.8201815394184626E-2</v>
      </c>
    </row>
    <row r="1033" spans="2:8">
      <c r="B1033" s="13">
        <v>40731</v>
      </c>
      <c r="C1033">
        <v>108.074608</v>
      </c>
      <c r="D1033" s="262">
        <f t="shared" si="35"/>
        <v>-0.88484652463877977</v>
      </c>
      <c r="E1033" s="105">
        <v>1.6132089771813733E-2</v>
      </c>
      <c r="G1033">
        <v>1026</v>
      </c>
      <c r="H1033">
        <f t="shared" ref="H1033:H1096" ca="1" si="36">_xlfn.NORM.INV(RAND(),N$9,N$10)</f>
        <v>-3.7687638079378694E-2</v>
      </c>
    </row>
    <row r="1034" spans="2:8">
      <c r="B1034" s="13">
        <v>43424</v>
      </c>
      <c r="C1034">
        <v>938.52667199999996</v>
      </c>
      <c r="D1034" s="262">
        <f t="shared" si="35"/>
        <v>0.33901312338383055</v>
      </c>
      <c r="E1034" s="105">
        <v>1.6129063324148443E-2</v>
      </c>
      <c r="G1034">
        <v>1027</v>
      </c>
      <c r="H1034">
        <f t="shared" ca="1" si="36"/>
        <v>5.3426393306767054E-3</v>
      </c>
    </row>
    <row r="1035" spans="2:8">
      <c r="B1035" s="13">
        <v>42815</v>
      </c>
      <c r="C1035">
        <v>700.90924099999995</v>
      </c>
      <c r="D1035" s="262">
        <f t="shared" si="35"/>
        <v>19.918666883978378</v>
      </c>
      <c r="E1035" s="105">
        <v>1.6125264774955496E-2</v>
      </c>
      <c r="G1035">
        <v>1028</v>
      </c>
      <c r="H1035">
        <f t="shared" ca="1" si="36"/>
        <v>3.0826538785097467E-2</v>
      </c>
    </row>
    <row r="1036" spans="2:8">
      <c r="B1036" s="13">
        <v>38033</v>
      </c>
      <c r="C1036">
        <v>33.506400999999997</v>
      </c>
      <c r="D1036" s="262">
        <f t="shared" si="35"/>
        <v>-0.95808548422105555</v>
      </c>
      <c r="E1036" s="105">
        <v>1.6113081303145548E-2</v>
      </c>
      <c r="G1036">
        <v>1029</v>
      </c>
      <c r="H1036">
        <f t="shared" ca="1" si="36"/>
        <v>-2.8621348702459998E-2</v>
      </c>
    </row>
    <row r="1037" spans="2:8">
      <c r="B1037" s="13">
        <v>42388</v>
      </c>
      <c r="C1037">
        <v>799.39849900000002</v>
      </c>
      <c r="D1037" s="262">
        <f t="shared" si="35"/>
        <v>4.1443347302495708</v>
      </c>
      <c r="E1037" s="105">
        <v>1.6107246907143439E-2</v>
      </c>
      <c r="G1037">
        <v>1030</v>
      </c>
      <c r="H1037">
        <f t="shared" ca="1" si="36"/>
        <v>2.9454845900532184E-2</v>
      </c>
    </row>
    <row r="1038" spans="2:8">
      <c r="B1038" s="13">
        <v>41624</v>
      </c>
      <c r="C1038">
        <v>155.39395099999999</v>
      </c>
      <c r="D1038" s="262">
        <f t="shared" si="35"/>
        <v>-0.97786405103525176</v>
      </c>
      <c r="E1038" s="105">
        <v>1.6095959234474065E-2</v>
      </c>
      <c r="G1038">
        <v>1031</v>
      </c>
      <c r="H1038">
        <f t="shared" ca="1" si="36"/>
        <v>-1.6472424372360909E-2</v>
      </c>
    </row>
    <row r="1039" spans="2:8">
      <c r="B1039" s="13">
        <v>44607</v>
      </c>
      <c r="C1039">
        <v>7019.9814450000003</v>
      </c>
      <c r="D1039" s="262">
        <f t="shared" si="35"/>
        <v>64.905191610697571</v>
      </c>
      <c r="E1039" s="105">
        <v>1.6081985765861808E-2</v>
      </c>
      <c r="G1039">
        <v>1032</v>
      </c>
      <c r="H1039">
        <f t="shared" ca="1" si="36"/>
        <v>-7.6400235980118372E-2</v>
      </c>
    </row>
    <row r="1040" spans="2:8">
      <c r="B1040" s="13">
        <v>40233</v>
      </c>
      <c r="C1040">
        <v>106.51636499999999</v>
      </c>
      <c r="D1040" s="262">
        <f t="shared" si="35"/>
        <v>1.6545122391594784</v>
      </c>
      <c r="E1040" s="105">
        <v>1.6077843834418591E-2</v>
      </c>
      <c r="G1040">
        <v>1033</v>
      </c>
      <c r="H1040">
        <f t="shared" ca="1" si="36"/>
        <v>3.8250658982049324E-2</v>
      </c>
    </row>
    <row r="1041" spans="2:8">
      <c r="B1041" s="13">
        <v>38202</v>
      </c>
      <c r="C1041">
        <v>40.126530000000002</v>
      </c>
      <c r="D1041" s="262">
        <f t="shared" si="35"/>
        <v>-0.53999554950483453</v>
      </c>
      <c r="E1041" s="105">
        <v>1.604736562573789E-2</v>
      </c>
      <c r="G1041">
        <v>1034</v>
      </c>
      <c r="H1041">
        <f t="shared" ca="1" si="36"/>
        <v>-9.5767398490572784E-3</v>
      </c>
    </row>
    <row r="1042" spans="2:8">
      <c r="B1042" s="13">
        <v>40814</v>
      </c>
      <c r="C1042">
        <v>87.230743000000004</v>
      </c>
      <c r="D1042" s="262">
        <f t="shared" si="35"/>
        <v>0.92398111642845093</v>
      </c>
      <c r="E1042" s="105">
        <v>1.6037437195461565E-2</v>
      </c>
      <c r="G1042">
        <v>1035</v>
      </c>
      <c r="H1042">
        <f t="shared" ca="1" si="36"/>
        <v>-3.7755732573139043E-2</v>
      </c>
    </row>
    <row r="1043" spans="2:8">
      <c r="B1043" s="13">
        <v>39940</v>
      </c>
      <c r="C1043">
        <v>45.338669000000003</v>
      </c>
      <c r="D1043" s="262">
        <f t="shared" si="35"/>
        <v>-0.92884215659915204</v>
      </c>
      <c r="E1043" s="105">
        <v>1.6020018019534236E-2</v>
      </c>
      <c r="G1043">
        <v>1036</v>
      </c>
      <c r="H1043">
        <f t="shared" ca="1" si="36"/>
        <v>-2.2759596297706268E-3</v>
      </c>
    </row>
    <row r="1044" spans="2:8">
      <c r="B1044" s="13">
        <v>42649</v>
      </c>
      <c r="C1044">
        <v>637.15631099999996</v>
      </c>
      <c r="D1044" s="262">
        <f t="shared" si="35"/>
        <v>10.784115133150767</v>
      </c>
      <c r="E1044" s="105">
        <v>1.5988890047094147E-2</v>
      </c>
      <c r="G1044">
        <v>1037</v>
      </c>
      <c r="H1044">
        <f t="shared" ca="1" si="36"/>
        <v>1.0579246973094099E-2</v>
      </c>
    </row>
    <row r="1045" spans="2:8">
      <c r="B1045" s="13">
        <v>38265</v>
      </c>
      <c r="C1045">
        <v>54.069083999999997</v>
      </c>
      <c r="D1045" s="262">
        <f t="shared" si="35"/>
        <v>-0.93005549947589827</v>
      </c>
      <c r="E1045" s="105">
        <v>1.598267219431725E-2</v>
      </c>
      <c r="G1045">
        <v>1038</v>
      </c>
      <c r="H1045">
        <f t="shared" ca="1" si="36"/>
        <v>3.9029164487942185E-2</v>
      </c>
    </row>
    <row r="1046" spans="2:8">
      <c r="B1046" s="13">
        <v>42968</v>
      </c>
      <c r="C1046">
        <v>773.02838099999997</v>
      </c>
      <c r="D1046" s="262">
        <f t="shared" si="35"/>
        <v>-0.89981299765175216</v>
      </c>
      <c r="E1046" s="105">
        <v>1.5963447318932778E-2</v>
      </c>
      <c r="G1046">
        <v>1039</v>
      </c>
      <c r="H1046">
        <f t="shared" ca="1" si="36"/>
        <v>-1.300514007252487E-2</v>
      </c>
    </row>
    <row r="1047" spans="2:8">
      <c r="B1047" s="13">
        <v>44669</v>
      </c>
      <c r="C1047">
        <v>7715.8549800000001</v>
      </c>
      <c r="D1047" s="262">
        <f t="shared" si="35"/>
        <v>207.71636535853469</v>
      </c>
      <c r="E1047" s="105">
        <v>1.5962341238118759E-2</v>
      </c>
      <c r="G1047">
        <v>1040</v>
      </c>
      <c r="H1047">
        <f t="shared" ca="1" si="36"/>
        <v>4.4224261129776399E-2</v>
      </c>
    </row>
    <row r="1048" spans="2:8">
      <c r="B1048" s="13">
        <v>37438</v>
      </c>
      <c r="C1048">
        <v>36.968136000000001</v>
      </c>
      <c r="D1048" s="262">
        <f t="shared" si="35"/>
        <v>-0.68131868889708325</v>
      </c>
      <c r="E1048" s="105">
        <v>1.592909847891506E-2</v>
      </c>
      <c r="G1048">
        <v>1041</v>
      </c>
      <c r="H1048">
        <f t="shared" ca="1" si="36"/>
        <v>3.7605346546904832E-2</v>
      </c>
    </row>
    <row r="1049" spans="2:8">
      <c r="B1049" s="13">
        <v>39220</v>
      </c>
      <c r="C1049">
        <v>116.00346399999999</v>
      </c>
      <c r="D1049" s="262">
        <f t="shared" si="35"/>
        <v>1.037114270760507</v>
      </c>
      <c r="E1049" s="105">
        <v>1.5905051234721669E-2</v>
      </c>
      <c r="G1049">
        <v>1042</v>
      </c>
      <c r="H1049">
        <f t="shared" ca="1" si="36"/>
        <v>-6.1229214356243435E-2</v>
      </c>
    </row>
    <row r="1050" spans="2:8">
      <c r="B1050" s="13">
        <v>38877</v>
      </c>
      <c r="C1050">
        <v>56.944996000000003</v>
      </c>
      <c r="D1050" s="262">
        <f t="shared" si="35"/>
        <v>-0.46812711464903095</v>
      </c>
      <c r="E1050" s="105">
        <v>1.5902002851519118E-2</v>
      </c>
      <c r="G1050">
        <v>1043</v>
      </c>
      <c r="H1050">
        <f t="shared" ca="1" si="36"/>
        <v>-9.4411620146828915E-4</v>
      </c>
    </row>
    <row r="1051" spans="2:8">
      <c r="B1051" s="13">
        <v>39118</v>
      </c>
      <c r="C1051">
        <v>107.065048</v>
      </c>
      <c r="D1051" s="262">
        <f t="shared" si="35"/>
        <v>6.6769168393101944E-2</v>
      </c>
      <c r="E1051" s="105">
        <v>1.5880935562681758E-2</v>
      </c>
      <c r="G1051">
        <v>1044</v>
      </c>
      <c r="H1051">
        <f t="shared" ca="1" si="36"/>
        <v>1.021300113932236E-2</v>
      </c>
    </row>
    <row r="1052" spans="2:8">
      <c r="B1052" s="13">
        <v>40616</v>
      </c>
      <c r="C1052">
        <v>100.363838</v>
      </c>
      <c r="D1052" s="262">
        <f t="shared" si="35"/>
        <v>-0.80539241419553997</v>
      </c>
      <c r="E1052" s="105">
        <v>1.5859823830973854E-2</v>
      </c>
      <c r="G1052">
        <v>1045</v>
      </c>
      <c r="H1052">
        <f t="shared" ca="1" si="36"/>
        <v>1.0355979306878317E-2</v>
      </c>
    </row>
    <row r="1053" spans="2:8">
      <c r="B1053" s="13">
        <v>42135</v>
      </c>
      <c r="C1053">
        <v>515.72418200000004</v>
      </c>
      <c r="D1053" s="262">
        <f t="shared" si="35"/>
        <v>3.8653823709810773</v>
      </c>
      <c r="E1053" s="105">
        <v>1.5842495847650517E-2</v>
      </c>
      <c r="G1053">
        <v>1046</v>
      </c>
      <c r="H1053">
        <f t="shared" ca="1" si="36"/>
        <v>-4.5571765372026896E-2</v>
      </c>
    </row>
    <row r="1054" spans="2:8">
      <c r="B1054" s="13">
        <v>40744</v>
      </c>
      <c r="C1054">
        <v>105.998695</v>
      </c>
      <c r="D1054" s="262">
        <f t="shared" si="35"/>
        <v>-1.3078187813458588E-2</v>
      </c>
      <c r="E1054" s="105">
        <v>1.5834213661948083E-2</v>
      </c>
      <c r="G1054">
        <v>1047</v>
      </c>
      <c r="H1054">
        <f t="shared" ca="1" si="36"/>
        <v>2.7732466601769139E-2</v>
      </c>
    </row>
    <row r="1055" spans="2:8">
      <c r="B1055" s="13">
        <v>39120</v>
      </c>
      <c r="C1055">
        <v>107.403336</v>
      </c>
      <c r="D1055" s="262">
        <f t="shared" si="35"/>
        <v>3.1561101008371009</v>
      </c>
      <c r="E1055" s="105">
        <v>1.583005634276783E-2</v>
      </c>
      <c r="G1055">
        <v>1048</v>
      </c>
      <c r="H1055">
        <f t="shared" ca="1" si="36"/>
        <v>5.6400099589805484E-2</v>
      </c>
    </row>
    <row r="1056" spans="2:8">
      <c r="B1056" s="13">
        <v>37851</v>
      </c>
      <c r="C1056">
        <v>25.842274</v>
      </c>
      <c r="D1056" s="262">
        <f t="shared" si="35"/>
        <v>-0.60913648968782852</v>
      </c>
      <c r="E1056" s="105">
        <v>1.5822759558104065E-2</v>
      </c>
      <c r="G1056">
        <v>1049</v>
      </c>
      <c r="H1056">
        <f t="shared" ca="1" si="36"/>
        <v>-8.9323990937427676E-3</v>
      </c>
    </row>
    <row r="1057" spans="2:8">
      <c r="B1057" s="13">
        <v>38784</v>
      </c>
      <c r="C1057">
        <v>66.115852000000004</v>
      </c>
      <c r="D1057" s="262">
        <f t="shared" si="35"/>
        <v>-0.33427631310329015</v>
      </c>
      <c r="E1057" s="105">
        <v>1.5802012867602151E-2</v>
      </c>
      <c r="G1057">
        <v>1050</v>
      </c>
      <c r="H1057">
        <f t="shared" ca="1" si="36"/>
        <v>-4.0102336352983645E-3</v>
      </c>
    </row>
    <row r="1058" spans="2:8">
      <c r="B1058" s="13">
        <v>41590</v>
      </c>
      <c r="C1058">
        <v>99.314255000000003</v>
      </c>
      <c r="D1058" s="262">
        <f t="shared" si="35"/>
        <v>-0.89741951708006151</v>
      </c>
      <c r="E1058" s="105">
        <v>1.5792986433531081E-2</v>
      </c>
      <c r="G1058">
        <v>1051</v>
      </c>
      <c r="H1058">
        <f t="shared" ca="1" si="36"/>
        <v>-2.9966434754633862E-2</v>
      </c>
    </row>
    <row r="1059" spans="2:8">
      <c r="B1059" s="13">
        <v>43885</v>
      </c>
      <c r="C1059">
        <v>968.15936299999998</v>
      </c>
      <c r="D1059" s="262">
        <f t="shared" si="35"/>
        <v>43.376376558480843</v>
      </c>
      <c r="E1059" s="105">
        <v>1.5769465159967865E-2</v>
      </c>
      <c r="G1059">
        <v>1052</v>
      </c>
      <c r="H1059">
        <f t="shared" ca="1" si="36"/>
        <v>1.4801728564664555E-2</v>
      </c>
    </row>
    <row r="1060" spans="2:8">
      <c r="B1060" s="13">
        <v>37763</v>
      </c>
      <c r="C1060">
        <v>21.816998999999999</v>
      </c>
      <c r="D1060" s="262">
        <f t="shared" si="35"/>
        <v>-0.9965812766050659</v>
      </c>
      <c r="E1060" s="105">
        <v>1.5742117976750715E-2</v>
      </c>
      <c r="G1060">
        <v>1053</v>
      </c>
      <c r="H1060">
        <f t="shared" ca="1" si="36"/>
        <v>2.4482229741016603E-2</v>
      </c>
    </row>
    <row r="1061" spans="2:8">
      <c r="B1061" s="13">
        <v>44922</v>
      </c>
      <c r="C1061">
        <v>6381.6215819999998</v>
      </c>
      <c r="D1061" s="262">
        <f t="shared" si="35"/>
        <v>87.681426213630104</v>
      </c>
      <c r="E1061" s="105">
        <v>1.5729491919312048E-2</v>
      </c>
      <c r="G1061">
        <v>1054</v>
      </c>
      <c r="H1061">
        <f t="shared" ca="1" si="36"/>
        <v>-2.1946188976095588E-2</v>
      </c>
    </row>
    <row r="1062" spans="2:8">
      <c r="B1062" s="13">
        <v>38730</v>
      </c>
      <c r="C1062">
        <v>71.961196999999999</v>
      </c>
      <c r="D1062" s="262">
        <f t="shared" si="35"/>
        <v>-0.26010782977864899</v>
      </c>
      <c r="E1062" s="105">
        <v>1.5727020705256473E-2</v>
      </c>
      <c r="G1062">
        <v>1055</v>
      </c>
      <c r="H1062">
        <f t="shared" ca="1" si="36"/>
        <v>-3.7703386500619646E-3</v>
      </c>
    </row>
    <row r="1063" spans="2:8">
      <c r="B1063" s="13">
        <v>41130</v>
      </c>
      <c r="C1063">
        <v>97.259033000000002</v>
      </c>
      <c r="D1063" s="262">
        <f t="shared" si="35"/>
        <v>0.9516247688567836</v>
      </c>
      <c r="E1063" s="105">
        <v>1.572112995723398E-2</v>
      </c>
      <c r="G1063">
        <v>1056</v>
      </c>
      <c r="H1063">
        <f t="shared" ca="1" si="36"/>
        <v>-9.3531565382889536E-5</v>
      </c>
    </row>
    <row r="1064" spans="2:8">
      <c r="B1064" s="13">
        <v>40003</v>
      </c>
      <c r="C1064">
        <v>49.834904000000002</v>
      </c>
      <c r="D1064" s="262">
        <f t="shared" si="35"/>
        <v>-0.14478597908276497</v>
      </c>
      <c r="E1064" s="105">
        <v>1.5720845336550337E-2</v>
      </c>
      <c r="G1064">
        <v>1057</v>
      </c>
      <c r="H1064">
        <f t="shared" ca="1" si="36"/>
        <v>-2.1509003747793099E-3</v>
      </c>
    </row>
    <row r="1065" spans="2:8">
      <c r="B1065" s="13">
        <v>38400</v>
      </c>
      <c r="C1065">
        <v>58.271850999999998</v>
      </c>
      <c r="D1065" s="262">
        <f t="shared" si="35"/>
        <v>-0.92443461605507216</v>
      </c>
      <c r="E1065" s="105">
        <v>1.5697633822148376E-2</v>
      </c>
      <c r="G1065">
        <v>1058</v>
      </c>
      <c r="H1065">
        <f t="shared" ca="1" si="36"/>
        <v>1.0531679188034364E-3</v>
      </c>
    </row>
    <row r="1066" spans="2:8">
      <c r="B1066" s="13">
        <v>42594</v>
      </c>
      <c r="C1066">
        <v>771.14477499999998</v>
      </c>
      <c r="D1066" s="262">
        <f t="shared" si="35"/>
        <v>5.8311945078507126</v>
      </c>
      <c r="E1066" s="105">
        <v>1.5694730907246997E-2</v>
      </c>
      <c r="G1066">
        <v>1059</v>
      </c>
      <c r="H1066">
        <f t="shared" ca="1" si="36"/>
        <v>-7.6532778769333688E-4</v>
      </c>
    </row>
    <row r="1067" spans="2:8">
      <c r="B1067" s="13">
        <v>40357</v>
      </c>
      <c r="C1067">
        <v>112.88578800000001</v>
      </c>
      <c r="D1067" s="262">
        <f t="shared" si="35"/>
        <v>0.11197364986103713</v>
      </c>
      <c r="E1067" s="105">
        <v>1.5693787839356963E-2</v>
      </c>
      <c r="G1067">
        <v>1060</v>
      </c>
      <c r="H1067">
        <f t="shared" ca="1" si="36"/>
        <v>-3.9304530956315378E-2</v>
      </c>
    </row>
    <row r="1068" spans="2:8">
      <c r="B1068" s="13">
        <v>40680</v>
      </c>
      <c r="C1068">
        <v>101.51840199999999</v>
      </c>
      <c r="D1068" s="262">
        <f t="shared" si="35"/>
        <v>-0.88876090774022709</v>
      </c>
      <c r="E1068" s="105">
        <v>1.5676623162233672E-2</v>
      </c>
      <c r="G1068">
        <v>1061</v>
      </c>
      <c r="H1068">
        <f t="shared" ca="1" si="36"/>
        <v>-4.1508008596978091E-2</v>
      </c>
    </row>
    <row r="1069" spans="2:8">
      <c r="B1069" s="13">
        <v>43858</v>
      </c>
      <c r="C1069">
        <v>912.61444100000006</v>
      </c>
      <c r="D1069" s="262">
        <f t="shared" si="35"/>
        <v>6.4549061062172175E-2</v>
      </c>
      <c r="E1069" s="105">
        <v>1.5655217153047848E-2</v>
      </c>
      <c r="G1069">
        <v>1062</v>
      </c>
      <c r="H1069">
        <f t="shared" ca="1" si="36"/>
        <v>1.1109950135386385E-2</v>
      </c>
    </row>
    <row r="1070" spans="2:8">
      <c r="B1070" s="13">
        <v>42285</v>
      </c>
      <c r="C1070">
        <v>857.27795400000002</v>
      </c>
      <c r="D1070" s="262">
        <f t="shared" si="35"/>
        <v>-0.88284368431208504</v>
      </c>
      <c r="E1070" s="105">
        <v>1.5642933591624081E-2</v>
      </c>
      <c r="G1070">
        <v>1063</v>
      </c>
      <c r="H1070">
        <f t="shared" ca="1" si="36"/>
        <v>2.7862377109204011E-3</v>
      </c>
    </row>
    <row r="1071" spans="2:8">
      <c r="B1071" s="13">
        <v>44854</v>
      </c>
      <c r="C1071">
        <v>7317.3857420000004</v>
      </c>
      <c r="D1071" s="262">
        <f t="shared" si="35"/>
        <v>103.21734170602016</v>
      </c>
      <c r="E1071" s="105">
        <v>1.5623971766600148E-2</v>
      </c>
      <c r="G1071">
        <v>1064</v>
      </c>
      <c r="H1071">
        <f t="shared" ca="1" si="36"/>
        <v>-2.0159467340551077E-2</v>
      </c>
    </row>
    <row r="1072" spans="2:8">
      <c r="B1072" s="13">
        <v>38716</v>
      </c>
      <c r="C1072">
        <v>70.212745999999996</v>
      </c>
      <c r="D1072" s="262">
        <f t="shared" si="35"/>
        <v>-0.34558703892102383</v>
      </c>
      <c r="E1072" s="105">
        <v>1.5621369984495191E-2</v>
      </c>
      <c r="G1072">
        <v>1065</v>
      </c>
      <c r="H1072">
        <f t="shared" ca="1" si="36"/>
        <v>4.5708536625606984E-2</v>
      </c>
    </row>
    <row r="1073" spans="2:8">
      <c r="B1073" s="13">
        <v>40662</v>
      </c>
      <c r="C1073">
        <v>107.291191</v>
      </c>
      <c r="D1073" s="262">
        <f t="shared" si="35"/>
        <v>-0.90639558644341867</v>
      </c>
      <c r="E1073" s="105">
        <v>1.5612908581701326E-2</v>
      </c>
      <c r="G1073">
        <v>1066</v>
      </c>
      <c r="H1073">
        <f t="shared" ca="1" si="36"/>
        <v>3.9790627898680979E-2</v>
      </c>
    </row>
    <row r="1074" spans="2:8">
      <c r="B1074" s="13">
        <v>43216</v>
      </c>
      <c r="C1074">
        <v>1146.2193600000001</v>
      </c>
      <c r="D1074" s="262">
        <f t="shared" si="35"/>
        <v>1.402586705834443</v>
      </c>
      <c r="E1074" s="105">
        <v>1.5600842493566096E-2</v>
      </c>
      <c r="G1074">
        <v>1067</v>
      </c>
      <c r="H1074">
        <f t="shared" ca="1" si="36"/>
        <v>-2.6604675064350228E-2</v>
      </c>
    </row>
    <row r="1075" spans="2:8">
      <c r="B1075" s="13">
        <v>42058</v>
      </c>
      <c r="C1075">
        <v>477.07720899999998</v>
      </c>
      <c r="D1075" s="262">
        <f t="shared" si="35"/>
        <v>5.0047698980186288</v>
      </c>
      <c r="E1075" s="105">
        <v>1.5573294936541918E-2</v>
      </c>
      <c r="G1075">
        <v>1068</v>
      </c>
      <c r="H1075">
        <f t="shared" ca="1" si="36"/>
        <v>-1.744665505623328E-2</v>
      </c>
    </row>
    <row r="1076" spans="2:8">
      <c r="B1076" s="13">
        <v>39617</v>
      </c>
      <c r="C1076">
        <v>79.449707000000004</v>
      </c>
      <c r="D1076" s="262">
        <f t="shared" si="35"/>
        <v>1.0440865951857197</v>
      </c>
      <c r="E1076" s="105">
        <v>1.5567187673942069E-2</v>
      </c>
      <c r="G1076">
        <v>1069</v>
      </c>
      <c r="H1076">
        <f t="shared" ca="1" si="36"/>
        <v>2.1500291938522146E-3</v>
      </c>
    </row>
    <row r="1077" spans="2:8">
      <c r="B1077" s="13">
        <v>38000</v>
      </c>
      <c r="C1077">
        <v>38.868073000000003</v>
      </c>
      <c r="D1077" s="262">
        <f t="shared" si="35"/>
        <v>-0.65873539646310997</v>
      </c>
      <c r="E1077" s="105">
        <v>1.5565866630908927E-2</v>
      </c>
      <c r="G1077">
        <v>1070</v>
      </c>
      <c r="H1077">
        <f t="shared" ca="1" si="36"/>
        <v>2.6337039589607241E-2</v>
      </c>
    </row>
    <row r="1078" spans="2:8">
      <c r="B1078" s="13">
        <v>39308</v>
      </c>
      <c r="C1078">
        <v>113.89424099999999</v>
      </c>
      <c r="D1078" s="262">
        <f t="shared" si="35"/>
        <v>0.64537264301813868</v>
      </c>
      <c r="E1078" s="105">
        <v>1.5559161978481248E-2</v>
      </c>
      <c r="G1078">
        <v>1071</v>
      </c>
      <c r="H1078">
        <f t="shared" ca="1" si="36"/>
        <v>4.7046768376665611E-2</v>
      </c>
    </row>
    <row r="1079" spans="2:8">
      <c r="B1079" s="13">
        <v>40093</v>
      </c>
      <c r="C1079">
        <v>69.220939999999999</v>
      </c>
      <c r="D1079" s="262">
        <f t="shared" si="35"/>
        <v>-0.92429668151091748</v>
      </c>
      <c r="E1079" s="105">
        <v>1.5526279297799386E-2</v>
      </c>
      <c r="G1079">
        <v>1072</v>
      </c>
      <c r="H1079">
        <f t="shared" ca="1" si="36"/>
        <v>1.3767383823870083E-2</v>
      </c>
    </row>
    <row r="1080" spans="2:8">
      <c r="B1080" s="13">
        <v>42480</v>
      </c>
      <c r="C1080">
        <v>914.37127699999996</v>
      </c>
      <c r="D1080" s="262">
        <f t="shared" si="35"/>
        <v>28.904871036425369</v>
      </c>
      <c r="E1080" s="105">
        <v>1.5511898428889795E-2</v>
      </c>
      <c r="G1080">
        <v>1073</v>
      </c>
      <c r="H1080">
        <f t="shared" ca="1" si="36"/>
        <v>-3.515235879792291E-2</v>
      </c>
    </row>
    <row r="1081" spans="2:8">
      <c r="B1081" s="13">
        <v>37606</v>
      </c>
      <c r="C1081">
        <v>30.575997999999998</v>
      </c>
      <c r="D1081" s="262">
        <f t="shared" si="35"/>
        <v>-0.96544467020936264</v>
      </c>
      <c r="E1081" s="105">
        <v>1.5507750254956322E-2</v>
      </c>
      <c r="G1081">
        <v>1074</v>
      </c>
      <c r="H1081">
        <f t="shared" ca="1" si="36"/>
        <v>4.5391906076400847E-2</v>
      </c>
    </row>
    <row r="1082" spans="2:8">
      <c r="B1082" s="13">
        <v>42422</v>
      </c>
      <c r="C1082">
        <v>884.84173599999997</v>
      </c>
      <c r="D1082" s="262">
        <f t="shared" si="35"/>
        <v>-0.79531618497126544</v>
      </c>
      <c r="E1082" s="105">
        <v>1.5498469266221808E-2</v>
      </c>
      <c r="G1082">
        <v>1075</v>
      </c>
      <c r="H1082">
        <f t="shared" ca="1" si="36"/>
        <v>-2.0624209476256504E-2</v>
      </c>
    </row>
    <row r="1083" spans="2:8">
      <c r="B1083" s="13">
        <v>44382</v>
      </c>
      <c r="C1083">
        <v>4322.96875</v>
      </c>
      <c r="D1083" s="262">
        <f t="shared" si="35"/>
        <v>4.4928971796254444</v>
      </c>
      <c r="E1083" s="105">
        <v>1.5490594844540068E-2</v>
      </c>
      <c r="G1083">
        <v>1076</v>
      </c>
      <c r="H1083">
        <f t="shared" ca="1" si="36"/>
        <v>2.7973342350431697E-3</v>
      </c>
    </row>
    <row r="1084" spans="2:8">
      <c r="B1084" s="13">
        <v>42975</v>
      </c>
      <c r="C1084">
        <v>787.01068099999998</v>
      </c>
      <c r="D1084" s="262">
        <f t="shared" si="35"/>
        <v>11.844156812133336</v>
      </c>
      <c r="E1084" s="105">
        <v>1.5490295512245988E-2</v>
      </c>
      <c r="G1084">
        <v>1077</v>
      </c>
      <c r="H1084">
        <f t="shared" ca="1" si="36"/>
        <v>-1.44804602860214E-2</v>
      </c>
    </row>
    <row r="1085" spans="2:8">
      <c r="B1085" s="13">
        <v>38504</v>
      </c>
      <c r="C1085">
        <v>61.273829999999997</v>
      </c>
      <c r="D1085" s="262">
        <f t="shared" si="35"/>
        <v>-0.93777343202305774</v>
      </c>
      <c r="E1085" s="105">
        <v>1.5478053770270577E-2</v>
      </c>
      <c r="G1085">
        <v>1078</v>
      </c>
      <c r="H1085">
        <f t="shared" ca="1" si="36"/>
        <v>4.1944868397229031E-3</v>
      </c>
    </row>
    <row r="1086" spans="2:8">
      <c r="B1086" s="13">
        <v>43448</v>
      </c>
      <c r="C1086">
        <v>984.68920900000001</v>
      </c>
      <c r="D1086" s="262">
        <f t="shared" si="35"/>
        <v>-0.76869075665087572</v>
      </c>
      <c r="E1086" s="105">
        <v>1.5460628131022216E-2</v>
      </c>
      <c r="G1086">
        <v>1079</v>
      </c>
      <c r="H1086">
        <f t="shared" ca="1" si="36"/>
        <v>1.792444683550706E-2</v>
      </c>
    </row>
    <row r="1087" spans="2:8">
      <c r="B1087" s="13">
        <v>44383</v>
      </c>
      <c r="C1087">
        <v>4257.0249020000001</v>
      </c>
      <c r="D1087" s="262">
        <f t="shared" si="35"/>
        <v>153.52563636820344</v>
      </c>
      <c r="E1087" s="105">
        <v>1.5459504073012715E-2</v>
      </c>
      <c r="G1087">
        <v>1080</v>
      </c>
      <c r="H1087">
        <f t="shared" ca="1" si="36"/>
        <v>2.2934350988538854E-2</v>
      </c>
    </row>
    <row r="1088" spans="2:8">
      <c r="B1088" s="13">
        <v>37641</v>
      </c>
      <c r="C1088">
        <v>27.548988000000001</v>
      </c>
      <c r="D1088" s="262">
        <f t="shared" si="35"/>
        <v>-0.9958552651546384</v>
      </c>
      <c r="E1088" s="105">
        <v>1.5430166394388682E-2</v>
      </c>
      <c r="G1088">
        <v>1081</v>
      </c>
      <c r="H1088">
        <f t="shared" ca="1" si="36"/>
        <v>-2.7474324912836644E-2</v>
      </c>
    </row>
    <row r="1089" spans="2:8">
      <c r="B1089" s="13">
        <v>44950</v>
      </c>
      <c r="C1089">
        <v>6646.7431640000004</v>
      </c>
      <c r="D1089" s="262">
        <f t="shared" si="35"/>
        <v>1.4509588737693839</v>
      </c>
      <c r="E1089" s="105">
        <v>1.5407985037924361E-2</v>
      </c>
      <c r="G1089">
        <v>1082</v>
      </c>
      <c r="H1089">
        <f t="shared" ca="1" si="36"/>
        <v>3.4254643461031878E-3</v>
      </c>
    </row>
    <row r="1090" spans="2:8">
      <c r="B1090" s="13">
        <v>44274</v>
      </c>
      <c r="C1090">
        <v>2711.8950199999999</v>
      </c>
      <c r="D1090" s="262">
        <f t="shared" si="35"/>
        <v>37.103035777381756</v>
      </c>
      <c r="E1090" s="105">
        <v>1.5407556108079357E-2</v>
      </c>
      <c r="G1090">
        <v>1083</v>
      </c>
      <c r="H1090">
        <f t="shared" ca="1" si="36"/>
        <v>2.0190136670721955E-2</v>
      </c>
    </row>
    <row r="1091" spans="2:8">
      <c r="B1091" s="13">
        <v>38860</v>
      </c>
      <c r="C1091">
        <v>71.172675999999996</v>
      </c>
      <c r="D1091" s="262">
        <f t="shared" si="35"/>
        <v>-0.86825156755858535</v>
      </c>
      <c r="E1091" s="105">
        <v>1.5407201284732101E-2</v>
      </c>
      <c r="G1091">
        <v>1084</v>
      </c>
      <c r="H1091">
        <f t="shared" ca="1" si="36"/>
        <v>-2.7236456059534773E-3</v>
      </c>
    </row>
    <row r="1092" spans="2:8">
      <c r="B1092" s="13">
        <v>42144</v>
      </c>
      <c r="C1092">
        <v>540.21649200000002</v>
      </c>
      <c r="D1092" s="262">
        <f t="shared" si="35"/>
        <v>4.0791885633779801</v>
      </c>
      <c r="E1092" s="105">
        <v>1.5373358452474863E-2</v>
      </c>
      <c r="G1092">
        <v>1085</v>
      </c>
      <c r="H1092">
        <f t="shared" ca="1" si="36"/>
        <v>-2.799621451202073E-2</v>
      </c>
    </row>
    <row r="1093" spans="2:8">
      <c r="B1093" s="13">
        <v>40732</v>
      </c>
      <c r="C1093">
        <v>106.358818</v>
      </c>
      <c r="D1093" s="262">
        <f t="shared" si="35"/>
        <v>2.4476431194606061</v>
      </c>
      <c r="E1093" s="105">
        <v>1.5369074340085795E-2</v>
      </c>
      <c r="G1093">
        <v>1086</v>
      </c>
      <c r="H1093">
        <f t="shared" ca="1" si="36"/>
        <v>-1.1978257126248422E-2</v>
      </c>
    </row>
    <row r="1094" spans="2:8">
      <c r="B1094" s="13">
        <v>38099</v>
      </c>
      <c r="C1094">
        <v>30.849717999999999</v>
      </c>
      <c r="D1094" s="262">
        <f t="shared" si="35"/>
        <v>-0.9947600650299232</v>
      </c>
      <c r="E1094" s="105">
        <v>1.5368240728928426E-2</v>
      </c>
      <c r="G1094">
        <v>1087</v>
      </c>
      <c r="H1094">
        <f t="shared" ca="1" si="36"/>
        <v>-1.5334397280123736E-3</v>
      </c>
    </row>
    <row r="1095" spans="2:8">
      <c r="B1095" s="13">
        <v>44566</v>
      </c>
      <c r="C1095">
        <v>5887.423828</v>
      </c>
      <c r="D1095" s="262">
        <f t="shared" si="35"/>
        <v>3.3768854346094344</v>
      </c>
      <c r="E1095" s="105">
        <v>1.5365415352609735E-2</v>
      </c>
      <c r="G1095">
        <v>1088</v>
      </c>
      <c r="H1095">
        <f t="shared" ca="1" si="36"/>
        <v>-2.9537425082795145E-3</v>
      </c>
    </row>
    <row r="1096" spans="2:8">
      <c r="B1096" s="13">
        <v>43340</v>
      </c>
      <c r="C1096">
        <v>1345.1171879999999</v>
      </c>
      <c r="D1096" s="262">
        <f t="shared" ref="D1096:D1159" si="37">(C1096-C1097)/C1097</f>
        <v>0.33214294167669284</v>
      </c>
      <c r="E1096" s="105">
        <v>1.5363697451433175E-2</v>
      </c>
      <c r="G1096">
        <v>1089</v>
      </c>
      <c r="H1096">
        <f t="shared" ca="1" si="36"/>
        <v>-2.0729704842755034E-2</v>
      </c>
    </row>
    <row r="1097" spans="2:8">
      <c r="B1097" s="13">
        <v>43409</v>
      </c>
      <c r="C1097">
        <v>1009.73938</v>
      </c>
      <c r="D1097" s="262">
        <f t="shared" si="37"/>
        <v>0.17727199684711875</v>
      </c>
      <c r="E1097" s="105">
        <v>1.5361797712007812E-2</v>
      </c>
      <c r="G1097">
        <v>1090</v>
      </c>
      <c r="H1097">
        <f t="shared" ref="H1097:H1160" ca="1" si="38">_xlfn.NORM.INV(RAND(),N$9,N$10)</f>
        <v>9.8246722977150275E-3</v>
      </c>
    </row>
    <row r="1098" spans="2:8">
      <c r="B1098" s="13">
        <v>42306</v>
      </c>
      <c r="C1098">
        <v>857.69421399999999</v>
      </c>
      <c r="D1098" s="262">
        <f t="shared" si="37"/>
        <v>0.2000920275448681</v>
      </c>
      <c r="E1098" s="105">
        <v>1.5357242798351956E-2</v>
      </c>
      <c r="G1098">
        <v>1091</v>
      </c>
      <c r="H1098">
        <f t="shared" ca="1" si="38"/>
        <v>3.0857975119794427E-2</v>
      </c>
    </row>
    <row r="1099" spans="2:8">
      <c r="B1099" s="13">
        <v>42622</v>
      </c>
      <c r="C1099">
        <v>714.69036900000003</v>
      </c>
      <c r="D1099" s="262">
        <f t="shared" si="37"/>
        <v>22.941559731060337</v>
      </c>
      <c r="E1099" s="105">
        <v>1.5337998818665982E-2</v>
      </c>
      <c r="G1099">
        <v>1092</v>
      </c>
      <c r="H1099">
        <f t="shared" ca="1" si="38"/>
        <v>-4.4121759472767696E-2</v>
      </c>
    </row>
    <row r="1100" spans="2:8">
      <c r="B1100" s="13">
        <v>37529</v>
      </c>
      <c r="C1100">
        <v>29.851454</v>
      </c>
      <c r="D1100" s="262">
        <f t="shared" si="37"/>
        <v>-0.53098731364409757</v>
      </c>
      <c r="E1100" s="105">
        <v>1.5333993750132821E-2</v>
      </c>
      <c r="G1100">
        <v>1093</v>
      </c>
      <c r="H1100">
        <f t="shared" ca="1" si="38"/>
        <v>-5.529210464358135E-2</v>
      </c>
    </row>
    <row r="1101" spans="2:8">
      <c r="B1101" s="13">
        <v>38750</v>
      </c>
      <c r="C1101">
        <v>63.647433999999997</v>
      </c>
      <c r="D1101" s="262">
        <f t="shared" si="37"/>
        <v>-0.314750630931246</v>
      </c>
      <c r="E1101" s="105">
        <v>1.5313134556411957E-2</v>
      </c>
      <c r="G1101">
        <v>1094</v>
      </c>
      <c r="H1101">
        <f t="shared" ca="1" si="38"/>
        <v>8.433210853064279E-3</v>
      </c>
    </row>
    <row r="1102" spans="2:8">
      <c r="B1102" s="13">
        <v>39387</v>
      </c>
      <c r="C1102">
        <v>92.882148999999998</v>
      </c>
      <c r="D1102" s="262">
        <f t="shared" si="37"/>
        <v>0.42707457356877815</v>
      </c>
      <c r="E1102" s="105">
        <v>1.5299148217828244E-2</v>
      </c>
      <c r="G1102">
        <v>1095</v>
      </c>
      <c r="H1102">
        <f t="shared" ca="1" si="38"/>
        <v>-8.4525939073857147E-3</v>
      </c>
    </row>
    <row r="1103" spans="2:8">
      <c r="B1103" s="13">
        <v>40053</v>
      </c>
      <c r="C1103">
        <v>65.085701</v>
      </c>
      <c r="D1103" s="262">
        <f t="shared" si="37"/>
        <v>-0.77887525611853914</v>
      </c>
      <c r="E1103" s="105">
        <v>1.5285731491646611E-2</v>
      </c>
      <c r="G1103">
        <v>1096</v>
      </c>
      <c r="H1103">
        <f t="shared" ca="1" si="38"/>
        <v>-1.557909794687545E-2</v>
      </c>
    </row>
    <row r="1104" spans="2:8">
      <c r="B1104" s="13">
        <v>41905</v>
      </c>
      <c r="C1104">
        <v>294.339294</v>
      </c>
      <c r="D1104" s="262">
        <f t="shared" si="37"/>
        <v>7.0745079103154129</v>
      </c>
      <c r="E1104" s="105">
        <v>1.5282217468329485E-2</v>
      </c>
      <c r="G1104">
        <v>1097</v>
      </c>
      <c r="H1104">
        <f t="shared" ca="1" si="38"/>
        <v>-1.000638310348145E-2</v>
      </c>
    </row>
    <row r="1105" spans="2:8">
      <c r="B1105" s="13">
        <v>38002</v>
      </c>
      <c r="C1105">
        <v>36.452908000000001</v>
      </c>
      <c r="D1105" s="262">
        <f t="shared" si="37"/>
        <v>-0.69884191440795129</v>
      </c>
      <c r="E1105" s="105">
        <v>1.5246589712008174E-2</v>
      </c>
      <c r="G1105">
        <v>1098</v>
      </c>
      <c r="H1105">
        <f t="shared" ca="1" si="38"/>
        <v>3.5387830069513418E-2</v>
      </c>
    </row>
    <row r="1106" spans="2:8">
      <c r="B1106" s="13">
        <v>39247</v>
      </c>
      <c r="C1106">
        <v>121.042435</v>
      </c>
      <c r="D1106" s="262">
        <f t="shared" si="37"/>
        <v>-0.87438248529803131</v>
      </c>
      <c r="E1106" s="105">
        <v>1.5232969010645428E-2</v>
      </c>
      <c r="G1106">
        <v>1099</v>
      </c>
      <c r="H1106">
        <f t="shared" ca="1" si="38"/>
        <v>2.9548286840290008E-2</v>
      </c>
    </row>
    <row r="1107" spans="2:8">
      <c r="B1107" s="13">
        <v>42376</v>
      </c>
      <c r="C1107">
        <v>963.57928500000003</v>
      </c>
      <c r="D1107" s="262">
        <f t="shared" si="37"/>
        <v>0.33190724182934611</v>
      </c>
      <c r="E1107" s="105">
        <v>1.5227300835409671E-2</v>
      </c>
      <c r="G1107">
        <v>1100</v>
      </c>
      <c r="H1107">
        <f t="shared" ca="1" si="38"/>
        <v>1.0836213974726115E-2</v>
      </c>
    </row>
    <row r="1108" spans="2:8">
      <c r="B1108" s="13">
        <v>42874</v>
      </c>
      <c r="C1108">
        <v>723.45825200000002</v>
      </c>
      <c r="D1108" s="262">
        <f t="shared" si="37"/>
        <v>-0.14004667461262629</v>
      </c>
      <c r="E1108" s="105">
        <v>1.5182768111966087E-2</v>
      </c>
      <c r="G1108">
        <v>1101</v>
      </c>
      <c r="H1108">
        <f t="shared" ca="1" si="38"/>
        <v>4.1906448583321501E-2</v>
      </c>
    </row>
    <row r="1109" spans="2:8">
      <c r="B1109" s="13">
        <v>42523</v>
      </c>
      <c r="C1109">
        <v>841.27618399999994</v>
      </c>
      <c r="D1109" s="262">
        <f t="shared" si="37"/>
        <v>-6.6468461646631394E-2</v>
      </c>
      <c r="E1109" s="105">
        <v>1.5179970680560007E-2</v>
      </c>
      <c r="G1109">
        <v>1102</v>
      </c>
      <c r="H1109">
        <f t="shared" ca="1" si="38"/>
        <v>-6.1676642322846227E-3</v>
      </c>
    </row>
    <row r="1110" spans="2:8">
      <c r="B1110" s="13">
        <v>43068</v>
      </c>
      <c r="C1110">
        <v>901.17596400000002</v>
      </c>
      <c r="D1110" s="262">
        <f t="shared" si="37"/>
        <v>0.1935532340761571</v>
      </c>
      <c r="E1110" s="105">
        <v>1.5167557558911049E-2</v>
      </c>
      <c r="G1110">
        <v>1103</v>
      </c>
      <c r="H1110">
        <f t="shared" ca="1" si="38"/>
        <v>4.7923959488451816E-2</v>
      </c>
    </row>
    <row r="1111" spans="2:8">
      <c r="B1111" s="13">
        <v>43964</v>
      </c>
      <c r="C1111">
        <v>755.03625499999998</v>
      </c>
      <c r="D1111" s="262">
        <f t="shared" si="37"/>
        <v>9.959579093988248</v>
      </c>
      <c r="E1111" s="105">
        <v>1.5156468543113156E-2</v>
      </c>
      <c r="G1111">
        <v>1104</v>
      </c>
      <c r="H1111">
        <f t="shared" ca="1" si="38"/>
        <v>-1.6475067314289248E-3</v>
      </c>
    </row>
    <row r="1112" spans="2:8">
      <c r="B1112" s="13">
        <v>38678</v>
      </c>
      <c r="C1112">
        <v>68.892814999999999</v>
      </c>
      <c r="D1112" s="262">
        <f t="shared" si="37"/>
        <v>-0.92072190448119295</v>
      </c>
      <c r="E1112" s="105">
        <v>1.515518044172821E-2</v>
      </c>
      <c r="G1112">
        <v>1105</v>
      </c>
      <c r="H1112">
        <f t="shared" ca="1" si="38"/>
        <v>-2.2144835329152259E-2</v>
      </c>
    </row>
    <row r="1113" spans="2:8">
      <c r="B1113" s="13">
        <v>42220</v>
      </c>
      <c r="C1113">
        <v>869.001892</v>
      </c>
      <c r="D1113" s="262">
        <f t="shared" si="37"/>
        <v>-0.86070436184508248</v>
      </c>
      <c r="E1113" s="105">
        <v>1.5154526713414865E-2</v>
      </c>
      <c r="G1113">
        <v>1106</v>
      </c>
      <c r="H1113">
        <f t="shared" ca="1" si="38"/>
        <v>-4.113287570754097E-2</v>
      </c>
    </row>
    <row r="1114" spans="2:8">
      <c r="B1114" s="13">
        <v>44931</v>
      </c>
      <c r="C1114">
        <v>6238.5434569999998</v>
      </c>
      <c r="D1114" s="262">
        <f t="shared" si="37"/>
        <v>249.62128445034412</v>
      </c>
      <c r="E1114" s="105">
        <v>1.5103640156424434E-2</v>
      </c>
      <c r="G1114">
        <v>1107</v>
      </c>
      <c r="H1114">
        <f t="shared" ca="1" si="38"/>
        <v>-2.0091853405212842E-2</v>
      </c>
    </row>
    <row r="1115" spans="2:8">
      <c r="B1115" s="13">
        <v>37649</v>
      </c>
      <c r="C1115">
        <v>24.892313000000001</v>
      </c>
      <c r="D1115" s="262">
        <f t="shared" si="37"/>
        <v>-0.99720960618227772</v>
      </c>
      <c r="E1115" s="105">
        <v>1.5101918343964408E-2</v>
      </c>
      <c r="G1115">
        <v>1108</v>
      </c>
      <c r="H1115">
        <f t="shared" ca="1" si="38"/>
        <v>7.0145471881694427E-2</v>
      </c>
    </row>
    <row r="1116" spans="2:8">
      <c r="B1116" s="13">
        <v>44826</v>
      </c>
      <c r="C1116">
        <v>8920.7167969999991</v>
      </c>
      <c r="D1116" s="262">
        <f t="shared" si="37"/>
        <v>0.29429842505044962</v>
      </c>
      <c r="E1116" s="105">
        <v>1.5078359895324037E-2</v>
      </c>
      <c r="G1116">
        <v>1109</v>
      </c>
      <c r="H1116">
        <f t="shared" ca="1" si="38"/>
        <v>4.2765940674097495E-3</v>
      </c>
    </row>
    <row r="1117" spans="2:8">
      <c r="B1117" s="13">
        <v>44881</v>
      </c>
      <c r="C1117">
        <v>6892.3183589999999</v>
      </c>
      <c r="D1117" s="262">
        <f t="shared" si="37"/>
        <v>234.20048683432924</v>
      </c>
      <c r="E1117" s="105">
        <v>1.5073357526385179E-2</v>
      </c>
      <c r="G1117">
        <v>1110</v>
      </c>
      <c r="H1117">
        <f t="shared" ca="1" si="38"/>
        <v>-1.7245032397902843E-2</v>
      </c>
    </row>
    <row r="1118" spans="2:8">
      <c r="B1118" s="13">
        <v>37627</v>
      </c>
      <c r="C1118">
        <v>29.304013999999999</v>
      </c>
      <c r="D1118" s="262">
        <f t="shared" si="37"/>
        <v>-0.55096370293198471</v>
      </c>
      <c r="E1118" s="105">
        <v>1.5058389557151901E-2</v>
      </c>
      <c r="G1118">
        <v>1111</v>
      </c>
      <c r="H1118">
        <f t="shared" ca="1" si="38"/>
        <v>9.0594709634348996E-3</v>
      </c>
    </row>
    <row r="1119" spans="2:8">
      <c r="B1119" s="13">
        <v>38512</v>
      </c>
      <c r="C1119">
        <v>65.259788999999998</v>
      </c>
      <c r="D1119" s="262">
        <f t="shared" si="37"/>
        <v>0.28844234457541407</v>
      </c>
      <c r="E1119" s="105">
        <v>1.5045319135883991E-2</v>
      </c>
      <c r="G1119">
        <v>1112</v>
      </c>
      <c r="H1119">
        <f t="shared" ca="1" si="38"/>
        <v>-7.337269470575461E-3</v>
      </c>
    </row>
    <row r="1120" spans="2:8">
      <c r="B1120" s="13">
        <v>38365</v>
      </c>
      <c r="C1120">
        <v>50.650143</v>
      </c>
      <c r="D1120" s="262">
        <f t="shared" si="37"/>
        <v>-0.9937014450910312</v>
      </c>
      <c r="E1120" s="105">
        <v>1.5039964004560067E-2</v>
      </c>
      <c r="G1120">
        <v>1113</v>
      </c>
      <c r="H1120">
        <f t="shared" ca="1" si="38"/>
        <v>3.8721178869469554E-2</v>
      </c>
    </row>
    <row r="1121" spans="2:8">
      <c r="B1121" s="13">
        <v>45387</v>
      </c>
      <c r="C1121">
        <v>8041.5498049999997</v>
      </c>
      <c r="D1121" s="262">
        <f t="shared" si="37"/>
        <v>3.5898796370409474</v>
      </c>
      <c r="E1121">
        <v>1.5033178760172603E-2</v>
      </c>
      <c r="G1121">
        <v>1114</v>
      </c>
      <c r="H1121">
        <f t="shared" ca="1" si="38"/>
        <v>1.3655300517871772E-2</v>
      </c>
    </row>
    <row r="1122" spans="2:8">
      <c r="B1122" s="13">
        <v>44188</v>
      </c>
      <c r="C1122">
        <v>1752.017578</v>
      </c>
      <c r="D1122" s="262">
        <f t="shared" si="37"/>
        <v>27.002040388478381</v>
      </c>
      <c r="E1122" s="105">
        <v>1.503134525549221E-2</v>
      </c>
      <c r="G1122">
        <v>1115</v>
      </c>
      <c r="H1122">
        <f t="shared" ca="1" si="38"/>
        <v>-1.779505149357731E-2</v>
      </c>
    </row>
    <row r="1123" spans="2:8">
      <c r="B1123" s="13">
        <v>38901</v>
      </c>
      <c r="C1123">
        <v>62.567497000000003</v>
      </c>
      <c r="D1123" s="262">
        <f t="shared" si="37"/>
        <v>-0.92366210464159204</v>
      </c>
      <c r="E1123" s="105">
        <v>1.5017045489848457E-2</v>
      </c>
      <c r="G1123">
        <v>1116</v>
      </c>
      <c r="H1123">
        <f t="shared" ca="1" si="38"/>
        <v>-3.5039493581350526E-3</v>
      </c>
    </row>
    <row r="1124" spans="2:8">
      <c r="B1124" s="13">
        <v>42948</v>
      </c>
      <c r="C1124">
        <v>819.61254899999994</v>
      </c>
      <c r="D1124" s="262">
        <f t="shared" si="37"/>
        <v>19.190734708302301</v>
      </c>
      <c r="E1124" s="105">
        <v>1.5012873097480353E-2</v>
      </c>
      <c r="G1124">
        <v>1117</v>
      </c>
      <c r="H1124">
        <f t="shared" ca="1" si="38"/>
        <v>6.7847123930423206E-2</v>
      </c>
    </row>
    <row r="1125" spans="2:8">
      <c r="B1125" s="13">
        <v>38184</v>
      </c>
      <c r="C1125">
        <v>40.593497999999997</v>
      </c>
      <c r="D1125" s="262">
        <f t="shared" si="37"/>
        <v>-0.64488955289043792</v>
      </c>
      <c r="E1125" s="105">
        <v>1.5012565042783903E-2</v>
      </c>
      <c r="G1125">
        <v>1118</v>
      </c>
      <c r="H1125">
        <f t="shared" ca="1" si="38"/>
        <v>-3.0888745033682375E-2</v>
      </c>
    </row>
    <row r="1126" spans="2:8">
      <c r="B1126" s="13">
        <v>39358</v>
      </c>
      <c r="C1126">
        <v>114.31231699999999</v>
      </c>
      <c r="D1126" s="262">
        <f t="shared" si="37"/>
        <v>0.30721282453736581</v>
      </c>
      <c r="E1126" s="105">
        <v>1.5010052622378508E-2</v>
      </c>
      <c r="G1126">
        <v>1119</v>
      </c>
      <c r="H1126">
        <f t="shared" ca="1" si="38"/>
        <v>1.0611327395703392E-2</v>
      </c>
    </row>
    <row r="1127" spans="2:8">
      <c r="B1127" s="13">
        <v>39394</v>
      </c>
      <c r="C1127">
        <v>87.447365000000005</v>
      </c>
      <c r="D1127" s="262">
        <f t="shared" si="37"/>
        <v>-0.17656669075269901</v>
      </c>
      <c r="E1127" s="105">
        <v>1.4978822864632427E-2</v>
      </c>
      <c r="G1127">
        <v>1120</v>
      </c>
      <c r="H1127">
        <f t="shared" ca="1" si="38"/>
        <v>-1.7741061994722571E-2</v>
      </c>
    </row>
    <row r="1128" spans="2:8">
      <c r="B1128" s="13">
        <v>40401</v>
      </c>
      <c r="C1128">
        <v>106.19847900000001</v>
      </c>
      <c r="D1128" s="262">
        <f t="shared" si="37"/>
        <v>0.49825850349003997</v>
      </c>
      <c r="E1128" s="105">
        <v>1.4975577015428463E-2</v>
      </c>
      <c r="G1128">
        <v>1121</v>
      </c>
      <c r="H1128">
        <f t="shared" ca="1" si="38"/>
        <v>9.038266504201628E-3</v>
      </c>
    </row>
    <row r="1129" spans="2:8">
      <c r="B1129" s="13">
        <v>38737</v>
      </c>
      <c r="C1129">
        <v>70.881279000000006</v>
      </c>
      <c r="D1129" s="262">
        <f t="shared" si="37"/>
        <v>6.4592168227519842E-2</v>
      </c>
      <c r="E1129" s="105">
        <v>1.4973306812574673E-2</v>
      </c>
      <c r="G1129">
        <v>1122</v>
      </c>
      <c r="H1129">
        <f t="shared" ca="1" si="38"/>
        <v>-5.5664152310909862E-2</v>
      </c>
    </row>
    <row r="1130" spans="2:8">
      <c r="B1130" s="13">
        <v>39518</v>
      </c>
      <c r="C1130">
        <v>66.580687999999995</v>
      </c>
      <c r="D1130" s="262">
        <f t="shared" si="37"/>
        <v>-0.33027832220741449</v>
      </c>
      <c r="E1130" s="105">
        <v>1.4962632443785116E-2</v>
      </c>
      <c r="G1130">
        <v>1123</v>
      </c>
      <c r="H1130">
        <f t="shared" ca="1" si="38"/>
        <v>-2.3312593056073902E-2</v>
      </c>
    </row>
    <row r="1131" spans="2:8">
      <c r="B1131" s="13">
        <v>40619</v>
      </c>
      <c r="C1131">
        <v>99.415458999999998</v>
      </c>
      <c r="D1131" s="262">
        <f t="shared" si="37"/>
        <v>-0.89614140378439477</v>
      </c>
      <c r="E1131" s="105">
        <v>1.4944251319107498E-2</v>
      </c>
      <c r="G1131">
        <v>1124</v>
      </c>
      <c r="H1131">
        <f t="shared" ca="1" si="38"/>
        <v>1.1615380104847618E-2</v>
      </c>
    </row>
    <row r="1132" spans="2:8">
      <c r="B1132" s="13">
        <v>43417</v>
      </c>
      <c r="C1132">
        <v>957.21936000000005</v>
      </c>
      <c r="D1132" s="262">
        <f t="shared" si="37"/>
        <v>31.380457402258973</v>
      </c>
      <c r="E1132" s="105">
        <v>1.4940311599437964E-2</v>
      </c>
      <c r="G1132">
        <v>1125</v>
      </c>
      <c r="H1132">
        <f t="shared" ca="1" si="38"/>
        <v>-7.8026727199545292E-4</v>
      </c>
    </row>
    <row r="1133" spans="2:8">
      <c r="B1133" s="13">
        <v>38049</v>
      </c>
      <c r="C1133">
        <v>29.561637999999999</v>
      </c>
      <c r="D1133" s="262">
        <f t="shared" si="37"/>
        <v>-0.68872086971540025</v>
      </c>
      <c r="E1133" s="105">
        <v>1.4925513538960366E-2</v>
      </c>
      <c r="G1133">
        <v>1126</v>
      </c>
      <c r="H1133">
        <f t="shared" ca="1" si="38"/>
        <v>-5.3556109547633051E-3</v>
      </c>
    </row>
    <row r="1134" spans="2:8">
      <c r="B1134" s="13">
        <v>41310</v>
      </c>
      <c r="C1134">
        <v>94.968261999999996</v>
      </c>
      <c r="D1134" s="262">
        <f t="shared" si="37"/>
        <v>0.78114772267834531</v>
      </c>
      <c r="E1134" s="105">
        <v>1.4921977233292071E-2</v>
      </c>
      <c r="G1134">
        <v>1127</v>
      </c>
      <c r="H1134">
        <f t="shared" ca="1" si="38"/>
        <v>-2.2231704788699323E-2</v>
      </c>
    </row>
    <row r="1135" spans="2:8">
      <c r="B1135" s="13">
        <v>38315</v>
      </c>
      <c r="C1135">
        <v>53.318576999999998</v>
      </c>
      <c r="D1135" s="262">
        <f t="shared" si="37"/>
        <v>-0.47954541822926378</v>
      </c>
      <c r="E1135" s="105">
        <v>1.4920857854103796E-2</v>
      </c>
      <c r="G1135">
        <v>1128</v>
      </c>
      <c r="H1135">
        <f t="shared" ca="1" si="38"/>
        <v>-3.9431659606636894E-2</v>
      </c>
    </row>
    <row r="1136" spans="2:8">
      <c r="B1136" s="13">
        <v>40695</v>
      </c>
      <c r="C1136">
        <v>102.446167</v>
      </c>
      <c r="D1136" s="262">
        <f t="shared" si="37"/>
        <v>0.22344835029999424</v>
      </c>
      <c r="E1136" s="105">
        <v>1.4910026965023601E-2</v>
      </c>
      <c r="G1136">
        <v>1129</v>
      </c>
      <c r="H1136">
        <f t="shared" ca="1" si="38"/>
        <v>-4.1528126430989222E-2</v>
      </c>
    </row>
    <row r="1137" spans="2:8">
      <c r="B1137" s="13">
        <v>40927</v>
      </c>
      <c r="C1137">
        <v>83.735588000000007</v>
      </c>
      <c r="D1137" s="262">
        <f t="shared" si="37"/>
        <v>7.6479919056374954E-2</v>
      </c>
      <c r="E1137" s="105">
        <v>1.4890761505848621E-2</v>
      </c>
      <c r="G1137">
        <v>1130</v>
      </c>
      <c r="H1137">
        <f t="shared" ca="1" si="38"/>
        <v>5.3159133455284724E-2</v>
      </c>
    </row>
    <row r="1138" spans="2:8">
      <c r="B1138" s="13">
        <v>41494</v>
      </c>
      <c r="C1138">
        <v>77.786484000000002</v>
      </c>
      <c r="D1138" s="262">
        <f t="shared" si="37"/>
        <v>2.8725349299385687E-2</v>
      </c>
      <c r="E1138" s="105">
        <v>1.4890548585596271E-2</v>
      </c>
      <c r="G1138">
        <v>1131</v>
      </c>
      <c r="H1138">
        <f t="shared" ca="1" si="38"/>
        <v>-4.3567403709536497E-2</v>
      </c>
    </row>
    <row r="1139" spans="2:8">
      <c r="B1139" s="13">
        <v>39505</v>
      </c>
      <c r="C1139">
        <v>75.614433000000005</v>
      </c>
      <c r="D1139" s="262">
        <f t="shared" si="37"/>
        <v>-0.98804958365767992</v>
      </c>
      <c r="E1139" s="105">
        <v>1.48815105039784E-2</v>
      </c>
      <c r="G1139">
        <v>1132</v>
      </c>
      <c r="H1139">
        <f t="shared" ca="1" si="38"/>
        <v>6.7316197846001527E-2</v>
      </c>
    </row>
    <row r="1140" spans="2:8">
      <c r="B1140" s="13">
        <v>45028</v>
      </c>
      <c r="C1140">
        <v>6327.3471680000002</v>
      </c>
      <c r="D1140" s="262">
        <f t="shared" si="37"/>
        <v>72.27502790887695</v>
      </c>
      <c r="E1140" s="105">
        <v>1.4872291361586076E-2</v>
      </c>
      <c r="G1140">
        <v>1133</v>
      </c>
      <c r="H1140">
        <f t="shared" ca="1" si="38"/>
        <v>-5.7461122235903158E-3</v>
      </c>
    </row>
    <row r="1141" spans="2:8">
      <c r="B1141" s="13">
        <v>41410</v>
      </c>
      <c r="C1141">
        <v>86.350662</v>
      </c>
      <c r="D1141" s="262">
        <f t="shared" si="37"/>
        <v>-0.32110267176088658</v>
      </c>
      <c r="E1141" s="105">
        <v>1.4871914215103844E-2</v>
      </c>
      <c r="G1141">
        <v>1134</v>
      </c>
      <c r="H1141">
        <f t="shared" ca="1" si="38"/>
        <v>-1.7920331749222872E-2</v>
      </c>
    </row>
    <row r="1142" spans="2:8">
      <c r="B1142" s="13">
        <v>40273</v>
      </c>
      <c r="C1142">
        <v>127.19252</v>
      </c>
      <c r="D1142" s="262">
        <f t="shared" si="37"/>
        <v>0.14441910458766663</v>
      </c>
      <c r="E1142" s="105">
        <v>1.4855477557357387E-2</v>
      </c>
      <c r="G1142">
        <v>1135</v>
      </c>
      <c r="H1142">
        <f t="shared" ca="1" si="38"/>
        <v>-2.2331808083672414E-2</v>
      </c>
    </row>
    <row r="1143" spans="2:8">
      <c r="B1143" s="13">
        <v>40358</v>
      </c>
      <c r="C1143">
        <v>111.14155599999999</v>
      </c>
      <c r="D1143" s="262">
        <f t="shared" si="37"/>
        <v>0.20177526342990454</v>
      </c>
      <c r="E1143" s="105">
        <v>1.4853562808411243E-2</v>
      </c>
      <c r="G1143">
        <v>1136</v>
      </c>
      <c r="H1143">
        <f t="shared" ca="1" si="38"/>
        <v>-1.8792620414173716E-2</v>
      </c>
    </row>
    <row r="1144" spans="2:8">
      <c r="B1144" s="13">
        <v>41318</v>
      </c>
      <c r="C1144">
        <v>92.481148000000005</v>
      </c>
      <c r="D1144" s="262">
        <f t="shared" si="37"/>
        <v>0.72479029641443915</v>
      </c>
      <c r="E1144" s="105">
        <v>1.4843025276662916E-2</v>
      </c>
      <c r="G1144">
        <v>1137</v>
      </c>
      <c r="H1144">
        <f t="shared" ca="1" si="38"/>
        <v>-3.561558585736696E-2</v>
      </c>
    </row>
    <row r="1145" spans="2:8">
      <c r="B1145" s="13">
        <v>38357</v>
      </c>
      <c r="C1145">
        <v>53.618777999999999</v>
      </c>
      <c r="D1145" s="262">
        <f t="shared" si="37"/>
        <v>0.43655916893935054</v>
      </c>
      <c r="E1145" s="105">
        <v>1.4835849020856951E-2</v>
      </c>
      <c r="G1145">
        <v>1138</v>
      </c>
      <c r="H1145">
        <f t="shared" ca="1" si="38"/>
        <v>2.7277728478070244E-2</v>
      </c>
    </row>
    <row r="1146" spans="2:8">
      <c r="B1146" s="13">
        <v>39757</v>
      </c>
      <c r="C1146">
        <v>37.324447999999997</v>
      </c>
      <c r="D1146" s="262">
        <f t="shared" si="37"/>
        <v>0.16723564708138758</v>
      </c>
      <c r="E1146" s="105">
        <v>1.4833482327320905E-2</v>
      </c>
      <c r="G1146">
        <v>1139</v>
      </c>
      <c r="H1146">
        <f t="shared" ca="1" si="38"/>
        <v>-3.2654040882463674E-2</v>
      </c>
    </row>
    <row r="1147" spans="2:8">
      <c r="B1147" s="13">
        <v>37480</v>
      </c>
      <c r="C1147">
        <v>31.976789</v>
      </c>
      <c r="D1147" s="262">
        <f t="shared" si="37"/>
        <v>-0.99546037614850813</v>
      </c>
      <c r="E1147" s="105">
        <v>1.4818407810913073E-2</v>
      </c>
      <c r="G1147">
        <v>1140</v>
      </c>
      <c r="H1147">
        <f t="shared" ca="1" si="38"/>
        <v>4.2529831695084598E-2</v>
      </c>
    </row>
    <row r="1148" spans="2:8">
      <c r="B1148" s="13">
        <v>45063</v>
      </c>
      <c r="C1148">
        <v>7043.9291990000002</v>
      </c>
      <c r="D1148" s="262">
        <f t="shared" si="37"/>
        <v>10.714285600961906</v>
      </c>
      <c r="E1148">
        <v>1.4802103549563321E-2</v>
      </c>
      <c r="G1148">
        <v>1141</v>
      </c>
      <c r="H1148">
        <f t="shared" ca="1" si="38"/>
        <v>-1.4754716554077091E-2</v>
      </c>
    </row>
    <row r="1149" spans="2:8">
      <c r="B1149" s="13">
        <v>42107</v>
      </c>
      <c r="C1149">
        <v>601.31103499999995</v>
      </c>
      <c r="D1149" s="262">
        <f t="shared" si="37"/>
        <v>-0.28353506870386558</v>
      </c>
      <c r="E1149" s="105">
        <v>1.4800904188732613E-2</v>
      </c>
      <c r="G1149">
        <v>1142</v>
      </c>
      <c r="H1149">
        <f t="shared" ca="1" si="38"/>
        <v>1.3201050245032724E-2</v>
      </c>
    </row>
    <row r="1150" spans="2:8">
      <c r="B1150" s="13">
        <v>43615</v>
      </c>
      <c r="C1150">
        <v>839.274902</v>
      </c>
      <c r="D1150" s="262">
        <f t="shared" si="37"/>
        <v>22.235462645378252</v>
      </c>
      <c r="E1150" s="105">
        <v>1.4800295899610487E-2</v>
      </c>
      <c r="G1150">
        <v>1143</v>
      </c>
      <c r="H1150">
        <f t="shared" ca="1" si="38"/>
        <v>-1.2046207140803422E-3</v>
      </c>
    </row>
    <row r="1151" spans="2:8">
      <c r="B1151" s="13">
        <v>39798</v>
      </c>
      <c r="C1151">
        <v>36.120429999999999</v>
      </c>
      <c r="D1151" s="262">
        <f t="shared" si="37"/>
        <v>-0.99593893129598643</v>
      </c>
      <c r="E1151" s="105">
        <v>1.4799032569772698E-2</v>
      </c>
      <c r="G1151">
        <v>1144</v>
      </c>
      <c r="H1151">
        <f t="shared" ca="1" si="38"/>
        <v>2.8581020572469407E-2</v>
      </c>
    </row>
    <row r="1152" spans="2:8">
      <c r="B1152" s="13">
        <v>44655</v>
      </c>
      <c r="C1152">
        <v>8894.3164059999999</v>
      </c>
      <c r="D1152" s="262">
        <f t="shared" si="37"/>
        <v>1.5055511762429052</v>
      </c>
      <c r="E1152" s="105">
        <v>1.4794428882944289E-2</v>
      </c>
      <c r="G1152">
        <v>1145</v>
      </c>
      <c r="H1152">
        <f t="shared" ca="1" si="38"/>
        <v>-2.9729539182620987E-2</v>
      </c>
    </row>
    <row r="1153" spans="2:8">
      <c r="B1153" s="13">
        <v>44336</v>
      </c>
      <c r="C1153">
        <v>3549.8442380000001</v>
      </c>
      <c r="D1153" s="262">
        <f t="shared" si="37"/>
        <v>3.3100587331370508</v>
      </c>
      <c r="E1153" s="105">
        <v>1.4791857214704779E-2</v>
      </c>
      <c r="G1153">
        <v>1146</v>
      </c>
      <c r="H1153">
        <f t="shared" ca="1" si="38"/>
        <v>-3.6404412733351643E-3</v>
      </c>
    </row>
    <row r="1154" spans="2:8">
      <c r="B1154" s="13">
        <v>43620</v>
      </c>
      <c r="C1154">
        <v>823.61852999999996</v>
      </c>
      <c r="D1154" s="262">
        <f t="shared" si="37"/>
        <v>2.346478326260522</v>
      </c>
      <c r="E1154" s="105">
        <v>1.4789239645682534E-2</v>
      </c>
      <c r="G1154">
        <v>1147</v>
      </c>
      <c r="H1154">
        <f t="shared" ca="1" si="38"/>
        <v>-6.5346482164150482E-2</v>
      </c>
    </row>
    <row r="1155" spans="2:8">
      <c r="B1155" s="13">
        <v>41761</v>
      </c>
      <c r="C1155">
        <v>246.115005</v>
      </c>
      <c r="D1155" s="262">
        <f t="shared" si="37"/>
        <v>-0.66850497534267828</v>
      </c>
      <c r="E1155" s="105">
        <v>1.4762931547651903E-2</v>
      </c>
      <c r="G1155">
        <v>1148</v>
      </c>
      <c r="H1155">
        <f t="shared" ca="1" si="38"/>
        <v>1.2780397698788635E-2</v>
      </c>
    </row>
    <row r="1156" spans="2:8">
      <c r="B1156" s="13">
        <v>42850</v>
      </c>
      <c r="C1156">
        <v>742.43951400000003</v>
      </c>
      <c r="D1156" s="262">
        <f t="shared" si="37"/>
        <v>1.9897246450282553</v>
      </c>
      <c r="E1156" s="105">
        <v>1.4724188733022182E-2</v>
      </c>
      <c r="G1156">
        <v>1149</v>
      </c>
      <c r="H1156">
        <f t="shared" ca="1" si="38"/>
        <v>-2.9234053339988056E-3</v>
      </c>
    </row>
    <row r="1157" spans="2:8">
      <c r="B1157" s="13">
        <v>41801</v>
      </c>
      <c r="C1157">
        <v>248.330399</v>
      </c>
      <c r="D1157" s="262">
        <f t="shared" si="37"/>
        <v>1.476370005402672</v>
      </c>
      <c r="E1157" s="105">
        <v>1.4721923060730785E-2</v>
      </c>
      <c r="G1157">
        <v>1150</v>
      </c>
      <c r="H1157">
        <f t="shared" ca="1" si="38"/>
        <v>1.8096446911377143E-3</v>
      </c>
    </row>
    <row r="1158" spans="2:8">
      <c r="B1158" s="13">
        <v>39443</v>
      </c>
      <c r="C1158">
        <v>100.280006</v>
      </c>
      <c r="D1158" s="262">
        <f t="shared" si="37"/>
        <v>-4.7221533597752524E-2</v>
      </c>
      <c r="E1158" s="105">
        <v>1.4713917577671185E-2</v>
      </c>
      <c r="G1158">
        <v>1151</v>
      </c>
      <c r="H1158">
        <f t="shared" ca="1" si="38"/>
        <v>3.1628646333293639E-2</v>
      </c>
    </row>
    <row r="1159" spans="2:8">
      <c r="B1159" s="13">
        <v>40434</v>
      </c>
      <c r="C1159">
        <v>105.25007600000001</v>
      </c>
      <c r="D1159" s="262">
        <f t="shared" si="37"/>
        <v>-0.41877784990879041</v>
      </c>
      <c r="E1159" s="105">
        <v>1.4708754358026432E-2</v>
      </c>
      <c r="G1159">
        <v>1152</v>
      </c>
      <c r="H1159">
        <f t="shared" ca="1" si="38"/>
        <v>-2.1764193814092746E-2</v>
      </c>
    </row>
    <row r="1160" spans="2:8">
      <c r="B1160" s="13">
        <v>41668</v>
      </c>
      <c r="C1160">
        <v>181.08407600000001</v>
      </c>
      <c r="D1160" s="262">
        <f t="shared" ref="D1160:D1223" si="39">(C1160-C1161)/C1161</f>
        <v>6.7349966419644707</v>
      </c>
      <c r="E1160" s="105">
        <v>1.4670910093596647E-2</v>
      </c>
      <c r="G1160">
        <v>1153</v>
      </c>
      <c r="H1160">
        <f t="shared" ca="1" si="38"/>
        <v>-5.3402402413954674E-3</v>
      </c>
    </row>
    <row r="1161" spans="2:8">
      <c r="B1161" s="13">
        <v>37684</v>
      </c>
      <c r="C1161">
        <v>23.411009</v>
      </c>
      <c r="D1161" s="262">
        <f t="shared" si="39"/>
        <v>-0.43247466887984737</v>
      </c>
      <c r="E1161" s="105">
        <v>1.4654340455212201E-2</v>
      </c>
      <c r="G1161">
        <v>1154</v>
      </c>
      <c r="H1161">
        <f t="shared" ref="H1161:H1224" ca="1" si="40">_xlfn.NORM.INV(RAND(),N$9,N$10)</f>
        <v>-1.3157311221547199E-2</v>
      </c>
    </row>
    <row r="1162" spans="2:8">
      <c r="B1162" s="13">
        <v>37988</v>
      </c>
      <c r="C1162">
        <v>41.251038000000001</v>
      </c>
      <c r="D1162" s="262">
        <f t="shared" si="39"/>
        <v>-0.94647203761238585</v>
      </c>
      <c r="E1162" s="105">
        <v>1.46534906546985E-2</v>
      </c>
      <c r="G1162">
        <v>1155</v>
      </c>
      <c r="H1162">
        <f t="shared" ca="1" si="40"/>
        <v>5.533520312525169E-3</v>
      </c>
    </row>
    <row r="1163" spans="2:8">
      <c r="B1163" s="13">
        <v>43790</v>
      </c>
      <c r="C1163">
        <v>770.64465299999995</v>
      </c>
      <c r="D1163" s="262">
        <f t="shared" si="39"/>
        <v>10.191708359875673</v>
      </c>
      <c r="E1163" s="105">
        <v>1.4651818749441334E-2</v>
      </c>
      <c r="G1163">
        <v>1156</v>
      </c>
      <c r="H1163">
        <f t="shared" ca="1" si="40"/>
        <v>-9.5031659242515738E-3</v>
      </c>
    </row>
    <row r="1164" spans="2:8">
      <c r="B1164" s="13">
        <v>38643</v>
      </c>
      <c r="C1164">
        <v>68.858536000000001</v>
      </c>
      <c r="D1164" s="262">
        <f t="shared" si="39"/>
        <v>-0.91712884983609821</v>
      </c>
      <c r="E1164" s="105">
        <v>1.4650069648529239E-2</v>
      </c>
      <c r="G1164">
        <v>1157</v>
      </c>
      <c r="H1164">
        <f t="shared" ca="1" si="40"/>
        <v>1.2390827098930158E-2</v>
      </c>
    </row>
    <row r="1165" spans="2:8">
      <c r="B1165" s="13">
        <v>43804</v>
      </c>
      <c r="C1165">
        <v>830.91082800000004</v>
      </c>
      <c r="D1165" s="262">
        <f t="shared" si="39"/>
        <v>5.3931934466907236E-2</v>
      </c>
      <c r="E1165" s="105">
        <v>1.4648014703703039E-2</v>
      </c>
      <c r="G1165">
        <v>1158</v>
      </c>
      <c r="H1165">
        <f t="shared" ca="1" si="40"/>
        <v>-3.3482445557047645E-3</v>
      </c>
    </row>
    <row r="1166" spans="2:8">
      <c r="B1166" s="13">
        <v>42563</v>
      </c>
      <c r="C1166">
        <v>788.39135699999997</v>
      </c>
      <c r="D1166" s="262">
        <f t="shared" si="39"/>
        <v>-0.22932265032218441</v>
      </c>
      <c r="E1166" s="105">
        <v>1.4641881722439675E-2</v>
      </c>
      <c r="G1166">
        <v>1159</v>
      </c>
      <c r="H1166">
        <f t="shared" ca="1" si="40"/>
        <v>-3.726465673076692E-3</v>
      </c>
    </row>
    <row r="1167" spans="2:8">
      <c r="B1167" s="13">
        <v>42373</v>
      </c>
      <c r="C1167">
        <v>1022.9849850000001</v>
      </c>
      <c r="D1167" s="262">
        <f t="shared" si="39"/>
        <v>33.092344653268768</v>
      </c>
      <c r="E1167" s="105">
        <v>1.4632781600063692E-2</v>
      </c>
      <c r="G1167">
        <v>1160</v>
      </c>
      <c r="H1167">
        <f t="shared" ca="1" si="40"/>
        <v>-3.9513829786403082E-2</v>
      </c>
    </row>
    <row r="1168" spans="2:8">
      <c r="B1168" s="13">
        <v>39888</v>
      </c>
      <c r="C1168">
        <v>30.006295999999999</v>
      </c>
      <c r="D1168" s="262">
        <f t="shared" si="39"/>
        <v>-0.96248777984849987</v>
      </c>
      <c r="E1168" s="105">
        <v>1.46310545928408E-2</v>
      </c>
      <c r="G1168">
        <v>1161</v>
      </c>
      <c r="H1168">
        <f t="shared" ca="1" si="40"/>
        <v>-1.3735553743848996E-2</v>
      </c>
    </row>
    <row r="1169" spans="2:8">
      <c r="B1169" s="13">
        <v>42562</v>
      </c>
      <c r="C1169">
        <v>799.90722700000003</v>
      </c>
      <c r="D1169" s="262">
        <f t="shared" si="39"/>
        <v>0.28621897480012043</v>
      </c>
      <c r="E1169" s="105">
        <v>1.4606793818517297E-2</v>
      </c>
      <c r="G1169">
        <v>1162</v>
      </c>
      <c r="H1169">
        <f t="shared" ca="1" si="40"/>
        <v>-1.6224058321633868E-2</v>
      </c>
    </row>
    <row r="1170" spans="2:8">
      <c r="B1170" s="13">
        <v>42667</v>
      </c>
      <c r="C1170">
        <v>621.90594499999997</v>
      </c>
      <c r="D1170" s="262">
        <f t="shared" si="39"/>
        <v>4.9534606851823035</v>
      </c>
      <c r="E1170" s="105">
        <v>1.4570077290641883E-2</v>
      </c>
      <c r="G1170">
        <v>1163</v>
      </c>
      <c r="H1170">
        <f t="shared" ca="1" si="40"/>
        <v>-9.8183553801895716E-3</v>
      </c>
    </row>
    <row r="1171" spans="2:8">
      <c r="B1171" s="13">
        <v>41584</v>
      </c>
      <c r="C1171">
        <v>104.46125000000001</v>
      </c>
      <c r="D1171" s="262">
        <f t="shared" si="39"/>
        <v>-0.85624326138890072</v>
      </c>
      <c r="E1171" s="105">
        <v>1.4562044757637411E-2</v>
      </c>
      <c r="G1171">
        <v>1164</v>
      </c>
      <c r="H1171">
        <f t="shared" ca="1" si="40"/>
        <v>-1.3579033039830051E-2</v>
      </c>
    </row>
    <row r="1172" spans="2:8">
      <c r="B1172" s="13">
        <v>42831</v>
      </c>
      <c r="C1172">
        <v>726.65289299999995</v>
      </c>
      <c r="D1172" s="262">
        <f t="shared" si="39"/>
        <v>-0.3079005439982932</v>
      </c>
      <c r="E1172" s="105">
        <v>1.4553158053982924E-2</v>
      </c>
      <c r="G1172">
        <v>1165</v>
      </c>
      <c r="H1172">
        <f t="shared" ca="1" si="40"/>
        <v>3.5363386325483866E-2</v>
      </c>
    </row>
    <row r="1173" spans="2:8">
      <c r="B1173" s="13">
        <v>44061</v>
      </c>
      <c r="C1173">
        <v>1049.9255370000001</v>
      </c>
      <c r="D1173" s="262">
        <f t="shared" si="39"/>
        <v>11.119732296989637</v>
      </c>
      <c r="E1173" s="105">
        <v>1.4549681011171644E-2</v>
      </c>
      <c r="G1173">
        <v>1166</v>
      </c>
      <c r="H1173">
        <f t="shared" ca="1" si="40"/>
        <v>1.6305008829282552E-2</v>
      </c>
    </row>
    <row r="1174" spans="2:8">
      <c r="B1174" s="13">
        <v>39399</v>
      </c>
      <c r="C1174">
        <v>86.629433000000006</v>
      </c>
      <c r="D1174" s="262">
        <f t="shared" si="39"/>
        <v>1.1865293915340807</v>
      </c>
      <c r="E1174" s="105">
        <v>1.4474275976165759E-2</v>
      </c>
      <c r="G1174">
        <v>1167</v>
      </c>
      <c r="H1174">
        <f t="shared" ca="1" si="40"/>
        <v>-1.4333211961316268E-2</v>
      </c>
    </row>
    <row r="1175" spans="2:8">
      <c r="B1175" s="13">
        <v>39818</v>
      </c>
      <c r="C1175">
        <v>39.619605999999997</v>
      </c>
      <c r="D1175" s="262">
        <f t="shared" si="39"/>
        <v>-0.26951085927525137</v>
      </c>
      <c r="E1175" s="105">
        <v>1.4451130648010225E-2</v>
      </c>
      <c r="G1175">
        <v>1168</v>
      </c>
      <c r="H1175">
        <f t="shared" ca="1" si="40"/>
        <v>1.2638804390605071E-2</v>
      </c>
    </row>
    <row r="1176" spans="2:8">
      <c r="B1176" s="13">
        <v>39988</v>
      </c>
      <c r="C1176">
        <v>54.237090999999999</v>
      </c>
      <c r="D1176" s="262">
        <f t="shared" si="39"/>
        <v>-0.93711670545858494</v>
      </c>
      <c r="E1176" s="105">
        <v>1.4426350314757409E-2</v>
      </c>
      <c r="G1176">
        <v>1169</v>
      </c>
      <c r="H1176">
        <f t="shared" ca="1" si="40"/>
        <v>-4.280733755950698E-3</v>
      </c>
    </row>
    <row r="1177" spans="2:8">
      <c r="B1177" s="13">
        <v>42244</v>
      </c>
      <c r="C1177">
        <v>862.50396699999999</v>
      </c>
      <c r="D1177" s="262">
        <f t="shared" si="39"/>
        <v>37.018448229404157</v>
      </c>
      <c r="E1177" s="105">
        <v>1.441437740985012E-2</v>
      </c>
      <c r="G1177">
        <v>1170</v>
      </c>
      <c r="H1177">
        <f t="shared" ca="1" si="40"/>
        <v>1.0377656238076573E-2</v>
      </c>
    </row>
    <row r="1178" spans="2:8">
      <c r="B1178" s="13">
        <v>37704</v>
      </c>
      <c r="C1178">
        <v>22.686458999999999</v>
      </c>
      <c r="D1178" s="262">
        <f t="shared" si="39"/>
        <v>-0.77381844888077844</v>
      </c>
      <c r="E1178" s="105">
        <v>1.4398842233318929E-2</v>
      </c>
      <c r="G1178">
        <v>1171</v>
      </c>
      <c r="H1178">
        <f t="shared" ca="1" si="40"/>
        <v>6.0430404466652383E-2</v>
      </c>
    </row>
    <row r="1179" spans="2:8">
      <c r="B1179" s="13">
        <v>40697</v>
      </c>
      <c r="C1179">
        <v>100.301987</v>
      </c>
      <c r="D1179" s="262">
        <f t="shared" si="39"/>
        <v>0.5119383938461497</v>
      </c>
      <c r="E1179" s="105">
        <v>1.4386989161848803E-2</v>
      </c>
      <c r="G1179">
        <v>1172</v>
      </c>
      <c r="H1179">
        <f t="shared" ca="1" si="40"/>
        <v>-1.7392734826629144E-2</v>
      </c>
    </row>
    <row r="1180" spans="2:8">
      <c r="B1180" s="13">
        <v>40051</v>
      </c>
      <c r="C1180">
        <v>66.339995999999999</v>
      </c>
      <c r="D1180" s="262">
        <f t="shared" si="39"/>
        <v>-0.32542848131622354</v>
      </c>
      <c r="E1180" s="105">
        <v>1.4384133012832449E-2</v>
      </c>
      <c r="G1180">
        <v>1173</v>
      </c>
      <c r="H1180">
        <f t="shared" ca="1" si="40"/>
        <v>2.3124475037218591E-2</v>
      </c>
    </row>
    <row r="1181" spans="2:8">
      <c r="B1181" s="13">
        <v>40324</v>
      </c>
      <c r="C1181">
        <v>98.343902999999997</v>
      </c>
      <c r="D1181" s="262">
        <f t="shared" si="39"/>
        <v>-9.1578834937252579E-2</v>
      </c>
      <c r="E1181" s="105">
        <v>1.4352194168473761E-2</v>
      </c>
      <c r="G1181">
        <v>1174</v>
      </c>
      <c r="H1181">
        <f t="shared" ca="1" si="40"/>
        <v>-1.0749543174861435E-2</v>
      </c>
    </row>
    <row r="1182" spans="2:8">
      <c r="B1182" s="13">
        <v>39114</v>
      </c>
      <c r="C1182">
        <v>108.258049</v>
      </c>
      <c r="D1182" s="262">
        <f t="shared" si="39"/>
        <v>-0.94788126851298427</v>
      </c>
      <c r="E1182" s="105">
        <v>1.434781773975638E-2</v>
      </c>
      <c r="G1182">
        <v>1175</v>
      </c>
      <c r="H1182">
        <f t="shared" ca="1" si="40"/>
        <v>1.781194692928215E-2</v>
      </c>
    </row>
    <row r="1183" spans="2:8">
      <c r="B1183" s="13">
        <v>44207</v>
      </c>
      <c r="C1183">
        <v>2077.1428219999998</v>
      </c>
      <c r="D1183" s="262">
        <f t="shared" si="39"/>
        <v>1.9216050997044665</v>
      </c>
      <c r="E1183" s="105">
        <v>1.4346460189501092E-2</v>
      </c>
      <c r="G1183">
        <v>1176</v>
      </c>
      <c r="H1183">
        <f t="shared" ca="1" si="40"/>
        <v>-1.5190525083204617E-2</v>
      </c>
    </row>
    <row r="1184" spans="2:8">
      <c r="B1184" s="13">
        <v>42814</v>
      </c>
      <c r="C1184">
        <v>710.959473</v>
      </c>
      <c r="D1184" s="262">
        <f t="shared" si="39"/>
        <v>-0.36678326350564505</v>
      </c>
      <c r="E1184" s="105">
        <v>1.4338849328996151E-2</v>
      </c>
      <c r="G1184">
        <v>1177</v>
      </c>
      <c r="H1184">
        <f t="shared" ca="1" si="40"/>
        <v>-4.7706624119019068E-2</v>
      </c>
    </row>
    <row r="1185" spans="2:8">
      <c r="B1185" s="13">
        <v>43229</v>
      </c>
      <c r="C1185">
        <v>1122.7742920000001</v>
      </c>
      <c r="D1185" s="262">
        <f t="shared" si="39"/>
        <v>0.55818229576803191</v>
      </c>
      <c r="E1185" s="105">
        <v>1.4333140014488302E-2</v>
      </c>
      <c r="G1185">
        <v>1178</v>
      </c>
      <c r="H1185">
        <f t="shared" ca="1" si="40"/>
        <v>9.1136644444171893E-3</v>
      </c>
    </row>
    <row r="1186" spans="2:8">
      <c r="B1186" s="13">
        <v>42893</v>
      </c>
      <c r="C1186">
        <v>720.56671100000005</v>
      </c>
      <c r="D1186" s="262">
        <f t="shared" si="39"/>
        <v>1.5855947786284326</v>
      </c>
      <c r="E1186" s="105">
        <v>1.4311475613069594E-2</v>
      </c>
      <c r="G1186">
        <v>1179</v>
      </c>
      <c r="H1186">
        <f t="shared" ca="1" si="40"/>
        <v>-4.4050580283652635E-2</v>
      </c>
    </row>
    <row r="1187" spans="2:8">
      <c r="B1187" s="13">
        <v>41845</v>
      </c>
      <c r="C1187">
        <v>278.685089</v>
      </c>
      <c r="D1187" s="262">
        <f t="shared" si="39"/>
        <v>-0.68266392295079559</v>
      </c>
      <c r="E1187" s="105">
        <v>1.4305648597691826E-2</v>
      </c>
      <c r="G1187">
        <v>1180</v>
      </c>
      <c r="H1187">
        <f t="shared" ca="1" si="40"/>
        <v>-4.3457668127628454E-2</v>
      </c>
    </row>
    <row r="1188" spans="2:8">
      <c r="B1188" s="13">
        <v>43081</v>
      </c>
      <c r="C1188">
        <v>878.20172100000002</v>
      </c>
      <c r="D1188" s="262">
        <f t="shared" si="39"/>
        <v>11.881984617954778</v>
      </c>
      <c r="E1188" s="105">
        <v>1.4300492050965062E-2</v>
      </c>
      <c r="G1188">
        <v>1181</v>
      </c>
      <c r="H1188">
        <f t="shared" ca="1" si="40"/>
        <v>-1.9033181461112183E-2</v>
      </c>
    </row>
    <row r="1189" spans="2:8">
      <c r="B1189" s="13">
        <v>38779</v>
      </c>
      <c r="C1189">
        <v>68.172859000000003</v>
      </c>
      <c r="D1189" s="262">
        <f t="shared" si="39"/>
        <v>5.6027573354745612E-2</v>
      </c>
      <c r="E1189" s="105">
        <v>1.4282151194932639E-2</v>
      </c>
      <c r="G1189">
        <v>1182</v>
      </c>
      <c r="H1189">
        <f t="shared" ca="1" si="40"/>
        <v>4.1222664507881354E-2</v>
      </c>
    </row>
    <row r="1190" spans="2:8">
      <c r="B1190" s="13">
        <v>38749</v>
      </c>
      <c r="C1190">
        <v>64.555946000000006</v>
      </c>
      <c r="D1190" s="262">
        <f t="shared" si="39"/>
        <v>-0.98480742103927821</v>
      </c>
      <c r="E1190" s="105">
        <v>1.4274133973727973E-2</v>
      </c>
      <c r="G1190">
        <v>1183</v>
      </c>
      <c r="H1190">
        <f t="shared" ca="1" si="40"/>
        <v>1.9432678091676866E-2</v>
      </c>
    </row>
    <row r="1191" spans="2:8">
      <c r="B1191" s="13">
        <v>44377</v>
      </c>
      <c r="C1191">
        <v>4249.1762699999999</v>
      </c>
      <c r="D1191" s="262">
        <f t="shared" si="39"/>
        <v>72.812786818267568</v>
      </c>
      <c r="E1191" s="105">
        <v>1.4267888613183018E-2</v>
      </c>
      <c r="G1191">
        <v>1184</v>
      </c>
      <c r="H1191">
        <f t="shared" ca="1" si="40"/>
        <v>-8.4695164497190136E-3</v>
      </c>
    </row>
    <row r="1192" spans="2:8">
      <c r="B1192" s="13">
        <v>39706</v>
      </c>
      <c r="C1192">
        <v>57.566940000000002</v>
      </c>
      <c r="D1192" s="262">
        <f t="shared" si="39"/>
        <v>-0.67731297476738084</v>
      </c>
      <c r="E1192" s="105">
        <v>1.4252511663731114E-2</v>
      </c>
      <c r="G1192">
        <v>1185</v>
      </c>
      <c r="H1192">
        <f t="shared" ca="1" si="40"/>
        <v>-3.6758398433658426E-2</v>
      </c>
    </row>
    <row r="1193" spans="2:8">
      <c r="B1193" s="13">
        <v>41681</v>
      </c>
      <c r="C1193">
        <v>178.39868200000001</v>
      </c>
      <c r="D1193" s="262">
        <f t="shared" si="39"/>
        <v>5.2176780558013549</v>
      </c>
      <c r="E1193" s="105">
        <v>1.4249330502374268E-2</v>
      </c>
      <c r="G1193">
        <v>1186</v>
      </c>
      <c r="H1193">
        <f t="shared" ca="1" si="40"/>
        <v>-3.0122464402984626E-2</v>
      </c>
    </row>
    <row r="1194" spans="2:8">
      <c r="B1194" s="13">
        <v>38054</v>
      </c>
      <c r="C1194">
        <v>28.692170999999998</v>
      </c>
      <c r="D1194" s="262">
        <f t="shared" si="39"/>
        <v>-0.76201908829103904</v>
      </c>
      <c r="E1194" s="105">
        <v>1.4228847434689973E-2</v>
      </c>
      <c r="G1194">
        <v>1187</v>
      </c>
      <c r="H1194">
        <f t="shared" ca="1" si="40"/>
        <v>-4.045403198649284E-2</v>
      </c>
    </row>
    <row r="1195" spans="2:8">
      <c r="B1195" s="13">
        <v>39281</v>
      </c>
      <c r="C1195">
        <v>120.56501</v>
      </c>
      <c r="D1195" s="262">
        <f t="shared" si="39"/>
        <v>-0.980922550430816</v>
      </c>
      <c r="E1195" s="105">
        <v>1.4220145067832694E-2</v>
      </c>
      <c r="G1195">
        <v>1188</v>
      </c>
      <c r="H1195">
        <f t="shared" ca="1" si="40"/>
        <v>-1.6742101665251072E-2</v>
      </c>
    </row>
    <row r="1196" spans="2:8">
      <c r="B1196" s="13">
        <v>44574</v>
      </c>
      <c r="C1196">
        <v>6319.765625</v>
      </c>
      <c r="D1196" s="262">
        <f t="shared" si="39"/>
        <v>92.95416042890237</v>
      </c>
      <c r="E1196" s="105">
        <v>1.4218943880552152E-2</v>
      </c>
      <c r="G1196">
        <v>1189</v>
      </c>
      <c r="H1196">
        <f t="shared" ca="1" si="40"/>
        <v>-8.5808465756549261E-3</v>
      </c>
    </row>
    <row r="1197" spans="2:8">
      <c r="B1197" s="13">
        <v>38762</v>
      </c>
      <c r="C1197">
        <v>67.264351000000005</v>
      </c>
      <c r="D1197" s="262">
        <f t="shared" si="39"/>
        <v>-0.9302754499048379</v>
      </c>
      <c r="E1197" s="105">
        <v>1.4215636221277552E-2</v>
      </c>
      <c r="G1197">
        <v>1190</v>
      </c>
      <c r="H1197">
        <f t="shared" ca="1" si="40"/>
        <v>-1.2980713930385751E-2</v>
      </c>
    </row>
    <row r="1198" spans="2:8">
      <c r="B1198" s="13">
        <v>43432</v>
      </c>
      <c r="C1198">
        <v>964.71545400000002</v>
      </c>
      <c r="D1198" s="262">
        <f t="shared" si="39"/>
        <v>0.12882564842500072</v>
      </c>
      <c r="E1198" s="105">
        <v>1.4215210103647114E-2</v>
      </c>
      <c r="G1198">
        <v>1191</v>
      </c>
      <c r="H1198">
        <f t="shared" ca="1" si="40"/>
        <v>3.8618946897344575E-2</v>
      </c>
    </row>
    <row r="1199" spans="2:8">
      <c r="B1199" s="13">
        <v>42291</v>
      </c>
      <c r="C1199">
        <v>854.618652</v>
      </c>
      <c r="D1199" s="262">
        <f t="shared" si="39"/>
        <v>0.19470176958059196</v>
      </c>
      <c r="E1199" s="105">
        <v>1.4215016910954292E-2</v>
      </c>
      <c r="G1199">
        <v>1192</v>
      </c>
      <c r="H1199">
        <f t="shared" ca="1" si="40"/>
        <v>1.6793332265407933E-2</v>
      </c>
    </row>
    <row r="1200" spans="2:8">
      <c r="B1200" s="13">
        <v>43663</v>
      </c>
      <c r="C1200">
        <v>715.34057600000006</v>
      </c>
      <c r="D1200" s="262">
        <f t="shared" si="39"/>
        <v>5.3942439658203654</v>
      </c>
      <c r="E1200" s="105">
        <v>1.4206684275659021E-2</v>
      </c>
      <c r="G1200">
        <v>1193</v>
      </c>
      <c r="H1200">
        <f t="shared" ca="1" si="40"/>
        <v>1.6216430064524761E-2</v>
      </c>
    </row>
    <row r="1201" spans="2:8">
      <c r="B1201" s="13">
        <v>39197</v>
      </c>
      <c r="C1201">
        <v>111.872581</v>
      </c>
      <c r="D1201" s="262">
        <f t="shared" si="39"/>
        <v>-0.87908216089194702</v>
      </c>
      <c r="E1201" s="105">
        <v>1.4205015558263923E-2</v>
      </c>
      <c r="G1201">
        <v>1194</v>
      </c>
      <c r="H1201">
        <f t="shared" ca="1" si="40"/>
        <v>-3.9878706390571471E-2</v>
      </c>
    </row>
    <row r="1202" spans="2:8">
      <c r="B1202" s="13">
        <v>43558</v>
      </c>
      <c r="C1202">
        <v>925.19500700000003</v>
      </c>
      <c r="D1202" s="262">
        <f t="shared" si="39"/>
        <v>0.17938758383434503</v>
      </c>
      <c r="E1202" s="105">
        <v>1.4197932353207345E-2</v>
      </c>
      <c r="G1202">
        <v>1195</v>
      </c>
      <c r="H1202">
        <f t="shared" ca="1" si="40"/>
        <v>1.5850627077543564E-3</v>
      </c>
    </row>
    <row r="1203" spans="2:8">
      <c r="B1203" s="13">
        <v>43950</v>
      </c>
      <c r="C1203">
        <v>784.47070299999996</v>
      </c>
      <c r="D1203" s="262">
        <f t="shared" si="39"/>
        <v>26.127806445261147</v>
      </c>
      <c r="E1203" s="105">
        <v>1.4137184040757714E-2</v>
      </c>
      <c r="G1203">
        <v>1196</v>
      </c>
      <c r="H1203">
        <f t="shared" ca="1" si="40"/>
        <v>-3.4355343358578407E-2</v>
      </c>
    </row>
    <row r="1204" spans="2:8">
      <c r="B1204" s="13">
        <v>37586</v>
      </c>
      <c r="C1204">
        <v>28.917587000000001</v>
      </c>
      <c r="D1204" s="262">
        <f t="shared" si="39"/>
        <v>-0.99607463344369518</v>
      </c>
      <c r="E1204" s="105">
        <v>1.4116330602717679E-2</v>
      </c>
      <c r="G1204">
        <v>1197</v>
      </c>
      <c r="H1204">
        <f t="shared" ca="1" si="40"/>
        <v>4.352574752335861E-2</v>
      </c>
    </row>
    <row r="1205" spans="2:8">
      <c r="B1205" s="13">
        <v>45181</v>
      </c>
      <c r="C1205">
        <v>7366.8500979999999</v>
      </c>
      <c r="D1205" s="262">
        <f t="shared" si="39"/>
        <v>75.952963505137063</v>
      </c>
      <c r="E1205">
        <v>1.4103050132440214E-2</v>
      </c>
      <c r="G1205">
        <v>1198</v>
      </c>
      <c r="H1205">
        <f t="shared" ca="1" si="40"/>
        <v>5.4567551093569824E-2</v>
      </c>
    </row>
    <row r="1206" spans="2:8">
      <c r="B1206" s="13">
        <v>41149</v>
      </c>
      <c r="C1206">
        <v>95.731857000000005</v>
      </c>
      <c r="D1206" s="262">
        <f t="shared" si="39"/>
        <v>0.59270665637646969</v>
      </c>
      <c r="E1206" s="105">
        <v>1.4097579082584404E-2</v>
      </c>
      <c r="G1206">
        <v>1199</v>
      </c>
      <c r="H1206">
        <f t="shared" ca="1" si="40"/>
        <v>2.8984905796501727E-2</v>
      </c>
    </row>
    <row r="1207" spans="2:8">
      <c r="B1207" s="13">
        <v>38397</v>
      </c>
      <c r="C1207">
        <v>60.106395999999997</v>
      </c>
      <c r="D1207" s="262">
        <f t="shared" si="39"/>
        <v>-0.13240999632157896</v>
      </c>
      <c r="E1207" s="105">
        <v>1.4068868599584323E-2</v>
      </c>
      <c r="G1207">
        <v>1200</v>
      </c>
      <c r="H1207">
        <f t="shared" ca="1" si="40"/>
        <v>-1.0342676189181927E-3</v>
      </c>
    </row>
    <row r="1208" spans="2:8">
      <c r="B1208" s="13">
        <v>40066</v>
      </c>
      <c r="C1208">
        <v>69.279724000000002</v>
      </c>
      <c r="D1208" s="262">
        <f t="shared" si="39"/>
        <v>0.33785383483097414</v>
      </c>
      <c r="E1208" s="105">
        <v>1.4055987325537684E-2</v>
      </c>
      <c r="G1208">
        <v>1201</v>
      </c>
      <c r="H1208">
        <f t="shared" ca="1" si="40"/>
        <v>-2.8593473757106108E-2</v>
      </c>
    </row>
    <row r="1209" spans="2:8">
      <c r="B1209" s="13">
        <v>38323</v>
      </c>
      <c r="C1209">
        <v>51.784224999999999</v>
      </c>
      <c r="D1209" s="262">
        <f t="shared" si="39"/>
        <v>-0.49508596284038381</v>
      </c>
      <c r="E1209" s="105">
        <v>1.4042778735374038E-2</v>
      </c>
      <c r="G1209">
        <v>1202</v>
      </c>
      <c r="H1209">
        <f t="shared" ca="1" si="40"/>
        <v>-3.169283413918849E-2</v>
      </c>
    </row>
    <row r="1210" spans="2:8">
      <c r="B1210" s="13">
        <v>41283</v>
      </c>
      <c r="C1210">
        <v>102.560478</v>
      </c>
      <c r="D1210" s="262">
        <f t="shared" si="39"/>
        <v>-0.87298851686929102</v>
      </c>
      <c r="E1210" s="105">
        <v>1.4020428105644033E-2</v>
      </c>
      <c r="G1210">
        <v>1203</v>
      </c>
      <c r="H1210">
        <f t="shared" ca="1" si="40"/>
        <v>-6.3743294965639921E-2</v>
      </c>
    </row>
    <row r="1211" spans="2:8">
      <c r="B1211" s="13">
        <v>42949</v>
      </c>
      <c r="C1211">
        <v>807.48980700000004</v>
      </c>
      <c r="D1211" s="262">
        <f t="shared" si="39"/>
        <v>-3.3117019821890012E-2</v>
      </c>
      <c r="E1211" s="105">
        <v>1.4011228986901212E-2</v>
      </c>
      <c r="G1211">
        <v>1204</v>
      </c>
      <c r="H1211">
        <f t="shared" ca="1" si="40"/>
        <v>3.6624865339661698E-3</v>
      </c>
    </row>
    <row r="1212" spans="2:8">
      <c r="B1212" s="13">
        <v>43619</v>
      </c>
      <c r="C1212">
        <v>835.14739999999995</v>
      </c>
      <c r="D1212" s="262">
        <f t="shared" si="39"/>
        <v>-0.85852560386453336</v>
      </c>
      <c r="E1212" s="105">
        <v>1.3997827367968499E-2</v>
      </c>
      <c r="G1212">
        <v>1205</v>
      </c>
      <c r="H1212">
        <f t="shared" ca="1" si="40"/>
        <v>-6.1423287777317313E-3</v>
      </c>
    </row>
    <row r="1213" spans="2:8">
      <c r="B1213" s="13">
        <v>44532</v>
      </c>
      <c r="C1213">
        <v>5903.169922</v>
      </c>
      <c r="D1213" s="262">
        <f t="shared" si="39"/>
        <v>102.82988307223764</v>
      </c>
      <c r="E1213" s="105">
        <v>1.3989554150071797E-2</v>
      </c>
      <c r="G1213">
        <v>1206</v>
      </c>
      <c r="H1213">
        <f t="shared" ca="1" si="40"/>
        <v>-2.6549151574334824E-3</v>
      </c>
    </row>
    <row r="1214" spans="2:8">
      <c r="B1214" s="13">
        <v>38393</v>
      </c>
      <c r="C1214">
        <v>56.854247999999998</v>
      </c>
      <c r="D1214" s="262">
        <f t="shared" si="39"/>
        <v>-0.93093038811737194</v>
      </c>
      <c r="E1214" s="105">
        <v>1.3979837808520362E-2</v>
      </c>
      <c r="G1214">
        <v>1207</v>
      </c>
      <c r="H1214">
        <f t="shared" ca="1" si="40"/>
        <v>3.9662978006836419E-4</v>
      </c>
    </row>
    <row r="1215" spans="2:8">
      <c r="B1215" s="13">
        <v>43627</v>
      </c>
      <c r="C1215">
        <v>823.14416500000004</v>
      </c>
      <c r="D1215" s="262">
        <f t="shared" si="39"/>
        <v>-0.8784784636323637</v>
      </c>
      <c r="E1215" s="105">
        <v>1.3967623433827531E-2</v>
      </c>
      <c r="G1215">
        <v>1208</v>
      </c>
      <c r="H1215">
        <f t="shared" ca="1" si="40"/>
        <v>9.2658543177371669E-3</v>
      </c>
    </row>
    <row r="1216" spans="2:8">
      <c r="B1216" s="13">
        <v>44887</v>
      </c>
      <c r="C1216">
        <v>6773.6484380000002</v>
      </c>
      <c r="D1216" s="262">
        <f t="shared" si="39"/>
        <v>1.6334943779935303</v>
      </c>
      <c r="E1216" s="105">
        <v>1.3954153398344767E-2</v>
      </c>
      <c r="G1216">
        <v>1209</v>
      </c>
      <c r="H1216">
        <f t="shared" ca="1" si="40"/>
        <v>1.8444896019703346E-3</v>
      </c>
    </row>
    <row r="1217" spans="2:8">
      <c r="B1217" s="13">
        <v>44256</v>
      </c>
      <c r="C1217">
        <v>2572.1142580000001</v>
      </c>
      <c r="D1217" s="262">
        <f t="shared" si="39"/>
        <v>0.92542874161312716</v>
      </c>
      <c r="E1217" s="105">
        <v>1.3939993209891935E-2</v>
      </c>
      <c r="G1217">
        <v>1210</v>
      </c>
      <c r="H1217">
        <f t="shared" ca="1" si="40"/>
        <v>2.5149652423960858E-2</v>
      </c>
    </row>
    <row r="1218" spans="2:8">
      <c r="B1218" s="13">
        <v>43320</v>
      </c>
      <c r="C1218">
        <v>1335.8657229999999</v>
      </c>
      <c r="D1218" s="262">
        <f t="shared" si="39"/>
        <v>1.1313173542642416</v>
      </c>
      <c r="E1218" s="105">
        <v>1.393578812223756E-2</v>
      </c>
      <c r="G1218">
        <v>1211</v>
      </c>
      <c r="H1218">
        <f t="shared" ca="1" si="40"/>
        <v>9.4131508814754294E-3</v>
      </c>
    </row>
    <row r="1219" spans="2:8">
      <c r="B1219" s="13">
        <v>42653</v>
      </c>
      <c r="C1219">
        <v>626.779358</v>
      </c>
      <c r="D1219" s="262">
        <f t="shared" si="39"/>
        <v>-0.91010936398148212</v>
      </c>
      <c r="E1219" s="105">
        <v>1.3919187714112031E-2</v>
      </c>
      <c r="G1219">
        <v>1212</v>
      </c>
      <c r="H1219">
        <f t="shared" ca="1" si="40"/>
        <v>2.8496912058676525E-2</v>
      </c>
    </row>
    <row r="1220" spans="2:8">
      <c r="B1220" s="13">
        <v>45065</v>
      </c>
      <c r="C1220">
        <v>6972.6879879999997</v>
      </c>
      <c r="D1220" s="262">
        <f t="shared" si="39"/>
        <v>201.86632387619159</v>
      </c>
      <c r="E1220">
        <v>1.3901319034013865E-2</v>
      </c>
      <c r="G1220">
        <v>1213</v>
      </c>
      <c r="H1220">
        <f t="shared" ca="1" si="40"/>
        <v>-5.3945801557107344E-4</v>
      </c>
    </row>
    <row r="1221" spans="2:8">
      <c r="B1221" s="13">
        <v>39773</v>
      </c>
      <c r="C1221">
        <v>34.370849999999997</v>
      </c>
      <c r="D1221" s="262">
        <f t="shared" si="39"/>
        <v>-0.97090832037221864</v>
      </c>
      <c r="E1221" s="105">
        <v>1.387346959628831E-2</v>
      </c>
      <c r="G1221">
        <v>1214</v>
      </c>
      <c r="H1221">
        <f t="shared" ca="1" si="40"/>
        <v>4.2348888175479391E-3</v>
      </c>
    </row>
    <row r="1222" spans="2:8">
      <c r="B1222" s="13">
        <v>44097</v>
      </c>
      <c r="C1222">
        <v>1181.4666749999999</v>
      </c>
      <c r="D1222" s="262">
        <f t="shared" si="39"/>
        <v>16.468668877534579</v>
      </c>
      <c r="E1222" s="105">
        <v>1.3846808339874785E-2</v>
      </c>
      <c r="G1222">
        <v>1215</v>
      </c>
      <c r="H1222">
        <f t="shared" ca="1" si="40"/>
        <v>1.3178308237705988E-2</v>
      </c>
    </row>
    <row r="1223" spans="2:8">
      <c r="B1223" s="13">
        <v>40140</v>
      </c>
      <c r="C1223">
        <v>67.633469000000005</v>
      </c>
      <c r="D1223" s="262">
        <f t="shared" si="39"/>
        <v>-4.1881119709403988E-2</v>
      </c>
      <c r="E1223" s="105">
        <v>1.3807217154687069E-2</v>
      </c>
      <c r="G1223">
        <v>1216</v>
      </c>
      <c r="H1223">
        <f t="shared" ca="1" si="40"/>
        <v>-2.0630384461717E-2</v>
      </c>
    </row>
    <row r="1224" spans="2:8">
      <c r="B1224" s="13">
        <v>38684</v>
      </c>
      <c r="C1224">
        <v>70.589850999999996</v>
      </c>
      <c r="D1224" s="262">
        <f t="shared" ref="D1224:D1287" si="41">(C1224-C1225)/C1225</f>
        <v>-0.13763804707431157</v>
      </c>
      <c r="E1224" s="105">
        <v>1.3786171034144933E-2</v>
      </c>
      <c r="G1224">
        <v>1217</v>
      </c>
      <c r="H1224">
        <f t="shared" ca="1" si="40"/>
        <v>-6.6140464552837397E-3</v>
      </c>
    </row>
    <row r="1225" spans="2:8">
      <c r="B1225" s="13">
        <v>41358</v>
      </c>
      <c r="C1225">
        <v>81.856407000000004</v>
      </c>
      <c r="D1225" s="262">
        <f t="shared" si="41"/>
        <v>-0.89310690655165237</v>
      </c>
      <c r="E1225" s="105">
        <v>1.3779987627279121E-2</v>
      </c>
      <c r="G1225">
        <v>1218</v>
      </c>
      <c r="H1225">
        <f t="shared" ref="H1225:H1288" ca="1" si="42">_xlfn.NORM.INV(RAND(),N$9,N$10)</f>
        <v>5.9892883770017802E-3</v>
      </c>
    </row>
    <row r="1226" spans="2:8">
      <c r="B1226" s="13">
        <v>43007</v>
      </c>
      <c r="C1226">
        <v>765.77825900000005</v>
      </c>
      <c r="D1226" s="262">
        <f t="shared" si="41"/>
        <v>-0.13816288235901769</v>
      </c>
      <c r="E1226" s="105">
        <v>1.3773785387906858E-2</v>
      </c>
      <c r="G1226">
        <v>1219</v>
      </c>
      <c r="H1226">
        <f t="shared" ca="1" si="42"/>
        <v>2.3455537143408627E-2</v>
      </c>
    </row>
    <row r="1227" spans="2:8">
      <c r="B1227" s="13">
        <v>42418</v>
      </c>
      <c r="C1227">
        <v>888.54174799999998</v>
      </c>
      <c r="D1227" s="262">
        <f t="shared" si="41"/>
        <v>8.3755804184992808</v>
      </c>
      <c r="E1227" s="105">
        <v>1.3772049194917535E-2</v>
      </c>
      <c r="G1227">
        <v>1220</v>
      </c>
      <c r="H1227">
        <f t="shared" ca="1" si="42"/>
        <v>-8.3074267373372986E-3</v>
      </c>
    </row>
    <row r="1228" spans="2:8">
      <c r="B1228" s="13">
        <v>41229</v>
      </c>
      <c r="C1228">
        <v>94.771918999999997</v>
      </c>
      <c r="D1228" s="262">
        <f t="shared" si="41"/>
        <v>6.3540446262724648E-2</v>
      </c>
      <c r="E1228" s="105">
        <v>1.3769268754054884E-2</v>
      </c>
      <c r="G1228">
        <v>1221</v>
      </c>
      <c r="H1228">
        <f t="shared" ca="1" si="42"/>
        <v>3.3590257098431381E-3</v>
      </c>
    </row>
    <row r="1229" spans="2:8">
      <c r="B1229" s="13">
        <v>41570</v>
      </c>
      <c r="C1229">
        <v>89.109840000000005</v>
      </c>
      <c r="D1229" s="262">
        <f t="shared" si="41"/>
        <v>1.9996708805424963</v>
      </c>
      <c r="E1229" s="105">
        <v>1.3747618709848934E-2</v>
      </c>
      <c r="G1229">
        <v>1222</v>
      </c>
      <c r="H1229">
        <f t="shared" ca="1" si="42"/>
        <v>-2.2802477642017645E-2</v>
      </c>
    </row>
    <row r="1230" spans="2:8">
      <c r="B1230" s="13">
        <v>37873</v>
      </c>
      <c r="C1230">
        <v>29.706538999999999</v>
      </c>
      <c r="D1230" s="262">
        <f t="shared" si="41"/>
        <v>-0.97645159579929452</v>
      </c>
      <c r="E1230" s="105">
        <v>1.3736172798716268E-2</v>
      </c>
      <c r="G1230">
        <v>1223</v>
      </c>
      <c r="H1230">
        <f t="shared" ca="1" si="42"/>
        <v>-6.7804079492382874E-3</v>
      </c>
    </row>
    <row r="1231" spans="2:8">
      <c r="B1231" s="13">
        <v>44089</v>
      </c>
      <c r="C1231">
        <v>1261.509644</v>
      </c>
      <c r="D1231" s="262">
        <f t="shared" si="41"/>
        <v>11.408371970304962</v>
      </c>
      <c r="E1231" s="105">
        <v>1.3715383119811202E-2</v>
      </c>
      <c r="G1231">
        <v>1224</v>
      </c>
      <c r="H1231">
        <f t="shared" ca="1" si="42"/>
        <v>1.5062156668440184E-2</v>
      </c>
    </row>
    <row r="1232" spans="2:8">
      <c r="B1232" s="13">
        <v>41256</v>
      </c>
      <c r="C1232">
        <v>101.66600800000001</v>
      </c>
      <c r="D1232" s="262">
        <f t="shared" si="41"/>
        <v>1.9921963827052819E-2</v>
      </c>
      <c r="E1232" s="105">
        <v>1.3704553415199324E-2</v>
      </c>
      <c r="G1232">
        <v>1225</v>
      </c>
      <c r="H1232">
        <f t="shared" ca="1" si="42"/>
        <v>-1.7980783835728813E-2</v>
      </c>
    </row>
    <row r="1233" spans="2:8">
      <c r="B1233" s="13">
        <v>39423</v>
      </c>
      <c r="C1233">
        <v>99.680183</v>
      </c>
      <c r="D1233" s="262">
        <f t="shared" si="41"/>
        <v>0.62482356482766799</v>
      </c>
      <c r="E1233" s="105">
        <v>1.3678420101287472E-2</v>
      </c>
      <c r="G1233">
        <v>1226</v>
      </c>
      <c r="H1233">
        <f t="shared" ca="1" si="42"/>
        <v>3.4814513874971441E-2</v>
      </c>
    </row>
    <row r="1234" spans="2:8">
      <c r="B1234" s="13">
        <v>39687</v>
      </c>
      <c r="C1234">
        <v>61.348312</v>
      </c>
      <c r="D1234" s="262">
        <f t="shared" si="41"/>
        <v>-0.40960130939500866</v>
      </c>
      <c r="E1234" s="105">
        <v>1.3677571736060871E-2</v>
      </c>
      <c r="G1234">
        <v>1227</v>
      </c>
      <c r="H1234">
        <f t="shared" ca="1" si="42"/>
        <v>1.4833454196938557E-2</v>
      </c>
    </row>
    <row r="1235" spans="2:8">
      <c r="B1235" s="13">
        <v>40409</v>
      </c>
      <c r="C1235">
        <v>103.90997299999999</v>
      </c>
      <c r="D1235" s="262">
        <f t="shared" si="41"/>
        <v>-0.98669918262308676</v>
      </c>
      <c r="E1235" s="105">
        <v>1.3676539917101769E-2</v>
      </c>
      <c r="G1235">
        <v>1228</v>
      </c>
      <c r="H1235">
        <f t="shared" ca="1" si="42"/>
        <v>-4.8962285522497324E-2</v>
      </c>
    </row>
    <row r="1236" spans="2:8">
      <c r="B1236" s="13">
        <v>45345</v>
      </c>
      <c r="C1236">
        <v>7812.2998049999997</v>
      </c>
      <c r="D1236" s="262">
        <f t="shared" si="41"/>
        <v>9.1989556529206276</v>
      </c>
      <c r="E1236">
        <v>1.3676044108558806E-2</v>
      </c>
      <c r="G1236">
        <v>1229</v>
      </c>
      <c r="H1236">
        <f t="shared" ca="1" si="42"/>
        <v>5.175503354546581E-3</v>
      </c>
    </row>
    <row r="1237" spans="2:8">
      <c r="B1237" s="13">
        <v>42957</v>
      </c>
      <c r="C1237">
        <v>765.99017300000003</v>
      </c>
      <c r="D1237" s="262">
        <f t="shared" si="41"/>
        <v>10.358812787162183</v>
      </c>
      <c r="E1237" s="105">
        <v>1.3675182991527625E-2</v>
      </c>
      <c r="G1237">
        <v>1230</v>
      </c>
      <c r="H1237">
        <f t="shared" ca="1" si="42"/>
        <v>-3.4384770363201679E-2</v>
      </c>
    </row>
    <row r="1238" spans="2:8">
      <c r="B1238" s="13">
        <v>38805</v>
      </c>
      <c r="C1238">
        <v>67.435760000000002</v>
      </c>
      <c r="D1238" s="262">
        <f t="shared" si="41"/>
        <v>-0.32873354844608316</v>
      </c>
      <c r="E1238" s="105">
        <v>1.3656178072709175E-2</v>
      </c>
      <c r="G1238">
        <v>1231</v>
      </c>
      <c r="H1238">
        <f t="shared" ca="1" si="42"/>
        <v>6.6261775735509232E-2</v>
      </c>
    </row>
    <row r="1239" spans="2:8">
      <c r="B1239" s="13">
        <v>40318</v>
      </c>
      <c r="C1239">
        <v>100.46049499999999</v>
      </c>
      <c r="D1239" s="262">
        <f t="shared" si="41"/>
        <v>-0.63538780946524953</v>
      </c>
      <c r="E1239" s="105">
        <v>1.3644397599581614E-2</v>
      </c>
      <c r="G1239">
        <v>1232</v>
      </c>
      <c r="H1239">
        <f t="shared" ca="1" si="42"/>
        <v>2.3278632805338342E-2</v>
      </c>
    </row>
    <row r="1240" spans="2:8">
      <c r="B1240" s="13">
        <v>41872</v>
      </c>
      <c r="C1240">
        <v>275.52697799999999</v>
      </c>
      <c r="D1240" s="262">
        <f t="shared" si="41"/>
        <v>-0.9668331486201851</v>
      </c>
      <c r="E1240" s="105">
        <v>1.3623938686516627E-2</v>
      </c>
      <c r="G1240">
        <v>1233</v>
      </c>
      <c r="H1240">
        <f t="shared" ca="1" si="42"/>
        <v>-4.0250728166686615E-2</v>
      </c>
    </row>
    <row r="1241" spans="2:8">
      <c r="B1241" s="13">
        <v>45310</v>
      </c>
      <c r="C1241">
        <v>8307.2998050000006</v>
      </c>
      <c r="D1241" s="262">
        <f t="shared" si="41"/>
        <v>2.1863735464883103</v>
      </c>
      <c r="E1241">
        <v>1.361684875541023E-2</v>
      </c>
      <c r="G1241">
        <v>1234</v>
      </c>
      <c r="H1241">
        <f t="shared" ca="1" si="42"/>
        <v>-1.4502502668855088E-2</v>
      </c>
    </row>
    <row r="1242" spans="2:8">
      <c r="B1242" s="13">
        <v>44253</v>
      </c>
      <c r="C1242">
        <v>2607.133057</v>
      </c>
      <c r="D1242" s="262">
        <f t="shared" si="41"/>
        <v>1.7468758384286773</v>
      </c>
      <c r="E1242" s="105">
        <v>1.3614791369038764E-2</v>
      </c>
      <c r="G1242">
        <v>1235</v>
      </c>
      <c r="H1242">
        <f t="shared" ca="1" si="42"/>
        <v>2.0949331690543437E-2</v>
      </c>
    </row>
    <row r="1243" spans="2:8">
      <c r="B1243" s="13">
        <v>42377</v>
      </c>
      <c r="C1243">
        <v>949.12664800000005</v>
      </c>
      <c r="D1243" s="262">
        <f t="shared" si="41"/>
        <v>10.129282124938802</v>
      </c>
      <c r="E1243" s="105">
        <v>1.3606933808012629E-2</v>
      </c>
      <c r="G1243">
        <v>1236</v>
      </c>
      <c r="H1243">
        <f t="shared" ca="1" si="42"/>
        <v>-2.1404182752268779E-2</v>
      </c>
    </row>
    <row r="1244" spans="2:8">
      <c r="B1244" s="13">
        <v>41008</v>
      </c>
      <c r="C1244">
        <v>85.281929000000005</v>
      </c>
      <c r="D1244" s="262">
        <f t="shared" si="41"/>
        <v>2.382279390581612</v>
      </c>
      <c r="E1244" s="105">
        <v>1.3595119412187081E-2</v>
      </c>
      <c r="G1244">
        <v>1237</v>
      </c>
      <c r="H1244">
        <f t="shared" ca="1" si="42"/>
        <v>3.7297719920011095E-2</v>
      </c>
    </row>
    <row r="1245" spans="2:8">
      <c r="B1245" s="13">
        <v>37658</v>
      </c>
      <c r="C1245">
        <v>25.214335999999999</v>
      </c>
      <c r="D1245" s="262">
        <f t="shared" si="41"/>
        <v>-0.97259473480962255</v>
      </c>
      <c r="E1245" s="105">
        <v>1.3592384595257263E-2</v>
      </c>
      <c r="G1245">
        <v>1238</v>
      </c>
      <c r="H1245">
        <f t="shared" ca="1" si="42"/>
        <v>-8.4174185738436613E-3</v>
      </c>
    </row>
    <row r="1246" spans="2:8">
      <c r="B1246" s="13">
        <v>43098</v>
      </c>
      <c r="C1246">
        <v>920.05444299999999</v>
      </c>
      <c r="D1246" s="262">
        <f t="shared" si="41"/>
        <v>7.9745370481010038</v>
      </c>
      <c r="E1246" s="105">
        <v>1.3588479071699511E-2</v>
      </c>
      <c r="G1246">
        <v>1239</v>
      </c>
      <c r="H1246">
        <f t="shared" ca="1" si="42"/>
        <v>2.5382909726717751E-2</v>
      </c>
    </row>
    <row r="1247" spans="2:8">
      <c r="B1247" s="13">
        <v>40184</v>
      </c>
      <c r="C1247">
        <v>102.51831799999999</v>
      </c>
      <c r="D1247" s="262">
        <f t="shared" si="41"/>
        <v>-4.316805274242793E-2</v>
      </c>
      <c r="E1247" s="105">
        <v>1.356322495008867E-2</v>
      </c>
      <c r="G1247">
        <v>1240</v>
      </c>
      <c r="H1247">
        <f t="shared" ca="1" si="42"/>
        <v>1.3082403271742093E-2</v>
      </c>
    </row>
    <row r="1248" spans="2:8">
      <c r="B1248" s="13">
        <v>40224</v>
      </c>
      <c r="C1248">
        <v>107.143494</v>
      </c>
      <c r="D1248" s="262">
        <f t="shared" si="41"/>
        <v>0.25013403732463002</v>
      </c>
      <c r="E1248" s="105">
        <v>1.3533427354712E-2</v>
      </c>
      <c r="G1248">
        <v>1241</v>
      </c>
      <c r="H1248">
        <f t="shared" ca="1" si="42"/>
        <v>-4.2637896306866957E-2</v>
      </c>
    </row>
    <row r="1249" spans="2:8">
      <c r="B1249" s="13">
        <v>40983</v>
      </c>
      <c r="C1249">
        <v>85.705605000000006</v>
      </c>
      <c r="D1249" s="262">
        <f t="shared" si="41"/>
        <v>1.5309582842370859</v>
      </c>
      <c r="E1249" s="105">
        <v>1.3527375931519538E-2</v>
      </c>
      <c r="G1249">
        <v>1242</v>
      </c>
      <c r="H1249">
        <f t="shared" ca="1" si="42"/>
        <v>-4.2860991256450084E-2</v>
      </c>
    </row>
    <row r="1250" spans="2:8">
      <c r="B1250" s="13">
        <v>39787</v>
      </c>
      <c r="C1250">
        <v>33.862907</v>
      </c>
      <c r="D1250" s="262">
        <f t="shared" si="41"/>
        <v>-0.6845827092205623</v>
      </c>
      <c r="E1250" s="105">
        <v>1.3513561239576893E-2</v>
      </c>
      <c r="G1250">
        <v>1243</v>
      </c>
      <c r="H1250">
        <f t="shared" ca="1" si="42"/>
        <v>-2.2529208498821514E-2</v>
      </c>
    </row>
    <row r="1251" spans="2:8">
      <c r="B1251" s="13">
        <v>40226</v>
      </c>
      <c r="C1251">
        <v>107.35907</v>
      </c>
      <c r="D1251" s="262">
        <f t="shared" si="41"/>
        <v>0.33721441923225942</v>
      </c>
      <c r="E1251" s="105">
        <v>1.3505885337864888E-2</v>
      </c>
      <c r="G1251">
        <v>1244</v>
      </c>
      <c r="H1251">
        <f t="shared" ca="1" si="42"/>
        <v>-1.8130496768952377E-2</v>
      </c>
    </row>
    <row r="1252" spans="2:8">
      <c r="B1252" s="13">
        <v>41429</v>
      </c>
      <c r="C1252">
        <v>80.285606000000001</v>
      </c>
      <c r="D1252" s="262">
        <f t="shared" si="41"/>
        <v>0.42424623022421948</v>
      </c>
      <c r="E1252" s="105">
        <v>1.3495029121177844E-2</v>
      </c>
      <c r="G1252">
        <v>1245</v>
      </c>
      <c r="H1252">
        <f t="shared" ca="1" si="42"/>
        <v>3.1781491505864542E-3</v>
      </c>
    </row>
    <row r="1253" spans="2:8">
      <c r="B1253" s="13">
        <v>38405</v>
      </c>
      <c r="C1253">
        <v>56.370593999999997</v>
      </c>
      <c r="D1253" s="262">
        <f t="shared" si="41"/>
        <v>9.7402593989439221E-2</v>
      </c>
      <c r="E1253" s="105">
        <v>1.3493179138722078E-2</v>
      </c>
      <c r="G1253">
        <v>1246</v>
      </c>
      <c r="H1253">
        <f t="shared" ca="1" si="42"/>
        <v>-2.8890423980526259E-2</v>
      </c>
    </row>
    <row r="1254" spans="2:8">
      <c r="B1254" s="13">
        <v>38336</v>
      </c>
      <c r="C1254">
        <v>51.367286999999997</v>
      </c>
      <c r="D1254" s="262">
        <f t="shared" si="41"/>
        <v>-0.32402134189311127</v>
      </c>
      <c r="E1254" s="105">
        <v>1.3491033790593033E-2</v>
      </c>
      <c r="G1254">
        <v>1247</v>
      </c>
      <c r="H1254">
        <f t="shared" ca="1" si="42"/>
        <v>-1.8712086297654182E-2</v>
      </c>
    </row>
    <row r="1255" spans="2:8">
      <c r="B1255" s="13">
        <v>38597</v>
      </c>
      <c r="C1255">
        <v>75.989509999999996</v>
      </c>
      <c r="D1255" s="262">
        <f t="shared" si="41"/>
        <v>-0.26898874816454776</v>
      </c>
      <c r="E1255" s="105">
        <v>1.3488945990573712E-2</v>
      </c>
      <c r="G1255">
        <v>1248</v>
      </c>
      <c r="H1255">
        <f t="shared" ca="1" si="42"/>
        <v>3.0663233919722161E-2</v>
      </c>
    </row>
    <row r="1256" spans="2:8">
      <c r="B1256" s="13">
        <v>40436</v>
      </c>
      <c r="C1256">
        <v>103.951218</v>
      </c>
      <c r="D1256" s="262">
        <f t="shared" si="41"/>
        <v>-0.62497609318251079</v>
      </c>
      <c r="E1256" s="105">
        <v>1.3467385695233919E-2</v>
      </c>
      <c r="G1256">
        <v>1249</v>
      </c>
      <c r="H1256">
        <f t="shared" ca="1" si="42"/>
        <v>-3.9823865564490092E-4</v>
      </c>
    </row>
    <row r="1257" spans="2:8">
      <c r="B1257" s="13">
        <v>41981</v>
      </c>
      <c r="C1257">
        <v>277.18557700000002</v>
      </c>
      <c r="D1257" s="262">
        <f t="shared" si="41"/>
        <v>-0.71888194460961607</v>
      </c>
      <c r="E1257" s="105">
        <v>1.3457281415724609E-2</v>
      </c>
      <c r="G1257">
        <v>1250</v>
      </c>
      <c r="H1257">
        <f t="shared" ca="1" si="42"/>
        <v>-7.6437116185541693E-2</v>
      </c>
    </row>
    <row r="1258" spans="2:8">
      <c r="B1258" s="13">
        <v>43117</v>
      </c>
      <c r="C1258">
        <v>986.01129200000003</v>
      </c>
      <c r="D1258" s="262">
        <f t="shared" si="41"/>
        <v>2.4657519370273482</v>
      </c>
      <c r="E1258" s="105">
        <v>1.3451874735761059E-2</v>
      </c>
      <c r="G1258">
        <v>1251</v>
      </c>
      <c r="H1258">
        <f t="shared" ca="1" si="42"/>
        <v>-3.7158660918671517E-2</v>
      </c>
    </row>
    <row r="1259" spans="2:8">
      <c r="B1259" s="13">
        <v>41890</v>
      </c>
      <c r="C1259">
        <v>284.50140399999998</v>
      </c>
      <c r="D1259" s="262">
        <f t="shared" si="41"/>
        <v>1.7703915219699287</v>
      </c>
      <c r="E1259" s="105">
        <v>1.3434675635838566E-2</v>
      </c>
      <c r="G1259">
        <v>1252</v>
      </c>
      <c r="H1259">
        <f t="shared" ca="1" si="42"/>
        <v>-3.3157137032646059E-3</v>
      </c>
    </row>
    <row r="1260" spans="2:8">
      <c r="B1260" s="13">
        <v>40414</v>
      </c>
      <c r="C1260">
        <v>102.693573</v>
      </c>
      <c r="D1260" s="262">
        <f t="shared" si="41"/>
        <v>0.24625350263749601</v>
      </c>
      <c r="E1260" s="105">
        <v>1.3428351559079921E-2</v>
      </c>
      <c r="G1260">
        <v>1253</v>
      </c>
      <c r="H1260">
        <f t="shared" ca="1" si="42"/>
        <v>3.086555769644559E-2</v>
      </c>
    </row>
    <row r="1261" spans="2:8">
      <c r="B1261" s="13">
        <v>41417</v>
      </c>
      <c r="C1261">
        <v>82.401832999999996</v>
      </c>
      <c r="D1261" s="262">
        <f t="shared" si="41"/>
        <v>-0.89024273666764553</v>
      </c>
      <c r="E1261" s="105">
        <v>1.3415888979512097E-2</v>
      </c>
      <c r="G1261">
        <v>1254</v>
      </c>
      <c r="H1261">
        <f t="shared" ca="1" si="42"/>
        <v>-1.6498642220962249E-2</v>
      </c>
    </row>
    <row r="1262" spans="2:8">
      <c r="B1262" s="13">
        <v>42909</v>
      </c>
      <c r="C1262">
        <v>750.76428199999998</v>
      </c>
      <c r="D1262" s="262">
        <f t="shared" si="41"/>
        <v>24.704579929759614</v>
      </c>
      <c r="E1262" s="105">
        <v>1.3408974027061647E-2</v>
      </c>
      <c r="G1262">
        <v>1255</v>
      </c>
      <c r="H1262">
        <f t="shared" ca="1" si="42"/>
        <v>2.9563490031653854E-2</v>
      </c>
    </row>
    <row r="1263" spans="2:8">
      <c r="B1263" s="13">
        <v>37894</v>
      </c>
      <c r="C1263">
        <v>29.207412999999999</v>
      </c>
      <c r="D1263" s="262">
        <f t="shared" si="41"/>
        <v>-0.71609970030847847</v>
      </c>
      <c r="E1263" s="105">
        <v>1.3408045111581919E-2</v>
      </c>
      <c r="G1263">
        <v>1256</v>
      </c>
      <c r="H1263">
        <f t="shared" ca="1" si="42"/>
        <v>3.8147843207012484E-2</v>
      </c>
    </row>
    <row r="1264" spans="2:8">
      <c r="B1264" s="13">
        <v>40679</v>
      </c>
      <c r="C1264">
        <v>102.87912</v>
      </c>
      <c r="D1264" s="262">
        <f t="shared" si="41"/>
        <v>-0.87122750985431519</v>
      </c>
      <c r="E1264" s="105">
        <v>1.3403658580047445E-2</v>
      </c>
      <c r="G1264">
        <v>1257</v>
      </c>
      <c r="H1264">
        <f t="shared" ca="1" si="42"/>
        <v>-3.2875656777952185E-2</v>
      </c>
    </row>
    <row r="1265" spans="2:8">
      <c r="B1265" s="13">
        <v>43026</v>
      </c>
      <c r="C1265">
        <v>798.92156999999997</v>
      </c>
      <c r="D1265" s="262">
        <f t="shared" si="41"/>
        <v>9.9817813057025297</v>
      </c>
      <c r="E1265" s="105">
        <v>1.3376350000071018E-2</v>
      </c>
      <c r="G1265">
        <v>1258</v>
      </c>
      <c r="H1265">
        <f t="shared" ca="1" si="42"/>
        <v>3.9042152762956889E-2</v>
      </c>
    </row>
    <row r="1266" spans="2:8">
      <c r="B1266" s="13">
        <v>38708</v>
      </c>
      <c r="C1266">
        <v>72.749724999999998</v>
      </c>
      <c r="D1266" s="262">
        <f t="shared" si="41"/>
        <v>-0.88487830208275908</v>
      </c>
      <c r="E1266" s="105">
        <v>1.3371512023012325E-2</v>
      </c>
      <c r="G1266">
        <v>1259</v>
      </c>
      <c r="H1266">
        <f t="shared" ca="1" si="42"/>
        <v>-1.7352354183370007E-2</v>
      </c>
    </row>
    <row r="1267" spans="2:8">
      <c r="B1267" s="13">
        <v>42066</v>
      </c>
      <c r="C1267">
        <v>631.93756099999996</v>
      </c>
      <c r="D1267" s="262">
        <f t="shared" si="41"/>
        <v>5.0337001221133422</v>
      </c>
      <c r="E1267" s="105">
        <v>1.3370979273479905E-2</v>
      </c>
      <c r="G1267">
        <v>1260</v>
      </c>
      <c r="H1267">
        <f t="shared" ca="1" si="42"/>
        <v>-4.4799102116588893E-3</v>
      </c>
    </row>
    <row r="1268" spans="2:8">
      <c r="B1268" s="13">
        <v>40403</v>
      </c>
      <c r="C1268">
        <v>104.73466500000001</v>
      </c>
      <c r="D1268" s="262">
        <f t="shared" si="41"/>
        <v>2.1849107274893358</v>
      </c>
      <c r="E1268" s="105">
        <v>1.3365367785511791E-2</v>
      </c>
      <c r="G1268">
        <v>1261</v>
      </c>
      <c r="H1268">
        <f t="shared" ca="1" si="42"/>
        <v>2.7633928051759207E-2</v>
      </c>
    </row>
    <row r="1269" spans="2:8">
      <c r="B1269" s="13">
        <v>39843</v>
      </c>
      <c r="C1269">
        <v>32.884647000000001</v>
      </c>
      <c r="D1269" s="262">
        <f t="shared" si="41"/>
        <v>-0.61339187988438193</v>
      </c>
      <c r="E1269" s="105">
        <v>1.3333217058890668E-2</v>
      </c>
      <c r="G1269">
        <v>1262</v>
      </c>
      <c r="H1269">
        <f t="shared" ca="1" si="42"/>
        <v>1.3332737013789698E-2</v>
      </c>
    </row>
    <row r="1270" spans="2:8">
      <c r="B1270" s="13">
        <v>41481</v>
      </c>
      <c r="C1270">
        <v>85.059380000000004</v>
      </c>
      <c r="D1270" s="262">
        <f t="shared" si="41"/>
        <v>-0.12018111533713197</v>
      </c>
      <c r="E1270" s="105">
        <v>1.3329743487870398E-2</v>
      </c>
      <c r="G1270">
        <v>1263</v>
      </c>
      <c r="H1270">
        <f t="shared" ca="1" si="42"/>
        <v>2.0836831018692513E-2</v>
      </c>
    </row>
    <row r="1271" spans="2:8">
      <c r="B1271" s="13">
        <v>40952</v>
      </c>
      <c r="C1271">
        <v>96.678284000000005</v>
      </c>
      <c r="D1271" s="262">
        <f t="shared" si="41"/>
        <v>0.27802398227866937</v>
      </c>
      <c r="E1271" s="105">
        <v>1.3321717170579042E-2</v>
      </c>
      <c r="G1271">
        <v>1264</v>
      </c>
      <c r="H1271">
        <f t="shared" ca="1" si="42"/>
        <v>-5.3899483764420553E-2</v>
      </c>
    </row>
    <row r="1272" spans="2:8">
      <c r="B1272" s="13">
        <v>38608</v>
      </c>
      <c r="C1272">
        <v>75.646690000000007</v>
      </c>
      <c r="D1272" s="262">
        <f t="shared" si="41"/>
        <v>-0.13237644049733827</v>
      </c>
      <c r="E1272" s="105">
        <v>1.3318236530505977E-2</v>
      </c>
      <c r="G1272">
        <v>1265</v>
      </c>
      <c r="H1272">
        <f t="shared" ca="1" si="42"/>
        <v>1.7017653025092318E-2</v>
      </c>
    </row>
    <row r="1273" spans="2:8">
      <c r="B1273" s="13">
        <v>40835</v>
      </c>
      <c r="C1273">
        <v>87.188377000000003</v>
      </c>
      <c r="D1273" s="262">
        <f t="shared" si="41"/>
        <v>-0.65085252935661464</v>
      </c>
      <c r="E1273" s="105">
        <v>1.3293804493157904E-2</v>
      </c>
      <c r="G1273">
        <v>1266</v>
      </c>
      <c r="H1273">
        <f t="shared" ca="1" si="42"/>
        <v>-4.6367246427952303E-3</v>
      </c>
    </row>
    <row r="1274" spans="2:8">
      <c r="B1274" s="13">
        <v>41796</v>
      </c>
      <c r="C1274">
        <v>249.71791099999999</v>
      </c>
      <c r="D1274" s="262">
        <f t="shared" si="41"/>
        <v>1.1841906986214958</v>
      </c>
      <c r="E1274" s="105">
        <v>1.3257250326701298E-2</v>
      </c>
      <c r="G1274">
        <v>1267</v>
      </c>
      <c r="H1274">
        <f t="shared" ca="1" si="42"/>
        <v>3.1300266399494361E-2</v>
      </c>
    </row>
    <row r="1275" spans="2:8">
      <c r="B1275" s="13">
        <v>39209</v>
      </c>
      <c r="C1275">
        <v>114.32971999999999</v>
      </c>
      <c r="D1275" s="262">
        <f t="shared" si="41"/>
        <v>3.4186292151914799</v>
      </c>
      <c r="E1275" s="105">
        <v>1.3255116310548324E-2</v>
      </c>
      <c r="G1275">
        <v>1268</v>
      </c>
      <c r="H1275">
        <f t="shared" ca="1" si="42"/>
        <v>-4.3218147217385461E-4</v>
      </c>
    </row>
    <row r="1276" spans="2:8">
      <c r="B1276" s="13">
        <v>38076</v>
      </c>
      <c r="C1276">
        <v>25.874476999999999</v>
      </c>
      <c r="D1276" s="262">
        <f t="shared" si="41"/>
        <v>-0.99666928713572056</v>
      </c>
      <c r="E1276" s="105">
        <v>1.3240689999725056E-2</v>
      </c>
      <c r="G1276">
        <v>1269</v>
      </c>
      <c r="H1276">
        <f t="shared" ca="1" si="42"/>
        <v>-5.3023542984813994E-2</v>
      </c>
    </row>
    <row r="1277" spans="2:8">
      <c r="B1277" s="13">
        <v>45315</v>
      </c>
      <c r="C1277">
        <v>7768.4501950000003</v>
      </c>
      <c r="D1277" s="262">
        <f t="shared" si="41"/>
        <v>82.882420495589614</v>
      </c>
      <c r="E1277">
        <v>1.3212248918411747E-2</v>
      </c>
      <c r="G1277">
        <v>1270</v>
      </c>
      <c r="H1277">
        <f t="shared" ca="1" si="42"/>
        <v>-3.8513345786117148E-2</v>
      </c>
    </row>
    <row r="1278" spans="2:8">
      <c r="B1278" s="13">
        <v>40858</v>
      </c>
      <c r="C1278">
        <v>92.611182999999997</v>
      </c>
      <c r="D1278" s="262">
        <f t="shared" si="41"/>
        <v>-0.92709067520534039</v>
      </c>
      <c r="E1278" s="105">
        <v>1.3209829289835991E-2</v>
      </c>
      <c r="G1278">
        <v>1271</v>
      </c>
      <c r="H1278">
        <f t="shared" ca="1" si="42"/>
        <v>1.2768382402897353E-2</v>
      </c>
    </row>
    <row r="1279" spans="2:8">
      <c r="B1279" s="13">
        <v>43277</v>
      </c>
      <c r="C1279">
        <v>1270.224121</v>
      </c>
      <c r="D1279" s="262">
        <f t="shared" si="41"/>
        <v>-0.83696102944840423</v>
      </c>
      <c r="E1279" s="105">
        <v>1.3180618545071862E-2</v>
      </c>
      <c r="G1279">
        <v>1272</v>
      </c>
      <c r="H1279">
        <f t="shared" ca="1" si="42"/>
        <v>2.6633526338355699E-2</v>
      </c>
    </row>
    <row r="1280" spans="2:8">
      <c r="B1280" s="13">
        <v>45090</v>
      </c>
      <c r="C1280">
        <v>7790.9233400000003</v>
      </c>
      <c r="D1280" s="262">
        <f t="shared" si="41"/>
        <v>128.30104834789856</v>
      </c>
      <c r="E1280">
        <v>1.3174343415822177E-2</v>
      </c>
      <c r="G1280">
        <v>1273</v>
      </c>
      <c r="H1280">
        <f t="shared" ca="1" si="42"/>
        <v>1.0854333345240646E-2</v>
      </c>
    </row>
    <row r="1281" spans="2:8">
      <c r="B1281" s="13">
        <v>38911</v>
      </c>
      <c r="C1281">
        <v>60.254139000000002</v>
      </c>
      <c r="D1281" s="262">
        <f t="shared" si="41"/>
        <v>-0.25599826400818598</v>
      </c>
      <c r="E1281" s="105">
        <v>1.3173665441794463E-2</v>
      </c>
      <c r="G1281">
        <v>1274</v>
      </c>
      <c r="H1281">
        <f t="shared" ca="1" si="42"/>
        <v>-1.9492481487809365E-2</v>
      </c>
    </row>
    <row r="1282" spans="2:8">
      <c r="B1282" s="13">
        <v>41521</v>
      </c>
      <c r="C1282">
        <v>80.986557000000005</v>
      </c>
      <c r="D1282" s="262">
        <f t="shared" si="41"/>
        <v>1.4280213369159687</v>
      </c>
      <c r="E1282" s="105">
        <v>1.3157888810958838E-2</v>
      </c>
      <c r="G1282">
        <v>1275</v>
      </c>
      <c r="H1282">
        <f t="shared" ca="1" si="42"/>
        <v>7.8018425607050315E-2</v>
      </c>
    </row>
    <row r="1283" spans="2:8">
      <c r="B1283" s="13">
        <v>39811</v>
      </c>
      <c r="C1283">
        <v>33.354961000000003</v>
      </c>
      <c r="D1283" s="262">
        <f t="shared" si="41"/>
        <v>-0.87994247627162225</v>
      </c>
      <c r="E1283" s="105">
        <v>1.3142867314001588E-2</v>
      </c>
      <c r="G1283">
        <v>1276</v>
      </c>
      <c r="H1283">
        <f t="shared" ca="1" si="42"/>
        <v>8.3592984851254427E-3</v>
      </c>
    </row>
    <row r="1284" spans="2:8">
      <c r="B1284" s="13">
        <v>41821</v>
      </c>
      <c r="C1284">
        <v>277.82482900000002</v>
      </c>
      <c r="D1284" s="262">
        <f t="shared" si="41"/>
        <v>1.3926639607521745</v>
      </c>
      <c r="E1284" s="105">
        <v>1.3138421414315137E-2</v>
      </c>
      <c r="G1284">
        <v>1277</v>
      </c>
      <c r="H1284">
        <f t="shared" ca="1" si="42"/>
        <v>-3.0210537675384373E-2</v>
      </c>
    </row>
    <row r="1285" spans="2:8">
      <c r="B1285" s="13">
        <v>40478</v>
      </c>
      <c r="C1285">
        <v>116.115273</v>
      </c>
      <c r="D1285" s="262">
        <f t="shared" si="41"/>
        <v>-0.86121296127595304</v>
      </c>
      <c r="E1285" s="105">
        <v>1.3131847070997458E-2</v>
      </c>
      <c r="G1285">
        <v>1278</v>
      </c>
      <c r="H1285">
        <f t="shared" ca="1" si="42"/>
        <v>3.0847495081416453E-2</v>
      </c>
    </row>
    <row r="1286" spans="2:8">
      <c r="B1286" s="13">
        <v>43817</v>
      </c>
      <c r="C1286">
        <v>836.64349400000003</v>
      </c>
      <c r="D1286" s="262">
        <f t="shared" si="41"/>
        <v>-0.87347568827802025</v>
      </c>
      <c r="E1286" s="105">
        <v>1.3125744593119939E-2</v>
      </c>
      <c r="G1286">
        <v>1279</v>
      </c>
      <c r="H1286">
        <f t="shared" ca="1" si="42"/>
        <v>-3.3288646170567829E-2</v>
      </c>
    </row>
    <row r="1287" spans="2:8">
      <c r="B1287" s="13">
        <v>44953</v>
      </c>
      <c r="C1287">
        <v>6612.5117190000001</v>
      </c>
      <c r="D1287" s="262">
        <f t="shared" si="41"/>
        <v>63.201125658065223</v>
      </c>
      <c r="E1287" s="105">
        <v>1.3104032746660842E-2</v>
      </c>
      <c r="G1287">
        <v>1280</v>
      </c>
      <c r="H1287">
        <f t="shared" ca="1" si="42"/>
        <v>-3.1208011514130382E-3</v>
      </c>
    </row>
    <row r="1288" spans="2:8">
      <c r="B1288" s="13">
        <v>41255</v>
      </c>
      <c r="C1288">
        <v>102.996819</v>
      </c>
      <c r="D1288" s="262">
        <f t="shared" ref="D1288:D1351" si="43">(C1288-C1289)/C1289</f>
        <v>1.5268673277387028E-2</v>
      </c>
      <c r="E1288" s="105">
        <v>1.3090029068516165E-2</v>
      </c>
      <c r="G1288">
        <v>1281</v>
      </c>
      <c r="H1288">
        <f t="shared" ca="1" si="42"/>
        <v>-4.2910074865336141E-3</v>
      </c>
    </row>
    <row r="1289" spans="2:8">
      <c r="B1289" s="13">
        <v>41164</v>
      </c>
      <c r="C1289">
        <v>101.447845</v>
      </c>
      <c r="D1289" s="262">
        <f t="shared" si="43"/>
        <v>0.18808293423673114</v>
      </c>
      <c r="E1289" s="105">
        <v>1.3072062839483728E-2</v>
      </c>
      <c r="G1289">
        <v>1282</v>
      </c>
      <c r="H1289">
        <f t="shared" ref="H1289:H1352" ca="1" si="44">_xlfn.NORM.INV(RAND(),N$9,N$10)</f>
        <v>8.4070389287596095E-3</v>
      </c>
    </row>
    <row r="1290" spans="2:8">
      <c r="B1290" s="13">
        <v>41039</v>
      </c>
      <c r="C1290">
        <v>85.387848000000005</v>
      </c>
      <c r="D1290" s="262">
        <f t="shared" si="43"/>
        <v>-0.98890202131531058</v>
      </c>
      <c r="E1290" s="105">
        <v>1.3068750139331621E-2</v>
      </c>
      <c r="G1290">
        <v>1283</v>
      </c>
      <c r="H1290">
        <f t="shared" ca="1" si="44"/>
        <v>-1.0623249805525155E-2</v>
      </c>
    </row>
    <row r="1291" spans="2:8">
      <c r="B1291" s="13">
        <v>45320</v>
      </c>
      <c r="C1291">
        <v>7694</v>
      </c>
      <c r="D1291" s="262">
        <f t="shared" si="43"/>
        <v>0.21740421669437779</v>
      </c>
      <c r="E1291">
        <v>1.306159445238996E-2</v>
      </c>
      <c r="G1291">
        <v>1284</v>
      </c>
      <c r="H1291">
        <f t="shared" ca="1" si="44"/>
        <v>-4.3457835994855941E-2</v>
      </c>
    </row>
    <row r="1292" spans="2:8">
      <c r="B1292" s="13">
        <v>44930</v>
      </c>
      <c r="C1292">
        <v>6320.0043949999999</v>
      </c>
      <c r="D1292" s="262">
        <f t="shared" si="43"/>
        <v>92.150588832171863</v>
      </c>
      <c r="E1292" s="105">
        <v>1.3057685429536661E-2</v>
      </c>
      <c r="G1292">
        <v>1285</v>
      </c>
      <c r="H1292">
        <f t="shared" ca="1" si="44"/>
        <v>4.9186007121854586E-2</v>
      </c>
    </row>
    <row r="1293" spans="2:8">
      <c r="B1293" s="13">
        <v>38870</v>
      </c>
      <c r="C1293">
        <v>67.847176000000005</v>
      </c>
      <c r="D1293" s="262">
        <f t="shared" si="43"/>
        <v>0.41599028663278143</v>
      </c>
      <c r="E1293" s="105">
        <v>1.3053479833483978E-2</v>
      </c>
      <c r="G1293">
        <v>1286</v>
      </c>
      <c r="H1293">
        <f t="shared" ca="1" si="44"/>
        <v>-8.2234336178598211E-3</v>
      </c>
    </row>
    <row r="1294" spans="2:8">
      <c r="B1294" s="13">
        <v>38231</v>
      </c>
      <c r="C1294">
        <v>47.915000999999997</v>
      </c>
      <c r="D1294" s="262">
        <f t="shared" si="43"/>
        <v>-0.55105284687395339</v>
      </c>
      <c r="E1294" s="105">
        <v>1.3046362383473911E-2</v>
      </c>
      <c r="G1294">
        <v>1287</v>
      </c>
      <c r="H1294">
        <f t="shared" ca="1" si="44"/>
        <v>1.2533300064986808E-2</v>
      </c>
    </row>
    <row r="1295" spans="2:8">
      <c r="B1295" s="13">
        <v>41277</v>
      </c>
      <c r="C1295">
        <v>106.727486</v>
      </c>
      <c r="D1295" s="262">
        <f t="shared" si="43"/>
        <v>0.39452347162546297</v>
      </c>
      <c r="E1295" s="105">
        <v>1.3046068351343202E-2</v>
      </c>
      <c r="G1295">
        <v>1288</v>
      </c>
      <c r="H1295">
        <f t="shared" ca="1" si="44"/>
        <v>-5.043982664694046E-2</v>
      </c>
    </row>
    <row r="1296" spans="2:8">
      <c r="B1296" s="13">
        <v>41533</v>
      </c>
      <c r="C1296">
        <v>76.533302000000006</v>
      </c>
      <c r="D1296" s="262">
        <f t="shared" si="43"/>
        <v>-0.72744365759517116</v>
      </c>
      <c r="E1296" s="105">
        <v>1.3033108671088678E-2</v>
      </c>
      <c r="G1296">
        <v>1289</v>
      </c>
      <c r="H1296">
        <f t="shared" ca="1" si="44"/>
        <v>1.4984973871839361E-3</v>
      </c>
    </row>
    <row r="1297" spans="2:8">
      <c r="B1297" s="13">
        <v>41978</v>
      </c>
      <c r="C1297">
        <v>280.79809599999999</v>
      </c>
      <c r="D1297" s="262">
        <f t="shared" si="43"/>
        <v>2.3978256140334828</v>
      </c>
      <c r="E1297" s="105">
        <v>1.3032853437392102E-2</v>
      </c>
      <c r="G1297">
        <v>1290</v>
      </c>
      <c r="H1297">
        <f t="shared" ca="1" si="44"/>
        <v>4.0533116612309468E-2</v>
      </c>
    </row>
    <row r="1298" spans="2:8">
      <c r="B1298" s="13">
        <v>38845</v>
      </c>
      <c r="C1298">
        <v>82.640525999999994</v>
      </c>
      <c r="D1298" s="262">
        <f t="shared" si="43"/>
        <v>-0.8978090798159315</v>
      </c>
      <c r="E1298" s="105">
        <v>1.3028128108653555E-2</v>
      </c>
      <c r="G1298">
        <v>1291</v>
      </c>
      <c r="H1298">
        <f t="shared" ca="1" si="44"/>
        <v>-3.7256375126038299E-2</v>
      </c>
    </row>
    <row r="1299" spans="2:8">
      <c r="B1299" s="13">
        <v>42929</v>
      </c>
      <c r="C1299">
        <v>808.68756099999996</v>
      </c>
      <c r="D1299" s="262">
        <f t="shared" si="43"/>
        <v>-0.90722496317679835</v>
      </c>
      <c r="E1299" s="105">
        <v>1.302807210107396E-2</v>
      </c>
      <c r="G1299">
        <v>1292</v>
      </c>
      <c r="H1299">
        <f t="shared" ca="1" si="44"/>
        <v>-2.3136318407336503E-3</v>
      </c>
    </row>
    <row r="1300" spans="2:8">
      <c r="B1300" s="13">
        <v>45306</v>
      </c>
      <c r="C1300">
        <v>8716.6503909999992</v>
      </c>
      <c r="D1300" s="262">
        <f t="shared" si="43"/>
        <v>9.8612831368165299</v>
      </c>
      <c r="E1300">
        <v>1.3028059403509798E-2</v>
      </c>
      <c r="G1300">
        <v>1293</v>
      </c>
      <c r="H1300">
        <f t="shared" ca="1" si="44"/>
        <v>3.5399170659520078E-2</v>
      </c>
    </row>
    <row r="1301" spans="2:8">
      <c r="B1301" s="13">
        <v>42556</v>
      </c>
      <c r="C1301">
        <v>802.54333499999996</v>
      </c>
      <c r="D1301" s="262">
        <f t="shared" si="43"/>
        <v>10.778103400088067</v>
      </c>
      <c r="E1301" s="105">
        <v>1.3018210689414724E-2</v>
      </c>
      <c r="G1301">
        <v>1294</v>
      </c>
      <c r="H1301">
        <f t="shared" ca="1" si="44"/>
        <v>-1.5452244798603723E-2</v>
      </c>
    </row>
    <row r="1302" spans="2:8">
      <c r="B1302" s="13">
        <v>38742</v>
      </c>
      <c r="C1302">
        <v>68.138587999999999</v>
      </c>
      <c r="D1302" s="262">
        <f t="shared" si="43"/>
        <v>-0.7996365212380131</v>
      </c>
      <c r="E1302" s="105">
        <v>1.2997033153564415E-2</v>
      </c>
      <c r="G1302">
        <v>1295</v>
      </c>
      <c r="H1302">
        <f t="shared" ca="1" si="44"/>
        <v>1.0065719498632846E-2</v>
      </c>
    </row>
    <row r="1303" spans="2:8">
      <c r="B1303" s="13">
        <v>42019</v>
      </c>
      <c r="C1303">
        <v>340.07488999999998</v>
      </c>
      <c r="D1303" s="262">
        <f t="shared" si="43"/>
        <v>2.8440926836789915</v>
      </c>
      <c r="E1303" s="105">
        <v>1.2993888223053302E-2</v>
      </c>
      <c r="G1303">
        <v>1296</v>
      </c>
      <c r="H1303">
        <f t="shared" ca="1" si="44"/>
        <v>-6.9451085771631157E-2</v>
      </c>
    </row>
    <row r="1304" spans="2:8">
      <c r="B1304" s="13">
        <v>41394</v>
      </c>
      <c r="C1304">
        <v>88.466881000000001</v>
      </c>
      <c r="D1304" s="262">
        <f t="shared" si="43"/>
        <v>2.8658838669387295E-2</v>
      </c>
      <c r="E1304" s="105">
        <v>1.2990321290247377E-2</v>
      </c>
      <c r="G1304">
        <v>1297</v>
      </c>
      <c r="H1304">
        <f t="shared" ca="1" si="44"/>
        <v>-4.2343576797897096E-2</v>
      </c>
    </row>
    <row r="1305" spans="2:8">
      <c r="B1305" s="13">
        <v>40826</v>
      </c>
      <c r="C1305">
        <v>86.002159000000006</v>
      </c>
      <c r="D1305" s="262">
        <f t="shared" si="43"/>
        <v>3.0160763704061266</v>
      </c>
      <c r="E1305" s="105">
        <v>1.2974093837915342E-2</v>
      </c>
      <c r="G1305">
        <v>1298</v>
      </c>
      <c r="H1305">
        <f t="shared" ca="1" si="44"/>
        <v>-2.8016449380963055E-2</v>
      </c>
    </row>
    <row r="1306" spans="2:8">
      <c r="B1306" s="13">
        <v>37749</v>
      </c>
      <c r="C1306">
        <v>21.414473000000001</v>
      </c>
      <c r="D1306" s="262">
        <f t="shared" si="43"/>
        <v>-0.8229163405443839</v>
      </c>
      <c r="E1306" s="105">
        <v>1.2947313097634123E-2</v>
      </c>
      <c r="G1306">
        <v>1299</v>
      </c>
      <c r="H1306">
        <f t="shared" ca="1" si="44"/>
        <v>-2.9038160205607066E-2</v>
      </c>
    </row>
    <row r="1307" spans="2:8">
      <c r="B1307" s="13">
        <v>39276</v>
      </c>
      <c r="C1307">
        <v>120.928566</v>
      </c>
      <c r="D1307" s="262">
        <f t="shared" si="43"/>
        <v>-0.92711303621823604</v>
      </c>
      <c r="E1307" s="105">
        <v>1.2941590036275744E-2</v>
      </c>
      <c r="G1307">
        <v>1300</v>
      </c>
      <c r="H1307">
        <f t="shared" ca="1" si="44"/>
        <v>5.8240305357680601E-3</v>
      </c>
    </row>
    <row r="1308" spans="2:8">
      <c r="B1308" s="13">
        <v>44168</v>
      </c>
      <c r="C1308">
        <v>1659.1247559999999</v>
      </c>
      <c r="D1308" s="262">
        <f t="shared" si="43"/>
        <v>0.46600222663073509</v>
      </c>
      <c r="E1308" s="105">
        <v>1.2935628076520831E-2</v>
      </c>
      <c r="G1308">
        <v>1301</v>
      </c>
      <c r="H1308">
        <f t="shared" ca="1" si="44"/>
        <v>-2.4200742895224194E-2</v>
      </c>
    </row>
    <row r="1309" spans="2:8">
      <c r="B1309" s="13">
        <v>44070</v>
      </c>
      <c r="C1309">
        <v>1131.7341309999999</v>
      </c>
      <c r="D1309" s="262">
        <f t="shared" si="43"/>
        <v>13.746923618946708</v>
      </c>
      <c r="E1309" s="105">
        <v>1.2905436613978336E-2</v>
      </c>
      <c r="G1309">
        <v>1302</v>
      </c>
      <c r="H1309">
        <f t="shared" ca="1" si="44"/>
        <v>-1.2808423748784995E-2</v>
      </c>
    </row>
    <row r="1310" spans="2:8">
      <c r="B1310" s="13">
        <v>38611</v>
      </c>
      <c r="C1310">
        <v>76.743744000000007</v>
      </c>
      <c r="D1310" s="262">
        <f t="shared" si="43"/>
        <v>0.2991476558080105</v>
      </c>
      <c r="E1310" s="105">
        <v>1.2895828733135582E-2</v>
      </c>
      <c r="G1310">
        <v>1303</v>
      </c>
      <c r="H1310">
        <f t="shared" ca="1" si="44"/>
        <v>1.9682865179163442E-2</v>
      </c>
    </row>
    <row r="1311" spans="2:8">
      <c r="B1311" s="13">
        <v>38489</v>
      </c>
      <c r="C1311">
        <v>59.072380000000003</v>
      </c>
      <c r="D1311" s="262">
        <f t="shared" si="43"/>
        <v>-6.4200765790991612E-2</v>
      </c>
      <c r="E1311" s="105">
        <v>1.2868240872893713E-2</v>
      </c>
      <c r="G1311">
        <v>1304</v>
      </c>
      <c r="H1311">
        <f t="shared" ca="1" si="44"/>
        <v>-1.2288614299835799E-3</v>
      </c>
    </row>
    <row r="1312" spans="2:8">
      <c r="B1312" s="13">
        <v>38454</v>
      </c>
      <c r="C1312">
        <v>63.125056999999998</v>
      </c>
      <c r="D1312" s="262">
        <f t="shared" si="43"/>
        <v>-0.89243985331484399</v>
      </c>
      <c r="E1312" s="105">
        <v>1.2844346911254276E-2</v>
      </c>
      <c r="G1312">
        <v>1305</v>
      </c>
      <c r="H1312">
        <f t="shared" ca="1" si="44"/>
        <v>6.681193322327663E-3</v>
      </c>
    </row>
    <row r="1313" spans="2:8">
      <c r="B1313" s="13">
        <v>42677</v>
      </c>
      <c r="C1313">
        <v>586.88147000000004</v>
      </c>
      <c r="D1313" s="262">
        <f t="shared" si="43"/>
        <v>-0.22835419655412117</v>
      </c>
      <c r="E1313" s="105">
        <v>1.2837608598508672E-2</v>
      </c>
      <c r="G1313">
        <v>1306</v>
      </c>
      <c r="H1313">
        <f t="shared" ca="1" si="44"/>
        <v>-8.1245179755384117E-3</v>
      </c>
    </row>
    <row r="1314" spans="2:8">
      <c r="B1314" s="13">
        <v>42606</v>
      </c>
      <c r="C1314">
        <v>760.55810499999995</v>
      </c>
      <c r="D1314" s="262">
        <f t="shared" si="43"/>
        <v>5.5697480574467058</v>
      </c>
      <c r="E1314" s="105">
        <v>1.2824877695824428E-2</v>
      </c>
      <c r="G1314">
        <v>1307</v>
      </c>
      <c r="H1314">
        <f t="shared" ca="1" si="44"/>
        <v>6.5633777473381207E-3</v>
      </c>
    </row>
    <row r="1315" spans="2:8">
      <c r="B1315" s="13">
        <v>40368</v>
      </c>
      <c r="C1315">
        <v>115.76670799999999</v>
      </c>
      <c r="D1315" s="262">
        <f t="shared" si="43"/>
        <v>3.3339269425965772</v>
      </c>
      <c r="E1315" s="105">
        <v>1.2820234877740389E-2</v>
      </c>
      <c r="G1315">
        <v>1308</v>
      </c>
      <c r="H1315">
        <f t="shared" ca="1" si="44"/>
        <v>4.2315563025071952E-2</v>
      </c>
    </row>
    <row r="1316" spans="2:8">
      <c r="B1316" s="13">
        <v>37805</v>
      </c>
      <c r="C1316">
        <v>26.711735000000001</v>
      </c>
      <c r="D1316" s="262">
        <f t="shared" si="43"/>
        <v>-0.71312819261085547</v>
      </c>
      <c r="E1316" s="105">
        <v>1.2820158445440651E-2</v>
      </c>
      <c r="G1316">
        <v>1309</v>
      </c>
      <c r="H1316">
        <f t="shared" ca="1" si="44"/>
        <v>-3.1383326475948825E-2</v>
      </c>
    </row>
    <row r="1317" spans="2:8">
      <c r="B1317" s="13">
        <v>41325</v>
      </c>
      <c r="C1317">
        <v>93.113838000000001</v>
      </c>
      <c r="D1317" s="262">
        <f t="shared" si="43"/>
        <v>1.1506400887364041</v>
      </c>
      <c r="E1317" s="105">
        <v>1.2814385630971935E-2</v>
      </c>
      <c r="G1317">
        <v>1310</v>
      </c>
      <c r="H1317">
        <f t="shared" ca="1" si="44"/>
        <v>4.9291905728580998E-2</v>
      </c>
    </row>
    <row r="1318" spans="2:8">
      <c r="B1318" s="13">
        <v>37442</v>
      </c>
      <c r="C1318">
        <v>43.295872000000003</v>
      </c>
      <c r="D1318" s="262">
        <f t="shared" si="43"/>
        <v>-0.63858691138162593</v>
      </c>
      <c r="E1318" s="105">
        <v>1.2805894203390827E-2</v>
      </c>
      <c r="G1318">
        <v>1311</v>
      </c>
      <c r="H1318">
        <f t="shared" ca="1" si="44"/>
        <v>9.89288479841814E-3</v>
      </c>
    </row>
    <row r="1319" spans="2:8">
      <c r="B1319" s="13">
        <v>39251</v>
      </c>
      <c r="C1319">
        <v>119.796082</v>
      </c>
      <c r="D1319" s="262">
        <f t="shared" si="43"/>
        <v>-0.85978457620696103</v>
      </c>
      <c r="E1319" s="105">
        <v>1.2795406066798952E-2</v>
      </c>
      <c r="G1319">
        <v>1312</v>
      </c>
      <c r="H1319">
        <f t="shared" ca="1" si="44"/>
        <v>1.5496462895712097E-2</v>
      </c>
    </row>
    <row r="1320" spans="2:8">
      <c r="B1320" s="13">
        <v>43997</v>
      </c>
      <c r="C1320">
        <v>854.37164299999995</v>
      </c>
      <c r="D1320" s="262">
        <f t="shared" si="43"/>
        <v>6.8100331670501602</v>
      </c>
      <c r="E1320" s="105">
        <v>1.279199336130744E-2</v>
      </c>
      <c r="G1320">
        <v>1313</v>
      </c>
      <c r="H1320">
        <f t="shared" ca="1" si="44"/>
        <v>2.8670442387428084E-2</v>
      </c>
    </row>
    <row r="1321" spans="2:8">
      <c r="B1321" s="13">
        <v>40660</v>
      </c>
      <c r="C1321">
        <v>109.39411200000001</v>
      </c>
      <c r="D1321" s="262">
        <f t="shared" si="43"/>
        <v>-0.82633854795994277</v>
      </c>
      <c r="E1321" s="105">
        <v>1.2788607170268364E-2</v>
      </c>
      <c r="G1321">
        <v>1314</v>
      </c>
      <c r="H1321">
        <f t="shared" ca="1" si="44"/>
        <v>1.0818326202396309E-2</v>
      </c>
    </row>
    <row r="1322" spans="2:8">
      <c r="B1322" s="13">
        <v>43671</v>
      </c>
      <c r="C1322">
        <v>629.92742899999996</v>
      </c>
      <c r="D1322" s="262">
        <f t="shared" si="43"/>
        <v>6.8304679551897447</v>
      </c>
      <c r="E1322" s="105">
        <v>1.277964700916796E-2</v>
      </c>
      <c r="G1322">
        <v>1315</v>
      </c>
      <c r="H1322">
        <f t="shared" ca="1" si="44"/>
        <v>-1.2331377854609332E-2</v>
      </c>
    </row>
    <row r="1323" spans="2:8">
      <c r="B1323" s="13">
        <v>39002</v>
      </c>
      <c r="C1323">
        <v>80.445694000000003</v>
      </c>
      <c r="D1323" s="262">
        <f t="shared" si="43"/>
        <v>-0.98612605820678845</v>
      </c>
      <c r="E1323" s="105">
        <v>1.2777453715009393E-2</v>
      </c>
      <c r="G1323">
        <v>1316</v>
      </c>
      <c r="H1323">
        <f t="shared" ca="1" si="44"/>
        <v>-3.4036480972291006E-2</v>
      </c>
    </row>
    <row r="1324" spans="2:8">
      <c r="B1324" s="13">
        <v>44567</v>
      </c>
      <c r="C1324">
        <v>5798.330078</v>
      </c>
      <c r="D1324" s="262">
        <f t="shared" si="43"/>
        <v>72.261305800982115</v>
      </c>
      <c r="E1324" s="105">
        <v>1.2759684747247743E-2</v>
      </c>
      <c r="G1324">
        <v>1317</v>
      </c>
      <c r="H1324">
        <f t="shared" ca="1" si="44"/>
        <v>3.5993381322411096E-2</v>
      </c>
    </row>
    <row r="1325" spans="2:8">
      <c r="B1325" s="13">
        <v>38958</v>
      </c>
      <c r="C1325">
        <v>79.145874000000006</v>
      </c>
      <c r="D1325" s="262">
        <f t="shared" si="43"/>
        <v>-0.35643697324181567</v>
      </c>
      <c r="E1325" s="105">
        <v>1.2759010304614772E-2</v>
      </c>
      <c r="G1325">
        <v>1318</v>
      </c>
      <c r="H1325">
        <f t="shared" ca="1" si="44"/>
        <v>2.9975041423211664E-3</v>
      </c>
    </row>
    <row r="1326" spans="2:8">
      <c r="B1326" s="13">
        <v>40527</v>
      </c>
      <c r="C1326">
        <v>122.980766</v>
      </c>
      <c r="D1326" s="262">
        <f t="shared" si="43"/>
        <v>0.64390398270353244</v>
      </c>
      <c r="E1326" s="105">
        <v>1.2733633838907521E-2</v>
      </c>
      <c r="G1326">
        <v>1319</v>
      </c>
      <c r="H1326">
        <f t="shared" ca="1" si="44"/>
        <v>5.1049037765818962E-2</v>
      </c>
    </row>
    <row r="1327" spans="2:8">
      <c r="B1327" s="13">
        <v>41513</v>
      </c>
      <c r="C1327">
        <v>74.810187999999997</v>
      </c>
      <c r="D1327" s="262">
        <f t="shared" si="43"/>
        <v>-0.99031758788713031</v>
      </c>
      <c r="E1327" s="105">
        <v>1.2723585650323504E-2</v>
      </c>
      <c r="G1327">
        <v>1320</v>
      </c>
      <c r="H1327">
        <f t="shared" ca="1" si="44"/>
        <v>-1.2895815934255976E-2</v>
      </c>
    </row>
    <row r="1328" spans="2:8">
      <c r="B1328" s="13">
        <v>45330</v>
      </c>
      <c r="C1328">
        <v>7726.3999020000001</v>
      </c>
      <c r="D1328" s="262">
        <f t="shared" si="43"/>
        <v>9.5257870635783934</v>
      </c>
      <c r="E1328">
        <v>1.2720585994007719E-2</v>
      </c>
      <c r="G1328">
        <v>1321</v>
      </c>
      <c r="H1328">
        <f t="shared" ca="1" si="44"/>
        <v>-5.6798725662819967E-2</v>
      </c>
    </row>
    <row r="1329" spans="2:8">
      <c r="B1329" s="13">
        <v>42836</v>
      </c>
      <c r="C1329">
        <v>734.04486099999997</v>
      </c>
      <c r="D1329" s="262">
        <f t="shared" si="43"/>
        <v>20.263505766446482</v>
      </c>
      <c r="E1329" s="105">
        <v>1.2707567806312986E-2</v>
      </c>
      <c r="G1329">
        <v>1322</v>
      </c>
      <c r="H1329">
        <f t="shared" ca="1" si="44"/>
        <v>2.4702481713424405E-2</v>
      </c>
    </row>
    <row r="1330" spans="2:8">
      <c r="B1330" s="13">
        <v>39822</v>
      </c>
      <c r="C1330">
        <v>34.521346999999999</v>
      </c>
      <c r="D1330" s="262">
        <f t="shared" si="43"/>
        <v>-0.87954519828129707</v>
      </c>
      <c r="E1330" s="105">
        <v>1.2692959691200448E-2</v>
      </c>
      <c r="G1330">
        <v>1323</v>
      </c>
      <c r="H1330">
        <f t="shared" ca="1" si="44"/>
        <v>4.4067605060751837E-2</v>
      </c>
    </row>
    <row r="1331" spans="2:8">
      <c r="B1331" s="13">
        <v>41953</v>
      </c>
      <c r="C1331">
        <v>286.59170499999999</v>
      </c>
      <c r="D1331" s="262">
        <f t="shared" si="43"/>
        <v>1.6721848757156574</v>
      </c>
      <c r="E1331" s="105">
        <v>1.2684766785940754E-2</v>
      </c>
      <c r="G1331">
        <v>1324</v>
      </c>
      <c r="H1331">
        <f t="shared" ca="1" si="44"/>
        <v>1.0161187381129089E-2</v>
      </c>
    </row>
    <row r="1332" spans="2:8">
      <c r="B1332" s="13">
        <v>40651</v>
      </c>
      <c r="C1332">
        <v>107.249954</v>
      </c>
      <c r="D1332" s="262">
        <f t="shared" si="43"/>
        <v>2.4656771467495973</v>
      </c>
      <c r="E1332" s="105">
        <v>1.2653318728836255E-2</v>
      </c>
      <c r="G1332">
        <v>1325</v>
      </c>
      <c r="H1332">
        <f t="shared" ca="1" si="44"/>
        <v>5.5339063063149063E-2</v>
      </c>
    </row>
    <row r="1333" spans="2:8">
      <c r="B1333" s="13">
        <v>37547</v>
      </c>
      <c r="C1333">
        <v>30.94632</v>
      </c>
      <c r="D1333" s="262">
        <f t="shared" si="43"/>
        <v>-0.680324335736468</v>
      </c>
      <c r="E1333" s="105">
        <v>1.2644542338876475E-2</v>
      </c>
      <c r="G1333">
        <v>1326</v>
      </c>
      <c r="H1333">
        <f t="shared" ca="1" si="44"/>
        <v>1.7136364975190423E-2</v>
      </c>
    </row>
    <row r="1334" spans="2:8">
      <c r="B1334" s="13">
        <v>40855</v>
      </c>
      <c r="C1334">
        <v>96.805367000000004</v>
      </c>
      <c r="D1334" s="262">
        <f t="shared" si="43"/>
        <v>-0.88029542741568345</v>
      </c>
      <c r="E1334" s="105">
        <v>1.2630113401799399E-2</v>
      </c>
      <c r="G1334">
        <v>1327</v>
      </c>
      <c r="H1334">
        <f t="shared" ca="1" si="44"/>
        <v>2.5509584051722621E-2</v>
      </c>
    </row>
    <row r="1335" spans="2:8">
      <c r="B1335" s="13">
        <v>43809</v>
      </c>
      <c r="C1335">
        <v>808.70233199999996</v>
      </c>
      <c r="D1335" s="262">
        <f t="shared" si="43"/>
        <v>6.2814026013647419</v>
      </c>
      <c r="E1335" s="105">
        <v>1.260689951088011E-2</v>
      </c>
      <c r="G1335">
        <v>1328</v>
      </c>
      <c r="H1335">
        <f t="shared" ca="1" si="44"/>
        <v>-5.5885631859263776E-2</v>
      </c>
    </row>
    <row r="1336" spans="2:8">
      <c r="B1336" s="13">
        <v>40646</v>
      </c>
      <c r="C1336">
        <v>111.064087</v>
      </c>
      <c r="D1336" s="262">
        <f t="shared" si="43"/>
        <v>-0.98565629024948076</v>
      </c>
      <c r="E1336" s="105">
        <v>1.2594032685489398E-2</v>
      </c>
      <c r="G1336">
        <v>1329</v>
      </c>
      <c r="H1336">
        <f t="shared" ca="1" si="44"/>
        <v>3.5786710191955738E-3</v>
      </c>
    </row>
    <row r="1337" spans="2:8">
      <c r="B1337" s="13">
        <v>44679</v>
      </c>
      <c r="C1337">
        <v>7743.0517579999996</v>
      </c>
      <c r="D1337" s="262">
        <f t="shared" si="43"/>
        <v>4.2315867668273643</v>
      </c>
      <c r="E1337" s="105">
        <v>1.2587155582984096E-2</v>
      </c>
      <c r="G1337">
        <v>1330</v>
      </c>
      <c r="H1337">
        <f t="shared" ca="1" si="44"/>
        <v>4.6307580465862454E-2</v>
      </c>
    </row>
    <row r="1338" spans="2:8">
      <c r="B1338" s="13">
        <v>44120</v>
      </c>
      <c r="C1338">
        <v>1480.0579829999999</v>
      </c>
      <c r="D1338" s="262">
        <f t="shared" si="43"/>
        <v>13.276193954521435</v>
      </c>
      <c r="E1338" s="105">
        <v>1.2582879261523464E-2</v>
      </c>
      <c r="G1338">
        <v>1331</v>
      </c>
      <c r="H1338">
        <f t="shared" ca="1" si="44"/>
        <v>6.2107958564835711E-2</v>
      </c>
    </row>
    <row r="1339" spans="2:8">
      <c r="B1339" s="13">
        <v>41290</v>
      </c>
      <c r="C1339">
        <v>103.673149</v>
      </c>
      <c r="D1339" s="262">
        <f t="shared" si="43"/>
        <v>0.18878176583643824</v>
      </c>
      <c r="E1339" s="105">
        <v>1.2572047484484844E-2</v>
      </c>
      <c r="G1339">
        <v>1332</v>
      </c>
      <c r="H1339">
        <f t="shared" ca="1" si="44"/>
        <v>2.415787649071569E-3</v>
      </c>
    </row>
    <row r="1340" spans="2:8">
      <c r="B1340" s="13">
        <v>40974</v>
      </c>
      <c r="C1340">
        <v>87.209571999999994</v>
      </c>
      <c r="D1340" s="262">
        <f t="shared" si="43"/>
        <v>-0.9871319553986192</v>
      </c>
      <c r="E1340" s="105">
        <v>1.2543032709561449E-2</v>
      </c>
      <c r="G1340">
        <v>1333</v>
      </c>
      <c r="H1340">
        <f t="shared" ca="1" si="44"/>
        <v>-1.7536424873795441E-2</v>
      </c>
    </row>
    <row r="1341" spans="2:8">
      <c r="B1341" s="13">
        <v>44903</v>
      </c>
      <c r="C1341">
        <v>6777.2202150000003</v>
      </c>
      <c r="D1341" s="262">
        <f t="shared" si="43"/>
        <v>131.02222301874971</v>
      </c>
      <c r="E1341" s="105">
        <v>1.2541222848775834E-2</v>
      </c>
      <c r="G1341">
        <v>1334</v>
      </c>
      <c r="H1341">
        <f t="shared" ca="1" si="44"/>
        <v>1.6465005519834919E-2</v>
      </c>
    </row>
    <row r="1342" spans="2:8">
      <c r="B1342" s="13">
        <v>38246</v>
      </c>
      <c r="C1342">
        <v>51.333934999999997</v>
      </c>
      <c r="D1342" s="262">
        <f t="shared" si="43"/>
        <v>0.63834757561975874</v>
      </c>
      <c r="E1342" s="105">
        <v>1.2499974359067348E-2</v>
      </c>
      <c r="G1342">
        <v>1335</v>
      </c>
      <c r="H1342">
        <f t="shared" ca="1" si="44"/>
        <v>-6.554540709882116E-2</v>
      </c>
    </row>
    <row r="1343" spans="2:8">
      <c r="B1343" s="13">
        <v>37518</v>
      </c>
      <c r="C1343">
        <v>31.332750000000001</v>
      </c>
      <c r="D1343" s="262">
        <f t="shared" si="43"/>
        <v>-0.97546864815450041</v>
      </c>
      <c r="E1343" s="105">
        <v>1.2487106706063943E-2</v>
      </c>
      <c r="G1343">
        <v>1336</v>
      </c>
      <c r="H1343">
        <f t="shared" ca="1" si="44"/>
        <v>-1.6577989455159236E-3</v>
      </c>
    </row>
    <row r="1344" spans="2:8">
      <c r="B1344" s="13">
        <v>44088</v>
      </c>
      <c r="C1344">
        <v>1277.2532960000001</v>
      </c>
      <c r="D1344" s="262">
        <f t="shared" si="43"/>
        <v>56.48337277761911</v>
      </c>
      <c r="E1344" s="105">
        <v>1.2480009229323111E-2</v>
      </c>
      <c r="G1344">
        <v>1337</v>
      </c>
      <c r="H1344">
        <f t="shared" ca="1" si="44"/>
        <v>-2.1786429560981174E-2</v>
      </c>
    </row>
    <row r="1345" spans="2:8">
      <c r="B1345" s="13">
        <v>37734</v>
      </c>
      <c r="C1345">
        <v>22.219525999999998</v>
      </c>
      <c r="D1345" s="262">
        <f t="shared" si="43"/>
        <v>-0.97695759401254345</v>
      </c>
      <c r="E1345" s="105">
        <v>1.2472496454561905E-2</v>
      </c>
      <c r="G1345">
        <v>1338</v>
      </c>
      <c r="H1345">
        <f t="shared" ca="1" si="44"/>
        <v>-3.7498105916770316E-2</v>
      </c>
    </row>
    <row r="1346" spans="2:8">
      <c r="B1346" s="13">
        <v>43452</v>
      </c>
      <c r="C1346">
        <v>964.28845200000001</v>
      </c>
      <c r="D1346" s="262">
        <f t="shared" si="43"/>
        <v>12.56164287734563</v>
      </c>
      <c r="E1346" s="105">
        <v>1.2453207037380967E-2</v>
      </c>
      <c r="G1346">
        <v>1339</v>
      </c>
      <c r="H1346">
        <f t="shared" ca="1" si="44"/>
        <v>4.4286977715304902E-3</v>
      </c>
    </row>
    <row r="1347" spans="2:8">
      <c r="B1347" s="13">
        <v>38862</v>
      </c>
      <c r="C1347">
        <v>71.104102999999995</v>
      </c>
      <c r="D1347" s="262">
        <f t="shared" si="43"/>
        <v>-0.91970834391772627</v>
      </c>
      <c r="E1347" s="105">
        <v>1.2448222526866186E-2</v>
      </c>
      <c r="G1347">
        <v>1340</v>
      </c>
      <c r="H1347">
        <f t="shared" ca="1" si="44"/>
        <v>1.33866137974669E-2</v>
      </c>
    </row>
    <row r="1348" spans="2:8">
      <c r="B1348" s="13">
        <v>44025</v>
      </c>
      <c r="C1348">
        <v>885.57275400000003</v>
      </c>
      <c r="D1348" s="262">
        <f t="shared" si="43"/>
        <v>7.7983201725549129</v>
      </c>
      <c r="E1348" s="105">
        <v>1.24481262999758E-2</v>
      </c>
      <c r="G1348">
        <v>1341</v>
      </c>
      <c r="H1348">
        <f t="shared" ca="1" si="44"/>
        <v>-2.506207297447334E-2</v>
      </c>
    </row>
    <row r="1349" spans="2:8">
      <c r="B1349" s="13">
        <v>40709</v>
      </c>
      <c r="C1349">
        <v>100.65248099999999</v>
      </c>
      <c r="D1349" s="262">
        <f t="shared" si="43"/>
        <v>2.660074729796463E-2</v>
      </c>
      <c r="E1349" s="105">
        <v>1.2442954168727382E-2</v>
      </c>
      <c r="G1349">
        <v>1342</v>
      </c>
      <c r="H1349">
        <f t="shared" ca="1" si="44"/>
        <v>2.8805703001197537E-2</v>
      </c>
    </row>
    <row r="1350" spans="2:8">
      <c r="B1350" s="13">
        <v>41201</v>
      </c>
      <c r="C1350">
        <v>98.044426000000001</v>
      </c>
      <c r="D1350" s="262">
        <f t="shared" si="43"/>
        <v>-6.3693625123423053E-2</v>
      </c>
      <c r="E1350" s="105">
        <v>1.2390097929451047E-2</v>
      </c>
      <c r="G1350">
        <v>1343</v>
      </c>
      <c r="H1350">
        <f t="shared" ca="1" si="44"/>
        <v>1.4678178737085379E-2</v>
      </c>
    </row>
    <row r="1351" spans="2:8">
      <c r="B1351" s="13">
        <v>40588</v>
      </c>
      <c r="C1351">
        <v>104.714043</v>
      </c>
      <c r="D1351" s="262">
        <f t="shared" si="43"/>
        <v>0.2068734500109348</v>
      </c>
      <c r="E1351" s="105">
        <v>1.2357927441189184E-2</v>
      </c>
      <c r="G1351">
        <v>1344</v>
      </c>
      <c r="H1351">
        <f t="shared" ca="1" si="44"/>
        <v>-1.9105709554583998E-3</v>
      </c>
    </row>
    <row r="1352" spans="2:8">
      <c r="B1352" s="13">
        <v>40982</v>
      </c>
      <c r="C1352">
        <v>86.764724999999999</v>
      </c>
      <c r="D1352" s="262">
        <f t="shared" ref="D1352:D1415" si="45">(C1352-C1353)/C1353</f>
        <v>0.34953130138625199</v>
      </c>
      <c r="E1352" s="105">
        <v>1.2357651521157722E-2</v>
      </c>
      <c r="G1352">
        <v>1345</v>
      </c>
      <c r="H1352">
        <f t="shared" ca="1" si="44"/>
        <v>8.0731425143030777E-2</v>
      </c>
    </row>
    <row r="1353" spans="2:8">
      <c r="B1353" s="13">
        <v>38513</v>
      </c>
      <c r="C1353">
        <v>64.292488000000006</v>
      </c>
      <c r="D1353" s="262">
        <f t="shared" si="45"/>
        <v>-0.16993052914035314</v>
      </c>
      <c r="E1353" s="105">
        <v>1.2342495232104941E-2</v>
      </c>
      <c r="G1353">
        <v>1346</v>
      </c>
      <c r="H1353">
        <f t="shared" ref="H1353:H1416" ca="1" si="46">_xlfn.NORM.INV(RAND(),N$9,N$10)</f>
        <v>-4.9589538822275521E-2</v>
      </c>
    </row>
    <row r="1354" spans="2:8">
      <c r="B1354" s="13">
        <v>38952</v>
      </c>
      <c r="C1354">
        <v>77.454346000000001</v>
      </c>
      <c r="D1354" s="262">
        <f t="shared" si="45"/>
        <v>-0.98985970045609872</v>
      </c>
      <c r="E1354" s="105">
        <v>1.2334165082453753E-2</v>
      </c>
      <c r="G1354">
        <v>1347</v>
      </c>
      <c r="H1354">
        <f t="shared" ca="1" si="46"/>
        <v>6.2512663547653016E-2</v>
      </c>
    </row>
    <row r="1355" spans="2:8">
      <c r="B1355" s="13">
        <v>45082</v>
      </c>
      <c r="C1355">
        <v>7638.2700199999999</v>
      </c>
      <c r="D1355" s="262">
        <f t="shared" si="45"/>
        <v>261.24105452471025</v>
      </c>
      <c r="E1355">
        <v>1.2315055475846867E-2</v>
      </c>
      <c r="G1355">
        <v>1348</v>
      </c>
      <c r="H1355">
        <f t="shared" ca="1" si="46"/>
        <v>-6.6309672019321628E-2</v>
      </c>
    </row>
    <row r="1356" spans="2:8">
      <c r="B1356" s="13">
        <v>38050</v>
      </c>
      <c r="C1356">
        <v>29.126904</v>
      </c>
      <c r="D1356" s="262">
        <f t="shared" si="45"/>
        <v>-0.91716825910670685</v>
      </c>
      <c r="E1356" s="105">
        <v>1.2311122912429378E-2</v>
      </c>
      <c r="G1356">
        <v>1349</v>
      </c>
      <c r="H1356">
        <f t="shared" ca="1" si="46"/>
        <v>3.8909264040746808E-2</v>
      </c>
    </row>
    <row r="1357" spans="2:8">
      <c r="B1357" s="13">
        <v>42031</v>
      </c>
      <c r="C1357">
        <v>351.63940400000001</v>
      </c>
      <c r="D1357" s="262">
        <f t="shared" si="45"/>
        <v>5.0937627605270386</v>
      </c>
      <c r="E1357" s="105">
        <v>1.2296268229579153E-2</v>
      </c>
      <c r="G1357">
        <v>1350</v>
      </c>
      <c r="H1357">
        <f t="shared" ca="1" si="46"/>
        <v>-5.1841787260109781E-2</v>
      </c>
    </row>
    <row r="1358" spans="2:8">
      <c r="B1358" s="13">
        <v>38471</v>
      </c>
      <c r="C1358">
        <v>57.704807000000002</v>
      </c>
      <c r="D1358" s="262">
        <f t="shared" si="45"/>
        <v>-0.77156085297392374</v>
      </c>
      <c r="E1358" s="105">
        <v>1.2287870336901541E-2</v>
      </c>
      <c r="G1358">
        <v>1351</v>
      </c>
      <c r="H1358">
        <f t="shared" ca="1" si="46"/>
        <v>-9.7937414878034521E-3</v>
      </c>
    </row>
    <row r="1359" spans="2:8">
      <c r="B1359" s="13">
        <v>41814</v>
      </c>
      <c r="C1359">
        <v>252.60472100000001</v>
      </c>
      <c r="D1359" s="262">
        <f t="shared" si="45"/>
        <v>5.7916263393382632</v>
      </c>
      <c r="E1359" s="105">
        <v>1.2286151083433157E-2</v>
      </c>
      <c r="G1359">
        <v>1352</v>
      </c>
      <c r="H1359">
        <f t="shared" ca="1" si="46"/>
        <v>-4.8380068920493499E-2</v>
      </c>
    </row>
    <row r="1360" spans="2:8">
      <c r="B1360" s="13">
        <v>37453</v>
      </c>
      <c r="C1360">
        <v>37.193553999999999</v>
      </c>
      <c r="D1360" s="262">
        <f t="shared" si="45"/>
        <v>-0.95973602284885673</v>
      </c>
      <c r="E1360" s="105">
        <v>1.2269774517837307E-2</v>
      </c>
      <c r="G1360">
        <v>1353</v>
      </c>
      <c r="H1360">
        <f t="shared" ca="1" si="46"/>
        <v>1.9331366911730017E-2</v>
      </c>
    </row>
    <row r="1361" spans="2:8">
      <c r="B1361" s="13">
        <v>43846</v>
      </c>
      <c r="C1361">
        <v>923.74267599999996</v>
      </c>
      <c r="D1361" s="262">
        <f t="shared" si="45"/>
        <v>0.21552820346494148</v>
      </c>
      <c r="E1361" s="105">
        <v>1.2247278847619504E-2</v>
      </c>
      <c r="G1361">
        <v>1354</v>
      </c>
      <c r="H1361">
        <f t="shared" ca="1" si="46"/>
        <v>-3.1788676074661522E-2</v>
      </c>
    </row>
    <row r="1362" spans="2:8">
      <c r="B1362" s="13">
        <v>42908</v>
      </c>
      <c r="C1362">
        <v>759.95165999999995</v>
      </c>
      <c r="D1362" s="262">
        <f t="shared" si="45"/>
        <v>7.765331352273197</v>
      </c>
      <c r="E1362" s="105">
        <v>1.2237366934299582E-2</v>
      </c>
      <c r="G1362">
        <v>1355</v>
      </c>
      <c r="H1362">
        <f t="shared" ca="1" si="46"/>
        <v>1.0792460393337571E-2</v>
      </c>
    </row>
    <row r="1363" spans="2:8">
      <c r="B1363" s="13">
        <v>41345</v>
      </c>
      <c r="C1363">
        <v>86.699707000000004</v>
      </c>
      <c r="D1363" s="262">
        <f t="shared" si="45"/>
        <v>2.4210321505900039</v>
      </c>
      <c r="E1363" s="105">
        <v>1.2226086258859542E-2</v>
      </c>
      <c r="G1363">
        <v>1356</v>
      </c>
      <c r="H1363">
        <f t="shared" ca="1" si="46"/>
        <v>-5.0978291803956341E-3</v>
      </c>
    </row>
    <row r="1364" spans="2:8">
      <c r="B1364" s="13">
        <v>37656</v>
      </c>
      <c r="C1364">
        <v>25.343143000000001</v>
      </c>
      <c r="D1364" s="262">
        <f t="shared" si="45"/>
        <v>-0.90530189866846922</v>
      </c>
      <c r="E1364" s="105">
        <v>1.2218728756627131E-2</v>
      </c>
      <c r="G1364">
        <v>1357</v>
      </c>
      <c r="H1364">
        <f t="shared" ca="1" si="46"/>
        <v>8.5044108153955102E-3</v>
      </c>
    </row>
    <row r="1365" spans="2:8">
      <c r="B1365" s="13">
        <v>41828</v>
      </c>
      <c r="C1365">
        <v>267.62039199999998</v>
      </c>
      <c r="D1365" s="262">
        <f t="shared" si="45"/>
        <v>1.3329493181058558</v>
      </c>
      <c r="E1365" s="105">
        <v>1.2202452978013206E-2</v>
      </c>
      <c r="G1365">
        <v>1358</v>
      </c>
      <c r="H1365">
        <f t="shared" ca="1" si="46"/>
        <v>1.4055033137616779E-2</v>
      </c>
    </row>
    <row r="1366" spans="2:8">
      <c r="B1366" s="13">
        <v>40470</v>
      </c>
      <c r="C1366">
        <v>114.71333300000001</v>
      </c>
      <c r="D1366" s="262">
        <f t="shared" si="45"/>
        <v>-0.12114973870919001</v>
      </c>
      <c r="E1366" s="105">
        <v>1.218870619932705E-2</v>
      </c>
      <c r="G1366">
        <v>1359</v>
      </c>
      <c r="H1366">
        <f t="shared" ca="1" si="46"/>
        <v>-2.616293277769868E-2</v>
      </c>
    </row>
    <row r="1367" spans="2:8">
      <c r="B1367" s="13">
        <v>40546</v>
      </c>
      <c r="C1367">
        <v>130.52659600000001</v>
      </c>
      <c r="D1367" s="262">
        <f t="shared" si="45"/>
        <v>0.18669150725661748</v>
      </c>
      <c r="E1367" s="105">
        <v>1.2150142978368974E-2</v>
      </c>
      <c r="G1367">
        <v>1360</v>
      </c>
      <c r="H1367">
        <f t="shared" ca="1" si="46"/>
        <v>-3.3155206313422955E-3</v>
      </c>
    </row>
    <row r="1368" spans="2:8">
      <c r="B1368" s="13">
        <v>40568</v>
      </c>
      <c r="C1368">
        <v>109.99202</v>
      </c>
      <c r="D1368" s="262">
        <f t="shared" si="45"/>
        <v>4.8963472428234112E-3</v>
      </c>
      <c r="E1368" s="105">
        <v>1.2142021263223489E-2</v>
      </c>
      <c r="G1368">
        <v>1361</v>
      </c>
      <c r="H1368">
        <f t="shared" ca="1" si="46"/>
        <v>2.365556448358495E-2</v>
      </c>
    </row>
    <row r="1369" spans="2:8">
      <c r="B1369" s="13">
        <v>40309</v>
      </c>
      <c r="C1369">
        <v>109.456085</v>
      </c>
      <c r="D1369" s="262">
        <f t="shared" si="45"/>
        <v>-0.98043013240753196</v>
      </c>
      <c r="E1369" s="105">
        <v>1.2141920836481876E-2</v>
      </c>
      <c r="G1369">
        <v>1362</v>
      </c>
      <c r="H1369">
        <f t="shared" ca="1" si="46"/>
        <v>-2.8046146271884301E-2</v>
      </c>
    </row>
    <row r="1370" spans="2:8">
      <c r="B1370" s="13">
        <v>44467</v>
      </c>
      <c r="C1370">
        <v>5593.0927730000003</v>
      </c>
      <c r="D1370" s="262">
        <f t="shared" si="45"/>
        <v>8.2658504707155362</v>
      </c>
      <c r="E1370" s="105">
        <v>1.2129932826385369E-2</v>
      </c>
      <c r="G1370">
        <v>1363</v>
      </c>
      <c r="H1370">
        <f t="shared" ca="1" si="46"/>
        <v>2.4428934559613379E-3</v>
      </c>
    </row>
    <row r="1371" spans="2:8">
      <c r="B1371" s="13">
        <v>43683</v>
      </c>
      <c r="C1371">
        <v>603.62432899999999</v>
      </c>
      <c r="D1371" s="262">
        <f t="shared" si="45"/>
        <v>-0.34074798246405708</v>
      </c>
      <c r="E1371" s="105">
        <v>1.2116294255774174E-2</v>
      </c>
      <c r="G1371">
        <v>1364</v>
      </c>
      <c r="H1371">
        <f t="shared" ca="1" si="46"/>
        <v>-2.3529016727995199E-2</v>
      </c>
    </row>
    <row r="1372" spans="2:8">
      <c r="B1372" s="13">
        <v>42345</v>
      </c>
      <c r="C1372">
        <v>915.61999500000002</v>
      </c>
      <c r="D1372" s="262">
        <f t="shared" si="45"/>
        <v>0.43034100396985647</v>
      </c>
      <c r="E1372" s="105">
        <v>1.2116028866338089E-2</v>
      </c>
      <c r="G1372">
        <v>1365</v>
      </c>
      <c r="H1372">
        <f t="shared" ca="1" si="46"/>
        <v>-1.4605109499652554E-2</v>
      </c>
    </row>
    <row r="1373" spans="2:8">
      <c r="B1373" s="13">
        <v>42887</v>
      </c>
      <c r="C1373">
        <v>640.14105199999995</v>
      </c>
      <c r="D1373" s="262">
        <f t="shared" si="45"/>
        <v>-0.89811208058173864</v>
      </c>
      <c r="E1373" s="105">
        <v>1.2092531704895786E-2</v>
      </c>
      <c r="G1373">
        <v>1366</v>
      </c>
      <c r="H1373">
        <f t="shared" ca="1" si="46"/>
        <v>-1.0840087204710908E-2</v>
      </c>
    </row>
    <row r="1374" spans="2:8">
      <c r="B1374" s="13">
        <v>44923</v>
      </c>
      <c r="C1374">
        <v>6282.7963870000003</v>
      </c>
      <c r="D1374" s="262">
        <f t="shared" si="45"/>
        <v>6.8778637744964284</v>
      </c>
      <c r="E1374" s="105">
        <v>1.2091612424910463E-2</v>
      </c>
      <c r="G1374">
        <v>1367</v>
      </c>
      <c r="H1374">
        <f t="shared" ca="1" si="46"/>
        <v>-5.3109918562222035E-3</v>
      </c>
    </row>
    <row r="1375" spans="2:8">
      <c r="B1375" s="13">
        <v>42227</v>
      </c>
      <c r="C1375">
        <v>797.52539100000001</v>
      </c>
      <c r="D1375" s="262">
        <f t="shared" si="45"/>
        <v>25.890513743514749</v>
      </c>
      <c r="E1375" s="105">
        <v>1.2090254647519304E-2</v>
      </c>
      <c r="G1375">
        <v>1368</v>
      </c>
      <c r="H1375">
        <f t="shared" ca="1" si="46"/>
        <v>2.4799716685661582E-2</v>
      </c>
    </row>
    <row r="1376" spans="2:8">
      <c r="B1376" s="13">
        <v>37630</v>
      </c>
      <c r="C1376">
        <v>29.658242999999999</v>
      </c>
      <c r="D1376" s="262">
        <f t="shared" si="45"/>
        <v>-0.99297560446376398</v>
      </c>
      <c r="E1376" s="105">
        <v>1.2088070937995053E-2</v>
      </c>
      <c r="G1376">
        <v>1369</v>
      </c>
      <c r="H1376">
        <f t="shared" ca="1" si="46"/>
        <v>1.2271146898557952E-2</v>
      </c>
    </row>
    <row r="1377" spans="2:8">
      <c r="B1377" s="13">
        <v>44406</v>
      </c>
      <c r="C1377">
        <v>4222.1772460000002</v>
      </c>
      <c r="D1377" s="262">
        <f t="shared" si="45"/>
        <v>63.251925118088025</v>
      </c>
      <c r="E1377" s="105">
        <v>1.208032897103615E-2</v>
      </c>
      <c r="G1377">
        <v>1370</v>
      </c>
      <c r="H1377">
        <f t="shared" ca="1" si="46"/>
        <v>-7.587809930667243E-3</v>
      </c>
    </row>
    <row r="1378" spans="2:8">
      <c r="B1378" s="13">
        <v>40045</v>
      </c>
      <c r="C1378">
        <v>65.712851999999998</v>
      </c>
      <c r="D1378" s="262">
        <f t="shared" si="45"/>
        <v>-0.99245672643141358</v>
      </c>
      <c r="E1378" s="105">
        <v>1.2073617420895098E-2</v>
      </c>
      <c r="G1378">
        <v>1371</v>
      </c>
      <c r="H1378">
        <f t="shared" ca="1" si="46"/>
        <v>1.6986706429848307E-2</v>
      </c>
    </row>
    <row r="1379" spans="2:8">
      <c r="B1379" s="13">
        <v>45293</v>
      </c>
      <c r="C1379">
        <v>8711.4501949999994</v>
      </c>
      <c r="D1379" s="262">
        <f t="shared" si="45"/>
        <v>82.979099442956496</v>
      </c>
      <c r="E1379">
        <v>1.2070843893304532E-2</v>
      </c>
      <c r="G1379">
        <v>1372</v>
      </c>
      <c r="H1379">
        <f t="shared" ca="1" si="46"/>
        <v>-4.6196250566205438E-2</v>
      </c>
    </row>
    <row r="1380" spans="2:8">
      <c r="B1380" s="13">
        <v>39372</v>
      </c>
      <c r="C1380">
        <v>103.73355100000001</v>
      </c>
      <c r="D1380" s="262">
        <f t="shared" si="45"/>
        <v>8.3484359316361806E-2</v>
      </c>
      <c r="E1380" s="105">
        <v>1.2058676593354415E-2</v>
      </c>
      <c r="G1380">
        <v>1373</v>
      </c>
      <c r="H1380">
        <f t="shared" ca="1" si="46"/>
        <v>3.6303719535253048E-2</v>
      </c>
    </row>
    <row r="1381" spans="2:8">
      <c r="B1381" s="13">
        <v>39125</v>
      </c>
      <c r="C1381">
        <v>95.740700000000004</v>
      </c>
      <c r="D1381" s="262">
        <f t="shared" si="45"/>
        <v>-0.85458569814321317</v>
      </c>
      <c r="E1381" s="105">
        <v>1.2045911538299391E-2</v>
      </c>
      <c r="G1381">
        <v>1374</v>
      </c>
      <c r="H1381">
        <f t="shared" ca="1" si="46"/>
        <v>1.3430260340056399E-2</v>
      </c>
    </row>
    <row r="1382" spans="2:8">
      <c r="B1382" s="13">
        <v>42647</v>
      </c>
      <c r="C1382">
        <v>658.39947500000005</v>
      </c>
      <c r="D1382" s="262">
        <f t="shared" si="45"/>
        <v>27.535629757016583</v>
      </c>
      <c r="E1382" s="105">
        <v>1.2043516516348246E-2</v>
      </c>
      <c r="G1382">
        <v>1375</v>
      </c>
      <c r="H1382">
        <f t="shared" ca="1" si="46"/>
        <v>-3.0956089550239096E-2</v>
      </c>
    </row>
    <row r="1383" spans="2:8">
      <c r="B1383" s="13">
        <v>37685</v>
      </c>
      <c r="C1383">
        <v>23.072890999999998</v>
      </c>
      <c r="D1383" s="262">
        <f t="shared" si="45"/>
        <v>-0.9970595608372893</v>
      </c>
      <c r="E1383" s="105">
        <v>1.200569968092249E-2</v>
      </c>
      <c r="G1383">
        <v>1376</v>
      </c>
      <c r="H1383">
        <f t="shared" ca="1" si="46"/>
        <v>-5.7940688863471174E-2</v>
      </c>
    </row>
    <row r="1384" spans="2:8">
      <c r="B1384" s="13">
        <v>45392</v>
      </c>
      <c r="C1384">
        <v>7846.75</v>
      </c>
      <c r="D1384" s="262">
        <f t="shared" si="45"/>
        <v>149.70266130135039</v>
      </c>
      <c r="E1384">
        <v>1.1994196356601644E-2</v>
      </c>
      <c r="G1384">
        <v>1377</v>
      </c>
      <c r="H1384">
        <f t="shared" ca="1" si="46"/>
        <v>4.218759432118336E-2</v>
      </c>
    </row>
    <row r="1385" spans="2:8">
      <c r="B1385" s="13">
        <v>38259</v>
      </c>
      <c r="C1385">
        <v>52.06776</v>
      </c>
      <c r="D1385" s="262">
        <f t="shared" si="45"/>
        <v>-0.99183812764919954</v>
      </c>
      <c r="E1385" s="105">
        <v>1.199377920661566E-2</v>
      </c>
      <c r="G1385">
        <v>1378</v>
      </c>
      <c r="H1385">
        <f t="shared" ca="1" si="46"/>
        <v>-1.6301927023718754E-3</v>
      </c>
    </row>
    <row r="1386" spans="2:8">
      <c r="B1386" s="13">
        <v>44911</v>
      </c>
      <c r="C1386">
        <v>6379.3891599999997</v>
      </c>
      <c r="D1386" s="262">
        <f t="shared" si="45"/>
        <v>85.509293364165586</v>
      </c>
      <c r="E1386" s="105">
        <v>1.1978066002341598E-2</v>
      </c>
      <c r="G1386">
        <v>1379</v>
      </c>
      <c r="H1386">
        <f t="shared" ca="1" si="46"/>
        <v>1.844898369098958E-2</v>
      </c>
    </row>
    <row r="1387" spans="2:8">
      <c r="B1387" s="13">
        <v>39490</v>
      </c>
      <c r="C1387">
        <v>73.742241000000007</v>
      </c>
      <c r="D1387" s="262">
        <f t="shared" si="45"/>
        <v>-0.34561749912228085</v>
      </c>
      <c r="E1387" s="105">
        <v>1.1972961518996893E-2</v>
      </c>
      <c r="G1387">
        <v>1380</v>
      </c>
      <c r="H1387">
        <f t="shared" ca="1" si="46"/>
        <v>1.89071839863218E-2</v>
      </c>
    </row>
    <row r="1388" spans="2:8">
      <c r="B1388" s="13">
        <v>40365</v>
      </c>
      <c r="C1388">
        <v>112.689812</v>
      </c>
      <c r="D1388" s="262">
        <f t="shared" si="45"/>
        <v>-0.97313634980640096</v>
      </c>
      <c r="E1388" s="105">
        <v>1.1967621436227328E-2</v>
      </c>
      <c r="G1388">
        <v>1381</v>
      </c>
      <c r="H1388">
        <f t="shared" ca="1" si="46"/>
        <v>3.7366838701293974E-2</v>
      </c>
    </row>
    <row r="1389" spans="2:8">
      <c r="B1389" s="13">
        <v>44400</v>
      </c>
      <c r="C1389">
        <v>4194.8808589999999</v>
      </c>
      <c r="D1389" s="262">
        <f t="shared" si="45"/>
        <v>42.649958791499657</v>
      </c>
      <c r="E1389" s="105">
        <v>1.1954947846739054E-2</v>
      </c>
      <c r="G1389">
        <v>1382</v>
      </c>
      <c r="H1389">
        <f t="shared" ca="1" si="46"/>
        <v>1.6971493670953616E-2</v>
      </c>
    </row>
    <row r="1390" spans="2:8">
      <c r="B1390" s="13">
        <v>41309</v>
      </c>
      <c r="C1390">
        <v>96.102744999999999</v>
      </c>
      <c r="D1390" s="262">
        <f t="shared" si="45"/>
        <v>1.920425032303132E-2</v>
      </c>
      <c r="E1390" s="105">
        <v>1.19459172581257E-2</v>
      </c>
      <c r="G1390">
        <v>1383</v>
      </c>
      <c r="H1390">
        <f t="shared" ca="1" si="46"/>
        <v>5.3867278333690595E-3</v>
      </c>
    </row>
    <row r="1391" spans="2:8">
      <c r="B1391" s="13">
        <v>41235</v>
      </c>
      <c r="C1391">
        <v>94.291938999999999</v>
      </c>
      <c r="D1391" s="262">
        <f t="shared" si="45"/>
        <v>-0.93485397342397314</v>
      </c>
      <c r="E1391" s="105">
        <v>1.1940860511741529E-2</v>
      </c>
      <c r="G1391">
        <v>1384</v>
      </c>
      <c r="H1391">
        <f t="shared" ca="1" si="46"/>
        <v>1.3790354562797296E-2</v>
      </c>
    </row>
    <row r="1392" spans="2:8">
      <c r="B1392" s="13">
        <v>44116</v>
      </c>
      <c r="C1392">
        <v>1447.3935550000001</v>
      </c>
      <c r="D1392" s="262">
        <f t="shared" si="45"/>
        <v>0.5867142091216816</v>
      </c>
      <c r="E1392" s="105">
        <v>1.1898312544875667E-2</v>
      </c>
      <c r="G1392">
        <v>1385</v>
      </c>
      <c r="H1392">
        <f t="shared" ca="1" si="46"/>
        <v>-3.4657034170217635E-2</v>
      </c>
    </row>
    <row r="1393" spans="2:8">
      <c r="B1393" s="13">
        <v>43537</v>
      </c>
      <c r="C1393">
        <v>912.19549600000005</v>
      </c>
      <c r="D1393" s="262">
        <f t="shared" si="45"/>
        <v>-0.39899138660799688</v>
      </c>
      <c r="E1393" s="105">
        <v>1.1894049071632667E-2</v>
      </c>
      <c r="G1393">
        <v>1386</v>
      </c>
      <c r="H1393">
        <f t="shared" ca="1" si="46"/>
        <v>-1.1257257681325138E-2</v>
      </c>
    </row>
    <row r="1394" spans="2:8">
      <c r="B1394" s="13">
        <v>44153</v>
      </c>
      <c r="C1394">
        <v>1517.774414</v>
      </c>
      <c r="D1394" s="262">
        <f t="shared" si="45"/>
        <v>10.792975220061225</v>
      </c>
      <c r="E1394" s="105">
        <v>1.1869372491337267E-2</v>
      </c>
      <c r="G1394">
        <v>1387</v>
      </c>
      <c r="H1394">
        <f t="shared" ca="1" si="46"/>
        <v>2.5060219198881961E-2</v>
      </c>
    </row>
    <row r="1395" spans="2:8">
      <c r="B1395" s="13">
        <v>40269</v>
      </c>
      <c r="C1395">
        <v>128.70156900000001</v>
      </c>
      <c r="D1395" s="262">
        <f t="shared" si="45"/>
        <v>1.5120408437637385</v>
      </c>
      <c r="E1395" s="105">
        <v>1.1864290447268475E-2</v>
      </c>
      <c r="G1395">
        <v>1388</v>
      </c>
      <c r="H1395">
        <f t="shared" ca="1" si="46"/>
        <v>2.73002153130317E-2</v>
      </c>
    </row>
    <row r="1396" spans="2:8">
      <c r="B1396" s="13">
        <v>38327</v>
      </c>
      <c r="C1396">
        <v>51.233868000000001</v>
      </c>
      <c r="D1396" s="262">
        <f t="shared" si="45"/>
        <v>-0.80865517247251861</v>
      </c>
      <c r="E1396" s="105">
        <v>1.1857609775793377E-2</v>
      </c>
      <c r="G1396">
        <v>1389</v>
      </c>
      <c r="H1396">
        <f t="shared" ca="1" si="46"/>
        <v>5.1676346349123034E-2</v>
      </c>
    </row>
    <row r="1397" spans="2:8">
      <c r="B1397" s="13">
        <v>41858</v>
      </c>
      <c r="C1397">
        <v>267.75674400000003</v>
      </c>
      <c r="D1397" s="262">
        <f t="shared" si="45"/>
        <v>6.4639613064611119</v>
      </c>
      <c r="E1397" s="105">
        <v>1.1848651449264632E-2</v>
      </c>
      <c r="G1397">
        <v>1390</v>
      </c>
      <c r="H1397">
        <f t="shared" ca="1" si="46"/>
        <v>3.22713303643095E-2</v>
      </c>
    </row>
    <row r="1398" spans="2:8">
      <c r="B1398" s="13">
        <v>38166</v>
      </c>
      <c r="C1398">
        <v>35.873275999999997</v>
      </c>
      <c r="D1398" s="262">
        <f t="shared" si="45"/>
        <v>-0.45840088675849511</v>
      </c>
      <c r="E1398" s="105">
        <v>1.1807564949955916E-2</v>
      </c>
      <c r="G1398">
        <v>1391</v>
      </c>
      <c r="H1398">
        <f t="shared" ca="1" si="46"/>
        <v>2.7903512013037552E-2</v>
      </c>
    </row>
    <row r="1399" spans="2:8">
      <c r="B1399" s="13">
        <v>38764</v>
      </c>
      <c r="C1399">
        <v>66.235847000000007</v>
      </c>
      <c r="D1399" s="262">
        <f t="shared" si="45"/>
        <v>-0.92153674912955885</v>
      </c>
      <c r="E1399" s="105">
        <v>1.178313977032123E-2</v>
      </c>
      <c r="G1399">
        <v>1392</v>
      </c>
      <c r="H1399">
        <f t="shared" ca="1" si="46"/>
        <v>3.6574348923193965E-2</v>
      </c>
    </row>
    <row r="1400" spans="2:8">
      <c r="B1400" s="13">
        <v>42985</v>
      </c>
      <c r="C1400">
        <v>844.16394000000003</v>
      </c>
      <c r="D1400" s="262">
        <f t="shared" si="45"/>
        <v>-0.82283832977940596</v>
      </c>
      <c r="E1400" s="105">
        <v>1.1764627342702344E-2</v>
      </c>
      <c r="G1400">
        <v>1393</v>
      </c>
      <c r="H1400">
        <f t="shared" ca="1" si="46"/>
        <v>1.5640414610534632E-2</v>
      </c>
    </row>
    <row r="1401" spans="2:8">
      <c r="B1401" s="13">
        <v>44438</v>
      </c>
      <c r="C1401">
        <v>4764.935547</v>
      </c>
      <c r="D1401" s="262">
        <f t="shared" si="45"/>
        <v>46.672476621161266</v>
      </c>
      <c r="E1401" s="105">
        <v>1.1695691825923346E-2</v>
      </c>
      <c r="G1401">
        <v>1394</v>
      </c>
      <c r="H1401">
        <f t="shared" ca="1" si="46"/>
        <v>-5.5221563554013767E-2</v>
      </c>
    </row>
    <row r="1402" spans="2:8">
      <c r="B1402" s="13">
        <v>40681</v>
      </c>
      <c r="C1402">
        <v>99.951499999999996</v>
      </c>
      <c r="D1402" s="262">
        <f t="shared" si="45"/>
        <v>0.68725409315876251</v>
      </c>
      <c r="E1402" s="105">
        <v>1.168623286050079E-2</v>
      </c>
      <c r="G1402">
        <v>1395</v>
      </c>
      <c r="H1402">
        <f t="shared" ca="1" si="46"/>
        <v>2.9055807256654485E-2</v>
      </c>
    </row>
    <row r="1403" spans="2:8">
      <c r="B1403" s="13">
        <v>38439</v>
      </c>
      <c r="C1403">
        <v>59.239151</v>
      </c>
      <c r="D1403" s="262">
        <f t="shared" si="45"/>
        <v>-0.41278039728988919</v>
      </c>
      <c r="E1403" s="105">
        <v>1.1677442278824812E-2</v>
      </c>
      <c r="G1403">
        <v>1396</v>
      </c>
      <c r="H1403">
        <f t="shared" ca="1" si="46"/>
        <v>-2.7790330150110423E-2</v>
      </c>
    </row>
    <row r="1404" spans="2:8">
      <c r="B1404" s="13">
        <v>41575</v>
      </c>
      <c r="C1404">
        <v>100.880745</v>
      </c>
      <c r="D1404" s="262">
        <f t="shared" si="45"/>
        <v>0.35663429209965664</v>
      </c>
      <c r="E1404" s="105">
        <v>1.1669828144960336E-2</v>
      </c>
      <c r="G1404">
        <v>1397</v>
      </c>
      <c r="H1404">
        <f t="shared" ca="1" si="46"/>
        <v>6.7913431880280498E-3</v>
      </c>
    </row>
    <row r="1405" spans="2:8">
      <c r="B1405" s="13">
        <v>38721</v>
      </c>
      <c r="C1405">
        <v>74.361046000000002</v>
      </c>
      <c r="D1405" s="262">
        <f t="shared" si="45"/>
        <v>-0.89579710616519204</v>
      </c>
      <c r="E1405" s="105">
        <v>1.166030943608797E-2</v>
      </c>
      <c r="G1405">
        <v>1398</v>
      </c>
      <c r="H1405">
        <f t="shared" ca="1" si="46"/>
        <v>4.1554823611667825E-3</v>
      </c>
    </row>
    <row r="1406" spans="2:8">
      <c r="B1406" s="13">
        <v>42636</v>
      </c>
      <c r="C1406">
        <v>713.61785899999995</v>
      </c>
      <c r="D1406" s="262">
        <f t="shared" si="45"/>
        <v>5.2489052780386771</v>
      </c>
      <c r="E1406" s="105">
        <v>1.1635975040542691E-2</v>
      </c>
      <c r="G1406">
        <v>1399</v>
      </c>
      <c r="H1406">
        <f t="shared" ca="1" si="46"/>
        <v>-6.8839044379085746E-3</v>
      </c>
    </row>
    <row r="1407" spans="2:8">
      <c r="B1407" s="13">
        <v>40303</v>
      </c>
      <c r="C1407">
        <v>114.19886</v>
      </c>
      <c r="D1407" s="262">
        <f t="shared" si="45"/>
        <v>-0.57839879172760711</v>
      </c>
      <c r="E1407" s="105">
        <v>1.1631862816956117E-2</v>
      </c>
      <c r="G1407">
        <v>1400</v>
      </c>
      <c r="H1407">
        <f t="shared" ca="1" si="46"/>
        <v>1.5054057955482928E-2</v>
      </c>
    </row>
    <row r="1408" spans="2:8">
      <c r="B1408" s="13">
        <v>41857</v>
      </c>
      <c r="C1408">
        <v>270.86938500000002</v>
      </c>
      <c r="D1408" s="262">
        <f t="shared" si="45"/>
        <v>-0.92160162663086864</v>
      </c>
      <c r="E1408" s="105">
        <v>1.1624883666795694E-2</v>
      </c>
      <c r="G1408">
        <v>1401</v>
      </c>
      <c r="H1408">
        <f t="shared" ca="1" si="46"/>
        <v>2.9995249655186105E-2</v>
      </c>
    </row>
    <row r="1409" spans="2:8">
      <c r="B1409" s="13">
        <v>44328</v>
      </c>
      <c r="C1409">
        <v>3455.0383299999999</v>
      </c>
      <c r="D1409" s="262">
        <f t="shared" si="45"/>
        <v>3.7860614840558697</v>
      </c>
      <c r="E1409" s="105">
        <v>1.1617508523446052E-2</v>
      </c>
      <c r="G1409">
        <v>1402</v>
      </c>
      <c r="H1409">
        <f t="shared" ca="1" si="46"/>
        <v>-1.7055645500414808E-2</v>
      </c>
    </row>
    <row r="1410" spans="2:8">
      <c r="B1410" s="13">
        <v>42635</v>
      </c>
      <c r="C1410">
        <v>721.89593500000001</v>
      </c>
      <c r="D1410" s="262">
        <f t="shared" si="45"/>
        <v>24.693514719630176</v>
      </c>
      <c r="E1410" s="105">
        <v>1.1600152512438813E-2</v>
      </c>
      <c r="G1410">
        <v>1403</v>
      </c>
      <c r="H1410">
        <f t="shared" ca="1" si="46"/>
        <v>-5.4514194469030813E-3</v>
      </c>
    </row>
    <row r="1411" spans="2:8">
      <c r="B1411" s="13">
        <v>37901</v>
      </c>
      <c r="C1411">
        <v>28.096426000000001</v>
      </c>
      <c r="D1411" s="262">
        <f t="shared" si="45"/>
        <v>-0.60032650507912355</v>
      </c>
      <c r="E1411" s="105">
        <v>1.1593908810742756E-2</v>
      </c>
      <c r="G1411">
        <v>1404</v>
      </c>
      <c r="H1411">
        <f t="shared" ca="1" si="46"/>
        <v>3.0626807847795406E-2</v>
      </c>
    </row>
    <row r="1412" spans="2:8">
      <c r="B1412" s="13">
        <v>38734</v>
      </c>
      <c r="C1412">
        <v>70.298446999999996</v>
      </c>
      <c r="D1412" s="262">
        <f t="shared" si="45"/>
        <v>-0.90395871298515207</v>
      </c>
      <c r="E1412" s="105">
        <v>1.1593389760290191E-2</v>
      </c>
      <c r="G1412">
        <v>1405</v>
      </c>
      <c r="H1412">
        <f t="shared" ca="1" si="46"/>
        <v>9.0161685945647045E-3</v>
      </c>
    </row>
    <row r="1413" spans="2:8">
      <c r="B1413" s="13">
        <v>43977</v>
      </c>
      <c r="C1413">
        <v>731.96069299999999</v>
      </c>
      <c r="D1413" s="262">
        <f t="shared" si="45"/>
        <v>-0.14734841094036782</v>
      </c>
      <c r="E1413" s="105">
        <v>1.1584627271606932E-2</v>
      </c>
      <c r="G1413">
        <v>1406</v>
      </c>
      <c r="H1413">
        <f t="shared" ca="1" si="46"/>
        <v>2.5420545408615977E-2</v>
      </c>
    </row>
    <row r="1414" spans="2:8">
      <c r="B1414" s="13">
        <v>42993</v>
      </c>
      <c r="C1414">
        <v>858.452271</v>
      </c>
      <c r="D1414" s="262">
        <f t="shared" si="45"/>
        <v>7.8122659416466629</v>
      </c>
      <c r="E1414" s="105">
        <v>1.1566695163717564E-2</v>
      </c>
      <c r="G1414">
        <v>1407</v>
      </c>
      <c r="H1414">
        <f t="shared" ca="1" si="46"/>
        <v>1.4657391877440099E-2</v>
      </c>
    </row>
    <row r="1415" spans="2:8">
      <c r="B1415" s="13">
        <v>40686</v>
      </c>
      <c r="C1415">
        <v>97.415610999999998</v>
      </c>
      <c r="D1415" s="262">
        <f t="shared" si="45"/>
        <v>1.5710906391720538</v>
      </c>
      <c r="E1415" s="105">
        <v>1.1560669812510841E-2</v>
      </c>
      <c r="G1415">
        <v>1408</v>
      </c>
      <c r="H1415">
        <f t="shared" ca="1" si="46"/>
        <v>-1.981348369279819E-2</v>
      </c>
    </row>
    <row r="1416" spans="2:8">
      <c r="B1416" s="13">
        <v>39763</v>
      </c>
      <c r="C1416">
        <v>37.888827999999997</v>
      </c>
      <c r="D1416" s="262">
        <f t="shared" ref="D1416:D1479" si="47">(C1416-C1417)/C1417</f>
        <v>-0.4954757932277335</v>
      </c>
      <c r="E1416" s="105">
        <v>1.1551992750987075E-2</v>
      </c>
      <c r="G1416">
        <v>1409</v>
      </c>
      <c r="H1416">
        <f t="shared" ca="1" si="46"/>
        <v>2.9886567470243232E-3</v>
      </c>
    </row>
    <row r="1417" spans="2:8">
      <c r="B1417" s="13">
        <v>38603</v>
      </c>
      <c r="C1417">
        <v>75.098136999999994</v>
      </c>
      <c r="D1417" s="262">
        <f t="shared" si="47"/>
        <v>-0.98282616296026704</v>
      </c>
      <c r="E1417" s="105">
        <v>1.1544637211560965E-2</v>
      </c>
      <c r="G1417">
        <v>1410</v>
      </c>
      <c r="H1417">
        <f t="shared" ref="H1417:H1480" ca="1" si="48">_xlfn.NORM.INV(RAND(),N$9,N$10)</f>
        <v>1.6622291702910862E-2</v>
      </c>
    </row>
    <row r="1418" spans="2:8">
      <c r="B1418" s="13">
        <v>44379</v>
      </c>
      <c r="C1418">
        <v>4372.8222660000001</v>
      </c>
      <c r="D1418" s="262">
        <f t="shared" si="47"/>
        <v>2.2884652895694284</v>
      </c>
      <c r="E1418" s="105">
        <v>1.1532240662160726E-2</v>
      </c>
      <c r="G1418">
        <v>1411</v>
      </c>
      <c r="H1418">
        <f t="shared" ca="1" si="48"/>
        <v>-2.0810245034840212E-2</v>
      </c>
    </row>
    <row r="1419" spans="2:8">
      <c r="B1419" s="13">
        <v>43318</v>
      </c>
      <c r="C1419">
        <v>1329.7456050000001</v>
      </c>
      <c r="D1419" s="262">
        <f t="shared" si="47"/>
        <v>17.148246132547861</v>
      </c>
      <c r="E1419" s="105">
        <v>1.1512640193548071E-2</v>
      </c>
      <c r="G1419">
        <v>1412</v>
      </c>
      <c r="H1419">
        <f t="shared" ca="1" si="48"/>
        <v>2.2429306222141385E-2</v>
      </c>
    </row>
    <row r="1420" spans="2:8">
      <c r="B1420" s="13">
        <v>40896</v>
      </c>
      <c r="C1420">
        <v>73.271300999999994</v>
      </c>
      <c r="D1420" s="262">
        <f t="shared" si="47"/>
        <v>0.20564545017363317</v>
      </c>
      <c r="E1420" s="105">
        <v>1.1403562484664245E-2</v>
      </c>
      <c r="G1420">
        <v>1413</v>
      </c>
      <c r="H1420">
        <f t="shared" ca="1" si="48"/>
        <v>4.4699321476160001E-2</v>
      </c>
    </row>
    <row r="1421" spans="2:8">
      <c r="B1421" s="13">
        <v>38481</v>
      </c>
      <c r="C1421">
        <v>60.773505999999998</v>
      </c>
      <c r="D1421" s="262">
        <f t="shared" si="47"/>
        <v>-0.96243284926944361</v>
      </c>
      <c r="E1421" s="105">
        <v>1.1379450973625803E-2</v>
      </c>
      <c r="G1421">
        <v>1414</v>
      </c>
      <c r="H1421">
        <f t="shared" ca="1" si="48"/>
        <v>1.8447249366150248E-2</v>
      </c>
    </row>
    <row r="1422" spans="2:8">
      <c r="B1422" s="13">
        <v>44181</v>
      </c>
      <c r="C1422">
        <v>1617.7299800000001</v>
      </c>
      <c r="D1422" s="262">
        <f t="shared" si="47"/>
        <v>50.340432041865753</v>
      </c>
      <c r="E1422" s="105">
        <v>1.137576402890204E-2</v>
      </c>
      <c r="G1422">
        <v>1415</v>
      </c>
      <c r="H1422">
        <f t="shared" ca="1" si="48"/>
        <v>-3.8328255711579863E-2</v>
      </c>
    </row>
    <row r="1423" spans="2:8">
      <c r="B1423" s="13">
        <v>37481</v>
      </c>
      <c r="C1423">
        <v>31.509862999999999</v>
      </c>
      <c r="D1423" s="262">
        <f t="shared" si="47"/>
        <v>0</v>
      </c>
      <c r="E1423" s="105">
        <v>1.136953125466407E-2</v>
      </c>
      <c r="G1423">
        <v>1416</v>
      </c>
      <c r="H1423">
        <f t="shared" ca="1" si="48"/>
        <v>6.1464132740585618E-2</v>
      </c>
    </row>
    <row r="1424" spans="2:8">
      <c r="B1424" s="13">
        <v>37484</v>
      </c>
      <c r="C1424">
        <v>31.509862999999999</v>
      </c>
      <c r="D1424" s="262">
        <f t="shared" si="47"/>
        <v>-0.72749303659954812</v>
      </c>
      <c r="E1424" s="105">
        <v>1.136953125466407E-2</v>
      </c>
      <c r="G1424">
        <v>1417</v>
      </c>
      <c r="H1424">
        <f t="shared" ca="1" si="48"/>
        <v>1.6037072204593637E-3</v>
      </c>
    </row>
    <row r="1425" spans="2:8">
      <c r="B1425" s="13">
        <v>39206</v>
      </c>
      <c r="C1425">
        <v>115.62957</v>
      </c>
      <c r="D1425" s="262">
        <f t="shared" si="47"/>
        <v>0.43008160573419957</v>
      </c>
      <c r="E1425" s="105">
        <v>1.1369309747281866E-2</v>
      </c>
      <c r="G1425">
        <v>1418</v>
      </c>
      <c r="H1425">
        <f t="shared" ca="1" si="48"/>
        <v>-6.1896748342597126E-2</v>
      </c>
    </row>
    <row r="1426" spans="2:8">
      <c r="B1426" s="13">
        <v>39000</v>
      </c>
      <c r="C1426">
        <v>80.855225000000004</v>
      </c>
      <c r="D1426" s="262">
        <f t="shared" si="47"/>
        <v>-0.2761063390785467</v>
      </c>
      <c r="E1426" s="105">
        <v>1.1358428519860565E-2</v>
      </c>
      <c r="G1426">
        <v>1419</v>
      </c>
      <c r="H1426">
        <f t="shared" ca="1" si="48"/>
        <v>-3.6527029563267498E-2</v>
      </c>
    </row>
    <row r="1427" spans="2:8">
      <c r="B1427" s="13">
        <v>39342</v>
      </c>
      <c r="C1427">
        <v>111.69489299999999</v>
      </c>
      <c r="D1427" s="262">
        <f t="shared" si="47"/>
        <v>0.1378735252084993</v>
      </c>
      <c r="E1427" s="105">
        <v>1.1356431241129302E-2</v>
      </c>
      <c r="G1427">
        <v>1420</v>
      </c>
      <c r="H1427">
        <f t="shared" ca="1" si="48"/>
        <v>-1.8230626605389467E-2</v>
      </c>
    </row>
    <row r="1428" spans="2:8">
      <c r="B1428" s="13">
        <v>40948</v>
      </c>
      <c r="C1428">
        <v>98.161079000000001</v>
      </c>
      <c r="D1428" s="262">
        <f t="shared" si="47"/>
        <v>-0.87908295992436492</v>
      </c>
      <c r="E1428" s="105">
        <v>1.1348866262668046E-2</v>
      </c>
      <c r="G1428">
        <v>1421</v>
      </c>
      <c r="H1428">
        <f t="shared" ca="1" si="48"/>
        <v>-2.1663844730859555E-4</v>
      </c>
    </row>
    <row r="1429" spans="2:8">
      <c r="B1429" s="13">
        <v>43628</v>
      </c>
      <c r="C1429">
        <v>811.80517599999996</v>
      </c>
      <c r="D1429" s="262">
        <f t="shared" si="47"/>
        <v>-0.80635413219274976</v>
      </c>
      <c r="E1429" s="105">
        <v>1.1348169779508423E-2</v>
      </c>
      <c r="G1429">
        <v>1422</v>
      </c>
      <c r="H1429">
        <f t="shared" ca="1" si="48"/>
        <v>1.6026695403243078E-2</v>
      </c>
    </row>
    <row r="1430" spans="2:8">
      <c r="B1430" s="13">
        <v>44384</v>
      </c>
      <c r="C1430">
        <v>4192.2153319999998</v>
      </c>
      <c r="D1430" s="262">
        <f t="shared" si="47"/>
        <v>2.8383355102911652</v>
      </c>
      <c r="E1430" s="105">
        <v>1.1335871842223112E-2</v>
      </c>
      <c r="G1430">
        <v>1423</v>
      </c>
      <c r="H1430">
        <f t="shared" ca="1" si="48"/>
        <v>2.0675158106571261E-2</v>
      </c>
    </row>
    <row r="1431" spans="2:8">
      <c r="B1431" s="13">
        <v>43377</v>
      </c>
      <c r="C1431">
        <v>1092.1961670000001</v>
      </c>
      <c r="D1431" s="262">
        <f t="shared" si="47"/>
        <v>9.9861803987647431</v>
      </c>
      <c r="E1431" s="105">
        <v>1.1334241891598843E-2</v>
      </c>
      <c r="G1431">
        <v>1424</v>
      </c>
      <c r="H1431">
        <f t="shared" ca="1" si="48"/>
        <v>-3.5448008758903948E-3</v>
      </c>
    </row>
    <row r="1432" spans="2:8">
      <c r="B1432" s="13">
        <v>40710</v>
      </c>
      <c r="C1432">
        <v>99.415458999999998</v>
      </c>
      <c r="D1432" s="262">
        <f t="shared" si="47"/>
        <v>0.13354305863977076</v>
      </c>
      <c r="E1432" s="105">
        <v>1.132556311189668E-2</v>
      </c>
      <c r="G1432">
        <v>1425</v>
      </c>
      <c r="H1432">
        <f t="shared" ca="1" si="48"/>
        <v>3.4755082258728802E-2</v>
      </c>
    </row>
    <row r="1433" spans="2:8">
      <c r="B1433" s="13">
        <v>41353</v>
      </c>
      <c r="C1433">
        <v>87.703293000000002</v>
      </c>
      <c r="D1433" s="262">
        <f t="shared" si="47"/>
        <v>-0.11784049708636275</v>
      </c>
      <c r="E1433" s="105">
        <v>1.1320903055593192E-2</v>
      </c>
      <c r="G1433">
        <v>1426</v>
      </c>
      <c r="H1433">
        <f t="shared" ca="1" si="48"/>
        <v>6.3362745515051257E-3</v>
      </c>
    </row>
    <row r="1434" spans="2:8">
      <c r="B1434" s="13">
        <v>41177</v>
      </c>
      <c r="C1434">
        <v>99.418861000000007</v>
      </c>
      <c r="D1434" s="262">
        <f t="shared" si="47"/>
        <v>0.30198123032821272</v>
      </c>
      <c r="E1434" s="105">
        <v>1.1318103663042985E-2</v>
      </c>
      <c r="G1434">
        <v>1427</v>
      </c>
      <c r="H1434">
        <f t="shared" ca="1" si="48"/>
        <v>-2.7887001039508363E-2</v>
      </c>
    </row>
    <row r="1435" spans="2:8">
      <c r="B1435" s="13">
        <v>39630</v>
      </c>
      <c r="C1435">
        <v>76.359673000000001</v>
      </c>
      <c r="D1435" s="262">
        <f t="shared" si="47"/>
        <v>1.3890153691685923</v>
      </c>
      <c r="E1435" s="105">
        <v>1.1314346226909156E-2</v>
      </c>
      <c r="G1435">
        <v>1428</v>
      </c>
      <c r="H1435">
        <f t="shared" ca="1" si="48"/>
        <v>3.7703630925522508E-2</v>
      </c>
    </row>
    <row r="1436" spans="2:8">
      <c r="B1436" s="13">
        <v>39905</v>
      </c>
      <c r="C1436">
        <v>31.962821999999999</v>
      </c>
      <c r="D1436" s="262">
        <f t="shared" si="47"/>
        <v>-0.88777869356229233</v>
      </c>
      <c r="E1436" s="105">
        <v>1.1309498214876697E-2</v>
      </c>
      <c r="G1436">
        <v>1429</v>
      </c>
      <c r="H1436">
        <f t="shared" ca="1" si="48"/>
        <v>3.4910789333282018E-2</v>
      </c>
    </row>
    <row r="1437" spans="2:8">
      <c r="B1437" s="13">
        <v>41941</v>
      </c>
      <c r="C1437">
        <v>284.81954999999999</v>
      </c>
      <c r="D1437" s="262">
        <f t="shared" si="47"/>
        <v>-0.95317978924796842</v>
      </c>
      <c r="E1437" s="105">
        <v>1.1293961473686897E-2</v>
      </c>
      <c r="G1437">
        <v>1430</v>
      </c>
      <c r="H1437">
        <f t="shared" ca="1" si="48"/>
        <v>-3.070532899379504E-2</v>
      </c>
    </row>
    <row r="1438" spans="2:8">
      <c r="B1438" s="13">
        <v>44998</v>
      </c>
      <c r="C1438">
        <v>6083.2607420000004</v>
      </c>
      <c r="D1438" s="262">
        <f t="shared" si="47"/>
        <v>8.1580555320834733</v>
      </c>
      <c r="E1438" s="105">
        <v>1.1290707286655932E-2</v>
      </c>
      <c r="G1438">
        <v>1431</v>
      </c>
      <c r="H1438">
        <f t="shared" ca="1" si="48"/>
        <v>-2.7650508486207946E-2</v>
      </c>
    </row>
    <row r="1439" spans="2:8">
      <c r="B1439" s="13">
        <v>42724</v>
      </c>
      <c r="C1439">
        <v>664.25244099999998</v>
      </c>
      <c r="D1439" s="262">
        <f t="shared" si="47"/>
        <v>-0.86322398679634438</v>
      </c>
      <c r="E1439" s="105">
        <v>1.1289378059211338E-2</v>
      </c>
      <c r="G1439">
        <v>1432</v>
      </c>
      <c r="H1439">
        <f t="shared" ca="1" si="48"/>
        <v>2.4305603249032224E-3</v>
      </c>
    </row>
    <row r="1440" spans="2:8">
      <c r="B1440" s="13">
        <v>44446</v>
      </c>
      <c r="C1440">
        <v>4856.498047</v>
      </c>
      <c r="D1440" s="262">
        <f t="shared" si="47"/>
        <v>45.864045713079655</v>
      </c>
      <c r="E1440" s="105">
        <v>1.1285687521787097E-2</v>
      </c>
      <c r="G1440">
        <v>1433</v>
      </c>
      <c r="H1440">
        <f t="shared" ca="1" si="48"/>
        <v>3.0725956839036065E-3</v>
      </c>
    </row>
    <row r="1441" spans="2:8">
      <c r="B1441" s="13">
        <v>41281</v>
      </c>
      <c r="C1441">
        <v>103.629509</v>
      </c>
      <c r="D1441" s="262">
        <f t="shared" si="47"/>
        <v>1.7552112303611835</v>
      </c>
      <c r="E1441" s="105">
        <v>1.128373744603803E-2</v>
      </c>
      <c r="G1441">
        <v>1434</v>
      </c>
      <c r="H1441">
        <f t="shared" ca="1" si="48"/>
        <v>-4.9176138827062487E-3</v>
      </c>
    </row>
    <row r="1442" spans="2:8">
      <c r="B1442" s="13">
        <v>37452</v>
      </c>
      <c r="C1442">
        <v>37.612183000000002</v>
      </c>
      <c r="D1442" s="262">
        <f t="shared" si="47"/>
        <v>-0.38977352891268052</v>
      </c>
      <c r="E1442" s="105">
        <v>1.1255418075938719E-2</v>
      </c>
      <c r="G1442">
        <v>1435</v>
      </c>
      <c r="H1442">
        <f t="shared" ca="1" si="48"/>
        <v>-1.9359778677253161E-2</v>
      </c>
    </row>
    <row r="1443" spans="2:8">
      <c r="B1443" s="13">
        <v>40115</v>
      </c>
      <c r="C1443">
        <v>61.636432999999997</v>
      </c>
      <c r="D1443" s="262">
        <f t="shared" si="47"/>
        <v>-0.72890630684077151</v>
      </c>
      <c r="E1443" s="105">
        <v>1.1254051710459423E-2</v>
      </c>
      <c r="G1443">
        <v>1436</v>
      </c>
      <c r="H1443">
        <f t="shared" ca="1" si="48"/>
        <v>-1.7775469858624788E-2</v>
      </c>
    </row>
    <row r="1444" spans="2:8">
      <c r="B1444" s="13">
        <v>41773</v>
      </c>
      <c r="C1444">
        <v>227.36210600000001</v>
      </c>
      <c r="D1444" s="262">
        <f t="shared" si="47"/>
        <v>0.95935847633367921</v>
      </c>
      <c r="E1444" s="105">
        <v>1.1247070603023291E-2</v>
      </c>
      <c r="G1444">
        <v>1437</v>
      </c>
      <c r="H1444">
        <f t="shared" ca="1" si="48"/>
        <v>-1.1904034501249855E-2</v>
      </c>
    </row>
    <row r="1445" spans="2:8">
      <c r="B1445" s="13">
        <v>39337</v>
      </c>
      <c r="C1445">
        <v>116.039055</v>
      </c>
      <c r="D1445" s="262">
        <f t="shared" si="47"/>
        <v>0.47811257804180146</v>
      </c>
      <c r="E1445" s="105">
        <v>1.1246505238607192E-2</v>
      </c>
      <c r="G1445">
        <v>1438</v>
      </c>
      <c r="H1445">
        <f t="shared" ca="1" si="48"/>
        <v>2.2539125960585063E-2</v>
      </c>
    </row>
    <row r="1446" spans="2:8">
      <c r="B1446" s="13">
        <v>38982</v>
      </c>
      <c r="C1446">
        <v>78.504883000000007</v>
      </c>
      <c r="D1446" s="262">
        <f t="shared" si="47"/>
        <v>-0.88013240523556224</v>
      </c>
      <c r="E1446" s="105">
        <v>1.1238840594682326E-2</v>
      </c>
      <c r="G1446">
        <v>1439</v>
      </c>
      <c r="H1446">
        <f t="shared" ca="1" si="48"/>
        <v>3.0770838185260143E-3</v>
      </c>
    </row>
    <row r="1447" spans="2:8">
      <c r="B1447" s="13">
        <v>43668</v>
      </c>
      <c r="C1447">
        <v>654.92999299999997</v>
      </c>
      <c r="D1447" s="262">
        <f t="shared" si="47"/>
        <v>-0.91833818453375093</v>
      </c>
      <c r="E1447" s="105">
        <v>1.1231822207245844E-2</v>
      </c>
      <c r="G1447">
        <v>1440</v>
      </c>
      <c r="H1447">
        <f t="shared" ca="1" si="48"/>
        <v>-1.1590737618925409E-2</v>
      </c>
    </row>
    <row r="1448" spans="2:8">
      <c r="B1448" s="13">
        <v>44749</v>
      </c>
      <c r="C1448">
        <v>8020.0273440000001</v>
      </c>
      <c r="D1448" s="262">
        <f t="shared" si="47"/>
        <v>29.805086358730751</v>
      </c>
      <c r="E1448" s="105">
        <v>1.1228348522115917E-2</v>
      </c>
      <c r="G1448">
        <v>1441</v>
      </c>
      <c r="H1448">
        <f t="shared" ca="1" si="48"/>
        <v>3.7788919248542566E-2</v>
      </c>
    </row>
    <row r="1449" spans="2:8">
      <c r="B1449" s="13">
        <v>41722</v>
      </c>
      <c r="C1449">
        <v>260.34750400000001</v>
      </c>
      <c r="D1449" s="262">
        <f t="shared" si="47"/>
        <v>7.9631597005590846</v>
      </c>
      <c r="E1449" s="105">
        <v>1.1212506339413491E-2</v>
      </c>
      <c r="G1449">
        <v>1442</v>
      </c>
      <c r="H1449">
        <f t="shared" ca="1" si="48"/>
        <v>2.2677892854183933E-2</v>
      </c>
    </row>
    <row r="1450" spans="2:8">
      <c r="B1450" s="13">
        <v>37581</v>
      </c>
      <c r="C1450">
        <v>29.046398</v>
      </c>
      <c r="D1450" s="262">
        <f t="shared" si="47"/>
        <v>-0.89182237805604803</v>
      </c>
      <c r="E1450" s="105">
        <v>1.1210792227855315E-2</v>
      </c>
      <c r="G1450">
        <v>1443</v>
      </c>
      <c r="H1450">
        <f t="shared" ca="1" si="48"/>
        <v>-2.6879119817260773E-2</v>
      </c>
    </row>
    <row r="1451" spans="2:8">
      <c r="B1451" s="13">
        <v>41831</v>
      </c>
      <c r="C1451">
        <v>268.506531</v>
      </c>
      <c r="D1451" s="262">
        <f t="shared" si="47"/>
        <v>1.5733084291694099</v>
      </c>
      <c r="E1451" s="105">
        <v>1.120931210662909E-2</v>
      </c>
      <c r="G1451">
        <v>1444</v>
      </c>
      <c r="H1451">
        <f t="shared" ca="1" si="48"/>
        <v>4.9097059410975384E-2</v>
      </c>
    </row>
    <row r="1452" spans="2:8">
      <c r="B1452" s="13">
        <v>40395</v>
      </c>
      <c r="C1452">
        <v>104.34292600000001</v>
      </c>
      <c r="D1452" s="262">
        <f t="shared" si="47"/>
        <v>-0.98625890036677843</v>
      </c>
      <c r="E1452" s="105">
        <v>1.1188750453939234E-2</v>
      </c>
      <c r="G1452">
        <v>1445</v>
      </c>
      <c r="H1452">
        <f t="shared" ca="1" si="48"/>
        <v>1.3790508113369706E-2</v>
      </c>
    </row>
    <row r="1453" spans="2:8">
      <c r="B1453" s="13">
        <v>44643</v>
      </c>
      <c r="C1453">
        <v>7593.4916990000002</v>
      </c>
      <c r="D1453" s="262">
        <f t="shared" si="47"/>
        <v>77.391450269224109</v>
      </c>
      <c r="E1453" s="105">
        <v>1.1187224392962037E-2</v>
      </c>
      <c r="G1453">
        <v>1446</v>
      </c>
      <c r="H1453">
        <f t="shared" ca="1" si="48"/>
        <v>-3.2355379384430921E-2</v>
      </c>
    </row>
    <row r="1454" spans="2:8">
      <c r="B1454" s="13">
        <v>41215</v>
      </c>
      <c r="C1454">
        <v>96.866325000000003</v>
      </c>
      <c r="D1454" s="262">
        <f t="shared" si="47"/>
        <v>-0.88648623408685834</v>
      </c>
      <c r="E1454" s="105">
        <v>1.1159218241866576E-2</v>
      </c>
      <c r="G1454">
        <v>1447</v>
      </c>
      <c r="H1454">
        <f t="shared" ca="1" si="48"/>
        <v>-3.7473817248415979E-3</v>
      </c>
    </row>
    <row r="1455" spans="2:8">
      <c r="B1455" s="13">
        <v>43052</v>
      </c>
      <c r="C1455">
        <v>853.34429899999998</v>
      </c>
      <c r="D1455" s="262">
        <f t="shared" si="47"/>
        <v>-0.87645674062785683</v>
      </c>
      <c r="E1455" s="105">
        <v>1.1156925410696782E-2</v>
      </c>
      <c r="G1455">
        <v>1448</v>
      </c>
      <c r="H1455">
        <f t="shared" ca="1" si="48"/>
        <v>-1.1280835569995554E-2</v>
      </c>
    </row>
    <row r="1456" spans="2:8">
      <c r="B1456" s="13">
        <v>44900</v>
      </c>
      <c r="C1456">
        <v>6907.2509769999997</v>
      </c>
      <c r="D1456" s="262">
        <f t="shared" si="47"/>
        <v>6.8951262397331012</v>
      </c>
      <c r="E1456" s="105">
        <v>1.1148035767445304E-2</v>
      </c>
      <c r="G1456">
        <v>1449</v>
      </c>
      <c r="H1456">
        <f t="shared" ca="1" si="48"/>
        <v>-1.9405693335821528E-3</v>
      </c>
    </row>
    <row r="1457" spans="2:8">
      <c r="B1457" s="13">
        <v>42465</v>
      </c>
      <c r="C1457">
        <v>874.87530500000003</v>
      </c>
      <c r="D1457" s="262">
        <f t="shared" si="47"/>
        <v>0.4065999697481632</v>
      </c>
      <c r="E1457" s="105">
        <v>1.1144633182194967E-2</v>
      </c>
      <c r="G1457">
        <v>1450</v>
      </c>
      <c r="H1457">
        <f t="shared" ca="1" si="48"/>
        <v>-7.9568864927839818E-3</v>
      </c>
    </row>
    <row r="1458" spans="2:8">
      <c r="B1458" s="13">
        <v>43672</v>
      </c>
      <c r="C1458">
        <v>621.97875999999997</v>
      </c>
      <c r="D1458" s="262">
        <f t="shared" si="47"/>
        <v>8.5010126867291511</v>
      </c>
      <c r="E1458" s="105">
        <v>1.1120791884696297E-2</v>
      </c>
      <c r="G1458">
        <v>1451</v>
      </c>
      <c r="H1458">
        <f t="shared" ca="1" si="48"/>
        <v>1.5190854497011897E-2</v>
      </c>
    </row>
    <row r="1459" spans="2:8">
      <c r="B1459" s="13">
        <v>38765</v>
      </c>
      <c r="C1459">
        <v>65.464470000000006</v>
      </c>
      <c r="D1459" s="262">
        <f t="shared" si="47"/>
        <v>-0.92826332122529154</v>
      </c>
      <c r="E1459" s="105">
        <v>1.1120063050291E-2</v>
      </c>
      <c r="G1459">
        <v>1452</v>
      </c>
      <c r="H1459">
        <f t="shared" ca="1" si="48"/>
        <v>3.1207758961620438E-2</v>
      </c>
    </row>
    <row r="1460" spans="2:8">
      <c r="B1460" s="13">
        <v>43847</v>
      </c>
      <c r="C1460">
        <v>912.56622300000004</v>
      </c>
      <c r="D1460" s="262">
        <f t="shared" si="47"/>
        <v>-0.32125996684183866</v>
      </c>
      <c r="E1460" s="105">
        <v>1.1102150767777902E-2</v>
      </c>
      <c r="G1460">
        <v>1453</v>
      </c>
      <c r="H1460">
        <f t="shared" ca="1" si="48"/>
        <v>2.2417988431128643E-2</v>
      </c>
    </row>
    <row r="1461" spans="2:8">
      <c r="B1461" s="13">
        <v>43315</v>
      </c>
      <c r="C1461">
        <v>1344.500366</v>
      </c>
      <c r="D1461" s="262">
        <f t="shared" si="47"/>
        <v>24.240043941130509</v>
      </c>
      <c r="E1461" s="105">
        <v>1.1095927630458245E-2</v>
      </c>
      <c r="G1461">
        <v>1454</v>
      </c>
      <c r="H1461">
        <f t="shared" ca="1" si="48"/>
        <v>1.0378677735741004E-2</v>
      </c>
    </row>
    <row r="1462" spans="2:8">
      <c r="B1462" s="13">
        <v>38295</v>
      </c>
      <c r="C1462">
        <v>53.268543000000001</v>
      </c>
      <c r="D1462" s="262">
        <f t="shared" si="47"/>
        <v>-0.33102102910718323</v>
      </c>
      <c r="E1462" s="105">
        <v>1.1079567552079258E-2</v>
      </c>
      <c r="G1462">
        <v>1455</v>
      </c>
      <c r="H1462">
        <f t="shared" ca="1" si="48"/>
        <v>7.981991347620487E-3</v>
      </c>
    </row>
    <row r="1463" spans="2:8">
      <c r="B1463" s="13">
        <v>38975</v>
      </c>
      <c r="C1463">
        <v>79.626632999999998</v>
      </c>
      <c r="D1463" s="262">
        <f t="shared" si="47"/>
        <v>-0.99002599295184712</v>
      </c>
      <c r="E1463" s="105">
        <v>1.1078462676218242E-2</v>
      </c>
      <c r="G1463">
        <v>1456</v>
      </c>
      <c r="H1463">
        <f t="shared" ca="1" si="48"/>
        <v>-3.7497415551666233E-2</v>
      </c>
    </row>
    <row r="1464" spans="2:8">
      <c r="B1464" s="13">
        <v>44753</v>
      </c>
      <c r="C1464">
        <v>7983.4145509999998</v>
      </c>
      <c r="D1464" s="262">
        <f t="shared" si="47"/>
        <v>92.635292911243965</v>
      </c>
      <c r="E1464" s="105">
        <v>1.1058046341867807E-2</v>
      </c>
      <c r="G1464">
        <v>1457</v>
      </c>
      <c r="H1464">
        <f t="shared" ca="1" si="48"/>
        <v>3.9658173605968934E-3</v>
      </c>
    </row>
    <row r="1465" spans="2:8">
      <c r="B1465" s="13">
        <v>40791</v>
      </c>
      <c r="C1465">
        <v>85.260741999999993</v>
      </c>
      <c r="D1465" s="262">
        <f t="shared" si="47"/>
        <v>0.64802848238522015</v>
      </c>
      <c r="E1465" s="105">
        <v>1.1052344781454714E-2</v>
      </c>
      <c r="G1465">
        <v>1458</v>
      </c>
      <c r="H1465">
        <f t="shared" ca="1" si="48"/>
        <v>-1.2783799989459607E-3</v>
      </c>
    </row>
    <row r="1466" spans="2:8">
      <c r="B1466" s="13">
        <v>39951</v>
      </c>
      <c r="C1466">
        <v>51.734993000000003</v>
      </c>
      <c r="D1466" s="262">
        <f t="shared" si="47"/>
        <v>-0.96197543779938588</v>
      </c>
      <c r="E1466" s="105">
        <v>1.1029318075826961E-2</v>
      </c>
      <c r="G1466">
        <v>1459</v>
      </c>
      <c r="H1466">
        <f t="shared" ca="1" si="48"/>
        <v>-1.0217072440210943E-3</v>
      </c>
    </row>
    <row r="1467" spans="2:8">
      <c r="B1467" s="13">
        <v>43292</v>
      </c>
      <c r="C1467">
        <v>1360.567749</v>
      </c>
      <c r="D1467" s="262">
        <f t="shared" si="47"/>
        <v>12.592737204181619</v>
      </c>
      <c r="E1467" s="105">
        <v>1.101976134453274E-2</v>
      </c>
      <c r="G1467">
        <v>1460</v>
      </c>
      <c r="H1467">
        <f t="shared" ca="1" si="48"/>
        <v>-1.9862133163470425E-2</v>
      </c>
    </row>
    <row r="1468" spans="2:8">
      <c r="B1468" s="13">
        <v>41173</v>
      </c>
      <c r="C1468">
        <v>100.09520000000001</v>
      </c>
      <c r="D1468" s="262">
        <f t="shared" si="47"/>
        <v>0.70259579725115751</v>
      </c>
      <c r="E1468" s="105">
        <v>1.101814146440187E-2</v>
      </c>
      <c r="G1468">
        <v>1461</v>
      </c>
      <c r="H1468">
        <f t="shared" ca="1" si="48"/>
        <v>-9.4812213948833898E-4</v>
      </c>
    </row>
    <row r="1469" spans="2:8">
      <c r="B1469" s="13">
        <v>39966</v>
      </c>
      <c r="C1469">
        <v>58.789760999999999</v>
      </c>
      <c r="D1469" s="262">
        <f t="shared" si="47"/>
        <v>1.2035528507939026</v>
      </c>
      <c r="E1469" s="105">
        <v>1.0999492193819101E-2</v>
      </c>
      <c r="G1469">
        <v>1462</v>
      </c>
      <c r="H1469">
        <f t="shared" ca="1" si="48"/>
        <v>-2.8323428697965468E-2</v>
      </c>
    </row>
    <row r="1470" spans="2:8">
      <c r="B1470" s="13">
        <v>37882</v>
      </c>
      <c r="C1470">
        <v>26.679532999999999</v>
      </c>
      <c r="D1470" s="262">
        <f t="shared" si="47"/>
        <v>-0.68924483040466888</v>
      </c>
      <c r="E1470" s="105">
        <v>1.0982462898700376E-2</v>
      </c>
      <c r="G1470">
        <v>1463</v>
      </c>
      <c r="H1470">
        <f t="shared" ca="1" si="48"/>
        <v>-5.1566962659102031E-2</v>
      </c>
    </row>
    <row r="1471" spans="2:8">
      <c r="B1471" s="13">
        <v>40815</v>
      </c>
      <c r="C1471">
        <v>85.853866999999994</v>
      </c>
      <c r="D1471" s="262">
        <f t="shared" si="47"/>
        <v>0.21986862358029</v>
      </c>
      <c r="E1471" s="105">
        <v>1.0975329756820196E-2</v>
      </c>
      <c r="G1471">
        <v>1464</v>
      </c>
      <c r="H1471">
        <f t="shared" ca="1" si="48"/>
        <v>2.4422475637786881E-2</v>
      </c>
    </row>
    <row r="1472" spans="2:8">
      <c r="B1472" s="13">
        <v>39570</v>
      </c>
      <c r="C1472">
        <v>70.379600999999994</v>
      </c>
      <c r="D1472" s="262">
        <f t="shared" si="47"/>
        <v>-0.61674223915787985</v>
      </c>
      <c r="E1472" s="105">
        <v>1.096624486956487E-2</v>
      </c>
      <c r="G1472">
        <v>1465</v>
      </c>
      <c r="H1472">
        <f t="shared" ca="1" si="48"/>
        <v>4.8423316308048532E-2</v>
      </c>
    </row>
    <row r="1473" spans="2:8">
      <c r="B1473" s="13">
        <v>41674</v>
      </c>
      <c r="C1473">
        <v>183.63516200000001</v>
      </c>
      <c r="D1473" s="262">
        <f t="shared" si="47"/>
        <v>-0.97566215009443036</v>
      </c>
      <c r="E1473" s="105">
        <v>1.0964625220932138E-2</v>
      </c>
      <c r="G1473">
        <v>1466</v>
      </c>
      <c r="H1473">
        <f t="shared" ca="1" si="48"/>
        <v>1.5615052540004452E-2</v>
      </c>
    </row>
    <row r="1474" spans="2:8">
      <c r="B1474" s="13">
        <v>45224</v>
      </c>
      <c r="C1474">
        <v>7545.25</v>
      </c>
      <c r="D1474" s="262">
        <f t="shared" si="47"/>
        <v>9.2425605582289379</v>
      </c>
      <c r="E1474">
        <v>1.095330608963623E-2</v>
      </c>
      <c r="G1474">
        <v>1467</v>
      </c>
      <c r="H1474">
        <f t="shared" ca="1" si="48"/>
        <v>5.0590591555926484E-3</v>
      </c>
    </row>
    <row r="1475" spans="2:8">
      <c r="B1475" s="13">
        <v>42613</v>
      </c>
      <c r="C1475">
        <v>736.65661599999999</v>
      </c>
      <c r="D1475" s="262">
        <f t="shared" si="47"/>
        <v>9.563995504839081</v>
      </c>
      <c r="E1475" s="105">
        <v>1.0944473167552735E-2</v>
      </c>
      <c r="G1475">
        <v>1468</v>
      </c>
      <c r="H1475">
        <f t="shared" ca="1" si="48"/>
        <v>7.537898238311036E-2</v>
      </c>
    </row>
    <row r="1476" spans="2:8">
      <c r="B1476" s="13">
        <v>38624</v>
      </c>
      <c r="C1476">
        <v>69.732765000000001</v>
      </c>
      <c r="D1476" s="262">
        <f t="shared" si="47"/>
        <v>6.9681945684278365E-2</v>
      </c>
      <c r="E1476" s="105">
        <v>1.0934446943724861E-2</v>
      </c>
      <c r="G1476">
        <v>1469</v>
      </c>
      <c r="H1476">
        <f t="shared" ca="1" si="48"/>
        <v>1.313598376936677E-2</v>
      </c>
    </row>
    <row r="1477" spans="2:8">
      <c r="B1477" s="13">
        <v>38790</v>
      </c>
      <c r="C1477">
        <v>65.190185999999997</v>
      </c>
      <c r="D1477" s="262">
        <f t="shared" si="47"/>
        <v>-0.80810125089574214</v>
      </c>
      <c r="E1477" s="105">
        <v>1.0898098598988135E-2</v>
      </c>
      <c r="G1477">
        <v>1470</v>
      </c>
      <c r="H1477">
        <f t="shared" ca="1" si="48"/>
        <v>1.1832382507301634E-2</v>
      </c>
    </row>
    <row r="1478" spans="2:8">
      <c r="B1478" s="13">
        <v>42023</v>
      </c>
      <c r="C1478">
        <v>339.711365</v>
      </c>
      <c r="D1478" s="262">
        <f t="shared" si="47"/>
        <v>14.081224348459189</v>
      </c>
      <c r="E1478" s="105">
        <v>1.0885052597860012E-2</v>
      </c>
      <c r="G1478">
        <v>1471</v>
      </c>
      <c r="H1478">
        <f t="shared" ca="1" si="48"/>
        <v>3.3912583208451821E-2</v>
      </c>
    </row>
    <row r="1479" spans="2:8">
      <c r="B1479" s="13">
        <v>37761</v>
      </c>
      <c r="C1479">
        <v>22.525449999999999</v>
      </c>
      <c r="D1479" s="262">
        <f t="shared" si="47"/>
        <v>-0.99657131080962047</v>
      </c>
      <c r="E1479" s="105">
        <v>1.083812220948064E-2</v>
      </c>
      <c r="G1479">
        <v>1472</v>
      </c>
      <c r="H1479">
        <f t="shared" ca="1" si="48"/>
        <v>-7.8979283390745239E-3</v>
      </c>
    </row>
    <row r="1480" spans="2:8">
      <c r="B1480" s="13">
        <v>44909</v>
      </c>
      <c r="C1480">
        <v>6569.6972660000001</v>
      </c>
      <c r="D1480" s="262">
        <f t="shared" ref="D1480:D1543" si="49">(C1480-C1481)/C1481</f>
        <v>59.753767293230858</v>
      </c>
      <c r="E1480" s="105">
        <v>1.0816205325862799E-2</v>
      </c>
      <c r="G1480">
        <v>1473</v>
      </c>
      <c r="H1480">
        <f t="shared" ca="1" si="48"/>
        <v>3.9567841855393603E-2</v>
      </c>
    </row>
    <row r="1481" spans="2:8">
      <c r="B1481" s="13">
        <v>40429</v>
      </c>
      <c r="C1481">
        <v>108.136459</v>
      </c>
      <c r="D1481" s="262">
        <f t="shared" si="49"/>
        <v>-0.87367666645240227</v>
      </c>
      <c r="E1481" s="105">
        <v>1.079185095246837E-2</v>
      </c>
      <c r="G1481">
        <v>1474</v>
      </c>
      <c r="H1481">
        <f t="shared" ref="H1481:H1544" ca="1" si="50">_xlfn.NORM.INV(RAND(),N$9,N$10)</f>
        <v>1.6121298119302064E-2</v>
      </c>
    </row>
    <row r="1482" spans="2:8">
      <c r="B1482" s="13">
        <v>42221</v>
      </c>
      <c r="C1482">
        <v>856.02917500000001</v>
      </c>
      <c r="D1482" s="262">
        <f t="shared" si="49"/>
        <v>-0.38438214669942994</v>
      </c>
      <c r="E1482" s="105">
        <v>1.0785099091201209E-2</v>
      </c>
      <c r="G1482">
        <v>1475</v>
      </c>
      <c r="H1482">
        <f t="shared" ca="1" si="50"/>
        <v>1.6496979541685473E-2</v>
      </c>
    </row>
    <row r="1483" spans="2:8">
      <c r="B1483" s="13">
        <v>43306</v>
      </c>
      <c r="C1483">
        <v>1390.5203859999999</v>
      </c>
      <c r="D1483" s="262">
        <f t="shared" si="49"/>
        <v>12.803753587124039</v>
      </c>
      <c r="E1483" s="105">
        <v>1.0759650228934227E-2</v>
      </c>
      <c r="G1483">
        <v>1476</v>
      </c>
      <c r="H1483">
        <f t="shared" ca="1" si="50"/>
        <v>-8.2296201369229764E-3</v>
      </c>
    </row>
    <row r="1484" spans="2:8">
      <c r="B1484" s="13">
        <v>40449</v>
      </c>
      <c r="C1484">
        <v>100.73494700000001</v>
      </c>
      <c r="D1484" s="262">
        <f t="shared" si="49"/>
        <v>-0.85648491887855449</v>
      </c>
      <c r="E1484" s="105">
        <v>1.0757167035659061E-2</v>
      </c>
      <c r="G1484">
        <v>1477</v>
      </c>
      <c r="H1484">
        <f t="shared" ca="1" si="50"/>
        <v>-4.8787976398149187E-3</v>
      </c>
    </row>
    <row r="1485" spans="2:8">
      <c r="B1485" s="13">
        <v>42818</v>
      </c>
      <c r="C1485">
        <v>701.91192599999999</v>
      </c>
      <c r="D1485" s="262">
        <f t="shared" si="49"/>
        <v>5.9699068387834027</v>
      </c>
      <c r="E1485" s="105">
        <v>1.074515879690794E-2</v>
      </c>
      <c r="G1485">
        <v>1478</v>
      </c>
      <c r="H1485">
        <f t="shared" ca="1" si="50"/>
        <v>3.1310475329953402E-3</v>
      </c>
    </row>
    <row r="1486" spans="2:8">
      <c r="B1486" s="13">
        <v>41166</v>
      </c>
      <c r="C1486">
        <v>100.70607</v>
      </c>
      <c r="D1486" s="262">
        <f t="shared" si="49"/>
        <v>4.081172633696456E-2</v>
      </c>
      <c r="E1486" s="105">
        <v>1.0729253003995787E-2</v>
      </c>
      <c r="G1486">
        <v>1479</v>
      </c>
      <c r="H1486">
        <f t="shared" ca="1" si="50"/>
        <v>-8.5152856618622257E-3</v>
      </c>
    </row>
    <row r="1487" spans="2:8">
      <c r="B1487" s="13">
        <v>41305</v>
      </c>
      <c r="C1487">
        <v>96.757239999999996</v>
      </c>
      <c r="D1487" s="262">
        <f t="shared" si="49"/>
        <v>0.11797329093017138</v>
      </c>
      <c r="E1487" s="105">
        <v>1.0710990386408057E-2</v>
      </c>
      <c r="G1487">
        <v>1480</v>
      </c>
      <c r="H1487">
        <f t="shared" ca="1" si="50"/>
        <v>-8.0813542745442127E-2</v>
      </c>
    </row>
    <row r="1488" spans="2:8">
      <c r="B1488" s="13">
        <v>41366</v>
      </c>
      <c r="C1488">
        <v>86.547004999999999</v>
      </c>
      <c r="D1488" s="262">
        <f t="shared" si="49"/>
        <v>-0.90176570390883659</v>
      </c>
      <c r="E1488" s="105">
        <v>1.0700577305755488E-2</v>
      </c>
      <c r="G1488">
        <v>1481</v>
      </c>
      <c r="H1488">
        <f t="shared" ca="1" si="50"/>
        <v>2.9129194775451183E-2</v>
      </c>
    </row>
    <row r="1489" spans="2:8">
      <c r="B1489" s="13">
        <v>42492</v>
      </c>
      <c r="C1489">
        <v>881.02636700000005</v>
      </c>
      <c r="D1489" s="262">
        <f t="shared" si="49"/>
        <v>7.8774471001698876E-2</v>
      </c>
      <c r="E1489" s="105">
        <v>1.0690479433892008E-2</v>
      </c>
      <c r="G1489">
        <v>1482</v>
      </c>
      <c r="H1489">
        <f t="shared" ca="1" si="50"/>
        <v>-1.891140183851555E-2</v>
      </c>
    </row>
    <row r="1490" spans="2:8">
      <c r="B1490" s="13">
        <v>43637</v>
      </c>
      <c r="C1490">
        <v>816.69189500000005</v>
      </c>
      <c r="D1490" s="262">
        <f t="shared" si="49"/>
        <v>4.669885801919435E-2</v>
      </c>
      <c r="E1490" s="105">
        <v>1.0685836050584504E-2</v>
      </c>
      <c r="G1490">
        <v>1483</v>
      </c>
      <c r="H1490">
        <f t="shared" ca="1" si="50"/>
        <v>6.3187407563994658E-2</v>
      </c>
    </row>
    <row r="1491" spans="2:8">
      <c r="B1491" s="13">
        <v>42977</v>
      </c>
      <c r="C1491">
        <v>780.25488299999995</v>
      </c>
      <c r="D1491" s="262">
        <f t="shared" si="49"/>
        <v>10.433743865547223</v>
      </c>
      <c r="E1491" s="105">
        <v>1.0671759126871917E-2</v>
      </c>
      <c r="G1491">
        <v>1484</v>
      </c>
      <c r="H1491">
        <f t="shared" ca="1" si="50"/>
        <v>-5.8644309407203686E-2</v>
      </c>
    </row>
    <row r="1492" spans="2:8">
      <c r="B1492" s="13">
        <v>38664</v>
      </c>
      <c r="C1492">
        <v>68.241416999999998</v>
      </c>
      <c r="D1492" s="262">
        <f t="shared" si="49"/>
        <v>-0.99017409940372236</v>
      </c>
      <c r="E1492" s="105">
        <v>1.0662504987858043E-2</v>
      </c>
      <c r="G1492">
        <v>1485</v>
      </c>
      <c r="H1492">
        <f t="shared" ca="1" si="50"/>
        <v>-3.4546124519204309E-2</v>
      </c>
    </row>
    <row r="1493" spans="2:8">
      <c r="B1493" s="13">
        <v>44874</v>
      </c>
      <c r="C1493">
        <v>6945.0546880000002</v>
      </c>
      <c r="D1493" s="262">
        <f t="shared" si="49"/>
        <v>-0.17854234132103505</v>
      </c>
      <c r="E1493" s="105">
        <v>1.0655909061924818E-2</v>
      </c>
      <c r="G1493">
        <v>1486</v>
      </c>
      <c r="H1493">
        <f t="shared" ca="1" si="50"/>
        <v>-5.3492646448519088E-2</v>
      </c>
    </row>
    <row r="1494" spans="2:8">
      <c r="B1494" s="13">
        <v>45266</v>
      </c>
      <c r="C1494">
        <v>8454.5498050000006</v>
      </c>
      <c r="D1494" s="262">
        <f t="shared" si="49"/>
        <v>79.195704680945767</v>
      </c>
      <c r="E1494">
        <v>1.0650904365344934E-2</v>
      </c>
      <c r="G1494">
        <v>1487</v>
      </c>
      <c r="H1494">
        <f t="shared" ca="1" si="50"/>
        <v>2.8390989564737675E-2</v>
      </c>
    </row>
    <row r="1495" spans="2:8">
      <c r="B1495" s="13">
        <v>39317</v>
      </c>
      <c r="C1495">
        <v>105.423973</v>
      </c>
      <c r="D1495" s="262">
        <f t="shared" si="49"/>
        <v>-0.9852758790035131</v>
      </c>
      <c r="E1495" s="105">
        <v>1.0628909592633131E-2</v>
      </c>
      <c r="G1495">
        <v>1488</v>
      </c>
      <c r="H1495">
        <f t="shared" ca="1" si="50"/>
        <v>-2.2642273951989787E-2</v>
      </c>
    </row>
    <row r="1496" spans="2:8">
      <c r="B1496" s="13">
        <v>45147</v>
      </c>
      <c r="C1496">
        <v>7159.9501950000003</v>
      </c>
      <c r="D1496" s="262">
        <f t="shared" si="49"/>
        <v>25.04437049853026</v>
      </c>
      <c r="E1496">
        <v>1.0607270786531519E-2</v>
      </c>
      <c r="G1496">
        <v>1489</v>
      </c>
      <c r="H1496">
        <f t="shared" ca="1" si="50"/>
        <v>-2.1406092574734765E-2</v>
      </c>
    </row>
    <row r="1497" spans="2:8">
      <c r="B1497" s="13">
        <v>41985</v>
      </c>
      <c r="C1497">
        <v>274.913544</v>
      </c>
      <c r="D1497" s="262">
        <f t="shared" si="49"/>
        <v>0.58781223722106868</v>
      </c>
      <c r="E1497" s="105">
        <v>1.0607128181794923E-2</v>
      </c>
      <c r="G1497">
        <v>1490</v>
      </c>
      <c r="H1497">
        <f t="shared" ca="1" si="50"/>
        <v>-3.5764682038813514E-2</v>
      </c>
    </row>
    <row r="1498" spans="2:8">
      <c r="B1498" s="13">
        <v>41653</v>
      </c>
      <c r="C1498">
        <v>173.13983200000001</v>
      </c>
      <c r="D1498" s="262">
        <f t="shared" si="49"/>
        <v>-0.79215425437395404</v>
      </c>
      <c r="E1498" s="105">
        <v>1.058015528699233E-2</v>
      </c>
      <c r="G1498">
        <v>1491</v>
      </c>
      <c r="H1498">
        <f t="shared" ca="1" si="50"/>
        <v>1.0413943929580649E-2</v>
      </c>
    </row>
    <row r="1499" spans="2:8">
      <c r="B1499" s="13">
        <v>42536</v>
      </c>
      <c r="C1499">
        <v>833.02081299999998</v>
      </c>
      <c r="D1499" s="262">
        <f t="shared" si="49"/>
        <v>-0.12676770336678173</v>
      </c>
      <c r="E1499" s="105">
        <v>1.0575932123215226E-2</v>
      </c>
      <c r="G1499">
        <v>1492</v>
      </c>
      <c r="H1499">
        <f t="shared" ca="1" si="50"/>
        <v>-1.6200390465731091E-2</v>
      </c>
    </row>
    <row r="1500" spans="2:8">
      <c r="B1500" s="13">
        <v>43146</v>
      </c>
      <c r="C1500">
        <v>953.95098900000005</v>
      </c>
      <c r="D1500" s="262">
        <f t="shared" si="49"/>
        <v>25.506927152193118</v>
      </c>
      <c r="E1500" s="105">
        <v>1.0573122113857785E-2</v>
      </c>
      <c r="G1500">
        <v>1493</v>
      </c>
      <c r="H1500">
        <f t="shared" ca="1" si="50"/>
        <v>-4.5351939163260045E-2</v>
      </c>
    </row>
    <row r="1501" spans="2:8">
      <c r="B1501" s="13">
        <v>39769</v>
      </c>
      <c r="C1501">
        <v>35.988742999999999</v>
      </c>
      <c r="D1501" s="262">
        <f t="shared" si="49"/>
        <v>-0.94745320048000803</v>
      </c>
      <c r="E1501" s="105">
        <v>1.056536803217651E-2</v>
      </c>
      <c r="G1501">
        <v>1494</v>
      </c>
      <c r="H1501">
        <f t="shared" ca="1" si="50"/>
        <v>-9.0970705835293677E-3</v>
      </c>
    </row>
    <row r="1502" spans="2:8">
      <c r="B1502" s="13">
        <v>42772</v>
      </c>
      <c r="C1502">
        <v>684.88934300000005</v>
      </c>
      <c r="D1502" s="262">
        <f t="shared" si="49"/>
        <v>5.8041931470366794</v>
      </c>
      <c r="E1502" s="105">
        <v>1.0562828497142532E-2</v>
      </c>
      <c r="G1502">
        <v>1495</v>
      </c>
      <c r="H1502">
        <f t="shared" ca="1" si="50"/>
        <v>2.4051651966013748E-2</v>
      </c>
    </row>
    <row r="1503" spans="2:8">
      <c r="B1503" s="13">
        <v>41596</v>
      </c>
      <c r="C1503">
        <v>100.656952</v>
      </c>
      <c r="D1503" s="262">
        <f t="shared" si="49"/>
        <v>0.37584343526551522</v>
      </c>
      <c r="E1503" s="105">
        <v>1.0559349791284971E-2</v>
      </c>
      <c r="G1503">
        <v>1496</v>
      </c>
      <c r="H1503">
        <f t="shared" ca="1" si="50"/>
        <v>-6.131051657501467E-2</v>
      </c>
    </row>
    <row r="1504" spans="2:8">
      <c r="B1504" s="13">
        <v>40106</v>
      </c>
      <c r="C1504">
        <v>73.160178999999999</v>
      </c>
      <c r="D1504" s="262">
        <f t="shared" si="49"/>
        <v>-8.672373314467334E-2</v>
      </c>
      <c r="E1504" s="105">
        <v>1.055762159629847E-2</v>
      </c>
      <c r="G1504">
        <v>1497</v>
      </c>
      <c r="H1504">
        <f t="shared" ca="1" si="50"/>
        <v>7.3910026191025538E-3</v>
      </c>
    </row>
    <row r="1505" spans="2:8">
      <c r="B1505" s="13">
        <v>39007</v>
      </c>
      <c r="C1505">
        <v>80.107391000000007</v>
      </c>
      <c r="D1505" s="262">
        <f t="shared" si="49"/>
        <v>-0.98751542694877448</v>
      </c>
      <c r="E1505" s="105">
        <v>1.0557216639755699E-2</v>
      </c>
      <c r="G1505">
        <v>1498</v>
      </c>
      <c r="H1505">
        <f t="shared" ca="1" si="50"/>
        <v>6.2824366249027139E-2</v>
      </c>
    </row>
    <row r="1506" spans="2:8">
      <c r="B1506" s="13">
        <v>44617</v>
      </c>
      <c r="C1506">
        <v>6416.5102539999998</v>
      </c>
      <c r="D1506" s="262">
        <f t="shared" si="49"/>
        <v>8.2060067045360885</v>
      </c>
      <c r="E1506" s="105">
        <v>1.0556735362406186E-2</v>
      </c>
      <c r="G1506">
        <v>1499</v>
      </c>
      <c r="H1506">
        <f t="shared" ca="1" si="50"/>
        <v>2.1286947695530585E-2</v>
      </c>
    </row>
    <row r="1507" spans="2:8">
      <c r="B1507" s="13">
        <v>42779</v>
      </c>
      <c r="C1507">
        <v>696.99169900000004</v>
      </c>
      <c r="D1507" s="262">
        <f t="shared" si="49"/>
        <v>-0.91878697201881021</v>
      </c>
      <c r="E1507" s="105">
        <v>1.0548291031572959E-2</v>
      </c>
      <c r="G1507">
        <v>1500</v>
      </c>
      <c r="H1507">
        <f t="shared" ca="1" si="50"/>
        <v>-2.4665540244899918E-3</v>
      </c>
    </row>
    <row r="1508" spans="2:8">
      <c r="B1508" s="13">
        <v>44721</v>
      </c>
      <c r="C1508">
        <v>8582.2646480000003</v>
      </c>
      <c r="D1508" s="262">
        <f t="shared" si="49"/>
        <v>8.5256970257418825</v>
      </c>
      <c r="E1508" s="105">
        <v>1.0542797774782208E-2</v>
      </c>
      <c r="G1508">
        <v>1501</v>
      </c>
      <c r="H1508">
        <f t="shared" ca="1" si="50"/>
        <v>-4.1720624596054023E-2</v>
      </c>
    </row>
    <row r="1509" spans="2:8">
      <c r="B1509" s="13">
        <v>42256</v>
      </c>
      <c r="C1509">
        <v>900.95922900000005</v>
      </c>
      <c r="D1509" s="262">
        <f t="shared" si="49"/>
        <v>14.200290930875042</v>
      </c>
      <c r="E1509" s="105">
        <v>1.0530071986208166E-2</v>
      </c>
      <c r="G1509">
        <v>1502</v>
      </c>
      <c r="H1509">
        <f t="shared" ca="1" si="50"/>
        <v>-4.9574838595619723E-2</v>
      </c>
    </row>
    <row r="1510" spans="2:8">
      <c r="B1510" s="13">
        <v>38398</v>
      </c>
      <c r="C1510">
        <v>59.272499000000003</v>
      </c>
      <c r="D1510" s="262">
        <f t="shared" si="49"/>
        <v>-0.21119202783652113</v>
      </c>
      <c r="E1510" s="105">
        <v>1.0519909241509789E-2</v>
      </c>
      <c r="G1510">
        <v>1503</v>
      </c>
      <c r="H1510">
        <f t="shared" ca="1" si="50"/>
        <v>-1.1573623800715618E-3</v>
      </c>
    </row>
    <row r="1511" spans="2:8">
      <c r="B1511" s="13">
        <v>39497</v>
      </c>
      <c r="C1511">
        <v>75.141861000000006</v>
      </c>
      <c r="D1511" s="262">
        <f t="shared" si="49"/>
        <v>0.26631035254359803</v>
      </c>
      <c r="E1511" s="105">
        <v>1.0511004130432157E-2</v>
      </c>
      <c r="G1511">
        <v>1504</v>
      </c>
      <c r="H1511">
        <f t="shared" ca="1" si="50"/>
        <v>-1.3010559951284086E-2</v>
      </c>
    </row>
    <row r="1512" spans="2:8">
      <c r="B1512" s="13">
        <v>38469</v>
      </c>
      <c r="C1512">
        <v>59.339213999999998</v>
      </c>
      <c r="D1512" s="262">
        <f t="shared" si="49"/>
        <v>-0.99188318209797377</v>
      </c>
      <c r="E1512" s="105">
        <v>1.0508146729565581E-2</v>
      </c>
      <c r="G1512">
        <v>1505</v>
      </c>
      <c r="H1512">
        <f t="shared" ca="1" si="50"/>
        <v>2.0106266141600444E-2</v>
      </c>
    </row>
    <row r="1513" spans="2:8">
      <c r="B1513" s="13">
        <v>45183</v>
      </c>
      <c r="C1513">
        <v>7310.6499020000001</v>
      </c>
      <c r="D1513" s="262">
        <f t="shared" si="49"/>
        <v>-4.2588603996453124E-2</v>
      </c>
      <c r="E1513">
        <v>1.0505000384191361E-2</v>
      </c>
      <c r="G1513">
        <v>1506</v>
      </c>
      <c r="H1513">
        <f t="shared" ca="1" si="50"/>
        <v>5.3014650362954309E-2</v>
      </c>
    </row>
    <row r="1514" spans="2:8">
      <c r="B1514" s="13">
        <v>45370</v>
      </c>
      <c r="C1514">
        <v>7635.8500979999999</v>
      </c>
      <c r="D1514" s="262">
        <f t="shared" si="49"/>
        <v>8.4595709740438529</v>
      </c>
      <c r="E1514">
        <v>1.0500906239661205E-2</v>
      </c>
      <c r="G1514">
        <v>1507</v>
      </c>
      <c r="H1514">
        <f t="shared" ca="1" si="50"/>
        <v>1.4371798652774848E-2</v>
      </c>
    </row>
    <row r="1515" spans="2:8">
      <c r="B1515" s="13">
        <v>43987</v>
      </c>
      <c r="C1515">
        <v>807.20892300000003</v>
      </c>
      <c r="D1515" s="262">
        <f t="shared" si="49"/>
        <v>5.2795921966505057</v>
      </c>
      <c r="E1515" s="105">
        <v>1.0493296055105496E-2</v>
      </c>
      <c r="G1515">
        <v>1508</v>
      </c>
      <c r="H1515">
        <f t="shared" ca="1" si="50"/>
        <v>-4.2886548346590822E-2</v>
      </c>
    </row>
    <row r="1516" spans="2:8">
      <c r="B1516" s="13">
        <v>40276</v>
      </c>
      <c r="C1516">
        <v>128.54480000000001</v>
      </c>
      <c r="D1516" s="262">
        <f t="shared" si="49"/>
        <v>-0.97632932548025464</v>
      </c>
      <c r="E1516" s="105">
        <v>1.0476164984456592E-2</v>
      </c>
      <c r="G1516">
        <v>1509</v>
      </c>
      <c r="H1516">
        <f t="shared" ca="1" si="50"/>
        <v>1.7311420638504625E-2</v>
      </c>
    </row>
    <row r="1517" spans="2:8">
      <c r="B1517" s="13">
        <v>44554</v>
      </c>
      <c r="C1517">
        <v>5430.5507809999999</v>
      </c>
      <c r="D1517" s="262">
        <f t="shared" si="49"/>
        <v>4.8805153679007303</v>
      </c>
      <c r="E1517" s="105">
        <v>1.0451605435945754E-2</v>
      </c>
      <c r="G1517">
        <v>1510</v>
      </c>
      <c r="H1517">
        <f t="shared" ca="1" si="50"/>
        <v>2.8023722216779189E-2</v>
      </c>
    </row>
    <row r="1518" spans="2:8">
      <c r="B1518" s="13">
        <v>42341</v>
      </c>
      <c r="C1518">
        <v>923.48211700000002</v>
      </c>
      <c r="D1518" s="262">
        <f t="shared" si="49"/>
        <v>11.640349669913496</v>
      </c>
      <c r="E1518" s="105">
        <v>1.0449610257333403E-2</v>
      </c>
      <c r="G1518">
        <v>1511</v>
      </c>
      <c r="H1518">
        <f t="shared" ca="1" si="50"/>
        <v>2.3142370405817854E-2</v>
      </c>
    </row>
    <row r="1519" spans="2:8">
      <c r="B1519" s="13">
        <v>38706</v>
      </c>
      <c r="C1519">
        <v>73.058273</v>
      </c>
      <c r="D1519" s="262">
        <f t="shared" si="49"/>
        <v>-0.98953205415920087</v>
      </c>
      <c r="E1519" s="105">
        <v>1.0431422786768478E-2</v>
      </c>
      <c r="G1519">
        <v>1512</v>
      </c>
      <c r="H1519">
        <f t="shared" ca="1" si="50"/>
        <v>3.6572054276205593E-2</v>
      </c>
    </row>
    <row r="1520" spans="2:8">
      <c r="B1520" s="13">
        <v>44897</v>
      </c>
      <c r="C1520">
        <v>6979.2368159999996</v>
      </c>
      <c r="D1520" s="262">
        <f t="shared" si="49"/>
        <v>56.735854449036104</v>
      </c>
      <c r="E1520" s="105">
        <v>1.0421778394863723E-2</v>
      </c>
      <c r="G1520">
        <v>1513</v>
      </c>
      <c r="H1520">
        <f t="shared" ca="1" si="50"/>
        <v>1.8845754312418528E-2</v>
      </c>
    </row>
    <row r="1521" spans="2:8">
      <c r="B1521" s="13">
        <v>39260</v>
      </c>
      <c r="C1521">
        <v>120.882195</v>
      </c>
      <c r="D1521" s="262">
        <f t="shared" si="49"/>
        <v>0.9144581680510574</v>
      </c>
      <c r="E1521" s="105">
        <v>1.0418219034313668E-2</v>
      </c>
      <c r="G1521">
        <v>1514</v>
      </c>
      <c r="H1521">
        <f t="shared" ca="1" si="50"/>
        <v>2.3571411257407561E-2</v>
      </c>
    </row>
    <row r="1522" spans="2:8">
      <c r="B1522" s="13">
        <v>38519</v>
      </c>
      <c r="C1522">
        <v>63.141727000000003</v>
      </c>
      <c r="D1522" s="262">
        <f t="shared" si="49"/>
        <v>-0.88789393940319339</v>
      </c>
      <c r="E1522" s="105">
        <v>1.040824849512666E-2</v>
      </c>
      <c r="G1522">
        <v>1515</v>
      </c>
      <c r="H1522">
        <f t="shared" ca="1" si="50"/>
        <v>-1.3392393731874622E-2</v>
      </c>
    </row>
    <row r="1523" spans="2:8">
      <c r="B1523" s="13">
        <v>42180</v>
      </c>
      <c r="C1523">
        <v>563.23205600000006</v>
      </c>
      <c r="D1523" s="262">
        <f t="shared" si="49"/>
        <v>-8.5221378403755779E-2</v>
      </c>
      <c r="E1523" s="105">
        <v>1.0393216900239239E-2</v>
      </c>
      <c r="G1523">
        <v>1516</v>
      </c>
      <c r="H1523">
        <f t="shared" ca="1" si="50"/>
        <v>-5.7837486027647766E-2</v>
      </c>
    </row>
    <row r="1524" spans="2:8">
      <c r="B1524" s="13">
        <v>42657</v>
      </c>
      <c r="C1524">
        <v>615.703125</v>
      </c>
      <c r="D1524" s="262">
        <f t="shared" si="49"/>
        <v>3.6422777470103709</v>
      </c>
      <c r="E1524" s="105">
        <v>1.0369941704231164E-2</v>
      </c>
      <c r="G1524">
        <v>1517</v>
      </c>
      <c r="H1524">
        <f t="shared" ca="1" si="50"/>
        <v>2.6900673190948448E-2</v>
      </c>
    </row>
    <row r="1525" spans="2:8">
      <c r="B1525" s="13">
        <v>40490</v>
      </c>
      <c r="C1525">
        <v>132.62953200000001</v>
      </c>
      <c r="D1525" s="262">
        <f t="shared" si="49"/>
        <v>0.9787793775101854</v>
      </c>
      <c r="E1525" s="105">
        <v>1.0366004796006478E-2</v>
      </c>
      <c r="G1525">
        <v>1518</v>
      </c>
      <c r="H1525">
        <f t="shared" ca="1" si="50"/>
        <v>3.3817850091199663E-4</v>
      </c>
    </row>
    <row r="1526" spans="2:8">
      <c r="B1526" s="13">
        <v>40050</v>
      </c>
      <c r="C1526">
        <v>67.025931999999997</v>
      </c>
      <c r="D1526" s="262">
        <f t="shared" si="49"/>
        <v>-0.9839816366133245</v>
      </c>
      <c r="E1526" s="105">
        <v>1.0339705175743424E-2</v>
      </c>
      <c r="G1526">
        <v>1519</v>
      </c>
      <c r="H1526">
        <f t="shared" ca="1" si="50"/>
        <v>-4.1710588345965638E-3</v>
      </c>
    </row>
    <row r="1527" spans="2:8">
      <c r="B1527" s="13">
        <v>44418</v>
      </c>
      <c r="C1527">
        <v>4184.3183589999999</v>
      </c>
      <c r="D1527" s="262">
        <f t="shared" si="49"/>
        <v>138.71916510927602</v>
      </c>
      <c r="E1527" s="105">
        <v>1.0321104454513241E-2</v>
      </c>
      <c r="G1527">
        <v>1520</v>
      </c>
      <c r="H1527">
        <f t="shared" ca="1" si="50"/>
        <v>-7.714654336109921E-4</v>
      </c>
    </row>
    <row r="1528" spans="2:8">
      <c r="B1528" s="13">
        <v>37551</v>
      </c>
      <c r="C1528">
        <v>29.948063000000001</v>
      </c>
      <c r="D1528" s="262">
        <f t="shared" si="49"/>
        <v>-0.96871347963543064</v>
      </c>
      <c r="E1528" s="105">
        <v>1.032050957452778E-2</v>
      </c>
      <c r="G1528">
        <v>1521</v>
      </c>
      <c r="H1528">
        <f t="shared" ca="1" si="50"/>
        <v>-5.0840025669411038E-2</v>
      </c>
    </row>
    <row r="1529" spans="2:8">
      <c r="B1529" s="13">
        <v>43454</v>
      </c>
      <c r="C1529">
        <v>957.21936000000005</v>
      </c>
      <c r="D1529" s="262">
        <f t="shared" si="49"/>
        <v>13.241598868931648</v>
      </c>
      <c r="E1529" s="105">
        <v>1.0315431735218258E-2</v>
      </c>
      <c r="G1529">
        <v>1522</v>
      </c>
      <c r="H1529">
        <f t="shared" ca="1" si="50"/>
        <v>1.6211325637309898E-2</v>
      </c>
    </row>
    <row r="1530" spans="2:8">
      <c r="B1530" s="13">
        <v>38782</v>
      </c>
      <c r="C1530">
        <v>67.212913999999998</v>
      </c>
      <c r="D1530" s="262">
        <f t="shared" si="49"/>
        <v>0.32612971547316144</v>
      </c>
      <c r="E1530" s="105">
        <v>1.0306483123637716E-2</v>
      </c>
      <c r="G1530">
        <v>1523</v>
      </c>
      <c r="H1530">
        <f t="shared" ca="1" si="50"/>
        <v>5.252445897527244E-3</v>
      </c>
    </row>
    <row r="1531" spans="2:8">
      <c r="B1531" s="13">
        <v>38337</v>
      </c>
      <c r="C1531">
        <v>50.683514000000002</v>
      </c>
      <c r="D1531" s="262">
        <f t="shared" si="49"/>
        <v>-0.99284151399620135</v>
      </c>
      <c r="E1531" s="105">
        <v>1.0306263235305421E-2</v>
      </c>
      <c r="G1531">
        <v>1524</v>
      </c>
      <c r="H1531">
        <f t="shared" ca="1" si="50"/>
        <v>-8.0195893965711324E-3</v>
      </c>
    </row>
    <row r="1532" spans="2:8">
      <c r="B1532" s="13">
        <v>45155</v>
      </c>
      <c r="C1532">
        <v>7080.2001950000003</v>
      </c>
      <c r="D1532" s="262">
        <f t="shared" si="49"/>
        <v>0.19290613161144723</v>
      </c>
      <c r="E1532">
        <v>1.0280929204930159E-2</v>
      </c>
      <c r="G1532">
        <v>1525</v>
      </c>
      <c r="H1532">
        <f t="shared" ca="1" si="50"/>
        <v>2.3006279372293343E-2</v>
      </c>
    </row>
    <row r="1533" spans="2:8">
      <c r="B1533" s="13">
        <v>44524</v>
      </c>
      <c r="C1533">
        <v>5935.2534180000002</v>
      </c>
      <c r="D1533" s="262">
        <f t="shared" si="49"/>
        <v>78.044676834010573</v>
      </c>
      <c r="E1533" s="105">
        <v>1.0275380937094142E-2</v>
      </c>
      <c r="G1533">
        <v>1526</v>
      </c>
      <c r="H1533">
        <f t="shared" ca="1" si="50"/>
        <v>6.8738342503568514E-2</v>
      </c>
    </row>
    <row r="1534" spans="2:8">
      <c r="B1534" s="13">
        <v>39485</v>
      </c>
      <c r="C1534">
        <v>75.087326000000004</v>
      </c>
      <c r="D1534" s="262">
        <f t="shared" si="49"/>
        <v>1.4938437495620094</v>
      </c>
      <c r="E1534" s="105">
        <v>1.0271526902797744E-2</v>
      </c>
      <c r="G1534">
        <v>1527</v>
      </c>
      <c r="H1534">
        <f t="shared" ca="1" si="50"/>
        <v>-3.1209046200974096E-2</v>
      </c>
    </row>
    <row r="1535" spans="2:8">
      <c r="B1535" s="13">
        <v>37607</v>
      </c>
      <c r="C1535">
        <v>30.109074</v>
      </c>
      <c r="D1535" s="262">
        <f t="shared" si="49"/>
        <v>-0.54270423296064485</v>
      </c>
      <c r="E1535" s="105">
        <v>1.0264753204627447E-2</v>
      </c>
      <c r="G1535">
        <v>1528</v>
      </c>
      <c r="H1535">
        <f t="shared" ca="1" si="50"/>
        <v>-5.318243301155808E-3</v>
      </c>
    </row>
    <row r="1536" spans="2:8">
      <c r="B1536" s="13">
        <v>38889</v>
      </c>
      <c r="C1536">
        <v>65.841576000000003</v>
      </c>
      <c r="D1536" s="262">
        <f t="shared" si="49"/>
        <v>-0.42338972188231527</v>
      </c>
      <c r="E1536" s="105">
        <v>1.0257706214455207E-2</v>
      </c>
      <c r="G1536">
        <v>1529</v>
      </c>
      <c r="H1536">
        <f t="shared" ca="1" si="50"/>
        <v>1.3368670032824947E-2</v>
      </c>
    </row>
    <row r="1537" spans="2:8">
      <c r="B1537" s="13">
        <v>39223</v>
      </c>
      <c r="C1537">
        <v>114.187309</v>
      </c>
      <c r="D1537" s="262">
        <f t="shared" si="49"/>
        <v>-0.84246418970333481</v>
      </c>
      <c r="E1537" s="105">
        <v>1.0239651408412013E-2</v>
      </c>
      <c r="G1537">
        <v>1530</v>
      </c>
      <c r="H1537">
        <f t="shared" ca="1" si="50"/>
        <v>-3.0773641714064211E-2</v>
      </c>
    </row>
    <row r="1538" spans="2:8">
      <c r="B1538" s="13">
        <v>42837</v>
      </c>
      <c r="C1538">
        <v>724.83398399999999</v>
      </c>
      <c r="D1538" s="262">
        <f t="shared" si="49"/>
        <v>22.996612822376878</v>
      </c>
      <c r="E1538" s="105">
        <v>1.0237565473283331E-2</v>
      </c>
      <c r="G1538">
        <v>1531</v>
      </c>
      <c r="H1538">
        <f t="shared" ca="1" si="50"/>
        <v>-4.8373406013052879E-2</v>
      </c>
    </row>
    <row r="1539" spans="2:8">
      <c r="B1539" s="13">
        <v>38111</v>
      </c>
      <c r="C1539">
        <v>30.205679</v>
      </c>
      <c r="D1539" s="262">
        <f t="shared" si="49"/>
        <v>-0.14459325566095629</v>
      </c>
      <c r="E1539" s="105">
        <v>1.0231655744336399E-2</v>
      </c>
      <c r="G1539">
        <v>1532</v>
      </c>
      <c r="H1539">
        <f t="shared" ca="1" si="50"/>
        <v>9.7081625868057735E-3</v>
      </c>
    </row>
    <row r="1540" spans="2:8">
      <c r="B1540" s="13">
        <v>39771</v>
      </c>
      <c r="C1540">
        <v>35.311481000000001</v>
      </c>
      <c r="D1540" s="262">
        <f t="shared" si="49"/>
        <v>-0.97331353694467804</v>
      </c>
      <c r="E1540" s="105">
        <v>1.0225999334383227E-2</v>
      </c>
      <c r="G1540">
        <v>1533</v>
      </c>
      <c r="H1540">
        <f t="shared" ca="1" si="50"/>
        <v>4.2221540181772634E-2</v>
      </c>
    </row>
    <row r="1541" spans="2:8">
      <c r="B1541" s="13">
        <v>43301</v>
      </c>
      <c r="C1541">
        <v>1323.1982419999999</v>
      </c>
      <c r="D1541" s="262">
        <f t="shared" si="49"/>
        <v>-0.81878217310180879</v>
      </c>
      <c r="E1541" s="105">
        <v>1.0214408108384821E-2</v>
      </c>
      <c r="G1541">
        <v>1534</v>
      </c>
      <c r="H1541">
        <f t="shared" ca="1" si="50"/>
        <v>-3.7310329245795661E-3</v>
      </c>
    </row>
    <row r="1542" spans="2:8">
      <c r="B1542" s="13">
        <v>45196</v>
      </c>
      <c r="C1542">
        <v>7301.7001950000003</v>
      </c>
      <c r="D1542" s="262">
        <f t="shared" si="49"/>
        <v>7.1619973305327562</v>
      </c>
      <c r="E1542">
        <v>1.0196485196458266E-2</v>
      </c>
      <c r="G1542">
        <v>1535</v>
      </c>
      <c r="H1542">
        <f t="shared" ca="1" si="50"/>
        <v>3.6615612909864315E-2</v>
      </c>
    </row>
    <row r="1543" spans="2:8">
      <c r="B1543" s="13">
        <v>44022</v>
      </c>
      <c r="C1543">
        <v>894.59722899999997</v>
      </c>
      <c r="D1543" s="262">
        <f t="shared" si="49"/>
        <v>10.794180717915561</v>
      </c>
      <c r="E1543" s="105">
        <v>1.0190551774812099E-2</v>
      </c>
      <c r="G1543">
        <v>1536</v>
      </c>
      <c r="H1543">
        <f t="shared" ca="1" si="50"/>
        <v>6.6763685823196708E-2</v>
      </c>
    </row>
    <row r="1544" spans="2:8">
      <c r="B1544" s="13">
        <v>39484</v>
      </c>
      <c r="C1544">
        <v>75.850730999999996</v>
      </c>
      <c r="D1544" s="262">
        <f t="shared" ref="D1544:D1607" si="51">(C1544-C1545)/C1545</f>
        <v>-0.12192970370084139</v>
      </c>
      <c r="E1544" s="105">
        <v>1.0166895542398082E-2</v>
      </c>
      <c r="G1544">
        <v>1537</v>
      </c>
      <c r="H1544">
        <f t="shared" ca="1" si="50"/>
        <v>-3.2267571923914197E-2</v>
      </c>
    </row>
    <row r="1545" spans="2:8">
      <c r="B1545" s="13">
        <v>40837</v>
      </c>
      <c r="C1545">
        <v>86.383437999999998</v>
      </c>
      <c r="D1545" s="262">
        <f t="shared" si="51"/>
        <v>-0.22974602461155086</v>
      </c>
      <c r="E1545" s="105">
        <v>1.0155931324011413E-2</v>
      </c>
      <c r="G1545">
        <v>1538</v>
      </c>
      <c r="H1545">
        <f t="shared" ref="H1545:H1608" ca="1" si="52">_xlfn.NORM.INV(RAND(),N$9,N$10)</f>
        <v>1.1420629817949711E-2</v>
      </c>
    </row>
    <row r="1546" spans="2:8">
      <c r="B1546" s="13">
        <v>39310</v>
      </c>
      <c r="C1546">
        <v>112.149292</v>
      </c>
      <c r="D1546" s="262">
        <f t="shared" si="51"/>
        <v>-0.87309911529157325</v>
      </c>
      <c r="E1546" s="105">
        <v>1.0150413922441207E-2</v>
      </c>
      <c r="G1546">
        <v>1539</v>
      </c>
      <c r="H1546">
        <f t="shared" ca="1" si="52"/>
        <v>2.5179745101075408E-2</v>
      </c>
    </row>
    <row r="1547" spans="2:8">
      <c r="B1547" s="13">
        <v>42464</v>
      </c>
      <c r="C1547">
        <v>883.75500499999998</v>
      </c>
      <c r="D1547" s="262">
        <f t="shared" si="51"/>
        <v>0.60713332675656573</v>
      </c>
      <c r="E1547" s="105">
        <v>1.01496749871114E-2</v>
      </c>
      <c r="G1547">
        <v>1540</v>
      </c>
      <c r="H1547">
        <f t="shared" ca="1" si="52"/>
        <v>1.1541677126490719E-2</v>
      </c>
    </row>
    <row r="1548" spans="2:8">
      <c r="B1548" s="13">
        <v>42081</v>
      </c>
      <c r="C1548">
        <v>549.895264</v>
      </c>
      <c r="D1548" s="262">
        <f t="shared" si="51"/>
        <v>10.020021581712772</v>
      </c>
      <c r="E1548" s="105">
        <v>1.0142025336626653E-2</v>
      </c>
      <c r="G1548">
        <v>1541</v>
      </c>
      <c r="H1548">
        <f t="shared" ca="1" si="52"/>
        <v>-6.4584617231198849E-2</v>
      </c>
    </row>
    <row r="1549" spans="2:8">
      <c r="B1549" s="13">
        <v>38366</v>
      </c>
      <c r="C1549">
        <v>49.899653999999998</v>
      </c>
      <c r="D1549" s="262">
        <f t="shared" si="51"/>
        <v>-0.92608249364969786</v>
      </c>
      <c r="E1549" s="105">
        <v>1.0128460283305482E-2</v>
      </c>
      <c r="G1549">
        <v>1542</v>
      </c>
      <c r="H1549">
        <f t="shared" ca="1" si="52"/>
        <v>1.6549225286757153E-2</v>
      </c>
    </row>
    <row r="1550" spans="2:8">
      <c r="B1550" s="13">
        <v>42803</v>
      </c>
      <c r="C1550">
        <v>675.07220500000005</v>
      </c>
      <c r="D1550" s="262">
        <f t="shared" si="51"/>
        <v>-0.85550654870716203</v>
      </c>
      <c r="E1550" s="105">
        <v>1.0118554659992148E-2</v>
      </c>
      <c r="G1550">
        <v>1543</v>
      </c>
      <c r="H1550">
        <f t="shared" ca="1" si="52"/>
        <v>5.7168388189365302E-2</v>
      </c>
    </row>
    <row r="1551" spans="2:8">
      <c r="B1551" s="13">
        <v>44428</v>
      </c>
      <c r="C1551">
        <v>4671.9916990000002</v>
      </c>
      <c r="D1551" s="262">
        <f t="shared" si="51"/>
        <v>46.556543109960785</v>
      </c>
      <c r="E1551" s="105">
        <v>1.0095423566391893E-2</v>
      </c>
      <c r="G1551">
        <v>1544</v>
      </c>
      <c r="H1551">
        <f t="shared" ca="1" si="52"/>
        <v>3.8425048724693343E-2</v>
      </c>
    </row>
    <row r="1552" spans="2:8">
      <c r="B1552" s="13">
        <v>41129</v>
      </c>
      <c r="C1552">
        <v>98.240775999999997</v>
      </c>
      <c r="D1552" s="262">
        <f t="shared" si="51"/>
        <v>-0.65196772612819831</v>
      </c>
      <c r="E1552" s="105">
        <v>1.0094106117629141E-2</v>
      </c>
      <c r="G1552">
        <v>1545</v>
      </c>
      <c r="H1552">
        <f t="shared" ca="1" si="52"/>
        <v>4.4071198556676697E-3</v>
      </c>
    </row>
    <row r="1553" spans="2:8">
      <c r="B1553" s="13">
        <v>41893</v>
      </c>
      <c r="C1553">
        <v>282.274902</v>
      </c>
      <c r="D1553" s="262">
        <f t="shared" si="51"/>
        <v>1.6767014185493581</v>
      </c>
      <c r="E1553" s="105">
        <v>1.0081390491961615E-2</v>
      </c>
      <c r="G1553">
        <v>1546</v>
      </c>
      <c r="H1553">
        <f t="shared" ca="1" si="52"/>
        <v>1.5041093794713445E-2</v>
      </c>
    </row>
    <row r="1554" spans="2:8">
      <c r="B1554" s="13">
        <v>40571</v>
      </c>
      <c r="C1554">
        <v>105.456253</v>
      </c>
      <c r="D1554" s="262">
        <f t="shared" si="51"/>
        <v>-0.13664046551092179</v>
      </c>
      <c r="E1554" s="105">
        <v>1.0071070976296727E-2</v>
      </c>
      <c r="G1554">
        <v>1547</v>
      </c>
      <c r="H1554">
        <f t="shared" ca="1" si="52"/>
        <v>1.5420320945945484E-3</v>
      </c>
    </row>
    <row r="1555" spans="2:8">
      <c r="B1555" s="13">
        <v>39275</v>
      </c>
      <c r="C1555">
        <v>122.146393</v>
      </c>
      <c r="D1555" s="262">
        <f t="shared" si="51"/>
        <v>-0.86363176697826427</v>
      </c>
      <c r="E1555" s="105">
        <v>1.0070631284919062E-2</v>
      </c>
      <c r="G1555">
        <v>1548</v>
      </c>
      <c r="H1555">
        <f t="shared" ca="1" si="52"/>
        <v>-2.718313439227087E-2</v>
      </c>
    </row>
    <row r="1556" spans="2:8">
      <c r="B1556" s="13">
        <v>42444</v>
      </c>
      <c r="C1556">
        <v>895.71002199999998</v>
      </c>
      <c r="D1556" s="262">
        <f t="shared" si="51"/>
        <v>7.3184230140374993</v>
      </c>
      <c r="E1556" s="105">
        <v>1.0065405091010971E-2</v>
      </c>
      <c r="G1556">
        <v>1549</v>
      </c>
      <c r="H1556">
        <f t="shared" ca="1" si="52"/>
        <v>-8.7715523191981264E-3</v>
      </c>
    </row>
    <row r="1557" spans="2:8">
      <c r="B1557" s="13">
        <v>39322</v>
      </c>
      <c r="C1557">
        <v>107.677864</v>
      </c>
      <c r="D1557" s="262">
        <f t="shared" si="51"/>
        <v>0.26035798552172501</v>
      </c>
      <c r="E1557" s="105">
        <v>1.0059692447607217E-2</v>
      </c>
      <c r="G1557">
        <v>1550</v>
      </c>
      <c r="H1557">
        <f t="shared" ca="1" si="52"/>
        <v>-2.0915807704867555E-2</v>
      </c>
    </row>
    <row r="1558" spans="2:8">
      <c r="B1558" s="13">
        <v>41389</v>
      </c>
      <c r="C1558">
        <v>85.434348999999997</v>
      </c>
      <c r="D1558" s="262">
        <f t="shared" si="51"/>
        <v>1.6588442903750844</v>
      </c>
      <c r="E1558" s="105">
        <v>1.0059326467186941E-2</v>
      </c>
      <c r="G1558">
        <v>1551</v>
      </c>
      <c r="H1558">
        <f t="shared" ca="1" si="52"/>
        <v>9.5103033175128887E-3</v>
      </c>
    </row>
    <row r="1559" spans="2:8">
      <c r="B1559" s="13">
        <v>39848</v>
      </c>
      <c r="C1559">
        <v>32.132137</v>
      </c>
      <c r="D1559" s="262">
        <f t="shared" si="51"/>
        <v>-0.7159387785081851</v>
      </c>
      <c r="E1559" s="105">
        <v>1.0053053021020891E-2</v>
      </c>
      <c r="G1559">
        <v>1552</v>
      </c>
      <c r="H1559">
        <f t="shared" ca="1" si="52"/>
        <v>-2.1121997558573753E-3</v>
      </c>
    </row>
    <row r="1560" spans="2:8">
      <c r="B1560" s="13">
        <v>40375</v>
      </c>
      <c r="C1560">
        <v>113.11694300000001</v>
      </c>
      <c r="D1560" s="262">
        <f t="shared" si="51"/>
        <v>-0.86361286846783536</v>
      </c>
      <c r="E1560" s="105">
        <v>1.00374469538543E-2</v>
      </c>
      <c r="G1560">
        <v>1553</v>
      </c>
      <c r="H1560">
        <f t="shared" ca="1" si="52"/>
        <v>-2.4308800548795313E-2</v>
      </c>
    </row>
    <row r="1561" spans="2:8">
      <c r="B1561" s="13">
        <v>42998</v>
      </c>
      <c r="C1561">
        <v>829.381348</v>
      </c>
      <c r="D1561" s="262">
        <f t="shared" si="51"/>
        <v>-8.3926966298259312E-2</v>
      </c>
      <c r="E1561" s="105">
        <v>1.0033375241730424E-2</v>
      </c>
      <c r="G1561">
        <v>1554</v>
      </c>
      <c r="H1561">
        <f t="shared" ca="1" si="52"/>
        <v>-2.2631045666043174E-2</v>
      </c>
    </row>
    <row r="1562" spans="2:8">
      <c r="B1562" s="13">
        <v>43095</v>
      </c>
      <c r="C1562">
        <v>905.36596699999996</v>
      </c>
      <c r="D1562" s="262">
        <f t="shared" si="51"/>
        <v>10.764186769761233</v>
      </c>
      <c r="E1562" s="105">
        <v>1.0031464287536576E-2</v>
      </c>
      <c r="G1562">
        <v>1555</v>
      </c>
      <c r="H1562">
        <f t="shared" ca="1" si="52"/>
        <v>6.2250160610261387E-4</v>
      </c>
    </row>
    <row r="1563" spans="2:8">
      <c r="B1563" s="13">
        <v>39603</v>
      </c>
      <c r="C1563">
        <v>76.959502999999998</v>
      </c>
      <c r="D1563" s="262">
        <f t="shared" si="51"/>
        <v>2.6403380919614183</v>
      </c>
      <c r="E1563" s="105">
        <v>1.0019044152803094E-2</v>
      </c>
      <c r="G1563">
        <v>1556</v>
      </c>
      <c r="H1563">
        <f t="shared" ca="1" si="52"/>
        <v>-1.4090634290090612E-3</v>
      </c>
    </row>
    <row r="1564" spans="2:8">
      <c r="B1564" s="13">
        <v>37750</v>
      </c>
      <c r="C1564">
        <v>21.140757000000001</v>
      </c>
      <c r="D1564" s="262">
        <f t="shared" si="51"/>
        <v>-0.99749290132691959</v>
      </c>
      <c r="E1564" s="105">
        <v>1.0000268973410747E-2</v>
      </c>
      <c r="G1564">
        <v>1557</v>
      </c>
      <c r="H1564">
        <f t="shared" ca="1" si="52"/>
        <v>4.9613130999439072E-2</v>
      </c>
    </row>
    <row r="1565" spans="2:8">
      <c r="B1565" s="13">
        <v>44704</v>
      </c>
      <c r="C1565">
        <v>8432.359375</v>
      </c>
      <c r="D1565" s="262">
        <f t="shared" si="51"/>
        <v>342.869377575648</v>
      </c>
      <c r="E1565" s="105">
        <v>9.9733679744545608E-3</v>
      </c>
      <c r="G1565">
        <v>1558</v>
      </c>
      <c r="H1565">
        <f t="shared" ca="1" si="52"/>
        <v>-4.0348046189778919E-3</v>
      </c>
    </row>
    <row r="1566" spans="2:8">
      <c r="B1566" s="13">
        <v>37784</v>
      </c>
      <c r="C1566">
        <v>24.521984</v>
      </c>
      <c r="D1566" s="262">
        <f t="shared" si="51"/>
        <v>-0.95862742720496386</v>
      </c>
      <c r="E1566" s="105">
        <v>9.9470916206544201E-3</v>
      </c>
      <c r="G1566">
        <v>1559</v>
      </c>
      <c r="H1566">
        <f t="shared" ca="1" si="52"/>
        <v>-3.1874277789892547E-2</v>
      </c>
    </row>
    <row r="1567" spans="2:8">
      <c r="B1567" s="13">
        <v>42676</v>
      </c>
      <c r="C1567">
        <v>592.71112100000005</v>
      </c>
      <c r="D1567" s="262">
        <f t="shared" si="51"/>
        <v>-0.54172639469083084</v>
      </c>
      <c r="E1567" s="105">
        <v>9.9332681265264892E-3</v>
      </c>
      <c r="G1567">
        <v>1560</v>
      </c>
      <c r="H1567">
        <f t="shared" ca="1" si="52"/>
        <v>-1.715216467513753E-2</v>
      </c>
    </row>
    <row r="1568" spans="2:8">
      <c r="B1568" s="13">
        <v>43350</v>
      </c>
      <c r="C1568">
        <v>1293.3564449999999</v>
      </c>
      <c r="D1568" s="262">
        <f t="shared" si="51"/>
        <v>0.83348257307633467</v>
      </c>
      <c r="E1568" s="105">
        <v>9.9284944204084784E-3</v>
      </c>
      <c r="G1568">
        <v>1561</v>
      </c>
      <c r="H1568">
        <f t="shared" ca="1" si="52"/>
        <v>-3.3193637480977853E-2</v>
      </c>
    </row>
    <row r="1569" spans="2:8">
      <c r="B1569" s="13">
        <v>42639</v>
      </c>
      <c r="C1569">
        <v>705.40972899999997</v>
      </c>
      <c r="D1569" s="262">
        <f t="shared" si="51"/>
        <v>19.434015190658695</v>
      </c>
      <c r="E1569" s="105">
        <v>9.9152712244389429E-3</v>
      </c>
      <c r="G1569">
        <v>1562</v>
      </c>
      <c r="H1569">
        <f t="shared" ca="1" si="52"/>
        <v>-2.1326945318475267E-2</v>
      </c>
    </row>
    <row r="1570" spans="2:8">
      <c r="B1570" s="13">
        <v>39792</v>
      </c>
      <c r="C1570">
        <v>34.521346999999999</v>
      </c>
      <c r="D1570" s="262">
        <f t="shared" si="51"/>
        <v>-0.99635884377760497</v>
      </c>
      <c r="E1570" s="105">
        <v>9.9064977750743816E-3</v>
      </c>
      <c r="G1570">
        <v>1563</v>
      </c>
      <c r="H1570">
        <f t="shared" ca="1" si="52"/>
        <v>3.4362407075420792E-2</v>
      </c>
    </row>
    <row r="1571" spans="2:8">
      <c r="B1571" s="13">
        <v>44781</v>
      </c>
      <c r="C1571">
        <v>9480.875</v>
      </c>
      <c r="D1571" s="262">
        <f t="shared" si="51"/>
        <v>120.85524714185526</v>
      </c>
      <c r="E1571" s="105">
        <v>9.903243584375972E-3</v>
      </c>
      <c r="G1571">
        <v>1564</v>
      </c>
      <c r="H1571">
        <f t="shared" ca="1" si="52"/>
        <v>5.9591334609476777E-3</v>
      </c>
    </row>
    <row r="1572" spans="2:8">
      <c r="B1572" s="13">
        <v>40903</v>
      </c>
      <c r="C1572">
        <v>77.804405000000003</v>
      </c>
      <c r="D1572" s="262">
        <f t="shared" si="51"/>
        <v>-0.10151666716938854</v>
      </c>
      <c r="E1572" s="105">
        <v>9.8980631822917168E-3</v>
      </c>
      <c r="G1572">
        <v>1565</v>
      </c>
      <c r="H1572">
        <f t="shared" ca="1" si="52"/>
        <v>2.9587724360712456E-2</v>
      </c>
    </row>
    <row r="1573" spans="2:8">
      <c r="B1573" s="13">
        <v>41016</v>
      </c>
      <c r="C1573">
        <v>86.595268000000004</v>
      </c>
      <c r="D1573" s="262">
        <f t="shared" si="51"/>
        <v>0.39752101084312863</v>
      </c>
      <c r="E1573" s="105">
        <v>9.881342604022042E-3</v>
      </c>
      <c r="G1573">
        <v>1566</v>
      </c>
      <c r="H1573">
        <f t="shared" ca="1" si="52"/>
        <v>-4.7048267887612209E-3</v>
      </c>
    </row>
    <row r="1574" spans="2:8">
      <c r="B1574" s="13">
        <v>38929</v>
      </c>
      <c r="C1574">
        <v>61.963481999999999</v>
      </c>
      <c r="D1574" s="262">
        <f t="shared" si="51"/>
        <v>-0.86809586290574381</v>
      </c>
      <c r="E1574" s="105">
        <v>9.866358152120799E-3</v>
      </c>
      <c r="G1574">
        <v>1567</v>
      </c>
      <c r="H1574">
        <f t="shared" ca="1" si="52"/>
        <v>5.469288411991814E-3</v>
      </c>
    </row>
    <row r="1575" spans="2:8">
      <c r="B1575" s="13">
        <v>42059</v>
      </c>
      <c r="C1575">
        <v>469.76147500000002</v>
      </c>
      <c r="D1575" s="262">
        <f t="shared" si="51"/>
        <v>-0.44313383459333983</v>
      </c>
      <c r="E1575" s="105">
        <v>9.8662609219528127E-3</v>
      </c>
      <c r="G1575">
        <v>1568</v>
      </c>
      <c r="H1575">
        <f t="shared" ca="1" si="52"/>
        <v>8.3833239731617595E-4</v>
      </c>
    </row>
    <row r="1576" spans="2:8">
      <c r="B1576" s="13">
        <v>43998</v>
      </c>
      <c r="C1576">
        <v>843.58056599999998</v>
      </c>
      <c r="D1576" s="262">
        <f t="shared" si="51"/>
        <v>24.557416303819842</v>
      </c>
      <c r="E1576" s="105">
        <v>9.8614983749294206E-3</v>
      </c>
      <c r="G1576">
        <v>1569</v>
      </c>
      <c r="H1576">
        <f t="shared" ca="1" si="52"/>
        <v>1.019902334871081E-3</v>
      </c>
    </row>
    <row r="1577" spans="2:8">
      <c r="B1577" s="13">
        <v>38159</v>
      </c>
      <c r="C1577">
        <v>33.007271000000003</v>
      </c>
      <c r="D1577" s="262">
        <f t="shared" si="51"/>
        <v>-0.96114313708339461</v>
      </c>
      <c r="E1577" s="105">
        <v>9.852211925936499E-3</v>
      </c>
      <c r="G1577">
        <v>1570</v>
      </c>
      <c r="H1577">
        <f t="shared" ca="1" si="52"/>
        <v>5.2034262567712299E-2</v>
      </c>
    </row>
    <row r="1578" spans="2:8">
      <c r="B1578" s="13">
        <v>44005</v>
      </c>
      <c r="C1578">
        <v>849.45794699999999</v>
      </c>
      <c r="D1578" s="262">
        <f t="shared" si="51"/>
        <v>7.2875914048534574</v>
      </c>
      <c r="E1578" s="105">
        <v>9.8505556894851413E-3</v>
      </c>
      <c r="G1578">
        <v>1571</v>
      </c>
      <c r="H1578">
        <f t="shared" ca="1" si="52"/>
        <v>3.644849587609128E-2</v>
      </c>
    </row>
    <row r="1579" spans="2:8">
      <c r="B1579" s="13">
        <v>39373</v>
      </c>
      <c r="C1579">
        <v>102.49756600000001</v>
      </c>
      <c r="D1579" s="262">
        <f t="shared" si="51"/>
        <v>-0.89549944074407561</v>
      </c>
      <c r="E1579" s="105">
        <v>9.8496373061068912E-3</v>
      </c>
      <c r="G1579">
        <v>1572</v>
      </c>
      <c r="H1579">
        <f t="shared" ca="1" si="52"/>
        <v>1.2269892232942281E-2</v>
      </c>
    </row>
    <row r="1580" spans="2:8">
      <c r="B1580" s="13">
        <v>43164</v>
      </c>
      <c r="C1580">
        <v>980.83270300000004</v>
      </c>
      <c r="D1580" s="262">
        <f t="shared" si="51"/>
        <v>-0.86810827629817522</v>
      </c>
      <c r="E1580" s="105">
        <v>9.8394536574299158E-3</v>
      </c>
      <c r="G1580">
        <v>1573</v>
      </c>
      <c r="H1580">
        <f t="shared" ca="1" si="52"/>
        <v>3.2129611652450624E-2</v>
      </c>
    </row>
    <row r="1581" spans="2:8">
      <c r="B1581" s="13">
        <v>45075</v>
      </c>
      <c r="C1581">
        <v>7436.6508789999998</v>
      </c>
      <c r="D1581" s="262">
        <f t="shared" si="51"/>
        <v>86.067439280020452</v>
      </c>
      <c r="E1581">
        <v>9.8289215372514074E-3</v>
      </c>
      <c r="G1581">
        <v>1574</v>
      </c>
      <c r="H1581">
        <f t="shared" ca="1" si="52"/>
        <v>2.2421921085804389E-2</v>
      </c>
    </row>
    <row r="1582" spans="2:8">
      <c r="B1582" s="13">
        <v>41403</v>
      </c>
      <c r="C1582">
        <v>85.412537</v>
      </c>
      <c r="D1582" s="262">
        <f t="shared" si="51"/>
        <v>-0.98934811736540396</v>
      </c>
      <c r="E1582" s="105">
        <v>9.80145110105172E-3</v>
      </c>
      <c r="G1582">
        <v>1575</v>
      </c>
      <c r="H1582">
        <f t="shared" ca="1" si="52"/>
        <v>3.8221997605203477E-3</v>
      </c>
    </row>
    <row r="1583" spans="2:8">
      <c r="B1583" s="13">
        <v>44746</v>
      </c>
      <c r="C1583">
        <v>8018.5390630000002</v>
      </c>
      <c r="D1583" s="262">
        <f t="shared" si="51"/>
        <v>106.73319528879934</v>
      </c>
      <c r="E1583" s="105">
        <v>9.7710388487213268E-3</v>
      </c>
      <c r="G1583">
        <v>1576</v>
      </c>
      <c r="H1583">
        <f t="shared" ca="1" si="52"/>
        <v>-7.0276756184058341E-3</v>
      </c>
    </row>
    <row r="1584" spans="2:8">
      <c r="B1584" s="13">
        <v>38553</v>
      </c>
      <c r="C1584">
        <v>74.429603999999998</v>
      </c>
      <c r="D1584" s="262">
        <f t="shared" si="51"/>
        <v>-0.73836495873826835</v>
      </c>
      <c r="E1584" s="105">
        <v>9.7673498842540014E-3</v>
      </c>
      <c r="G1584">
        <v>1577</v>
      </c>
      <c r="H1584">
        <f t="shared" ca="1" si="52"/>
        <v>1.8836654199421907E-2</v>
      </c>
    </row>
    <row r="1585" spans="2:8">
      <c r="B1585" s="13">
        <v>41919</v>
      </c>
      <c r="C1585">
        <v>284.47872899999999</v>
      </c>
      <c r="D1585" s="262">
        <f t="shared" si="51"/>
        <v>-0.92063577249305495</v>
      </c>
      <c r="E1585" s="105">
        <v>9.7579908656672508E-3</v>
      </c>
      <c r="G1585">
        <v>1578</v>
      </c>
      <c r="H1585">
        <f t="shared" ca="1" si="52"/>
        <v>9.8279596254282481E-3</v>
      </c>
    </row>
    <row r="1586" spans="2:8">
      <c r="B1586" s="13">
        <v>44335</v>
      </c>
      <c r="C1586">
        <v>3584.4704590000001</v>
      </c>
      <c r="D1586" s="262">
        <f t="shared" si="51"/>
        <v>33.775198574132347</v>
      </c>
      <c r="E1586" s="105">
        <v>9.7542930558295621E-3</v>
      </c>
      <c r="G1586">
        <v>1579</v>
      </c>
      <c r="H1586">
        <f t="shared" ca="1" si="52"/>
        <v>3.3715610264757573E-3</v>
      </c>
    </row>
    <row r="1587" spans="2:8">
      <c r="B1587" s="13">
        <v>40749</v>
      </c>
      <c r="C1587">
        <v>103.075485</v>
      </c>
      <c r="D1587" s="262">
        <f t="shared" si="51"/>
        <v>-0.98174891095639938</v>
      </c>
      <c r="E1587" s="105">
        <v>9.7530468658887943E-3</v>
      </c>
      <c r="G1587">
        <v>1580</v>
      </c>
      <c r="H1587">
        <f t="shared" ca="1" si="52"/>
        <v>-1.2954920989227819E-2</v>
      </c>
    </row>
    <row r="1588" spans="2:8">
      <c r="B1588" s="13">
        <v>44466</v>
      </c>
      <c r="C1588">
        <v>5647.6347660000001</v>
      </c>
      <c r="D1588" s="262">
        <f t="shared" si="51"/>
        <v>43.601573452260659</v>
      </c>
      <c r="E1588" s="105">
        <v>9.7516696421155215E-3</v>
      </c>
      <c r="G1588">
        <v>1581</v>
      </c>
      <c r="H1588">
        <f t="shared" ca="1" si="52"/>
        <v>-4.7846137343527058E-2</v>
      </c>
    </row>
    <row r="1589" spans="2:8">
      <c r="B1589" s="13">
        <v>40267</v>
      </c>
      <c r="C1589">
        <v>126.624115</v>
      </c>
      <c r="D1589" s="262">
        <f t="shared" si="51"/>
        <v>0.23673333571126387</v>
      </c>
      <c r="E1589" s="105">
        <v>9.6888143240062008E-3</v>
      </c>
      <c r="G1589">
        <v>1582</v>
      </c>
      <c r="H1589">
        <f t="shared" ca="1" si="52"/>
        <v>3.1359914902813701E-2</v>
      </c>
    </row>
    <row r="1590" spans="2:8">
      <c r="B1590" s="13">
        <v>41291</v>
      </c>
      <c r="C1590">
        <v>102.385948</v>
      </c>
      <c r="D1590" s="262">
        <f t="shared" si="51"/>
        <v>7.178172098866226E-3</v>
      </c>
      <c r="E1590" s="105">
        <v>9.6816314986589731E-3</v>
      </c>
      <c r="G1590">
        <v>1583</v>
      </c>
      <c r="H1590">
        <f t="shared" ca="1" si="52"/>
        <v>-3.6479225041772728E-2</v>
      </c>
    </row>
    <row r="1591" spans="2:8">
      <c r="B1591" s="13">
        <v>40751</v>
      </c>
      <c r="C1591">
        <v>101.65624200000001</v>
      </c>
      <c r="D1591" s="262">
        <f t="shared" si="51"/>
        <v>-0.87155218994914374</v>
      </c>
      <c r="E1591" s="105">
        <v>9.6782719930280977E-3</v>
      </c>
      <c r="G1591">
        <v>1584</v>
      </c>
      <c r="H1591">
        <f t="shared" ca="1" si="52"/>
        <v>1.585468797346035E-2</v>
      </c>
    </row>
    <row r="1592" spans="2:8">
      <c r="B1592" s="13">
        <v>42545</v>
      </c>
      <c r="C1592">
        <v>791.42059300000005</v>
      </c>
      <c r="D1592" s="262">
        <f t="shared" si="51"/>
        <v>12.032249218599985</v>
      </c>
      <c r="E1592" s="105">
        <v>9.6763297423599348E-3</v>
      </c>
      <c r="G1592">
        <v>1585</v>
      </c>
      <c r="H1592">
        <f t="shared" ca="1" si="52"/>
        <v>1.530170487204674E-2</v>
      </c>
    </row>
    <row r="1593" spans="2:8">
      <c r="B1593" s="13">
        <v>39541</v>
      </c>
      <c r="C1593">
        <v>60.727859000000002</v>
      </c>
      <c r="D1593" s="262">
        <f t="shared" si="51"/>
        <v>-0.92707492876930941</v>
      </c>
      <c r="E1593" s="105">
        <v>9.6707858408606982E-3</v>
      </c>
      <c r="G1593">
        <v>1586</v>
      </c>
      <c r="H1593">
        <f t="shared" ca="1" si="52"/>
        <v>-8.1478261823888479E-4</v>
      </c>
    </row>
    <row r="1594" spans="2:8">
      <c r="B1594" s="13">
        <v>42521</v>
      </c>
      <c r="C1594">
        <v>832.74322500000005</v>
      </c>
      <c r="D1594" s="262">
        <f t="shared" si="51"/>
        <v>18.072411257255105</v>
      </c>
      <c r="E1594" s="105">
        <v>9.6443234959176661E-3</v>
      </c>
      <c r="G1594">
        <v>1587</v>
      </c>
      <c r="H1594">
        <f t="shared" ca="1" si="52"/>
        <v>3.5174088153607404E-2</v>
      </c>
    </row>
    <row r="1595" spans="2:8">
      <c r="B1595" s="13">
        <v>38224</v>
      </c>
      <c r="C1595">
        <v>43.662188999999998</v>
      </c>
      <c r="D1595" s="262">
        <f t="shared" si="51"/>
        <v>-0.84189713677866618</v>
      </c>
      <c r="E1595" s="105">
        <v>9.6413370005725436E-3</v>
      </c>
      <c r="G1595">
        <v>1588</v>
      </c>
      <c r="H1595">
        <f t="shared" ca="1" si="52"/>
        <v>-1.3135244818103443E-2</v>
      </c>
    </row>
    <row r="1596" spans="2:8">
      <c r="B1596" s="13">
        <v>41983</v>
      </c>
      <c r="C1596">
        <v>276.16317700000002</v>
      </c>
      <c r="D1596" s="262">
        <f t="shared" si="51"/>
        <v>9.2276771551741064</v>
      </c>
      <c r="E1596" s="105">
        <v>9.6353257509262692E-3</v>
      </c>
      <c r="G1596">
        <v>1589</v>
      </c>
      <c r="H1596">
        <f t="shared" ca="1" si="52"/>
        <v>-3.4061354721883645E-2</v>
      </c>
    </row>
    <row r="1597" spans="2:8">
      <c r="B1597" s="13">
        <v>37571</v>
      </c>
      <c r="C1597">
        <v>27.001553999999999</v>
      </c>
      <c r="D1597" s="262">
        <f t="shared" si="51"/>
        <v>-0.65581837607145388</v>
      </c>
      <c r="E1597" s="105">
        <v>9.6327253537876554E-3</v>
      </c>
      <c r="G1597">
        <v>1590</v>
      </c>
      <c r="H1597">
        <f t="shared" ca="1" si="52"/>
        <v>-1.1381968422381882E-2</v>
      </c>
    </row>
    <row r="1598" spans="2:8">
      <c r="B1598" s="13">
        <v>38986</v>
      </c>
      <c r="C1598">
        <v>78.451469000000003</v>
      </c>
      <c r="D1598" s="262">
        <f t="shared" si="51"/>
        <v>-0.98974061489851972</v>
      </c>
      <c r="E1598" s="105">
        <v>9.6243648671148121E-3</v>
      </c>
      <c r="G1598">
        <v>1591</v>
      </c>
      <c r="H1598">
        <f t="shared" ca="1" si="52"/>
        <v>4.0424090573315273E-2</v>
      </c>
    </row>
    <row r="1599" spans="2:8">
      <c r="B1599" s="13">
        <v>44680</v>
      </c>
      <c r="C1599">
        <v>7646.8002930000002</v>
      </c>
      <c r="D1599" s="262">
        <f t="shared" si="51"/>
        <v>97.503366598592763</v>
      </c>
      <c r="E1599" s="105">
        <v>9.612584582676555E-3</v>
      </c>
      <c r="G1599">
        <v>1592</v>
      </c>
      <c r="H1599">
        <f t="shared" ca="1" si="52"/>
        <v>-4.0157342746020001E-2</v>
      </c>
    </row>
    <row r="1600" spans="2:8">
      <c r="B1600" s="13">
        <v>41537</v>
      </c>
      <c r="C1600">
        <v>77.629836999999995</v>
      </c>
      <c r="D1600" s="262">
        <f t="shared" si="51"/>
        <v>1.8647637160953043</v>
      </c>
      <c r="E1600" s="105">
        <v>9.6042922903550546E-3</v>
      </c>
      <c r="G1600">
        <v>1593</v>
      </c>
      <c r="H1600">
        <f t="shared" ca="1" si="52"/>
        <v>1.9695037245727208E-2</v>
      </c>
    </row>
    <row r="1601" spans="2:8">
      <c r="B1601" s="13">
        <v>37916</v>
      </c>
      <c r="C1601">
        <v>27.098164000000001</v>
      </c>
      <c r="D1601" s="262">
        <f t="shared" si="51"/>
        <v>-0.76544791145344382</v>
      </c>
      <c r="E1601" s="105">
        <v>9.5980908883150431E-3</v>
      </c>
      <c r="G1601">
        <v>1594</v>
      </c>
      <c r="H1601">
        <f t="shared" ca="1" si="52"/>
        <v>7.1886673070576793E-2</v>
      </c>
    </row>
    <row r="1602" spans="2:8">
      <c r="B1602" s="13">
        <v>40200</v>
      </c>
      <c r="C1602">
        <v>115.53154000000001</v>
      </c>
      <c r="D1602" s="262">
        <f t="shared" si="51"/>
        <v>-3.4346587789667989E-2</v>
      </c>
      <c r="E1602" s="105">
        <v>9.5906424490251052E-3</v>
      </c>
      <c r="G1602">
        <v>1595</v>
      </c>
      <c r="H1602">
        <f t="shared" ca="1" si="52"/>
        <v>1.1309934342833785E-2</v>
      </c>
    </row>
    <row r="1603" spans="2:8">
      <c r="B1603" s="13">
        <v>40464</v>
      </c>
      <c r="C1603">
        <v>119.640793</v>
      </c>
      <c r="D1603" s="262">
        <f t="shared" si="51"/>
        <v>-0.98645418935423468</v>
      </c>
      <c r="E1603" s="105">
        <v>9.5686372341499629E-3</v>
      </c>
      <c r="G1603">
        <v>1596</v>
      </c>
      <c r="H1603">
        <f t="shared" ca="1" si="52"/>
        <v>-3.6238485075805356E-2</v>
      </c>
    </row>
    <row r="1604" spans="2:8">
      <c r="B1604" s="13">
        <v>44824</v>
      </c>
      <c r="C1604">
        <v>8832.3095699999994</v>
      </c>
      <c r="D1604" s="262">
        <f t="shared" si="51"/>
        <v>0.3980101858291617</v>
      </c>
      <c r="E1604" s="105">
        <v>9.5322108221019951E-3</v>
      </c>
      <c r="G1604">
        <v>1597</v>
      </c>
      <c r="H1604">
        <f t="shared" ca="1" si="52"/>
        <v>-1.8167691561206942E-2</v>
      </c>
    </row>
    <row r="1605" spans="2:8">
      <c r="B1605" s="13">
        <v>45034</v>
      </c>
      <c r="C1605">
        <v>6317.7719729999999</v>
      </c>
      <c r="D1605" s="262">
        <f t="shared" si="51"/>
        <v>7.7720397441893132</v>
      </c>
      <c r="E1605" s="105">
        <v>9.5287622766706877E-3</v>
      </c>
      <c r="G1605">
        <v>1598</v>
      </c>
      <c r="H1605">
        <f t="shared" ca="1" si="52"/>
        <v>1.7644175120410922E-2</v>
      </c>
    </row>
    <row r="1606" spans="2:8">
      <c r="B1606" s="13">
        <v>42860</v>
      </c>
      <c r="C1606">
        <v>720.21698000000004</v>
      </c>
      <c r="D1606" s="262">
        <f t="shared" si="51"/>
        <v>-0.20833033963507308</v>
      </c>
      <c r="E1606" s="105">
        <v>9.5113660520578808E-3</v>
      </c>
      <c r="G1606">
        <v>1599</v>
      </c>
      <c r="H1606">
        <f t="shared" ca="1" si="52"/>
        <v>-1.2698677947493745E-2</v>
      </c>
    </row>
    <row r="1607" spans="2:8">
      <c r="B1607" s="13">
        <v>43067</v>
      </c>
      <c r="C1607">
        <v>909.74432400000001</v>
      </c>
      <c r="D1607" s="262">
        <f t="shared" si="51"/>
        <v>11.80071164943366</v>
      </c>
      <c r="E1607" s="105">
        <v>9.5079766241967633E-3</v>
      </c>
      <c r="G1607">
        <v>1600</v>
      </c>
      <c r="H1607">
        <f t="shared" ca="1" si="52"/>
        <v>7.4262070807032668E-3</v>
      </c>
    </row>
    <row r="1608" spans="2:8">
      <c r="B1608" s="13">
        <v>38569</v>
      </c>
      <c r="C1608">
        <v>71.069823999999997</v>
      </c>
      <c r="D1608" s="262">
        <f t="shared" ref="D1608:D1671" si="53">(C1608-C1609)/C1609</f>
        <v>-0.9322394421376442</v>
      </c>
      <c r="E1608" s="105">
        <v>9.4960332474584384E-3</v>
      </c>
      <c r="G1608">
        <v>1601</v>
      </c>
      <c r="H1608">
        <f t="shared" ca="1" si="52"/>
        <v>2.2347018255136443E-2</v>
      </c>
    </row>
    <row r="1609" spans="2:8">
      <c r="B1609" s="13">
        <v>42362</v>
      </c>
      <c r="C1609">
        <v>1048.8376459999999</v>
      </c>
      <c r="D1609" s="262">
        <f t="shared" si="53"/>
        <v>0.28543409229029126</v>
      </c>
      <c r="E1609" s="105">
        <v>9.4811886429171585E-3</v>
      </c>
      <c r="G1609">
        <v>1602</v>
      </c>
      <c r="H1609">
        <f t="shared" ref="H1609:H1672" ca="1" si="54">_xlfn.NORM.INV(RAND(),N$9,N$10)</f>
        <v>-2.4611209730836914E-2</v>
      </c>
    </row>
    <row r="1610" spans="2:8">
      <c r="B1610" s="13">
        <v>42954</v>
      </c>
      <c r="C1610">
        <v>815.94042999999999</v>
      </c>
      <c r="D1610" s="262">
        <f t="shared" si="53"/>
        <v>-0.77170258316843732</v>
      </c>
      <c r="E1610" s="105">
        <v>9.4647558131045716E-3</v>
      </c>
      <c r="G1610">
        <v>1603</v>
      </c>
      <c r="H1610">
        <f t="shared" ca="1" si="54"/>
        <v>2.6453475893991166E-2</v>
      </c>
    </row>
    <row r="1611" spans="2:8">
      <c r="B1611" s="13">
        <v>44347</v>
      </c>
      <c r="C1611">
        <v>3574.0239259999998</v>
      </c>
      <c r="D1611" s="262">
        <f t="shared" si="53"/>
        <v>159.03880695674275</v>
      </c>
      <c r="E1611" s="105">
        <v>9.4615286203646974E-3</v>
      </c>
      <c r="G1611">
        <v>1604</v>
      </c>
      <c r="H1611">
        <f t="shared" ca="1" si="54"/>
        <v>1.3581203319336953E-2</v>
      </c>
    </row>
    <row r="1612" spans="2:8">
      <c r="B1612" s="13">
        <v>37774</v>
      </c>
      <c r="C1612">
        <v>22.332232999999999</v>
      </c>
      <c r="D1612" s="262">
        <f t="shared" si="53"/>
        <v>-0.74020136487555843</v>
      </c>
      <c r="E1612" s="105">
        <v>9.461318421739924E-3</v>
      </c>
      <c r="G1612">
        <v>1605</v>
      </c>
      <c r="H1612">
        <f t="shared" ca="1" si="54"/>
        <v>-9.0075217432898959E-3</v>
      </c>
    </row>
    <row r="1613" spans="2:8">
      <c r="B1613" s="13">
        <v>41023</v>
      </c>
      <c r="C1613">
        <v>85.959778</v>
      </c>
      <c r="D1613" s="262">
        <f t="shared" si="53"/>
        <v>-0.91294539234980543</v>
      </c>
      <c r="E1613" s="105">
        <v>9.4525683247667861E-3</v>
      </c>
      <c r="G1613">
        <v>1606</v>
      </c>
      <c r="H1613">
        <f t="shared" ca="1" si="54"/>
        <v>-3.9197601278382975E-2</v>
      </c>
    </row>
    <row r="1614" spans="2:8">
      <c r="B1614" s="13">
        <v>43157</v>
      </c>
      <c r="C1614">
        <v>987.42364499999996</v>
      </c>
      <c r="D1614" s="262">
        <f t="shared" si="53"/>
        <v>12.43987930204842</v>
      </c>
      <c r="E1614" s="105">
        <v>9.432968135691687E-3</v>
      </c>
      <c r="G1614">
        <v>1607</v>
      </c>
      <c r="H1614">
        <f t="shared" ca="1" si="54"/>
        <v>-4.2584730498391184E-2</v>
      </c>
    </row>
    <row r="1615" spans="2:8">
      <c r="B1615" s="13">
        <v>38726</v>
      </c>
      <c r="C1615">
        <v>73.469680999999994</v>
      </c>
      <c r="D1615" s="262">
        <f t="shared" si="53"/>
        <v>-0.27863592416354038</v>
      </c>
      <c r="E1615" s="105">
        <v>9.4207100780000826E-3</v>
      </c>
      <c r="G1615">
        <v>1608</v>
      </c>
      <c r="H1615">
        <f t="shared" ca="1" si="54"/>
        <v>1.7401170808945521E-3</v>
      </c>
    </row>
    <row r="1616" spans="2:8">
      <c r="B1616" s="13">
        <v>40443</v>
      </c>
      <c r="C1616">
        <v>101.84826700000001</v>
      </c>
      <c r="D1616" s="262">
        <f t="shared" si="53"/>
        <v>2.6712384125129183</v>
      </c>
      <c r="E1616" s="105">
        <v>9.3992976939051478E-3</v>
      </c>
      <c r="G1616">
        <v>1609</v>
      </c>
      <c r="H1616">
        <f t="shared" ca="1" si="54"/>
        <v>3.4660013367586437E-2</v>
      </c>
    </row>
    <row r="1617" spans="2:8">
      <c r="B1617" s="13">
        <v>38056</v>
      </c>
      <c r="C1617">
        <v>27.74221</v>
      </c>
      <c r="D1617" s="262">
        <f t="shared" si="53"/>
        <v>-0.73190398969108972</v>
      </c>
      <c r="E1617" s="105">
        <v>9.3732891548787695E-3</v>
      </c>
      <c r="G1617">
        <v>1610</v>
      </c>
      <c r="H1617">
        <f t="shared" ca="1" si="54"/>
        <v>1.5176411530482315E-2</v>
      </c>
    </row>
    <row r="1618" spans="2:8">
      <c r="B1618" s="13">
        <v>40183</v>
      </c>
      <c r="C1618">
        <v>103.478638</v>
      </c>
      <c r="D1618" s="262">
        <f t="shared" si="53"/>
        <v>2.7256824014852232</v>
      </c>
      <c r="E1618" s="105">
        <v>9.3673015587322651E-3</v>
      </c>
      <c r="G1618">
        <v>1611</v>
      </c>
      <c r="H1618">
        <f t="shared" ca="1" si="54"/>
        <v>1.2111095038208982E-2</v>
      </c>
    </row>
    <row r="1619" spans="2:8">
      <c r="B1619" s="13">
        <v>37923</v>
      </c>
      <c r="C1619">
        <v>27.774412000000002</v>
      </c>
      <c r="D1619" s="262">
        <f t="shared" si="53"/>
        <v>-0.97032403498762543</v>
      </c>
      <c r="E1619" s="105">
        <v>9.3622832196428585E-3</v>
      </c>
      <c r="G1619">
        <v>1612</v>
      </c>
      <c r="H1619">
        <f t="shared" ca="1" si="54"/>
        <v>-1.0016972948431789E-2</v>
      </c>
    </row>
    <row r="1620" spans="2:8">
      <c r="B1620" s="13">
        <v>42338</v>
      </c>
      <c r="C1620">
        <v>935.92279099999996</v>
      </c>
      <c r="D1620" s="262">
        <f t="shared" si="53"/>
        <v>-3.4113930840701807E-2</v>
      </c>
      <c r="E1620" s="105">
        <v>9.3519100364710915E-3</v>
      </c>
      <c r="G1620">
        <v>1613</v>
      </c>
      <c r="H1620">
        <f t="shared" ca="1" si="54"/>
        <v>-6.2215624924309471E-4</v>
      </c>
    </row>
    <row r="1621" spans="2:8">
      <c r="B1621" s="13">
        <v>43880</v>
      </c>
      <c r="C1621">
        <v>968.97845500000005</v>
      </c>
      <c r="D1621" s="262">
        <f t="shared" si="53"/>
        <v>7.8012657882232848</v>
      </c>
      <c r="E1621" s="105">
        <v>9.3335628956800042E-3</v>
      </c>
      <c r="G1621">
        <v>1614</v>
      </c>
      <c r="H1621">
        <f t="shared" ca="1" si="54"/>
        <v>4.3514803534221345E-2</v>
      </c>
    </row>
    <row r="1622" spans="2:8">
      <c r="B1622" s="13">
        <v>39297</v>
      </c>
      <c r="C1622">
        <v>110.09535200000001</v>
      </c>
      <c r="D1622" s="262">
        <f t="shared" si="53"/>
        <v>-1.3118981256276536E-2</v>
      </c>
      <c r="E1622" s="105">
        <v>9.3320306991442597E-3</v>
      </c>
      <c r="G1622">
        <v>1615</v>
      </c>
      <c r="H1622">
        <f t="shared" ca="1" si="54"/>
        <v>1.0117184698271381E-3</v>
      </c>
    </row>
    <row r="1623" spans="2:8">
      <c r="B1623" s="13">
        <v>40564</v>
      </c>
      <c r="C1623">
        <v>111.558891</v>
      </c>
      <c r="D1623" s="262">
        <f t="shared" si="53"/>
        <v>7.3207877266357704E-2</v>
      </c>
      <c r="E1623" s="105">
        <v>9.3266199115920947E-3</v>
      </c>
      <c r="G1623">
        <v>1616</v>
      </c>
      <c r="H1623">
        <f t="shared" ca="1" si="54"/>
        <v>-9.145093355696134E-3</v>
      </c>
    </row>
    <row r="1624" spans="2:8">
      <c r="B1624" s="13">
        <v>40333</v>
      </c>
      <c r="C1624">
        <v>103.949005</v>
      </c>
      <c r="D1624" s="262">
        <f t="shared" si="53"/>
        <v>-0.90769651307218535</v>
      </c>
      <c r="E1624" s="105">
        <v>9.3245096844909586E-3</v>
      </c>
      <c r="G1624">
        <v>1617</v>
      </c>
      <c r="H1624">
        <f t="shared" ca="1" si="54"/>
        <v>-1.3530501222790484E-2</v>
      </c>
    </row>
    <row r="1625" spans="2:8">
      <c r="B1625" s="13">
        <v>43369</v>
      </c>
      <c r="C1625">
        <v>1126.1655270000001</v>
      </c>
      <c r="D1625" s="262">
        <f t="shared" si="53"/>
        <v>0.50973212002477164</v>
      </c>
      <c r="E1625" s="105">
        <v>9.3119215101470539E-3</v>
      </c>
      <c r="G1625">
        <v>1618</v>
      </c>
      <c r="H1625">
        <f t="shared" ca="1" si="54"/>
        <v>1.3156068451960885E-2</v>
      </c>
    </row>
    <row r="1626" spans="2:8">
      <c r="B1626" s="13">
        <v>42915</v>
      </c>
      <c r="C1626">
        <v>745.93731700000001</v>
      </c>
      <c r="D1626" s="262">
        <f t="shared" si="53"/>
        <v>5.294466140706608</v>
      </c>
      <c r="E1626" s="105">
        <v>9.3077454574459362E-3</v>
      </c>
      <c r="G1626">
        <v>1619</v>
      </c>
      <c r="H1626">
        <f t="shared" ca="1" si="54"/>
        <v>1.377695627903633E-2</v>
      </c>
    </row>
    <row r="1627" spans="2:8">
      <c r="B1627" s="13">
        <v>40465</v>
      </c>
      <c r="C1627">
        <v>118.506844</v>
      </c>
      <c r="D1627" s="262">
        <f t="shared" si="53"/>
        <v>1.2306268727242802</v>
      </c>
      <c r="E1627" s="105">
        <v>9.3063573447103951E-3</v>
      </c>
      <c r="G1627">
        <v>1620</v>
      </c>
      <c r="H1627">
        <f t="shared" ca="1" si="54"/>
        <v>-7.6471916241335723E-3</v>
      </c>
    </row>
    <row r="1628" spans="2:8">
      <c r="B1628" s="13">
        <v>39710</v>
      </c>
      <c r="C1628">
        <v>53.127147999999998</v>
      </c>
      <c r="D1628" s="262">
        <f t="shared" si="53"/>
        <v>-0.93790001432677872</v>
      </c>
      <c r="E1628" s="105">
        <v>9.2925248994984583E-3</v>
      </c>
      <c r="G1628">
        <v>1621</v>
      </c>
      <c r="H1628">
        <f t="shared" ca="1" si="54"/>
        <v>-3.4157619028515773E-2</v>
      </c>
    </row>
    <row r="1629" spans="2:8">
      <c r="B1629" s="13">
        <v>43048</v>
      </c>
      <c r="C1629">
        <v>855.50982699999997</v>
      </c>
      <c r="D1629" s="262">
        <f t="shared" si="53"/>
        <v>0.23495155662599743</v>
      </c>
      <c r="E1629" s="105">
        <v>9.2751509711404417E-3</v>
      </c>
      <c r="G1629">
        <v>1622</v>
      </c>
      <c r="H1629">
        <f t="shared" ca="1" si="54"/>
        <v>-1.9273511187047492E-2</v>
      </c>
    </row>
    <row r="1630" spans="2:8">
      <c r="B1630" s="13">
        <v>42788</v>
      </c>
      <c r="C1630">
        <v>692.74768100000006</v>
      </c>
      <c r="D1630" s="262">
        <f t="shared" si="53"/>
        <v>23.68435916089075</v>
      </c>
      <c r="E1630" s="105">
        <v>9.2746745289896647E-3</v>
      </c>
      <c r="G1630">
        <v>1623</v>
      </c>
      <c r="H1630">
        <f t="shared" ca="1" si="54"/>
        <v>-5.8043649912631189E-2</v>
      </c>
    </row>
    <row r="1631" spans="2:8">
      <c r="B1631" s="13">
        <v>37564</v>
      </c>
      <c r="C1631">
        <v>28.064236000000001</v>
      </c>
      <c r="D1631" s="262">
        <f t="shared" si="53"/>
        <v>-0.95911973289048758</v>
      </c>
      <c r="E1631" s="105">
        <v>9.2647742008430574E-3</v>
      </c>
      <c r="G1631">
        <v>1624</v>
      </c>
      <c r="H1631">
        <f t="shared" ca="1" si="54"/>
        <v>-1.3253464221153938E-2</v>
      </c>
    </row>
    <row r="1632" spans="2:8">
      <c r="B1632" s="13">
        <v>42762</v>
      </c>
      <c r="C1632">
        <v>686.49835199999995</v>
      </c>
      <c r="D1632" s="262">
        <f t="shared" si="53"/>
        <v>1.7018807201220127</v>
      </c>
      <c r="E1632" s="105">
        <v>9.2561893254836814E-3</v>
      </c>
      <c r="G1632">
        <v>1625</v>
      </c>
      <c r="H1632">
        <f t="shared" ca="1" si="54"/>
        <v>-1.1598718914446676E-2</v>
      </c>
    </row>
    <row r="1633" spans="2:8">
      <c r="B1633" s="13">
        <v>41757</v>
      </c>
      <c r="C1633">
        <v>254.08166499999999</v>
      </c>
      <c r="D1633" s="262">
        <f t="shared" si="53"/>
        <v>-0.66635692436434313</v>
      </c>
      <c r="E1633" s="105">
        <v>9.2446369771464788E-3</v>
      </c>
      <c r="G1633">
        <v>1626</v>
      </c>
      <c r="H1633">
        <f t="shared" ca="1" si="54"/>
        <v>-3.2194250718581834E-2</v>
      </c>
    </row>
    <row r="1634" spans="2:8">
      <c r="B1634" s="13">
        <v>42600</v>
      </c>
      <c r="C1634">
        <v>761.53735400000005</v>
      </c>
      <c r="D1634" s="262">
        <f t="shared" si="53"/>
        <v>6.7932802562104282</v>
      </c>
      <c r="E1634" s="105">
        <v>9.2399810239853948E-3</v>
      </c>
      <c r="G1634">
        <v>1627</v>
      </c>
      <c r="H1634">
        <f t="shared" ca="1" si="54"/>
        <v>4.0418118505875962E-2</v>
      </c>
    </row>
    <row r="1635" spans="2:8">
      <c r="B1635" s="13">
        <v>41134</v>
      </c>
      <c r="C1635">
        <v>97.717178000000004</v>
      </c>
      <c r="D1635" s="262">
        <f t="shared" si="53"/>
        <v>0.1105065224254472</v>
      </c>
      <c r="E1635" s="105">
        <v>9.2384651386190845E-3</v>
      </c>
      <c r="G1635">
        <v>1628</v>
      </c>
      <c r="H1635">
        <f t="shared" ca="1" si="54"/>
        <v>5.7099420992009847E-2</v>
      </c>
    </row>
    <row r="1636" spans="2:8">
      <c r="B1636" s="13">
        <v>40834</v>
      </c>
      <c r="C1636">
        <v>87.993340000000003</v>
      </c>
      <c r="D1636" s="262">
        <f t="shared" si="53"/>
        <v>0.30100431976475822</v>
      </c>
      <c r="E1636" s="105">
        <v>9.2324576703612764E-3</v>
      </c>
      <c r="G1636">
        <v>1629</v>
      </c>
      <c r="H1636">
        <f t="shared" ca="1" si="54"/>
        <v>-1.1829225696695169E-2</v>
      </c>
    </row>
    <row r="1637" spans="2:8">
      <c r="B1637" s="13">
        <v>39562</v>
      </c>
      <c r="C1637">
        <v>67.634933000000004</v>
      </c>
      <c r="D1637" s="262">
        <f t="shared" si="53"/>
        <v>-8.1914459807964274E-2</v>
      </c>
      <c r="E1637" s="105">
        <v>9.2214897854851988E-3</v>
      </c>
      <c r="G1637">
        <v>1630</v>
      </c>
      <c r="H1637">
        <f t="shared" ca="1" si="54"/>
        <v>4.2190185643984759E-2</v>
      </c>
    </row>
    <row r="1638" spans="2:8">
      <c r="B1638" s="13">
        <v>39594</v>
      </c>
      <c r="C1638">
        <v>73.669533000000001</v>
      </c>
      <c r="D1638" s="262">
        <f t="shared" si="53"/>
        <v>-0.93631416941696555</v>
      </c>
      <c r="E1638" s="105">
        <v>9.212813809877974E-3</v>
      </c>
      <c r="G1638">
        <v>1631</v>
      </c>
      <c r="H1638">
        <f t="shared" ca="1" si="54"/>
        <v>-8.3689865121124567E-3</v>
      </c>
    </row>
    <row r="1639" spans="2:8">
      <c r="B1639" s="13">
        <v>43215</v>
      </c>
      <c r="C1639">
        <v>1156.764893</v>
      </c>
      <c r="D1639" s="262">
        <f t="shared" si="53"/>
        <v>42.647519471806724</v>
      </c>
      <c r="E1639" s="105">
        <v>9.2002747187937724E-3</v>
      </c>
      <c r="G1639">
        <v>1632</v>
      </c>
      <c r="H1639">
        <f t="shared" ca="1" si="54"/>
        <v>3.8392397800677908E-2</v>
      </c>
    </row>
    <row r="1640" spans="2:8">
      <c r="B1640" s="13">
        <v>37844</v>
      </c>
      <c r="C1640">
        <v>26.502420000000001</v>
      </c>
      <c r="D1640" s="262">
        <f t="shared" si="53"/>
        <v>-0.72025515340329038</v>
      </c>
      <c r="E1640" s="105">
        <v>9.1967124058858537E-3</v>
      </c>
      <c r="G1640">
        <v>1633</v>
      </c>
      <c r="H1640">
        <f t="shared" ca="1" si="54"/>
        <v>3.1227617705777547E-2</v>
      </c>
    </row>
    <row r="1641" spans="2:8">
      <c r="B1641" s="13">
        <v>40165</v>
      </c>
      <c r="C1641">
        <v>94.737831</v>
      </c>
      <c r="D1641" s="262">
        <f t="shared" si="53"/>
        <v>-0.83650184390069482</v>
      </c>
      <c r="E1641" s="105">
        <v>9.1857822217340235E-3</v>
      </c>
      <c r="G1641">
        <v>1634</v>
      </c>
      <c r="H1641">
        <f t="shared" ca="1" si="54"/>
        <v>-5.5622045241193185E-2</v>
      </c>
    </row>
    <row r="1642" spans="2:8">
      <c r="B1642" s="13">
        <v>42678</v>
      </c>
      <c r="C1642">
        <v>579.44281000000001</v>
      </c>
      <c r="D1642" s="262">
        <f t="shared" si="53"/>
        <v>-0.91311423034419803</v>
      </c>
      <c r="E1642" s="105">
        <v>9.1783475684078034E-3</v>
      </c>
      <c r="G1642">
        <v>1635</v>
      </c>
      <c r="H1642">
        <f t="shared" ca="1" si="54"/>
        <v>1.0738564523325021E-2</v>
      </c>
    </row>
    <row r="1643" spans="2:8">
      <c r="B1643" s="13">
        <v>45050</v>
      </c>
      <c r="C1643">
        <v>6669.0185549999997</v>
      </c>
      <c r="D1643" s="262">
        <f t="shared" si="53"/>
        <v>0.12724675194665602</v>
      </c>
      <c r="E1643">
        <v>9.1663335386695539E-3</v>
      </c>
      <c r="G1643">
        <v>1636</v>
      </c>
      <c r="H1643">
        <f t="shared" ca="1" si="54"/>
        <v>6.9277851955049192E-3</v>
      </c>
    </row>
    <row r="1644" spans="2:8">
      <c r="B1644" s="13">
        <v>44571</v>
      </c>
      <c r="C1644">
        <v>5916.201172</v>
      </c>
      <c r="D1644" s="262">
        <f t="shared" si="53"/>
        <v>-0.31626479204552566</v>
      </c>
      <c r="E1644" s="105">
        <v>9.1265790914038351E-3</v>
      </c>
      <c r="G1644">
        <v>1637</v>
      </c>
      <c r="H1644">
        <f t="shared" ca="1" si="54"/>
        <v>1.1928247630402036E-2</v>
      </c>
    </row>
    <row r="1645" spans="2:8">
      <c r="B1645" s="13">
        <v>44774</v>
      </c>
      <c r="C1645">
        <v>8652.7666019999997</v>
      </c>
      <c r="D1645" s="262">
        <f t="shared" si="53"/>
        <v>294.97310433913134</v>
      </c>
      <c r="E1645" s="105">
        <v>9.1242699610443595E-3</v>
      </c>
      <c r="G1645">
        <v>1638</v>
      </c>
      <c r="H1645">
        <f t="shared" ca="1" si="54"/>
        <v>2.2174982543183581E-2</v>
      </c>
    </row>
    <row r="1646" spans="2:8">
      <c r="B1646" s="13">
        <v>39897</v>
      </c>
      <c r="C1646">
        <v>29.234976</v>
      </c>
      <c r="D1646" s="262">
        <f t="shared" si="53"/>
        <v>-0.47438111494293916</v>
      </c>
      <c r="E1646" s="105">
        <v>9.0909034427441478E-3</v>
      </c>
      <c r="G1646">
        <v>1639</v>
      </c>
      <c r="H1646">
        <f t="shared" ca="1" si="54"/>
        <v>-6.3975913625810323E-3</v>
      </c>
    </row>
    <row r="1647" spans="2:8">
      <c r="B1647" s="13">
        <v>38406</v>
      </c>
      <c r="C1647">
        <v>55.620102000000003</v>
      </c>
      <c r="D1647" s="262">
        <f t="shared" si="53"/>
        <v>-0.37925477272630376</v>
      </c>
      <c r="E1647" s="105">
        <v>9.0771786602157484E-3</v>
      </c>
      <c r="G1647">
        <v>1640</v>
      </c>
      <c r="H1647">
        <f t="shared" ca="1" si="54"/>
        <v>2.6027108078795179E-2</v>
      </c>
    </row>
    <row r="1648" spans="2:8">
      <c r="B1648" s="13">
        <v>41471</v>
      </c>
      <c r="C1648">
        <v>89.602142000000001</v>
      </c>
      <c r="D1648" s="262">
        <f t="shared" si="53"/>
        <v>-0.87407748114617467</v>
      </c>
      <c r="E1648" s="105">
        <v>9.0725390041133756E-3</v>
      </c>
      <c r="G1648">
        <v>1641</v>
      </c>
      <c r="H1648">
        <f t="shared" ca="1" si="54"/>
        <v>-7.6454762139026439E-2</v>
      </c>
    </row>
    <row r="1649" spans="2:8">
      <c r="B1649" s="13">
        <v>42852</v>
      </c>
      <c r="C1649">
        <v>711.56567399999994</v>
      </c>
      <c r="D1649" s="262">
        <f t="shared" si="53"/>
        <v>-0.71949733865051646</v>
      </c>
      <c r="E1649" s="105">
        <v>9.0602825256922183E-3</v>
      </c>
      <c r="G1649">
        <v>1642</v>
      </c>
      <c r="H1649">
        <f t="shared" ca="1" si="54"/>
        <v>1.853446188410603E-2</v>
      </c>
    </row>
    <row r="1650" spans="2:8">
      <c r="B1650" s="13">
        <v>44257</v>
      </c>
      <c r="C1650">
        <v>2536.751953</v>
      </c>
      <c r="D1650" s="262">
        <f t="shared" si="53"/>
        <v>-0.70450935840995577</v>
      </c>
      <c r="E1650" s="105">
        <v>9.052256411960757E-3</v>
      </c>
      <c r="G1650">
        <v>1643</v>
      </c>
      <c r="H1650">
        <f t="shared" ca="1" si="54"/>
        <v>-1.4006693075433673E-3</v>
      </c>
    </row>
    <row r="1651" spans="2:8">
      <c r="B1651" s="13">
        <v>44718</v>
      </c>
      <c r="C1651">
        <v>8584.8808590000008</v>
      </c>
      <c r="D1651" s="262">
        <f t="shared" si="53"/>
        <v>28.947970840883471</v>
      </c>
      <c r="E1651" s="105">
        <v>9.0388501634530421E-3</v>
      </c>
      <c r="G1651">
        <v>1644</v>
      </c>
      <c r="H1651">
        <f t="shared" ca="1" si="54"/>
        <v>4.4650868687453153E-3</v>
      </c>
    </row>
    <row r="1652" spans="2:8">
      <c r="B1652" s="13">
        <v>41843</v>
      </c>
      <c r="C1652">
        <v>286.659851</v>
      </c>
      <c r="D1652" s="262">
        <f t="shared" si="53"/>
        <v>-0.68282946224569285</v>
      </c>
      <c r="E1652" s="105">
        <v>9.0370284644510392E-3</v>
      </c>
      <c r="G1652">
        <v>1645</v>
      </c>
      <c r="H1652">
        <f t="shared" ca="1" si="54"/>
        <v>-6.4616773326501398E-2</v>
      </c>
    </row>
    <row r="1653" spans="2:8">
      <c r="B1653" s="13">
        <v>42443</v>
      </c>
      <c r="C1653">
        <v>903.80352800000003</v>
      </c>
      <c r="D1653" s="262">
        <f t="shared" si="53"/>
        <v>25.85418312734312</v>
      </c>
      <c r="E1653" s="105">
        <v>9.0358551330355086E-3</v>
      </c>
      <c r="G1653">
        <v>1646</v>
      </c>
      <c r="H1653">
        <f t="shared" ca="1" si="54"/>
        <v>-4.3534470706231052E-2</v>
      </c>
    </row>
    <row r="1654" spans="2:8">
      <c r="B1654" s="13">
        <v>39828</v>
      </c>
      <c r="C1654">
        <v>33.655968000000001</v>
      </c>
      <c r="D1654" s="262">
        <f t="shared" si="53"/>
        <v>9.8995288252409719E-2</v>
      </c>
      <c r="E1654" s="105">
        <v>9.0243547279218357E-3</v>
      </c>
      <c r="G1654">
        <v>1647</v>
      </c>
      <c r="H1654">
        <f t="shared" ca="1" si="54"/>
        <v>2.0862435867293413E-2</v>
      </c>
    </row>
    <row r="1655" spans="2:8">
      <c r="B1655" s="13">
        <v>37540</v>
      </c>
      <c r="C1655">
        <v>30.624306000000001</v>
      </c>
      <c r="D1655" s="262">
        <f t="shared" si="53"/>
        <v>-0.55713185000594356</v>
      </c>
      <c r="E1655" s="105">
        <v>9.0189392122245211E-3</v>
      </c>
      <c r="G1655">
        <v>1648</v>
      </c>
      <c r="H1655">
        <f t="shared" ca="1" si="54"/>
        <v>-9.8790946262794759E-3</v>
      </c>
    </row>
    <row r="1656" spans="2:8">
      <c r="B1656" s="13">
        <v>38672</v>
      </c>
      <c r="C1656">
        <v>69.149940000000001</v>
      </c>
      <c r="D1656" s="262">
        <f t="shared" si="53"/>
        <v>-0.98958615719646914</v>
      </c>
      <c r="E1656" s="105">
        <v>9.0044864186783948E-3</v>
      </c>
      <c r="G1656">
        <v>1649</v>
      </c>
      <c r="H1656">
        <f t="shared" ca="1" si="54"/>
        <v>-7.7159355252822848E-3</v>
      </c>
    </row>
    <row r="1657" spans="2:8">
      <c r="B1657" s="13">
        <v>44907</v>
      </c>
      <c r="C1657">
        <v>6640.1943359999996</v>
      </c>
      <c r="D1657" s="262">
        <f t="shared" si="53"/>
        <v>6.344959920805243</v>
      </c>
      <c r="E1657" s="105">
        <v>8.9933851933044623E-3</v>
      </c>
      <c r="G1657">
        <v>1650</v>
      </c>
      <c r="H1657">
        <f t="shared" ca="1" si="54"/>
        <v>-1.2910609966945917E-2</v>
      </c>
    </row>
    <row r="1658" spans="2:8">
      <c r="B1658" s="13">
        <v>43089</v>
      </c>
      <c r="C1658">
        <v>904.047729</v>
      </c>
      <c r="D1658" s="262">
        <f t="shared" si="53"/>
        <v>12.247862107235548</v>
      </c>
      <c r="E1658" s="105">
        <v>8.9847964119314193E-3</v>
      </c>
      <c r="G1658">
        <v>1651</v>
      </c>
      <c r="H1658">
        <f t="shared" ca="1" si="54"/>
        <v>6.1681811632003328E-2</v>
      </c>
    </row>
    <row r="1659" spans="2:8">
      <c r="B1659" s="13">
        <v>40079</v>
      </c>
      <c r="C1659">
        <v>68.241028</v>
      </c>
      <c r="D1659" s="262">
        <f t="shared" si="53"/>
        <v>-3.1701589682521597E-2</v>
      </c>
      <c r="E1659" s="105">
        <v>8.9831116011511222E-3</v>
      </c>
      <c r="G1659">
        <v>1652</v>
      </c>
      <c r="H1659">
        <f t="shared" ca="1" si="54"/>
        <v>9.6021681575304708E-3</v>
      </c>
    </row>
    <row r="1660" spans="2:8">
      <c r="B1660" s="13">
        <v>40108</v>
      </c>
      <c r="C1660">
        <v>70.475204000000005</v>
      </c>
      <c r="D1660" s="262">
        <f t="shared" si="53"/>
        <v>-0.99156352426992012</v>
      </c>
      <c r="E1660" s="105">
        <v>8.9783566429446956E-3</v>
      </c>
      <c r="G1660">
        <v>1653</v>
      </c>
      <c r="H1660">
        <f t="shared" ca="1" si="54"/>
        <v>0.1003659431455268</v>
      </c>
    </row>
    <row r="1661" spans="2:8">
      <c r="B1661" s="13">
        <v>44725</v>
      </c>
      <c r="C1661">
        <v>8353.6308590000008</v>
      </c>
      <c r="D1661" s="262">
        <f t="shared" si="53"/>
        <v>7.9907811297206912</v>
      </c>
      <c r="E1661" s="105">
        <v>8.9725842099503093E-3</v>
      </c>
      <c r="G1661">
        <v>1654</v>
      </c>
      <c r="H1661">
        <f t="shared" ca="1" si="54"/>
        <v>2.4119181704054731E-2</v>
      </c>
    </row>
    <row r="1662" spans="2:8">
      <c r="B1662" s="13">
        <v>43480</v>
      </c>
      <c r="C1662">
        <v>929.13293499999997</v>
      </c>
      <c r="D1662" s="262">
        <f t="shared" si="53"/>
        <v>17.313977991679668</v>
      </c>
      <c r="E1662" s="105">
        <v>8.9645445052079741E-3</v>
      </c>
      <c r="G1662">
        <v>1655</v>
      </c>
      <c r="H1662">
        <f t="shared" ca="1" si="54"/>
        <v>-7.1869973183840237E-3</v>
      </c>
    </row>
    <row r="1663" spans="2:8">
      <c r="B1663" s="13">
        <v>38257</v>
      </c>
      <c r="C1663">
        <v>50.733539999999998</v>
      </c>
      <c r="D1663" s="262">
        <f t="shared" si="53"/>
        <v>-0.93905800659610872</v>
      </c>
      <c r="E1663" s="105">
        <v>8.9553905781000007E-3</v>
      </c>
      <c r="G1663">
        <v>1656</v>
      </c>
      <c r="H1663">
        <f t="shared" ca="1" si="54"/>
        <v>-5.238618228911333E-3</v>
      </c>
    </row>
    <row r="1664" spans="2:8">
      <c r="B1664" s="13">
        <v>42324</v>
      </c>
      <c r="C1664">
        <v>832.489014</v>
      </c>
      <c r="D1664" s="262">
        <f t="shared" si="53"/>
        <v>7.6448276021056403</v>
      </c>
      <c r="E1664" s="105">
        <v>8.9400992623760011E-3</v>
      </c>
      <c r="G1664">
        <v>1657</v>
      </c>
      <c r="H1664">
        <f t="shared" ca="1" si="54"/>
        <v>-2.2021988508558039E-2</v>
      </c>
    </row>
    <row r="1665" spans="2:8">
      <c r="B1665" s="13">
        <v>41144</v>
      </c>
      <c r="C1665">
        <v>96.299087999999998</v>
      </c>
      <c r="D1665" s="262">
        <f t="shared" si="53"/>
        <v>-0.94698111972360421</v>
      </c>
      <c r="E1665" s="105">
        <v>8.9143719767575645E-3</v>
      </c>
      <c r="G1665">
        <v>1658</v>
      </c>
      <c r="H1665">
        <f t="shared" ca="1" si="54"/>
        <v>-1.0465677472379708E-2</v>
      </c>
    </row>
    <row r="1666" spans="2:8">
      <c r="B1666" s="13">
        <v>44195</v>
      </c>
      <c r="C1666">
        <v>1816.3168949999999</v>
      </c>
      <c r="D1666" s="262">
        <f t="shared" si="53"/>
        <v>20.031373148773241</v>
      </c>
      <c r="E1666" s="105">
        <v>8.9086678795651051E-3</v>
      </c>
      <c r="G1666">
        <v>1659</v>
      </c>
      <c r="H1666">
        <f t="shared" ca="1" si="54"/>
        <v>2.3376106551692904E-2</v>
      </c>
    </row>
    <row r="1667" spans="2:8">
      <c r="B1667" s="13">
        <v>41036</v>
      </c>
      <c r="C1667">
        <v>86.362258999999995</v>
      </c>
      <c r="D1667" s="262">
        <f t="shared" si="53"/>
        <v>-0.90823615854977446</v>
      </c>
      <c r="E1667" s="105">
        <v>8.9084189674914702E-3</v>
      </c>
      <c r="G1667">
        <v>1660</v>
      </c>
      <c r="H1667">
        <f t="shared" ca="1" si="54"/>
        <v>-1.7063589418630114E-2</v>
      </c>
    </row>
    <row r="1668" spans="2:8">
      <c r="B1668" s="13">
        <v>43570</v>
      </c>
      <c r="C1668">
        <v>941.13604699999996</v>
      </c>
      <c r="D1668" s="262">
        <f t="shared" si="53"/>
        <v>-0.86970378546351446</v>
      </c>
      <c r="E1668" s="105">
        <v>8.9004228284334103E-3</v>
      </c>
      <c r="G1668">
        <v>1661</v>
      </c>
      <c r="H1668">
        <f t="shared" ca="1" si="54"/>
        <v>3.3565513563392844E-2</v>
      </c>
    </row>
    <row r="1669" spans="2:8">
      <c r="B1669" s="13">
        <v>45135</v>
      </c>
      <c r="C1669">
        <v>7223.0498049999997</v>
      </c>
      <c r="D1669" s="262">
        <f t="shared" si="53"/>
        <v>8.4119114897124589</v>
      </c>
      <c r="E1669">
        <v>8.890396383950944E-3</v>
      </c>
      <c r="G1669">
        <v>1662</v>
      </c>
      <c r="H1669">
        <f t="shared" ca="1" si="54"/>
        <v>1.8494015237668585E-2</v>
      </c>
    </row>
    <row r="1670" spans="2:8">
      <c r="B1670" s="13">
        <v>42583</v>
      </c>
      <c r="C1670">
        <v>767.43707300000005</v>
      </c>
      <c r="D1670" s="262">
        <f t="shared" si="53"/>
        <v>-0.87736977501848168</v>
      </c>
      <c r="E1670" s="105">
        <v>8.8899895725859154E-3</v>
      </c>
      <c r="G1670">
        <v>1663</v>
      </c>
      <c r="H1670">
        <f t="shared" ca="1" si="54"/>
        <v>-2.3694927100854513E-2</v>
      </c>
    </row>
    <row r="1671" spans="2:8">
      <c r="B1671" s="13">
        <v>45035</v>
      </c>
      <c r="C1671">
        <v>6258.1396480000003</v>
      </c>
      <c r="D1671" s="262">
        <f t="shared" si="53"/>
        <v>70.963631969685537</v>
      </c>
      <c r="E1671" s="105">
        <v>8.8856961308568048E-3</v>
      </c>
      <c r="G1671">
        <v>1664</v>
      </c>
      <c r="H1671">
        <f t="shared" ca="1" si="54"/>
        <v>8.2366556277595291E-3</v>
      </c>
    </row>
    <row r="1672" spans="2:8">
      <c r="B1672" s="13">
        <v>39034</v>
      </c>
      <c r="C1672">
        <v>86.962531999999996</v>
      </c>
      <c r="D1672" s="262">
        <f t="shared" ref="D1672:D1735" si="55">(C1672-C1673)/C1673</f>
        <v>1.7127567759624802</v>
      </c>
      <c r="E1672" s="105">
        <v>8.8823729029972875E-3</v>
      </c>
      <c r="G1672">
        <v>1665</v>
      </c>
      <c r="H1672">
        <f t="shared" ca="1" si="54"/>
        <v>6.4583270492566819E-3</v>
      </c>
    </row>
    <row r="1673" spans="2:8">
      <c r="B1673" s="13">
        <v>39868</v>
      </c>
      <c r="C1673">
        <v>32.056885000000001</v>
      </c>
      <c r="D1673" s="262">
        <f t="shared" si="55"/>
        <v>-0.66057497663817388</v>
      </c>
      <c r="E1673" s="105">
        <v>8.8811569485385856E-3</v>
      </c>
      <c r="G1673">
        <v>1666</v>
      </c>
      <c r="H1673">
        <f t="shared" ref="H1673:H1736" ca="1" si="56">_xlfn.NORM.INV(RAND(),N$9,N$10)</f>
        <v>-2.5251694046444503E-2</v>
      </c>
    </row>
    <row r="1674" spans="2:8">
      <c r="B1674" s="13">
        <v>41151</v>
      </c>
      <c r="C1674">
        <v>94.444671999999997</v>
      </c>
      <c r="D1674" s="262">
        <f t="shared" si="55"/>
        <v>-0.98498705706637624</v>
      </c>
      <c r="E1674" s="105">
        <v>8.8558829544935855E-3</v>
      </c>
      <c r="G1674">
        <v>1667</v>
      </c>
      <c r="H1674">
        <f t="shared" ca="1" si="56"/>
        <v>-2.8830913725941237E-2</v>
      </c>
    </row>
    <row r="1675" spans="2:8">
      <c r="B1675" s="13">
        <v>44993</v>
      </c>
      <c r="C1675">
        <v>6290.8833009999998</v>
      </c>
      <c r="D1675" s="262">
        <f t="shared" si="55"/>
        <v>6.7142072781372821</v>
      </c>
      <c r="E1675" s="105">
        <v>8.8551532728801119E-3</v>
      </c>
      <c r="G1675">
        <v>1668</v>
      </c>
      <c r="H1675">
        <f t="shared" ca="1" si="56"/>
        <v>-5.7225917635426199E-2</v>
      </c>
    </row>
    <row r="1676" spans="2:8">
      <c r="B1676" s="13">
        <v>43041</v>
      </c>
      <c r="C1676">
        <v>815.49316399999998</v>
      </c>
      <c r="D1676" s="262">
        <f t="shared" si="55"/>
        <v>-9.0231150083205827E-2</v>
      </c>
      <c r="E1676" s="105">
        <v>8.8526729090275553E-3</v>
      </c>
      <c r="G1676">
        <v>1669</v>
      </c>
      <c r="H1676">
        <f t="shared" ca="1" si="56"/>
        <v>-5.273331724391124E-2</v>
      </c>
    </row>
    <row r="1677" spans="2:8">
      <c r="B1677" s="13">
        <v>43096</v>
      </c>
      <c r="C1677">
        <v>896.37402299999997</v>
      </c>
      <c r="D1677" s="262">
        <f t="shared" si="55"/>
        <v>0.29202644528448235</v>
      </c>
      <c r="E1677" s="105">
        <v>8.8486389234659936E-3</v>
      </c>
      <c r="G1677">
        <v>1670</v>
      </c>
      <c r="H1677">
        <f t="shared" ca="1" si="56"/>
        <v>1.7542216148960534E-2</v>
      </c>
    </row>
    <row r="1678" spans="2:8">
      <c r="B1678" s="13">
        <v>42823</v>
      </c>
      <c r="C1678">
        <v>693.77374299999997</v>
      </c>
      <c r="D1678" s="262">
        <f t="shared" si="55"/>
        <v>-0.24801224299744168</v>
      </c>
      <c r="E1678" s="105">
        <v>8.816011512372799E-3</v>
      </c>
      <c r="G1678">
        <v>1671</v>
      </c>
      <c r="H1678">
        <f t="shared" ca="1" si="56"/>
        <v>7.7330658548580716E-4</v>
      </c>
    </row>
    <row r="1679" spans="2:8">
      <c r="B1679" s="13">
        <v>43860</v>
      </c>
      <c r="C1679">
        <v>922.58648700000003</v>
      </c>
      <c r="D1679" s="262">
        <f t="shared" si="55"/>
        <v>9.5405553464208364</v>
      </c>
      <c r="E1679" s="105">
        <v>8.7968736662372652E-3</v>
      </c>
      <c r="G1679">
        <v>1672</v>
      </c>
      <c r="H1679">
        <f t="shared" ca="1" si="56"/>
        <v>-5.0353919025264461E-2</v>
      </c>
    </row>
    <row r="1680" spans="2:8">
      <c r="B1680" s="13">
        <v>40981</v>
      </c>
      <c r="C1680">
        <v>87.527313000000007</v>
      </c>
      <c r="D1680" s="262">
        <f t="shared" si="55"/>
        <v>-0.89437954296696431</v>
      </c>
      <c r="E1680" s="105">
        <v>8.7891478939166583E-3</v>
      </c>
      <c r="G1680">
        <v>1673</v>
      </c>
      <c r="H1680">
        <f t="shared" ca="1" si="56"/>
        <v>-4.7695104238545619E-3</v>
      </c>
    </row>
    <row r="1681" spans="2:8">
      <c r="B1681" s="13">
        <v>42524</v>
      </c>
      <c r="C1681">
        <v>828.696594</v>
      </c>
      <c r="D1681" s="262">
        <f t="shared" si="55"/>
        <v>-0.77423674722856628</v>
      </c>
      <c r="E1681" s="105">
        <v>8.7824189013418624E-3</v>
      </c>
      <c r="G1681">
        <v>1674</v>
      </c>
      <c r="H1681">
        <f t="shared" ca="1" si="56"/>
        <v>3.9265243416579935E-2</v>
      </c>
    </row>
    <row r="1682" spans="2:8">
      <c r="B1682" s="13">
        <v>44355</v>
      </c>
      <c r="C1682">
        <v>3670.6442870000001</v>
      </c>
      <c r="D1682" s="262">
        <f t="shared" si="55"/>
        <v>0.16835011348007059</v>
      </c>
      <c r="E1682" s="105">
        <v>8.7747878266834032E-3</v>
      </c>
      <c r="G1682">
        <v>1675</v>
      </c>
      <c r="H1682">
        <f t="shared" ca="1" si="56"/>
        <v>1.8691680062570843E-2</v>
      </c>
    </row>
    <row r="1683" spans="2:8">
      <c r="B1683" s="13">
        <v>44312</v>
      </c>
      <c r="C1683">
        <v>3141.733154</v>
      </c>
      <c r="D1683" s="262">
        <f t="shared" si="55"/>
        <v>29.09185023464202</v>
      </c>
      <c r="E1683" s="105">
        <v>8.7715865734576542E-3</v>
      </c>
      <c r="G1683">
        <v>1676</v>
      </c>
      <c r="H1683">
        <f t="shared" ca="1" si="56"/>
        <v>-1.81082086914836E-2</v>
      </c>
    </row>
    <row r="1684" spans="2:8">
      <c r="B1684" s="13">
        <v>40574</v>
      </c>
      <c r="C1684">
        <v>104.404785</v>
      </c>
      <c r="D1684" s="262">
        <f t="shared" si="55"/>
        <v>0.1893710439632566</v>
      </c>
      <c r="E1684" s="105">
        <v>8.764856606444724E-3</v>
      </c>
      <c r="G1684">
        <v>1677</v>
      </c>
      <c r="H1684">
        <f t="shared" ca="1" si="56"/>
        <v>-2.6273091672402517E-4</v>
      </c>
    </row>
    <row r="1685" spans="2:8">
      <c r="B1685" s="13">
        <v>41050</v>
      </c>
      <c r="C1685">
        <v>87.781509</v>
      </c>
      <c r="D1685" s="262">
        <f t="shared" si="55"/>
        <v>-0.98860380038457407</v>
      </c>
      <c r="E1685" s="105">
        <v>8.7635661456722871E-3</v>
      </c>
      <c r="G1685">
        <v>1678</v>
      </c>
      <c r="H1685">
        <f t="shared" ca="1" si="56"/>
        <v>3.3521280364628377E-2</v>
      </c>
    </row>
    <row r="1686" spans="2:8">
      <c r="B1686" s="13">
        <v>45369</v>
      </c>
      <c r="C1686">
        <v>7702.7001950000003</v>
      </c>
      <c r="D1686" s="262">
        <f t="shared" si="55"/>
        <v>-4.77137077530356E-2</v>
      </c>
      <c r="E1686">
        <v>8.7547681190742604E-3</v>
      </c>
      <c r="G1686">
        <v>1679</v>
      </c>
      <c r="H1686">
        <f t="shared" ca="1" si="56"/>
        <v>2.4199800952310481E-2</v>
      </c>
    </row>
    <row r="1687" spans="2:8">
      <c r="B1687" s="13">
        <v>44743</v>
      </c>
      <c r="C1687">
        <v>8088.6391599999997</v>
      </c>
      <c r="D1687" s="262">
        <f t="shared" si="55"/>
        <v>-5.0342605209742708E-2</v>
      </c>
      <c r="E1687" s="105">
        <v>8.7422529776605955E-3</v>
      </c>
      <c r="G1687">
        <v>1680</v>
      </c>
      <c r="H1687">
        <f t="shared" ca="1" si="56"/>
        <v>3.1890723775214756E-2</v>
      </c>
    </row>
    <row r="1688" spans="2:8">
      <c r="B1688" s="13">
        <v>44844</v>
      </c>
      <c r="C1688">
        <v>8517.4287110000005</v>
      </c>
      <c r="D1688" s="262">
        <f t="shared" si="55"/>
        <v>380.12136536154799</v>
      </c>
      <c r="E1688" s="105">
        <v>8.7310779792416533E-3</v>
      </c>
      <c r="G1688">
        <v>1681</v>
      </c>
      <c r="H1688">
        <f t="shared" ca="1" si="56"/>
        <v>-2.5190223033162013E-3</v>
      </c>
    </row>
    <row r="1689" spans="2:8">
      <c r="B1689" s="13">
        <v>37732</v>
      </c>
      <c r="C1689">
        <v>22.348337000000001</v>
      </c>
      <c r="D1689" s="262">
        <f t="shared" si="55"/>
        <v>-0.26715797734454427</v>
      </c>
      <c r="E1689" s="105">
        <v>8.7209626414622536E-3</v>
      </c>
      <c r="G1689">
        <v>1682</v>
      </c>
      <c r="H1689">
        <f t="shared" ca="1" si="56"/>
        <v>5.3932672446514035E-2</v>
      </c>
    </row>
    <row r="1690" spans="2:8">
      <c r="B1690" s="13">
        <v>39875</v>
      </c>
      <c r="C1690">
        <v>30.495436000000002</v>
      </c>
      <c r="D1690" s="262">
        <f t="shared" si="55"/>
        <v>-0.69849014287951872</v>
      </c>
      <c r="E1690" s="105">
        <v>8.712278355226144E-3</v>
      </c>
      <c r="G1690">
        <v>1683</v>
      </c>
      <c r="H1690">
        <f t="shared" ca="1" si="56"/>
        <v>3.2435182065628662E-2</v>
      </c>
    </row>
    <row r="1691" spans="2:8">
      <c r="B1691" s="13">
        <v>41284</v>
      </c>
      <c r="C1691">
        <v>101.14241800000001</v>
      </c>
      <c r="D1691" s="262">
        <f t="shared" si="55"/>
        <v>-0.92556904533784112</v>
      </c>
      <c r="E1691" s="105">
        <v>8.7033338882697969E-3</v>
      </c>
      <c r="G1691">
        <v>1684</v>
      </c>
      <c r="H1691">
        <f t="shared" ca="1" si="56"/>
        <v>1.5171927324229145E-2</v>
      </c>
    </row>
    <row r="1692" spans="2:8">
      <c r="B1692" s="13">
        <v>43329</v>
      </c>
      <c r="C1692">
        <v>1358.875732</v>
      </c>
      <c r="D1692" s="262">
        <f t="shared" si="55"/>
        <v>21.044705267377008</v>
      </c>
      <c r="E1692" s="105">
        <v>8.6987835087718787E-3</v>
      </c>
      <c r="G1692">
        <v>1685</v>
      </c>
      <c r="H1692">
        <f t="shared" ca="1" si="56"/>
        <v>2.94819007452575E-2</v>
      </c>
    </row>
    <row r="1693" spans="2:8">
      <c r="B1693" s="13">
        <v>38902</v>
      </c>
      <c r="C1693">
        <v>61.641818999999998</v>
      </c>
      <c r="D1693" s="262">
        <f t="shared" si="55"/>
        <v>-0.77942334296524241</v>
      </c>
      <c r="E1693" s="105">
        <v>8.695091108628197E-3</v>
      </c>
      <c r="G1693">
        <v>1686</v>
      </c>
      <c r="H1693">
        <f t="shared" ca="1" si="56"/>
        <v>5.9009289490455216E-3</v>
      </c>
    </row>
    <row r="1694" spans="2:8">
      <c r="B1694" s="13">
        <v>41894</v>
      </c>
      <c r="C1694">
        <v>279.457581</v>
      </c>
      <c r="D1694" s="262">
        <f t="shared" si="55"/>
        <v>3.5692731331428482</v>
      </c>
      <c r="E1694" s="105">
        <v>8.6926591104804704E-3</v>
      </c>
      <c r="G1694">
        <v>1687</v>
      </c>
      <c r="H1694">
        <f t="shared" ca="1" si="56"/>
        <v>2.8558367836319987E-2</v>
      </c>
    </row>
    <row r="1695" spans="2:8">
      <c r="B1695" s="13">
        <v>39701</v>
      </c>
      <c r="C1695">
        <v>61.160183000000004</v>
      </c>
      <c r="D1695" s="262">
        <f t="shared" si="55"/>
        <v>-0.98727499496412974</v>
      </c>
      <c r="E1695" s="105">
        <v>8.6878173487551467E-3</v>
      </c>
      <c r="G1695">
        <v>1688</v>
      </c>
      <c r="H1695">
        <f t="shared" ca="1" si="56"/>
        <v>2.2080461632764639E-3</v>
      </c>
    </row>
    <row r="1696" spans="2:8">
      <c r="B1696" s="13">
        <v>44435</v>
      </c>
      <c r="C1696">
        <v>4806.2993159999996</v>
      </c>
      <c r="D1696" s="262">
        <f t="shared" si="55"/>
        <v>-0.37636411824257276</v>
      </c>
      <c r="E1696" s="105">
        <v>8.6808664234802064E-3</v>
      </c>
      <c r="G1696">
        <v>1689</v>
      </c>
      <c r="H1696">
        <f t="shared" ca="1" si="56"/>
        <v>3.2652951383579223E-2</v>
      </c>
    </row>
    <row r="1697" spans="2:8">
      <c r="B1697" s="13">
        <v>45348</v>
      </c>
      <c r="C1697">
        <v>7706.8999020000001</v>
      </c>
      <c r="D1697" s="262">
        <f t="shared" si="55"/>
        <v>26.513196427860372</v>
      </c>
      <c r="E1697">
        <v>8.6773032418428538E-3</v>
      </c>
      <c r="G1697">
        <v>1690</v>
      </c>
      <c r="H1697">
        <f t="shared" ca="1" si="56"/>
        <v>1.0161508959998192E-2</v>
      </c>
    </row>
    <row r="1698" spans="2:8">
      <c r="B1698" s="13">
        <v>41878</v>
      </c>
      <c r="C1698">
        <v>280.11648600000001</v>
      </c>
      <c r="D1698" s="262">
        <f t="shared" si="55"/>
        <v>-0.59403181601787336</v>
      </c>
      <c r="E1698" s="105">
        <v>8.6722560120945195E-3</v>
      </c>
      <c r="G1698">
        <v>1691</v>
      </c>
      <c r="H1698">
        <f t="shared" ca="1" si="56"/>
        <v>-1.5205218968271525E-2</v>
      </c>
    </row>
    <row r="1699" spans="2:8">
      <c r="B1699" s="13">
        <v>42797</v>
      </c>
      <c r="C1699">
        <v>689.99615500000004</v>
      </c>
      <c r="D1699" s="262">
        <f t="shared" si="55"/>
        <v>8.2881161136211094</v>
      </c>
      <c r="E1699" s="105">
        <v>8.6583923540777836E-3</v>
      </c>
      <c r="G1699">
        <v>1692</v>
      </c>
      <c r="H1699">
        <f t="shared" ca="1" si="56"/>
        <v>-1.0134577941179109E-2</v>
      </c>
    </row>
    <row r="1700" spans="2:8">
      <c r="B1700" s="13">
        <v>40907</v>
      </c>
      <c r="C1700">
        <v>74.288062999999994</v>
      </c>
      <c r="D1700" s="262">
        <f t="shared" si="55"/>
        <v>-0.34037614918745313</v>
      </c>
      <c r="E1700" s="105">
        <v>8.6280063913029038E-3</v>
      </c>
      <c r="G1700">
        <v>1693</v>
      </c>
      <c r="H1700">
        <f t="shared" ca="1" si="56"/>
        <v>-3.9845399964752032E-3</v>
      </c>
    </row>
    <row r="1701" spans="2:8">
      <c r="B1701" s="13">
        <v>39359</v>
      </c>
      <c r="C1701">
        <v>112.62185700000001</v>
      </c>
      <c r="D1701" s="262">
        <f t="shared" si="55"/>
        <v>-0.98510076089641008</v>
      </c>
      <c r="E1701" s="105">
        <v>8.6273563009811628E-3</v>
      </c>
      <c r="G1701">
        <v>1694</v>
      </c>
      <c r="H1701">
        <f t="shared" ca="1" si="56"/>
        <v>-2.0122448774716178E-3</v>
      </c>
    </row>
    <row r="1702" spans="2:8">
      <c r="B1702" s="13">
        <v>45126</v>
      </c>
      <c r="C1702">
        <v>7558.8999020000001</v>
      </c>
      <c r="D1702" s="262">
        <f t="shared" si="55"/>
        <v>106.36876830852434</v>
      </c>
      <c r="E1702">
        <v>8.6198976129699227E-3</v>
      </c>
      <c r="G1702">
        <v>1695</v>
      </c>
      <c r="H1702">
        <f t="shared" ca="1" si="56"/>
        <v>4.1826996901244079E-3</v>
      </c>
    </row>
    <row r="1703" spans="2:8">
      <c r="B1703" s="13">
        <v>38713</v>
      </c>
      <c r="C1703">
        <v>70.401291000000001</v>
      </c>
      <c r="D1703" s="262">
        <f t="shared" si="55"/>
        <v>1.2749037287444196</v>
      </c>
      <c r="E1703" s="105">
        <v>8.5951504253399744E-3</v>
      </c>
      <c r="G1703">
        <v>1696</v>
      </c>
      <c r="H1703">
        <f t="shared" ca="1" si="56"/>
        <v>-1.9719721284964308E-2</v>
      </c>
    </row>
    <row r="1704" spans="2:8">
      <c r="B1704" s="13">
        <v>39871</v>
      </c>
      <c r="C1704">
        <v>30.946932</v>
      </c>
      <c r="D1704" s="262">
        <f t="shared" si="55"/>
        <v>-0.95418133827820839</v>
      </c>
      <c r="E1704" s="105">
        <v>8.5836862313928633E-3</v>
      </c>
      <c r="G1704">
        <v>1697</v>
      </c>
      <c r="H1704">
        <f t="shared" ca="1" si="56"/>
        <v>-2.0751408786679706E-2</v>
      </c>
    </row>
    <row r="1705" spans="2:8">
      <c r="B1705" s="13">
        <v>42808</v>
      </c>
      <c r="C1705">
        <v>675.42199700000003</v>
      </c>
      <c r="D1705" s="262">
        <f t="shared" si="55"/>
        <v>21.254009182560488</v>
      </c>
      <c r="E1705" s="105">
        <v>8.5657940554099993E-3</v>
      </c>
      <c r="G1705">
        <v>1698</v>
      </c>
      <c r="H1705">
        <f t="shared" ca="1" si="56"/>
        <v>-4.3276653133532531E-2</v>
      </c>
    </row>
    <row r="1706" spans="2:8">
      <c r="B1706" s="13">
        <v>37544</v>
      </c>
      <c r="C1706">
        <v>30.350576</v>
      </c>
      <c r="D1706" s="262">
        <f t="shared" si="55"/>
        <v>-1.0602055347916472E-3</v>
      </c>
      <c r="E1706" s="105">
        <v>8.5604052082865738E-3</v>
      </c>
      <c r="G1706">
        <v>1699</v>
      </c>
      <c r="H1706">
        <f t="shared" ca="1" si="56"/>
        <v>-2.4912321698335474E-2</v>
      </c>
    </row>
    <row r="1707" spans="2:8">
      <c r="B1707" s="13">
        <v>38141</v>
      </c>
      <c r="C1707">
        <v>30.382788000000001</v>
      </c>
      <c r="D1707" s="262">
        <f t="shared" si="55"/>
        <v>-0.65254003662610138</v>
      </c>
      <c r="E1707" s="105">
        <v>8.5515865968557453E-3</v>
      </c>
      <c r="G1707">
        <v>1700</v>
      </c>
      <c r="H1707">
        <f t="shared" ca="1" si="56"/>
        <v>1.6537201238425846E-2</v>
      </c>
    </row>
    <row r="1708" spans="2:8">
      <c r="B1708" s="13">
        <v>40808</v>
      </c>
      <c r="C1708">
        <v>87.442558000000005</v>
      </c>
      <c r="D1708" s="262">
        <f t="shared" si="55"/>
        <v>-0.87186729068069202</v>
      </c>
      <c r="E1708" s="105">
        <v>8.5511424045010467E-3</v>
      </c>
      <c r="G1708">
        <v>1701</v>
      </c>
      <c r="H1708">
        <f t="shared" ca="1" si="56"/>
        <v>2.6147513866156012E-2</v>
      </c>
    </row>
    <row r="1709" spans="2:8">
      <c r="B1709" s="13">
        <v>43756</v>
      </c>
      <c r="C1709">
        <v>682.43743900000004</v>
      </c>
      <c r="D1709" s="262">
        <f t="shared" si="55"/>
        <v>18.16287105948577</v>
      </c>
      <c r="E1709" s="105">
        <v>8.5433059907326463E-3</v>
      </c>
      <c r="G1709">
        <v>1702</v>
      </c>
      <c r="H1709">
        <f t="shared" ca="1" si="56"/>
        <v>4.4374230484440523E-2</v>
      </c>
    </row>
    <row r="1710" spans="2:8">
      <c r="B1710" s="13">
        <v>39770</v>
      </c>
      <c r="C1710">
        <v>35.612484000000002</v>
      </c>
      <c r="D1710" s="262">
        <f t="shared" si="55"/>
        <v>-0.6271478453135203</v>
      </c>
      <c r="E1710" s="105">
        <v>8.5242247415224948E-3</v>
      </c>
      <c r="G1710">
        <v>1703</v>
      </c>
      <c r="H1710">
        <f t="shared" ca="1" si="56"/>
        <v>-4.2326115546751024E-2</v>
      </c>
    </row>
    <row r="1711" spans="2:8">
      <c r="B1711" s="13">
        <v>41124</v>
      </c>
      <c r="C1711">
        <v>95.513687000000004</v>
      </c>
      <c r="D1711" s="262">
        <f t="shared" si="55"/>
        <v>2.5735656369375768</v>
      </c>
      <c r="E1711" s="105">
        <v>8.5234735679433349E-3</v>
      </c>
      <c r="G1711">
        <v>1704</v>
      </c>
      <c r="H1711">
        <f t="shared" ca="1" si="56"/>
        <v>3.5349047020356203E-3</v>
      </c>
    </row>
    <row r="1712" spans="2:8">
      <c r="B1712" s="13">
        <v>37841</v>
      </c>
      <c r="C1712">
        <v>26.727838999999999</v>
      </c>
      <c r="D1712" s="262">
        <f t="shared" si="55"/>
        <v>-0.99657820143677855</v>
      </c>
      <c r="E1712" s="105">
        <v>8.5056006206225207E-3</v>
      </c>
      <c r="G1712">
        <v>1705</v>
      </c>
      <c r="H1712">
        <f t="shared" ca="1" si="56"/>
        <v>-2.3543000088553822E-2</v>
      </c>
    </row>
    <row r="1713" spans="2:8">
      <c r="B1713" s="13">
        <v>45351</v>
      </c>
      <c r="C1713">
        <v>7811.0498049999997</v>
      </c>
      <c r="D1713" s="262">
        <f t="shared" si="55"/>
        <v>231.47497918795233</v>
      </c>
      <c r="E1713">
        <v>8.4955043413704728E-3</v>
      </c>
      <c r="G1713">
        <v>1706</v>
      </c>
      <c r="H1713">
        <f t="shared" ca="1" si="56"/>
        <v>5.468534261202547E-2</v>
      </c>
    </row>
    <row r="1714" spans="2:8">
      <c r="B1714" s="13">
        <v>39832</v>
      </c>
      <c r="C1714">
        <v>33.599528999999997</v>
      </c>
      <c r="D1714" s="262">
        <f t="shared" si="55"/>
        <v>-0.68176219192999921</v>
      </c>
      <c r="E1714" s="105">
        <v>8.469703509652763E-3</v>
      </c>
      <c r="G1714">
        <v>1707</v>
      </c>
      <c r="H1714">
        <f t="shared" ca="1" si="56"/>
        <v>7.1959014300228327E-3</v>
      </c>
    </row>
    <row r="1715" spans="2:8">
      <c r="B1715" s="13">
        <v>40632</v>
      </c>
      <c r="C1715">
        <v>105.57994100000001</v>
      </c>
      <c r="D1715" s="262">
        <f t="shared" si="55"/>
        <v>-0.98184093987181376</v>
      </c>
      <c r="E1715" s="105">
        <v>8.4677814517856217E-3</v>
      </c>
      <c r="G1715">
        <v>1708</v>
      </c>
      <c r="H1715">
        <f t="shared" ca="1" si="56"/>
        <v>-6.2634727076317398E-2</v>
      </c>
    </row>
    <row r="1716" spans="2:8">
      <c r="B1716" s="13">
        <v>44473</v>
      </c>
      <c r="C1716">
        <v>5814.1743159999996</v>
      </c>
      <c r="D1716" s="262">
        <f t="shared" si="55"/>
        <v>5.1834357028526261</v>
      </c>
      <c r="E1716" s="105">
        <v>8.4671943636539845E-3</v>
      </c>
      <c r="G1716">
        <v>1709</v>
      </c>
      <c r="H1716">
        <f t="shared" ca="1" si="56"/>
        <v>2.639173878683925E-3</v>
      </c>
    </row>
    <row r="1717" spans="2:8">
      <c r="B1717" s="13">
        <v>43390</v>
      </c>
      <c r="C1717">
        <v>940.28216599999996</v>
      </c>
      <c r="D1717" s="262">
        <f t="shared" si="55"/>
        <v>10.638973965437373</v>
      </c>
      <c r="E1717" s="105">
        <v>8.4465418628464437E-3</v>
      </c>
      <c r="G1717">
        <v>1710</v>
      </c>
      <c r="H1717">
        <f t="shared" ca="1" si="56"/>
        <v>5.8421858979467046E-3</v>
      </c>
    </row>
    <row r="1718" spans="2:8">
      <c r="B1718" s="13">
        <v>41444</v>
      </c>
      <c r="C1718">
        <v>80.787375999999995</v>
      </c>
      <c r="D1718" s="262">
        <f t="shared" si="55"/>
        <v>-0.94086594546952196</v>
      </c>
      <c r="E1718" s="105">
        <v>8.442318190474871E-3</v>
      </c>
      <c r="G1718">
        <v>1711</v>
      </c>
      <c r="H1718">
        <f t="shared" ca="1" si="56"/>
        <v>5.5737217287982815E-3</v>
      </c>
    </row>
    <row r="1719" spans="2:8">
      <c r="B1719" s="13">
        <v>44110</v>
      </c>
      <c r="C1719">
        <v>1366.173462</v>
      </c>
      <c r="D1719" s="262">
        <f t="shared" si="55"/>
        <v>-0.81951609311286711</v>
      </c>
      <c r="E1719" s="105">
        <v>8.4352441456085319E-3</v>
      </c>
      <c r="G1719">
        <v>1712</v>
      </c>
      <c r="H1719">
        <f t="shared" ca="1" si="56"/>
        <v>-1.9979053805456106E-3</v>
      </c>
    </row>
    <row r="1720" spans="2:8">
      <c r="B1720" s="13">
        <v>44601</v>
      </c>
      <c r="C1720">
        <v>7569.5029299999997</v>
      </c>
      <c r="D1720" s="262">
        <f t="shared" si="55"/>
        <v>89.512162685980471</v>
      </c>
      <c r="E1720" s="105">
        <v>8.4302440340042611E-3</v>
      </c>
      <c r="G1720">
        <v>1713</v>
      </c>
      <c r="H1720">
        <f t="shared" ca="1" si="56"/>
        <v>-6.5493234636842482E-4</v>
      </c>
    </row>
    <row r="1721" spans="2:8">
      <c r="B1721" s="13">
        <v>40995</v>
      </c>
      <c r="C1721">
        <v>83.629677000000001</v>
      </c>
      <c r="D1721" s="262">
        <f t="shared" si="55"/>
        <v>-0.87291732489531504</v>
      </c>
      <c r="E1721" s="105">
        <v>8.4291643181680781E-3</v>
      </c>
      <c r="G1721">
        <v>1714</v>
      </c>
      <c r="H1721">
        <f t="shared" ca="1" si="56"/>
        <v>-2.1308888762342357E-2</v>
      </c>
    </row>
    <row r="1722" spans="2:8">
      <c r="B1722" s="13">
        <v>42745</v>
      </c>
      <c r="C1722">
        <v>658.07299799999998</v>
      </c>
      <c r="D1722" s="262">
        <f t="shared" si="55"/>
        <v>1.4589790012363104</v>
      </c>
      <c r="E1722" s="105">
        <v>8.3969569275361821E-3</v>
      </c>
      <c r="G1722">
        <v>1715</v>
      </c>
      <c r="H1722">
        <f t="shared" ca="1" si="56"/>
        <v>7.8575320316097971E-2</v>
      </c>
    </row>
    <row r="1723" spans="2:8">
      <c r="B1723" s="13">
        <v>41862</v>
      </c>
      <c r="C1723">
        <v>267.62042200000002</v>
      </c>
      <c r="D1723" s="262">
        <f t="shared" si="55"/>
        <v>-0.72179507262135645</v>
      </c>
      <c r="E1723" s="105">
        <v>8.3898832918851193E-3</v>
      </c>
      <c r="G1723">
        <v>1716</v>
      </c>
      <c r="H1723">
        <f t="shared" ca="1" si="56"/>
        <v>-5.2060340274104826E-2</v>
      </c>
    </row>
    <row r="1724" spans="2:8">
      <c r="B1724" s="13">
        <v>43145</v>
      </c>
      <c r="C1724">
        <v>961.95428500000003</v>
      </c>
      <c r="D1724" s="262">
        <f t="shared" si="55"/>
        <v>8.9128793228377887</v>
      </c>
      <c r="E1724" s="105">
        <v>8.3896301720800225E-3</v>
      </c>
      <c r="G1724">
        <v>1717</v>
      </c>
      <c r="H1724">
        <f t="shared" ca="1" si="56"/>
        <v>4.4753978918440551E-3</v>
      </c>
    </row>
    <row r="1725" spans="2:8">
      <c r="B1725" s="13">
        <v>41220</v>
      </c>
      <c r="C1725">
        <v>97.040854999999993</v>
      </c>
      <c r="D1725" s="262">
        <f t="shared" si="55"/>
        <v>-0.92313238892609639</v>
      </c>
      <c r="E1725" s="105">
        <v>8.3880436699252121E-3</v>
      </c>
      <c r="G1725">
        <v>1718</v>
      </c>
      <c r="H1725">
        <f t="shared" ca="1" si="56"/>
        <v>2.9798690974646665E-2</v>
      </c>
    </row>
    <row r="1726" spans="2:8">
      <c r="B1726" s="13">
        <v>44104</v>
      </c>
      <c r="C1726">
        <v>1262.4414059999999</v>
      </c>
      <c r="D1726" s="262">
        <f t="shared" si="55"/>
        <v>0.28674113270245166</v>
      </c>
      <c r="E1726" s="105">
        <v>8.3835322698533696E-3</v>
      </c>
      <c r="G1726">
        <v>1719</v>
      </c>
      <c r="H1726">
        <f t="shared" ca="1" si="56"/>
        <v>-2.2898317888813677E-2</v>
      </c>
    </row>
    <row r="1727" spans="2:8">
      <c r="B1727" s="13">
        <v>43199</v>
      </c>
      <c r="C1727">
        <v>981.11529499999995</v>
      </c>
      <c r="D1727" s="262">
        <f t="shared" si="55"/>
        <v>17.80017968253658</v>
      </c>
      <c r="E1727" s="105">
        <v>8.3709766349039354E-3</v>
      </c>
      <c r="G1727">
        <v>1720</v>
      </c>
      <c r="H1727">
        <f t="shared" ca="1" si="56"/>
        <v>-9.4663661702307309E-3</v>
      </c>
    </row>
    <row r="1728" spans="2:8">
      <c r="B1728" s="13">
        <v>39715</v>
      </c>
      <c r="C1728">
        <v>52.186484999999998</v>
      </c>
      <c r="D1728" s="262">
        <f t="shared" si="55"/>
        <v>-0.1511581152977011</v>
      </c>
      <c r="E1728" s="105">
        <v>8.3605268297613639E-3</v>
      </c>
      <c r="G1728">
        <v>1721</v>
      </c>
      <c r="H1728">
        <f t="shared" ca="1" si="56"/>
        <v>1.2909021171724992E-3</v>
      </c>
    </row>
    <row r="1729" spans="2:8">
      <c r="B1729" s="13">
        <v>40122</v>
      </c>
      <c r="C1729">
        <v>61.47963</v>
      </c>
      <c r="D1729" s="262">
        <f t="shared" si="55"/>
        <v>-0.92338411194031433</v>
      </c>
      <c r="E1729" s="105">
        <v>8.3572290668625839E-3</v>
      </c>
      <c r="G1729">
        <v>1722</v>
      </c>
      <c r="H1729">
        <f t="shared" ca="1" si="56"/>
        <v>-1.1006044462355722E-3</v>
      </c>
    </row>
    <row r="1730" spans="2:8">
      <c r="B1730" s="13">
        <v>43829</v>
      </c>
      <c r="C1730">
        <v>802.43969700000002</v>
      </c>
      <c r="D1730" s="262">
        <f t="shared" si="55"/>
        <v>6.4585187081049549</v>
      </c>
      <c r="E1730" s="105">
        <v>8.353957585385029E-3</v>
      </c>
      <c r="G1730">
        <v>1723</v>
      </c>
      <c r="H1730">
        <f t="shared" ca="1" si="56"/>
        <v>3.2342765409600516E-2</v>
      </c>
    </row>
    <row r="1731" spans="2:8">
      <c r="B1731" s="13">
        <v>39366</v>
      </c>
      <c r="C1731">
        <v>107.587006</v>
      </c>
      <c r="D1731" s="262">
        <f t="shared" si="55"/>
        <v>2.6379404295107367</v>
      </c>
      <c r="E1731" s="105">
        <v>8.347718785279715E-3</v>
      </c>
      <c r="G1731">
        <v>1724</v>
      </c>
      <c r="H1731">
        <f t="shared" ca="1" si="56"/>
        <v>3.3400750342812953E-3</v>
      </c>
    </row>
    <row r="1732" spans="2:8">
      <c r="B1732" s="13">
        <v>39889</v>
      </c>
      <c r="C1732">
        <v>29.573602999999999</v>
      </c>
      <c r="D1732" s="262">
        <f t="shared" si="55"/>
        <v>-0.97017911701967252</v>
      </c>
      <c r="E1732" s="105">
        <v>8.3386298473672078E-3</v>
      </c>
      <c r="G1732">
        <v>1725</v>
      </c>
      <c r="H1732">
        <f t="shared" ca="1" si="56"/>
        <v>-2.897096441161397E-2</v>
      </c>
    </row>
    <row r="1733" spans="2:8">
      <c r="B1733" s="13">
        <v>43159</v>
      </c>
      <c r="C1733">
        <v>991.70782499999996</v>
      </c>
      <c r="D1733" s="262">
        <f t="shared" si="55"/>
        <v>8.6317928297253683</v>
      </c>
      <c r="E1733" s="105">
        <v>8.3288813224317599E-3</v>
      </c>
      <c r="G1733">
        <v>1726</v>
      </c>
      <c r="H1733">
        <f t="shared" ca="1" si="56"/>
        <v>-1.8532378422599582E-2</v>
      </c>
    </row>
    <row r="1734" spans="2:8">
      <c r="B1734" s="13">
        <v>41585</v>
      </c>
      <c r="C1734">
        <v>102.96191399999999</v>
      </c>
      <c r="D1734" s="262">
        <f t="shared" si="55"/>
        <v>0.60612485638389302</v>
      </c>
      <c r="E1734" s="105">
        <v>8.3279524524622946E-3</v>
      </c>
      <c r="G1734">
        <v>1727</v>
      </c>
      <c r="H1734">
        <f t="shared" ca="1" si="56"/>
        <v>-2.7001061948566475E-2</v>
      </c>
    </row>
    <row r="1735" spans="2:8">
      <c r="B1735" s="13">
        <v>40056</v>
      </c>
      <c r="C1735">
        <v>64.105796999999995</v>
      </c>
      <c r="D1735" s="262">
        <f t="shared" si="55"/>
        <v>-0.43010317195714687</v>
      </c>
      <c r="E1735" s="105">
        <v>8.3231198074776129E-3</v>
      </c>
      <c r="G1735">
        <v>1728</v>
      </c>
      <c r="H1735">
        <f t="shared" ca="1" si="56"/>
        <v>-5.9207513117467171E-2</v>
      </c>
    </row>
    <row r="1736" spans="2:8">
      <c r="B1736" s="13">
        <v>40563</v>
      </c>
      <c r="C1736">
        <v>112.486671</v>
      </c>
      <c r="D1736" s="262">
        <f t="shared" ref="D1736:D1799" si="57">(C1736-C1737)/C1737</f>
        <v>9.62427271147345E-2</v>
      </c>
      <c r="E1736" s="105">
        <v>8.3165043295383642E-3</v>
      </c>
      <c r="G1736">
        <v>1729</v>
      </c>
      <c r="H1736">
        <f t="shared" ca="1" si="56"/>
        <v>1.6437522622706313E-2</v>
      </c>
    </row>
    <row r="1737" spans="2:8">
      <c r="B1737" s="13">
        <v>40674</v>
      </c>
      <c r="C1737">
        <v>102.611099</v>
      </c>
      <c r="D1737" s="262">
        <f t="shared" si="57"/>
        <v>-0.97562644419268596</v>
      </c>
      <c r="E1737" s="105">
        <v>8.3062377886292497E-3</v>
      </c>
      <c r="G1737">
        <v>1730</v>
      </c>
      <c r="H1737">
        <f t="shared" ref="H1737:H1800" ca="1" si="58">_xlfn.NORM.INV(RAND(),N$9,N$10)</f>
        <v>4.954301403981641E-2</v>
      </c>
    </row>
    <row r="1738" spans="2:8">
      <c r="B1738" s="13">
        <v>44413</v>
      </c>
      <c r="C1738">
        <v>4209.935547</v>
      </c>
      <c r="D1738" s="262">
        <f t="shared" si="57"/>
        <v>38.952395631190846</v>
      </c>
      <c r="E1738" s="105">
        <v>8.2988099368708247E-3</v>
      </c>
      <c r="G1738">
        <v>1731</v>
      </c>
      <c r="H1738">
        <f t="shared" ca="1" si="58"/>
        <v>-3.3498603529870413E-2</v>
      </c>
    </row>
    <row r="1739" spans="2:8">
      <c r="B1739" s="13">
        <v>40729</v>
      </c>
      <c r="C1739">
        <v>105.373795</v>
      </c>
      <c r="D1739" s="262">
        <f t="shared" si="57"/>
        <v>0.99628728943901257</v>
      </c>
      <c r="E1739" s="105">
        <v>8.2857782207512894E-3</v>
      </c>
      <c r="G1739">
        <v>1732</v>
      </c>
      <c r="H1739">
        <f t="shared" ca="1" si="58"/>
        <v>-3.760805594010936E-2</v>
      </c>
    </row>
    <row r="1740" spans="2:8">
      <c r="B1740" s="13">
        <v>38307</v>
      </c>
      <c r="C1740">
        <v>52.784885000000003</v>
      </c>
      <c r="D1740" s="262">
        <f t="shared" si="57"/>
        <v>-0.89500728612433866</v>
      </c>
      <c r="E1740" s="105">
        <v>8.2828944057035635E-3</v>
      </c>
      <c r="G1740">
        <v>1733</v>
      </c>
      <c r="H1740">
        <f t="shared" ca="1" si="58"/>
        <v>1.5164447226557156E-2</v>
      </c>
    </row>
    <row r="1741" spans="2:8">
      <c r="B1741" s="13">
        <v>42689</v>
      </c>
      <c r="C1741">
        <v>502.74807700000002</v>
      </c>
      <c r="D1741" s="262">
        <f t="shared" si="57"/>
        <v>3.1648256410097102</v>
      </c>
      <c r="E1741" s="105">
        <v>8.2774712720644489E-3</v>
      </c>
      <c r="G1741">
        <v>1734</v>
      </c>
      <c r="H1741">
        <f t="shared" ca="1" si="58"/>
        <v>-1.7218858322032102E-2</v>
      </c>
    </row>
    <row r="1742" spans="2:8">
      <c r="B1742" s="13">
        <v>40533</v>
      </c>
      <c r="C1742">
        <v>120.712875</v>
      </c>
      <c r="D1742" s="262">
        <f t="shared" si="57"/>
        <v>0.86198457160944808</v>
      </c>
      <c r="E1742" s="105">
        <v>8.2657951524158606E-3</v>
      </c>
      <c r="G1742">
        <v>1735</v>
      </c>
      <c r="H1742">
        <f t="shared" ca="1" si="58"/>
        <v>-2.8496249007024018E-2</v>
      </c>
    </row>
    <row r="1743" spans="2:8">
      <c r="B1743" s="13">
        <v>38770</v>
      </c>
      <c r="C1743">
        <v>64.830223000000004</v>
      </c>
      <c r="D1743" s="262">
        <f t="shared" si="57"/>
        <v>1.9980975580271856</v>
      </c>
      <c r="E1743" s="105">
        <v>8.2648192295331491E-3</v>
      </c>
      <c r="G1743">
        <v>1736</v>
      </c>
      <c r="H1743">
        <f t="shared" ca="1" si="58"/>
        <v>6.9237929787723237E-2</v>
      </c>
    </row>
    <row r="1744" spans="2:8">
      <c r="B1744" s="13">
        <v>37770</v>
      </c>
      <c r="C1744">
        <v>21.623787</v>
      </c>
      <c r="D1744" s="262">
        <f t="shared" si="57"/>
        <v>-0.84792417620529192</v>
      </c>
      <c r="E1744" s="105">
        <v>8.2583908589640657E-3</v>
      </c>
      <c r="G1744">
        <v>1737</v>
      </c>
      <c r="H1744">
        <f t="shared" ca="1" si="58"/>
        <v>-4.8477758014144667E-2</v>
      </c>
    </row>
    <row r="1745" spans="2:8">
      <c r="B1745" s="13">
        <v>41620</v>
      </c>
      <c r="C1745">
        <v>142.19082599999999</v>
      </c>
      <c r="D1745" s="262">
        <f t="shared" si="57"/>
        <v>-0.98174735688160575</v>
      </c>
      <c r="E1745" s="105">
        <v>8.2514681836606488E-3</v>
      </c>
      <c r="G1745">
        <v>1738</v>
      </c>
      <c r="H1745">
        <f t="shared" ca="1" si="58"/>
        <v>-1.3150702709878254E-2</v>
      </c>
    </row>
    <row r="1746" spans="2:8">
      <c r="B1746" s="13">
        <v>45329</v>
      </c>
      <c r="C1746">
        <v>7790.1499020000001</v>
      </c>
      <c r="D1746" s="262">
        <f t="shared" si="57"/>
        <v>0.12755725123400144</v>
      </c>
      <c r="E1746">
        <v>8.250931974605422E-3</v>
      </c>
      <c r="G1746">
        <v>1739</v>
      </c>
      <c r="H1746">
        <f t="shared" ca="1" si="58"/>
        <v>-3.901600562353337E-2</v>
      </c>
    </row>
    <row r="1747" spans="2:8">
      <c r="B1747" s="13">
        <v>44608</v>
      </c>
      <c r="C1747">
        <v>6908.873047</v>
      </c>
      <c r="D1747" s="262">
        <f t="shared" si="57"/>
        <v>64.220836173482795</v>
      </c>
      <c r="E1747" s="105">
        <v>8.2477615479618696E-3</v>
      </c>
      <c r="G1747">
        <v>1740</v>
      </c>
      <c r="H1747">
        <f t="shared" ca="1" si="58"/>
        <v>-5.888031875590654E-2</v>
      </c>
    </row>
    <row r="1748" spans="2:8">
      <c r="B1748" s="13">
        <v>40393</v>
      </c>
      <c r="C1748">
        <v>105.930458</v>
      </c>
      <c r="D1748" s="262">
        <f t="shared" si="57"/>
        <v>-0.89412113729918841</v>
      </c>
      <c r="E1748" s="105">
        <v>8.2419448879232984E-3</v>
      </c>
      <c r="G1748">
        <v>1741</v>
      </c>
      <c r="H1748">
        <f t="shared" ca="1" si="58"/>
        <v>-3.8964899678698636E-3</v>
      </c>
    </row>
    <row r="1749" spans="2:8">
      <c r="B1749" s="13">
        <v>44053</v>
      </c>
      <c r="C1749">
        <v>1000.487305</v>
      </c>
      <c r="D1749" s="262">
        <f t="shared" si="57"/>
        <v>-0.87057336304162147</v>
      </c>
      <c r="E1749" s="105">
        <v>8.2044628962052654E-3</v>
      </c>
      <c r="G1749">
        <v>1742</v>
      </c>
      <c r="H1749">
        <f t="shared" ca="1" si="58"/>
        <v>-3.2588791514183493E-2</v>
      </c>
    </row>
    <row r="1750" spans="2:8">
      <c r="B1750" s="13">
        <v>45098</v>
      </c>
      <c r="C1750">
        <v>7730.1499020000001</v>
      </c>
      <c r="D1750" s="262">
        <f t="shared" si="57"/>
        <v>103.77549874779443</v>
      </c>
      <c r="E1750">
        <v>8.2037108480876603E-3</v>
      </c>
      <c r="G1750">
        <v>1743</v>
      </c>
      <c r="H1750">
        <f t="shared" ca="1" si="58"/>
        <v>2.720496715021424E-2</v>
      </c>
    </row>
    <row r="1751" spans="2:8">
      <c r="B1751" s="13">
        <v>38582</v>
      </c>
      <c r="C1751">
        <v>73.778221000000002</v>
      </c>
      <c r="D1751" s="262">
        <f t="shared" si="57"/>
        <v>-0.90847789797228795</v>
      </c>
      <c r="E1751" s="105">
        <v>8.1986096936629282E-3</v>
      </c>
      <c r="G1751">
        <v>1744</v>
      </c>
      <c r="H1751">
        <f t="shared" ca="1" si="58"/>
        <v>-1.9494243132068913E-2</v>
      </c>
    </row>
    <row r="1752" spans="2:8">
      <c r="B1752" s="13">
        <v>43024</v>
      </c>
      <c r="C1752">
        <v>806.12463400000001</v>
      </c>
      <c r="D1752" s="262">
        <f t="shared" si="57"/>
        <v>-0.47511887308708922</v>
      </c>
      <c r="E1752" s="105">
        <v>8.1842990925791465E-3</v>
      </c>
      <c r="G1752">
        <v>1745</v>
      </c>
      <c r="H1752">
        <f t="shared" ca="1" si="58"/>
        <v>-1.5095924371449454E-3</v>
      </c>
    </row>
    <row r="1753" spans="2:8">
      <c r="B1753" s="13">
        <v>44140</v>
      </c>
      <c r="C1753">
        <v>1535.8232419999999</v>
      </c>
      <c r="D1753" s="262">
        <f t="shared" si="57"/>
        <v>50.393418596439474</v>
      </c>
      <c r="E1753" s="105">
        <v>8.1777092720370335E-3</v>
      </c>
      <c r="G1753">
        <v>1746</v>
      </c>
      <c r="H1753">
        <f t="shared" ca="1" si="58"/>
        <v>5.4253862827014854E-3</v>
      </c>
    </row>
    <row r="1754" spans="2:8">
      <c r="B1754" s="13">
        <v>38021</v>
      </c>
      <c r="C1754">
        <v>29.883655999999998</v>
      </c>
      <c r="D1754" s="262">
        <f t="shared" si="57"/>
        <v>-0.62327063548636819</v>
      </c>
      <c r="E1754" s="105">
        <v>8.1476908162605305E-3</v>
      </c>
      <c r="G1754">
        <v>1747</v>
      </c>
      <c r="H1754">
        <f t="shared" ca="1" si="58"/>
        <v>4.1384042899287765E-2</v>
      </c>
    </row>
    <row r="1755" spans="2:8">
      <c r="B1755" s="13">
        <v>38994</v>
      </c>
      <c r="C1755">
        <v>79.323936000000003</v>
      </c>
      <c r="D1755" s="262">
        <f t="shared" si="57"/>
        <v>-0.30871504372583058</v>
      </c>
      <c r="E1755" s="105">
        <v>8.1465946276689672E-3</v>
      </c>
      <c r="G1755">
        <v>1748</v>
      </c>
      <c r="H1755">
        <f t="shared" ca="1" si="58"/>
        <v>-2.2371969714139777E-2</v>
      </c>
    </row>
    <row r="1756" spans="2:8">
      <c r="B1756" s="13">
        <v>39338</v>
      </c>
      <c r="C1756">
        <v>114.748535</v>
      </c>
      <c r="D1756" s="262">
        <f t="shared" si="57"/>
        <v>-0.81819519852348355</v>
      </c>
      <c r="E1756" s="105">
        <v>8.1442136070754966E-3</v>
      </c>
      <c r="G1756">
        <v>1749</v>
      </c>
      <c r="H1756">
        <f t="shared" ca="1" si="58"/>
        <v>-8.7804438519402065E-3</v>
      </c>
    </row>
    <row r="1757" spans="2:8">
      <c r="B1757" s="13">
        <v>42663</v>
      </c>
      <c r="C1757">
        <v>631.16339100000005</v>
      </c>
      <c r="D1757" s="262">
        <f t="shared" si="57"/>
        <v>7.9717758596446311</v>
      </c>
      <c r="E1757" s="105">
        <v>8.1195643568782571E-3</v>
      </c>
      <c r="G1757">
        <v>1750</v>
      </c>
      <c r="H1757">
        <f t="shared" ca="1" si="58"/>
        <v>1.2665758390214103E-2</v>
      </c>
    </row>
    <row r="1758" spans="2:8">
      <c r="B1758" s="13">
        <v>38831</v>
      </c>
      <c r="C1758">
        <v>70.349884000000003</v>
      </c>
      <c r="D1758" s="262">
        <f t="shared" si="57"/>
        <v>-0.93522989600764717</v>
      </c>
      <c r="E1758" s="105">
        <v>8.1063780251534653E-3</v>
      </c>
      <c r="G1758">
        <v>1751</v>
      </c>
      <c r="H1758">
        <f t="shared" ca="1" si="58"/>
        <v>3.0546487847130807E-2</v>
      </c>
    </row>
    <row r="1759" spans="2:8">
      <c r="B1759" s="13">
        <v>43234</v>
      </c>
      <c r="C1759">
        <v>1086.147461</v>
      </c>
      <c r="D1759" s="262">
        <f t="shared" si="57"/>
        <v>0.31588359779033059</v>
      </c>
      <c r="E1759" s="105">
        <v>8.0837311004764226E-3</v>
      </c>
      <c r="G1759">
        <v>1752</v>
      </c>
      <c r="H1759">
        <f t="shared" ca="1" si="58"/>
        <v>-2.3763767449128019E-3</v>
      </c>
    </row>
    <row r="1760" spans="2:8">
      <c r="B1760" s="13">
        <v>42424</v>
      </c>
      <c r="C1760">
        <v>825.41302499999995</v>
      </c>
      <c r="D1760" s="262">
        <f t="shared" si="57"/>
        <v>7.034476187576419</v>
      </c>
      <c r="E1760" s="105">
        <v>8.0771757930785705E-3</v>
      </c>
      <c r="G1760">
        <v>1753</v>
      </c>
      <c r="H1760">
        <f t="shared" ca="1" si="58"/>
        <v>2.2967684569873976E-2</v>
      </c>
    </row>
    <row r="1761" spans="2:8">
      <c r="B1761" s="13">
        <v>40156</v>
      </c>
      <c r="C1761">
        <v>102.73389400000001</v>
      </c>
      <c r="D1761" s="262">
        <f t="shared" si="57"/>
        <v>3.2536989070855209</v>
      </c>
      <c r="E1761" s="105">
        <v>8.0769385240717449E-3</v>
      </c>
      <c r="G1761">
        <v>1754</v>
      </c>
      <c r="H1761">
        <f t="shared" ca="1" si="58"/>
        <v>-1.808694360898655E-2</v>
      </c>
    </row>
    <row r="1762" spans="2:8">
      <c r="B1762" s="13">
        <v>37662</v>
      </c>
      <c r="C1762">
        <v>24.151661000000001</v>
      </c>
      <c r="D1762" s="262">
        <f t="shared" si="57"/>
        <v>-0.35810299763622727</v>
      </c>
      <c r="E1762" s="105">
        <v>8.0646302378973092E-3</v>
      </c>
      <c r="G1762">
        <v>1755</v>
      </c>
      <c r="H1762">
        <f t="shared" ca="1" si="58"/>
        <v>-9.3115304535644691E-3</v>
      </c>
    </row>
    <row r="1763" spans="2:8">
      <c r="B1763" s="13">
        <v>39756</v>
      </c>
      <c r="C1763">
        <v>37.625445999999997</v>
      </c>
      <c r="D1763" s="262">
        <f t="shared" si="57"/>
        <v>-0.4098248928470386</v>
      </c>
      <c r="E1763" s="105">
        <v>8.0643657476193592E-3</v>
      </c>
      <c r="G1763">
        <v>1756</v>
      </c>
      <c r="H1763">
        <f t="shared" ca="1" si="58"/>
        <v>3.7355101584689576E-2</v>
      </c>
    </row>
    <row r="1764" spans="2:8">
      <c r="B1764" s="13">
        <v>40113</v>
      </c>
      <c r="C1764">
        <v>63.753020999999997</v>
      </c>
      <c r="D1764" s="262">
        <f t="shared" si="57"/>
        <v>-0.97607596711356903</v>
      </c>
      <c r="E1764" s="105">
        <v>8.0567987710858935E-3</v>
      </c>
      <c r="G1764">
        <v>1757</v>
      </c>
      <c r="H1764">
        <f t="shared" ca="1" si="58"/>
        <v>4.826266162388129E-3</v>
      </c>
    </row>
    <row r="1765" spans="2:8">
      <c r="B1765" s="13">
        <v>44250</v>
      </c>
      <c r="C1765">
        <v>2664.8107909999999</v>
      </c>
      <c r="D1765" s="262">
        <f t="shared" si="57"/>
        <v>1.1163478308280226</v>
      </c>
      <c r="E1765" s="105">
        <v>8.0520856769291625E-3</v>
      </c>
      <c r="G1765">
        <v>1758</v>
      </c>
      <c r="H1765">
        <f t="shared" ca="1" si="58"/>
        <v>-2.6317816109459123E-2</v>
      </c>
    </row>
    <row r="1766" spans="2:8">
      <c r="B1766" s="13">
        <v>44091</v>
      </c>
      <c r="C1766">
        <v>1259.1553960000001</v>
      </c>
      <c r="D1766" s="262">
        <f t="shared" si="57"/>
        <v>15.112286190341084</v>
      </c>
      <c r="E1766" s="105">
        <v>8.0493445977296019E-3</v>
      </c>
      <c r="G1766">
        <v>1759</v>
      </c>
      <c r="H1766">
        <f t="shared" ca="1" si="58"/>
        <v>-1.7274566174352052E-2</v>
      </c>
    </row>
    <row r="1767" spans="2:8">
      <c r="B1767" s="13">
        <v>38959</v>
      </c>
      <c r="C1767">
        <v>78.148773000000006</v>
      </c>
      <c r="D1767" s="262">
        <f t="shared" si="57"/>
        <v>-0.98832429053988602</v>
      </c>
      <c r="E1767" s="105">
        <v>8.0386247769026458E-3</v>
      </c>
      <c r="G1767">
        <v>1760</v>
      </c>
      <c r="H1767">
        <f t="shared" ca="1" si="58"/>
        <v>-6.871043860068772E-2</v>
      </c>
    </row>
    <row r="1768" spans="2:8">
      <c r="B1768" s="13">
        <v>44904</v>
      </c>
      <c r="C1768">
        <v>6693.2783200000003</v>
      </c>
      <c r="D1768" s="262">
        <f t="shared" si="57"/>
        <v>218.71617841840015</v>
      </c>
      <c r="E1768" s="105">
        <v>7.9943419294529489E-3</v>
      </c>
      <c r="G1768">
        <v>1761</v>
      </c>
      <c r="H1768">
        <f t="shared" ca="1" si="58"/>
        <v>-1.5055899127174574E-2</v>
      </c>
    </row>
    <row r="1769" spans="2:8">
      <c r="B1769" s="13">
        <v>37623</v>
      </c>
      <c r="C1769">
        <v>30.463293</v>
      </c>
      <c r="D1769" s="262">
        <f t="shared" si="57"/>
        <v>-0.96202633751260191</v>
      </c>
      <c r="E1769" s="105">
        <v>7.9916560813064128E-3</v>
      </c>
      <c r="G1769">
        <v>1762</v>
      </c>
      <c r="H1769">
        <f t="shared" ca="1" si="58"/>
        <v>-1.6745443056845149E-2</v>
      </c>
    </row>
    <row r="1770" spans="2:8">
      <c r="B1770" s="13">
        <v>43598</v>
      </c>
      <c r="C1770">
        <v>802.22161900000003</v>
      </c>
      <c r="D1770" s="262">
        <f t="shared" si="57"/>
        <v>0.21969328444515171</v>
      </c>
      <c r="E1770" s="105">
        <v>7.9881511333738525E-3</v>
      </c>
      <c r="G1770">
        <v>1763</v>
      </c>
      <c r="H1770">
        <f t="shared" ca="1" si="58"/>
        <v>-4.0171323108387662E-2</v>
      </c>
    </row>
    <row r="1771" spans="2:8">
      <c r="B1771" s="13">
        <v>43735</v>
      </c>
      <c r="C1771">
        <v>657.72406000000001</v>
      </c>
      <c r="D1771" s="262">
        <f t="shared" si="57"/>
        <v>9.1079131245505547</v>
      </c>
      <c r="E1771" s="105">
        <v>7.9735051787492225E-3</v>
      </c>
      <c r="G1771">
        <v>1764</v>
      </c>
      <c r="H1771">
        <f t="shared" ca="1" si="58"/>
        <v>4.4151187398365724E-2</v>
      </c>
    </row>
    <row r="1772" spans="2:8">
      <c r="B1772" s="13">
        <v>38748</v>
      </c>
      <c r="C1772">
        <v>65.070212999999995</v>
      </c>
      <c r="D1772" s="262">
        <f t="shared" si="57"/>
        <v>1.1247897993182274</v>
      </c>
      <c r="E1772" s="105">
        <v>7.9662220425054196E-3</v>
      </c>
      <c r="G1772">
        <v>1765</v>
      </c>
      <c r="H1772">
        <f t="shared" ca="1" si="58"/>
        <v>1.0430139538282614E-2</v>
      </c>
    </row>
    <row r="1773" spans="2:8">
      <c r="B1773" s="13">
        <v>38140</v>
      </c>
      <c r="C1773">
        <v>30.624306000000001</v>
      </c>
      <c r="D1773" s="262">
        <f t="shared" si="57"/>
        <v>-0.69986124895891144</v>
      </c>
      <c r="E1773" s="105">
        <v>7.9491717481621239E-3</v>
      </c>
      <c r="G1773">
        <v>1766</v>
      </c>
      <c r="H1773">
        <f t="shared" ca="1" si="58"/>
        <v>4.3514895867301145E-2</v>
      </c>
    </row>
    <row r="1774" spans="2:8">
      <c r="B1774" s="13">
        <v>40627</v>
      </c>
      <c r="C1774">
        <v>102.033829</v>
      </c>
      <c r="D1774" s="262">
        <f t="shared" si="57"/>
        <v>-0.16465950001487153</v>
      </c>
      <c r="E1774" s="105">
        <v>7.9430199967185124E-3</v>
      </c>
      <c r="G1774">
        <v>1767</v>
      </c>
      <c r="H1774">
        <f t="shared" ca="1" si="58"/>
        <v>-2.3909373233997659E-2</v>
      </c>
    </row>
    <row r="1775" spans="2:8">
      <c r="B1775" s="13">
        <v>39266</v>
      </c>
      <c r="C1775">
        <v>122.146393</v>
      </c>
      <c r="D1775" s="262">
        <f t="shared" si="57"/>
        <v>-5.7249491598189414E-2</v>
      </c>
      <c r="E1775" s="105">
        <v>7.9343652047383414E-3</v>
      </c>
      <c r="G1775">
        <v>1768</v>
      </c>
      <c r="H1775">
        <f t="shared" ca="1" si="58"/>
        <v>3.1346500907533423E-2</v>
      </c>
    </row>
    <row r="1776" spans="2:8">
      <c r="B1776" s="13">
        <v>40275</v>
      </c>
      <c r="C1776">
        <v>129.56385800000001</v>
      </c>
      <c r="D1776" s="262">
        <f t="shared" si="57"/>
        <v>0.57031359401912096</v>
      </c>
      <c r="E1776" s="105">
        <v>7.9276485707706658E-3</v>
      </c>
      <c r="G1776">
        <v>1769</v>
      </c>
      <c r="H1776">
        <f t="shared" ca="1" si="58"/>
        <v>5.3729493422252327E-2</v>
      </c>
    </row>
    <row r="1777" spans="2:8">
      <c r="B1777" s="13">
        <v>41547</v>
      </c>
      <c r="C1777">
        <v>82.508269999999996</v>
      </c>
      <c r="D1777" s="262">
        <f t="shared" si="57"/>
        <v>-0.98898841482105337</v>
      </c>
      <c r="E1777" s="105">
        <v>7.9276004753617429E-3</v>
      </c>
      <c r="G1777">
        <v>1770</v>
      </c>
      <c r="H1777">
        <f t="shared" ca="1" si="58"/>
        <v>1.2916795313849377E-2</v>
      </c>
    </row>
    <row r="1778" spans="2:8">
      <c r="B1778" s="13">
        <v>44733</v>
      </c>
      <c r="C1778">
        <v>7492.8603519999997</v>
      </c>
      <c r="D1778" s="262">
        <f t="shared" si="57"/>
        <v>-2.213258666407562E-2</v>
      </c>
      <c r="E1778" s="105">
        <v>7.9148762199701891E-3</v>
      </c>
      <c r="G1778">
        <v>1771</v>
      </c>
      <c r="H1778">
        <f t="shared" ca="1" si="58"/>
        <v>-1.2528716738015762E-2</v>
      </c>
    </row>
    <row r="1779" spans="2:8">
      <c r="B1779" s="13">
        <v>45356</v>
      </c>
      <c r="C1779">
        <v>7662.4501950000003</v>
      </c>
      <c r="D1779" s="262">
        <f t="shared" si="57"/>
        <v>0.83784255394054152</v>
      </c>
      <c r="E1779">
        <v>7.9121307423893027E-3</v>
      </c>
      <c r="G1779">
        <v>1772</v>
      </c>
      <c r="H1779">
        <f t="shared" ca="1" si="58"/>
        <v>1.928404632706587E-2</v>
      </c>
    </row>
    <row r="1780" spans="2:8">
      <c r="B1780" s="13">
        <v>44396</v>
      </c>
      <c r="C1780">
        <v>4169.263672</v>
      </c>
      <c r="D1780" s="262">
        <f t="shared" si="57"/>
        <v>17.194287691859699</v>
      </c>
      <c r="E1780" s="105">
        <v>7.8752984210947799E-3</v>
      </c>
      <c r="G1780">
        <v>1773</v>
      </c>
      <c r="H1780">
        <f t="shared" ca="1" si="58"/>
        <v>5.4159016504143967E-3</v>
      </c>
    </row>
    <row r="1781" spans="2:8">
      <c r="B1781" s="13">
        <v>41772</v>
      </c>
      <c r="C1781">
        <v>229.152344</v>
      </c>
      <c r="D1781" s="262">
        <f t="shared" si="57"/>
        <v>0.86139415412055964</v>
      </c>
      <c r="E1781" s="105">
        <v>7.8739506397780632E-3</v>
      </c>
      <c r="G1781">
        <v>1774</v>
      </c>
      <c r="H1781">
        <f t="shared" ca="1" si="58"/>
        <v>-8.4881484435119763E-3</v>
      </c>
    </row>
    <row r="1782" spans="2:8">
      <c r="B1782" s="13">
        <v>39265</v>
      </c>
      <c r="C1782">
        <v>123.10791</v>
      </c>
      <c r="D1782" s="262">
        <f t="shared" si="57"/>
        <v>4.4226434511978479</v>
      </c>
      <c r="E1782" s="105">
        <v>7.8718411275558557E-3</v>
      </c>
      <c r="G1782">
        <v>1775</v>
      </c>
      <c r="H1782">
        <f t="shared" ca="1" si="58"/>
        <v>2.318115129406648E-2</v>
      </c>
    </row>
    <row r="1783" spans="2:8">
      <c r="B1783" s="13">
        <v>37760</v>
      </c>
      <c r="C1783">
        <v>22.702563999999999</v>
      </c>
      <c r="D1783" s="262">
        <f t="shared" si="57"/>
        <v>-0.99376722274303952</v>
      </c>
      <c r="E1783" s="105">
        <v>7.8628395881103173E-3</v>
      </c>
      <c r="G1783">
        <v>1776</v>
      </c>
      <c r="H1783">
        <f t="shared" ca="1" si="58"/>
        <v>3.9007225280542561E-2</v>
      </c>
    </row>
    <row r="1784" spans="2:8">
      <c r="B1784" s="13">
        <v>44369</v>
      </c>
      <c r="C1784">
        <v>3642.44751</v>
      </c>
      <c r="D1784" s="262">
        <f t="shared" si="57"/>
        <v>2.9594883640308725</v>
      </c>
      <c r="E1784" s="105">
        <v>7.8531600032014301E-3</v>
      </c>
      <c r="G1784">
        <v>1777</v>
      </c>
      <c r="H1784">
        <f t="shared" ca="1" si="58"/>
        <v>1.3507785582687351E-2</v>
      </c>
    </row>
    <row r="1785" spans="2:8">
      <c r="B1785" s="13">
        <v>43475</v>
      </c>
      <c r="C1785">
        <v>919.92883300000005</v>
      </c>
      <c r="D1785" s="262">
        <f t="shared" si="57"/>
        <v>1.2056964455353271E-2</v>
      </c>
      <c r="E1785" s="105">
        <v>7.8486821017224491E-3</v>
      </c>
      <c r="G1785">
        <v>1778</v>
      </c>
      <c r="H1785">
        <f t="shared" ca="1" si="58"/>
        <v>-1.3937239715444562E-2</v>
      </c>
    </row>
    <row r="1786" spans="2:8">
      <c r="B1786" s="13">
        <v>43550</v>
      </c>
      <c r="C1786">
        <v>908.96942100000001</v>
      </c>
      <c r="D1786" s="262">
        <f t="shared" si="57"/>
        <v>0.1103593584209884</v>
      </c>
      <c r="E1786" s="105">
        <v>7.838063966693452E-3</v>
      </c>
      <c r="G1786">
        <v>1779</v>
      </c>
      <c r="H1786">
        <f t="shared" ca="1" si="58"/>
        <v>2.5423336110353238E-3</v>
      </c>
    </row>
    <row r="1787" spans="2:8">
      <c r="B1787" s="13">
        <v>43656</v>
      </c>
      <c r="C1787">
        <v>818.62634300000002</v>
      </c>
      <c r="D1787" s="262">
        <f t="shared" si="57"/>
        <v>1.8852405672366777</v>
      </c>
      <c r="E1787" s="105">
        <v>7.828714431596254E-3</v>
      </c>
      <c r="G1787">
        <v>1780</v>
      </c>
      <c r="H1787">
        <f t="shared" ca="1" si="58"/>
        <v>-4.2223518405455898E-3</v>
      </c>
    </row>
    <row r="1788" spans="2:8">
      <c r="B1788" s="13">
        <v>41921</v>
      </c>
      <c r="C1788">
        <v>283.728973</v>
      </c>
      <c r="D1788" s="262">
        <f t="shared" si="57"/>
        <v>1.9705582719259909</v>
      </c>
      <c r="E1788" s="105">
        <v>7.8283894310874867E-3</v>
      </c>
      <c r="G1788">
        <v>1781</v>
      </c>
      <c r="H1788">
        <f t="shared" ca="1" si="58"/>
        <v>2.7617379431860389E-2</v>
      </c>
    </row>
    <row r="1789" spans="2:8">
      <c r="B1789" s="13">
        <v>41228</v>
      </c>
      <c r="C1789">
        <v>95.513687000000004</v>
      </c>
      <c r="D1789" s="262">
        <f t="shared" si="57"/>
        <v>-2.8691958398502491E-2</v>
      </c>
      <c r="E1789" s="105">
        <v>7.8268753848912513E-3</v>
      </c>
      <c r="G1789">
        <v>1782</v>
      </c>
      <c r="H1789">
        <f t="shared" ca="1" si="58"/>
        <v>-2.1824813275496571E-3</v>
      </c>
    </row>
    <row r="1790" spans="2:8">
      <c r="B1790" s="13">
        <v>39426</v>
      </c>
      <c r="C1790">
        <v>98.335114000000004</v>
      </c>
      <c r="D1790" s="262">
        <f t="shared" si="57"/>
        <v>-0.8962103282620173</v>
      </c>
      <c r="E1790" s="105">
        <v>7.8241231030706324E-3</v>
      </c>
      <c r="G1790">
        <v>1783</v>
      </c>
      <c r="H1790">
        <f t="shared" ca="1" si="58"/>
        <v>-2.1933330249840489E-2</v>
      </c>
    </row>
    <row r="1791" spans="2:8">
      <c r="B1791" s="13">
        <v>43455</v>
      </c>
      <c r="C1791">
        <v>947.44604500000003</v>
      </c>
      <c r="D1791" s="262">
        <f t="shared" si="57"/>
        <v>-0.8636021684180567</v>
      </c>
      <c r="E1791" s="105">
        <v>7.8223155749424702E-3</v>
      </c>
      <c r="G1791">
        <v>1784</v>
      </c>
      <c r="H1791">
        <f t="shared" ca="1" si="58"/>
        <v>4.720850969986063E-2</v>
      </c>
    </row>
    <row r="1792" spans="2:8">
      <c r="B1792" s="13">
        <v>44880</v>
      </c>
      <c r="C1792">
        <v>6946.1958009999998</v>
      </c>
      <c r="D1792" s="262">
        <f t="shared" si="57"/>
        <v>97.045044556236221</v>
      </c>
      <c r="E1792" s="105">
        <v>7.8170274780831519E-3</v>
      </c>
      <c r="G1792">
        <v>1785</v>
      </c>
      <c r="H1792">
        <f t="shared" ca="1" si="58"/>
        <v>-6.4502956125620736E-2</v>
      </c>
    </row>
    <row r="1793" spans="2:8">
      <c r="B1793" s="13">
        <v>38733</v>
      </c>
      <c r="C1793">
        <v>70.846985000000004</v>
      </c>
      <c r="D1793" s="262">
        <f t="shared" si="57"/>
        <v>7.6524485843092974E-2</v>
      </c>
      <c r="E1793" s="105">
        <v>7.802988876838314E-3</v>
      </c>
      <c r="G1793">
        <v>1786</v>
      </c>
      <c r="H1793">
        <f t="shared" ca="1" si="58"/>
        <v>-9.1934607308284486E-3</v>
      </c>
    </row>
    <row r="1794" spans="2:8">
      <c r="B1794" s="13">
        <v>40135</v>
      </c>
      <c r="C1794">
        <v>65.810844000000003</v>
      </c>
      <c r="D1794" s="262">
        <f t="shared" si="57"/>
        <v>-0.25046892356565525</v>
      </c>
      <c r="E1794" s="105">
        <v>7.8029687004700574E-3</v>
      </c>
      <c r="G1794">
        <v>1787</v>
      </c>
      <c r="H1794">
        <f t="shared" ca="1" si="58"/>
        <v>9.286331835439466E-3</v>
      </c>
    </row>
    <row r="1795" spans="2:8">
      <c r="B1795" s="13">
        <v>40977</v>
      </c>
      <c r="C1795">
        <v>87.802689000000001</v>
      </c>
      <c r="D1795" s="262">
        <f t="shared" si="57"/>
        <v>-0.90417933686972785</v>
      </c>
      <c r="E1795" s="105">
        <v>7.7802962076300251E-3</v>
      </c>
      <c r="G1795">
        <v>1788</v>
      </c>
      <c r="H1795">
        <f t="shared" ca="1" si="58"/>
        <v>9.9626241574697324E-5</v>
      </c>
    </row>
    <row r="1796" spans="2:8">
      <c r="B1796" s="13">
        <v>43565</v>
      </c>
      <c r="C1796">
        <v>916.32312000000002</v>
      </c>
      <c r="D1796" s="262">
        <f t="shared" si="57"/>
        <v>8.5197006756656037</v>
      </c>
      <c r="E1796" s="105">
        <v>7.7745385866502224E-3</v>
      </c>
      <c r="G1796">
        <v>1789</v>
      </c>
      <c r="H1796">
        <f t="shared" ca="1" si="58"/>
        <v>-2.8776934296420101E-2</v>
      </c>
    </row>
    <row r="1797" spans="2:8">
      <c r="B1797" s="13">
        <v>41225</v>
      </c>
      <c r="C1797">
        <v>96.255454999999998</v>
      </c>
      <c r="D1797" s="262">
        <f t="shared" si="57"/>
        <v>-5.565071931153321E-2</v>
      </c>
      <c r="E1797" s="105">
        <v>7.7660911571761785E-3</v>
      </c>
      <c r="G1797">
        <v>1790</v>
      </c>
      <c r="H1797">
        <f t="shared" ca="1" si="58"/>
        <v>5.5528418387983556E-3</v>
      </c>
    </row>
    <row r="1798" spans="2:8">
      <c r="B1798" s="13">
        <v>41262</v>
      </c>
      <c r="C1798">
        <v>101.92781100000001</v>
      </c>
      <c r="D1798" s="262">
        <f t="shared" si="57"/>
        <v>9.0315396306067414E-2</v>
      </c>
      <c r="E1798" s="105">
        <v>7.7652187433367376E-3</v>
      </c>
      <c r="G1798">
        <v>1791</v>
      </c>
      <c r="H1798">
        <f t="shared" ca="1" si="58"/>
        <v>-4.7424940921669198E-2</v>
      </c>
    </row>
    <row r="1799" spans="2:8">
      <c r="B1799" s="13">
        <v>41232</v>
      </c>
      <c r="C1799">
        <v>93.484702999999996</v>
      </c>
      <c r="D1799" s="262">
        <f t="shared" si="57"/>
        <v>2.4355647737674233</v>
      </c>
      <c r="E1799" s="105">
        <v>7.7607580756565734E-3</v>
      </c>
      <c r="G1799">
        <v>1792</v>
      </c>
      <c r="H1799">
        <f t="shared" ca="1" si="58"/>
        <v>-2.5327217070866197E-2</v>
      </c>
    </row>
    <row r="1800" spans="2:8">
      <c r="B1800" s="13">
        <v>37568</v>
      </c>
      <c r="C1800">
        <v>27.210868999999999</v>
      </c>
      <c r="D1800" s="262">
        <f t="shared" ref="D1800:D1863" si="59">(C1800-C1801)/C1801</f>
        <v>-0.98964318641071847</v>
      </c>
      <c r="E1800" s="105">
        <v>7.7519612389716592E-3</v>
      </c>
      <c r="G1800">
        <v>1793</v>
      </c>
      <c r="H1800">
        <f t="shared" ca="1" si="58"/>
        <v>1.2084005878376018E-2</v>
      </c>
    </row>
    <row r="1801" spans="2:8">
      <c r="B1801" s="13">
        <v>44252</v>
      </c>
      <c r="C1801">
        <v>2627.3398440000001</v>
      </c>
      <c r="D1801" s="262">
        <f t="shared" si="59"/>
        <v>2.8669602175747575</v>
      </c>
      <c r="E1801" s="105">
        <v>7.750577572458772E-3</v>
      </c>
      <c r="G1801">
        <v>1794</v>
      </c>
      <c r="H1801">
        <f t="shared" ref="H1801:H1864" ca="1" si="60">_xlfn.NORM.INV(RAND(),N$9,N$10)</f>
        <v>-2.4018519299729681E-2</v>
      </c>
    </row>
    <row r="1802" spans="2:8">
      <c r="B1802" s="13">
        <v>42801</v>
      </c>
      <c r="C1802">
        <v>679.432861</v>
      </c>
      <c r="D1802" s="262">
        <f t="shared" si="59"/>
        <v>-0.46921945008765148</v>
      </c>
      <c r="E1802" s="105">
        <v>7.7475171764584613E-3</v>
      </c>
      <c r="G1802">
        <v>1795</v>
      </c>
      <c r="H1802">
        <f t="shared" ca="1" si="60"/>
        <v>3.3017216942051814E-2</v>
      </c>
    </row>
    <row r="1803" spans="2:8">
      <c r="B1803" s="13">
        <v>43285</v>
      </c>
      <c r="C1803">
        <v>1280.0635990000001</v>
      </c>
      <c r="D1803" s="262">
        <f t="shared" si="59"/>
        <v>13.49493995463717</v>
      </c>
      <c r="E1803" s="105">
        <v>7.7462534660842734E-3</v>
      </c>
      <c r="G1803">
        <v>1796</v>
      </c>
      <c r="H1803">
        <f t="shared" ca="1" si="60"/>
        <v>-4.7447729781765743E-2</v>
      </c>
    </row>
    <row r="1804" spans="2:8">
      <c r="B1804" s="13">
        <v>41057</v>
      </c>
      <c r="C1804">
        <v>88.311065999999997</v>
      </c>
      <c r="D1804" s="262">
        <f t="shared" si="59"/>
        <v>1.9956735411303625</v>
      </c>
      <c r="E1804" s="105">
        <v>7.7350692260903173E-3</v>
      </c>
      <c r="G1804">
        <v>1797</v>
      </c>
      <c r="H1804">
        <f t="shared" ca="1" si="60"/>
        <v>-3.541071201824398E-2</v>
      </c>
    </row>
    <row r="1805" spans="2:8">
      <c r="B1805" s="13">
        <v>39891</v>
      </c>
      <c r="C1805">
        <v>29.479536</v>
      </c>
      <c r="D1805" s="262">
        <f t="shared" si="59"/>
        <v>-0.9566249501392422</v>
      </c>
      <c r="E1805" s="105">
        <v>7.7168120780247923E-3</v>
      </c>
      <c r="G1805">
        <v>1798</v>
      </c>
      <c r="H1805">
        <f t="shared" ca="1" si="60"/>
        <v>3.736992965916959E-2</v>
      </c>
    </row>
    <row r="1806" spans="2:8">
      <c r="B1806" s="13">
        <v>42719</v>
      </c>
      <c r="C1806">
        <v>679.64269999999999</v>
      </c>
      <c r="D1806" s="262">
        <f t="shared" si="59"/>
        <v>4.4033646488569884</v>
      </c>
      <c r="E1806" s="105">
        <v>7.7101784374610334E-3</v>
      </c>
      <c r="G1806">
        <v>1799</v>
      </c>
      <c r="H1806">
        <f t="shared" ca="1" si="60"/>
        <v>-2.8211386282867072E-4</v>
      </c>
    </row>
    <row r="1807" spans="2:8">
      <c r="B1807" s="13">
        <v>40297</v>
      </c>
      <c r="C1807">
        <v>125.781387</v>
      </c>
      <c r="D1807" s="262">
        <f t="shared" si="59"/>
        <v>-0.79351814779816532</v>
      </c>
      <c r="E1807" s="105">
        <v>7.6933228066940161E-3</v>
      </c>
      <c r="G1807">
        <v>1800</v>
      </c>
      <c r="H1807">
        <f t="shared" ca="1" si="60"/>
        <v>2.8994965004272472E-2</v>
      </c>
    </row>
    <row r="1808" spans="2:8">
      <c r="B1808" s="13">
        <v>43707</v>
      </c>
      <c r="C1808">
        <v>609.16436799999997</v>
      </c>
      <c r="D1808" s="262">
        <f t="shared" si="59"/>
        <v>12.651110758284901</v>
      </c>
      <c r="E1808" s="105">
        <v>7.6499445885001068E-3</v>
      </c>
      <c r="G1808">
        <v>1801</v>
      </c>
      <c r="H1808">
        <f t="shared" ca="1" si="60"/>
        <v>-8.8941439778109479E-4</v>
      </c>
    </row>
    <row r="1809" spans="2:8">
      <c r="B1809" s="13">
        <v>39941</v>
      </c>
      <c r="C1809">
        <v>44.623795000000001</v>
      </c>
      <c r="D1809" s="262">
        <f t="shared" si="59"/>
        <v>-0.96093071132258312</v>
      </c>
      <c r="E1809" s="105">
        <v>7.6466924811833935E-3</v>
      </c>
      <c r="G1809">
        <v>1802</v>
      </c>
      <c r="H1809">
        <f t="shared" ca="1" si="60"/>
        <v>-2.9274484954240408E-3</v>
      </c>
    </row>
    <row r="1810" spans="2:8">
      <c r="B1810" s="13">
        <v>43252</v>
      </c>
      <c r="C1810">
        <v>1142.170654</v>
      </c>
      <c r="D1810" s="262">
        <f t="shared" si="59"/>
        <v>0.6362514921329494</v>
      </c>
      <c r="E1810" s="105">
        <v>7.6421812921034834E-3</v>
      </c>
      <c r="G1810">
        <v>1803</v>
      </c>
      <c r="H1810">
        <f t="shared" ca="1" si="60"/>
        <v>-1.5074061882946636E-2</v>
      </c>
    </row>
    <row r="1811" spans="2:8">
      <c r="B1811" s="13">
        <v>42787</v>
      </c>
      <c r="C1811">
        <v>698.04101600000001</v>
      </c>
      <c r="D1811" s="262">
        <f t="shared" si="59"/>
        <v>22.421717810250406</v>
      </c>
      <c r="E1811" s="105">
        <v>7.6410721322933677E-3</v>
      </c>
      <c r="G1811">
        <v>1804</v>
      </c>
      <c r="H1811">
        <f t="shared" ca="1" si="60"/>
        <v>-9.9816649369586022E-3</v>
      </c>
    </row>
    <row r="1812" spans="2:8">
      <c r="B1812" s="13">
        <v>37532</v>
      </c>
      <c r="C1812">
        <v>29.803152000000001</v>
      </c>
      <c r="D1812" s="262">
        <f t="shared" si="59"/>
        <v>-0.95988248372343365</v>
      </c>
      <c r="E1812" s="105">
        <v>7.6213421381560315E-3</v>
      </c>
      <c r="G1812">
        <v>1805</v>
      </c>
      <c r="H1812">
        <f t="shared" ca="1" si="60"/>
        <v>-1.4596893178420845E-2</v>
      </c>
    </row>
    <row r="1813" spans="2:8">
      <c r="B1813" s="13">
        <v>43956</v>
      </c>
      <c r="C1813">
        <v>742.89624000000003</v>
      </c>
      <c r="D1813" s="262">
        <f t="shared" si="59"/>
        <v>6.3370497831277156E-2</v>
      </c>
      <c r="E1813" s="105">
        <v>7.5791876210698703E-3</v>
      </c>
      <c r="G1813">
        <v>1806</v>
      </c>
      <c r="H1813">
        <f t="shared" ca="1" si="60"/>
        <v>4.6972731710909401E-3</v>
      </c>
    </row>
    <row r="1814" spans="2:8">
      <c r="B1814" s="13">
        <v>43942</v>
      </c>
      <c r="C1814">
        <v>698.62408400000004</v>
      </c>
      <c r="D1814" s="262">
        <f t="shared" si="59"/>
        <v>9.5529850572556754</v>
      </c>
      <c r="E1814" s="105">
        <v>7.5730886292175569E-3</v>
      </c>
      <c r="G1814">
        <v>1807</v>
      </c>
      <c r="H1814">
        <f t="shared" ca="1" si="60"/>
        <v>2.2168198308936825E-3</v>
      </c>
    </row>
    <row r="1815" spans="2:8">
      <c r="B1815" s="13">
        <v>38649</v>
      </c>
      <c r="C1815">
        <v>66.201560999999998</v>
      </c>
      <c r="D1815" s="262">
        <f t="shared" si="59"/>
        <v>-6.0901765548163761E-2</v>
      </c>
      <c r="E1815" s="105">
        <v>7.5657116731497479E-3</v>
      </c>
      <c r="G1815">
        <v>1808</v>
      </c>
      <c r="H1815">
        <f t="shared" ca="1" si="60"/>
        <v>2.1502462893093294E-2</v>
      </c>
    </row>
    <row r="1816" spans="2:8">
      <c r="B1816" s="13">
        <v>40100</v>
      </c>
      <c r="C1816">
        <v>70.494820000000004</v>
      </c>
      <c r="D1816" s="262">
        <f t="shared" si="59"/>
        <v>-0.98549445870940289</v>
      </c>
      <c r="E1816" s="105">
        <v>7.562807612412013E-3</v>
      </c>
      <c r="G1816">
        <v>1809</v>
      </c>
      <c r="H1816">
        <f t="shared" ca="1" si="60"/>
        <v>3.1759766557801064E-2</v>
      </c>
    </row>
    <row r="1817" spans="2:8">
      <c r="B1817" s="13">
        <v>44441</v>
      </c>
      <c r="C1817">
        <v>4859.8544920000004</v>
      </c>
      <c r="D1817" s="262">
        <f t="shared" si="59"/>
        <v>68.05203244900467</v>
      </c>
      <c r="E1817" s="105">
        <v>7.5521499842687153E-3</v>
      </c>
      <c r="G1817">
        <v>1810</v>
      </c>
      <c r="H1817">
        <f t="shared" ca="1" si="60"/>
        <v>3.9900876001483431E-3</v>
      </c>
    </row>
    <row r="1818" spans="2:8">
      <c r="B1818" s="13">
        <v>39511</v>
      </c>
      <c r="C1818">
        <v>70.379600999999994</v>
      </c>
      <c r="D1818" s="262">
        <f t="shared" si="59"/>
        <v>-0.91948757295025796</v>
      </c>
      <c r="E1818" s="105">
        <v>7.5463473231511665E-3</v>
      </c>
      <c r="G1818">
        <v>1811</v>
      </c>
      <c r="H1818">
        <f t="shared" ca="1" si="60"/>
        <v>2.3488114203945379E-2</v>
      </c>
    </row>
    <row r="1819" spans="2:8">
      <c r="B1819" s="13">
        <v>43649</v>
      </c>
      <c r="C1819">
        <v>874.14581299999998</v>
      </c>
      <c r="D1819" s="262">
        <f t="shared" si="59"/>
        <v>39.637010115161139</v>
      </c>
      <c r="E1819" s="105">
        <v>7.5462527148524644E-3</v>
      </c>
      <c r="G1819">
        <v>1812</v>
      </c>
      <c r="H1819">
        <f t="shared" ca="1" si="60"/>
        <v>1.2034331148462621E-2</v>
      </c>
    </row>
    <row r="1820" spans="2:8">
      <c r="B1820" s="13">
        <v>37690</v>
      </c>
      <c r="C1820">
        <v>21.511075999999999</v>
      </c>
      <c r="D1820" s="262">
        <f t="shared" si="59"/>
        <v>-0.97286136410882884</v>
      </c>
      <c r="E1820" s="105">
        <v>7.5412871031001298E-3</v>
      </c>
      <c r="G1820">
        <v>1813</v>
      </c>
      <c r="H1820">
        <f t="shared" ca="1" si="60"/>
        <v>1.8701333978018698E-2</v>
      </c>
    </row>
    <row r="1821" spans="2:8">
      <c r="B1821" s="13">
        <v>42937</v>
      </c>
      <c r="C1821">
        <v>792.63659700000005</v>
      </c>
      <c r="D1821" s="262">
        <f t="shared" si="59"/>
        <v>8.442841454018458</v>
      </c>
      <c r="E1821" s="105">
        <v>7.5401671167314418E-3</v>
      </c>
      <c r="G1821">
        <v>1814</v>
      </c>
      <c r="H1821">
        <f t="shared" ca="1" si="60"/>
        <v>-1.9094076099037724E-2</v>
      </c>
    </row>
    <row r="1822" spans="2:8">
      <c r="B1822" s="13">
        <v>41484</v>
      </c>
      <c r="C1822">
        <v>83.940475000000006</v>
      </c>
      <c r="D1822" s="262">
        <f t="shared" si="59"/>
        <v>0.25850299951262912</v>
      </c>
      <c r="E1822" s="105">
        <v>7.5207868402350437E-3</v>
      </c>
      <c r="G1822">
        <v>1815</v>
      </c>
      <c r="H1822">
        <f t="shared" ca="1" si="60"/>
        <v>1.5174471724433481E-3</v>
      </c>
    </row>
    <row r="1823" spans="2:8">
      <c r="B1823" s="13">
        <v>38646</v>
      </c>
      <c r="C1823">
        <v>66.698668999999995</v>
      </c>
      <c r="D1823" s="262">
        <f t="shared" si="59"/>
        <v>-3.4251636939943222E-2</v>
      </c>
      <c r="E1823" s="105">
        <v>7.5090072271860363E-3</v>
      </c>
      <c r="G1823">
        <v>1816</v>
      </c>
      <c r="H1823">
        <f t="shared" ca="1" si="60"/>
        <v>-3.1693466431854327E-2</v>
      </c>
    </row>
    <row r="1824" spans="2:8">
      <c r="B1824" s="13">
        <v>38632</v>
      </c>
      <c r="C1824">
        <v>69.064232000000004</v>
      </c>
      <c r="D1824" s="262">
        <f t="shared" si="59"/>
        <v>-0.32497072242365266</v>
      </c>
      <c r="E1824" s="105">
        <v>7.5018548510152596E-3</v>
      </c>
      <c r="G1824">
        <v>1817</v>
      </c>
      <c r="H1824">
        <f t="shared" ca="1" si="60"/>
        <v>-2.0613628325738528E-2</v>
      </c>
    </row>
    <row r="1825" spans="2:8">
      <c r="B1825" s="13">
        <v>41598</v>
      </c>
      <c r="C1825">
        <v>102.312943</v>
      </c>
      <c r="D1825" s="262">
        <f t="shared" si="59"/>
        <v>0.19524883620796771</v>
      </c>
      <c r="E1825" s="105">
        <v>7.4922833195174487E-3</v>
      </c>
      <c r="G1825">
        <v>1818</v>
      </c>
      <c r="H1825">
        <f t="shared" ca="1" si="60"/>
        <v>-2.0502791226576257E-2</v>
      </c>
    </row>
    <row r="1826" spans="2:8">
      <c r="B1826" s="13">
        <v>41037</v>
      </c>
      <c r="C1826">
        <v>85.599700999999996</v>
      </c>
      <c r="D1826" s="262">
        <f t="shared" si="59"/>
        <v>-0.21060411552981928</v>
      </c>
      <c r="E1826" s="105">
        <v>7.479597025114193E-3</v>
      </c>
      <c r="G1826">
        <v>1819</v>
      </c>
      <c r="H1826">
        <f t="shared" ca="1" si="60"/>
        <v>-5.4466679625033668E-2</v>
      </c>
    </row>
    <row r="1827" spans="2:8">
      <c r="B1827" s="13">
        <v>40312</v>
      </c>
      <c r="C1827">
        <v>108.43697400000001</v>
      </c>
      <c r="D1827" s="262">
        <f t="shared" si="59"/>
        <v>0.30756223143144418</v>
      </c>
      <c r="E1827" s="105">
        <v>7.4651310155588093E-3</v>
      </c>
      <c r="G1827">
        <v>1820</v>
      </c>
      <c r="H1827">
        <f t="shared" ca="1" si="60"/>
        <v>-2.2928662785828217E-2</v>
      </c>
    </row>
    <row r="1828" spans="2:8">
      <c r="B1828" s="13">
        <v>40996</v>
      </c>
      <c r="C1828">
        <v>82.930640999999994</v>
      </c>
      <c r="D1828" s="262">
        <f t="shared" si="59"/>
        <v>-0.98865649823367507</v>
      </c>
      <c r="E1828" s="105">
        <v>7.4626248286412131E-3</v>
      </c>
      <c r="G1828">
        <v>1821</v>
      </c>
      <c r="H1828">
        <f t="shared" ca="1" si="60"/>
        <v>-1.1685052622004043E-2</v>
      </c>
    </row>
    <row r="1829" spans="2:8">
      <c r="B1829" s="13">
        <v>45128</v>
      </c>
      <c r="C1829">
        <v>7310.8500979999999</v>
      </c>
      <c r="D1829" s="262">
        <f t="shared" si="59"/>
        <v>84.112581107020134</v>
      </c>
      <c r="E1829">
        <v>7.4620559682636216E-3</v>
      </c>
      <c r="G1829">
        <v>1822</v>
      </c>
      <c r="H1829">
        <f t="shared" ca="1" si="60"/>
        <v>-5.3856715667309589E-2</v>
      </c>
    </row>
    <row r="1830" spans="2:8">
      <c r="B1830" s="13">
        <v>40788</v>
      </c>
      <c r="C1830">
        <v>85.896232999999995</v>
      </c>
      <c r="D1830" s="262">
        <f t="shared" si="59"/>
        <v>-0.8768109194610344</v>
      </c>
      <c r="E1830" s="105">
        <v>7.4535006978944879E-3</v>
      </c>
      <c r="G1830">
        <v>1823</v>
      </c>
      <c r="H1830">
        <f t="shared" ca="1" si="60"/>
        <v>1.8575447672490165E-3</v>
      </c>
    </row>
    <row r="1831" spans="2:8">
      <c r="B1831" s="13">
        <v>42795</v>
      </c>
      <c r="C1831">
        <v>697.27148399999999</v>
      </c>
      <c r="D1831" s="262">
        <f t="shared" si="59"/>
        <v>-0.88289071514221529</v>
      </c>
      <c r="E1831" s="105">
        <v>7.4457228086850322E-3</v>
      </c>
      <c r="G1831">
        <v>1824</v>
      </c>
      <c r="H1831">
        <f t="shared" ca="1" si="60"/>
        <v>4.6072399481765051E-2</v>
      </c>
    </row>
    <row r="1832" spans="2:8">
      <c r="B1832" s="13">
        <v>45009</v>
      </c>
      <c r="C1832">
        <v>5954.0239259999998</v>
      </c>
      <c r="D1832" s="262">
        <f t="shared" si="59"/>
        <v>-0.20598193687005178</v>
      </c>
      <c r="E1832" s="105">
        <v>7.4374041601504215E-3</v>
      </c>
      <c r="G1832">
        <v>1825</v>
      </c>
      <c r="H1832">
        <f t="shared" ca="1" si="60"/>
        <v>3.4874110707851756E-2</v>
      </c>
    </row>
    <row r="1833" spans="2:8">
      <c r="B1833" s="13">
        <v>45334</v>
      </c>
      <c r="C1833">
        <v>7498.6000979999999</v>
      </c>
      <c r="D1833" s="262">
        <f t="shared" si="59"/>
        <v>24.606499168852512</v>
      </c>
      <c r="E1833">
        <v>7.4295399149249021E-3</v>
      </c>
      <c r="G1833">
        <v>1826</v>
      </c>
      <c r="H1833">
        <f t="shared" ca="1" si="60"/>
        <v>7.6873197928289172E-2</v>
      </c>
    </row>
    <row r="1834" spans="2:8">
      <c r="B1834" s="13">
        <v>41912</v>
      </c>
      <c r="C1834">
        <v>292.83972199999999</v>
      </c>
      <c r="D1834" s="262">
        <f t="shared" si="59"/>
        <v>11.173730574350868</v>
      </c>
      <c r="E1834" s="105">
        <v>7.4253726086718434E-3</v>
      </c>
      <c r="G1834">
        <v>1827</v>
      </c>
      <c r="H1834">
        <f t="shared" ca="1" si="60"/>
        <v>-2.4090091513007981E-2</v>
      </c>
    </row>
    <row r="1835" spans="2:8">
      <c r="B1835" s="13">
        <v>37790</v>
      </c>
      <c r="C1835">
        <v>24.055052</v>
      </c>
      <c r="D1835" s="262">
        <f t="shared" si="59"/>
        <v>-0.96349020910759564</v>
      </c>
      <c r="E1835" s="105">
        <v>7.4170949453904464E-3</v>
      </c>
      <c r="G1835">
        <v>1828</v>
      </c>
      <c r="H1835">
        <f t="shared" ca="1" si="60"/>
        <v>7.6358272391963454E-3</v>
      </c>
    </row>
    <row r="1836" spans="2:8">
      <c r="B1836" s="13">
        <v>42737</v>
      </c>
      <c r="C1836">
        <v>658.86578399999996</v>
      </c>
      <c r="D1836" s="262">
        <f t="shared" si="59"/>
        <v>5.3571335779446851</v>
      </c>
      <c r="E1836" s="105">
        <v>7.4160620434407911E-3</v>
      </c>
      <c r="G1836">
        <v>1829</v>
      </c>
      <c r="H1836">
        <f t="shared" ca="1" si="60"/>
        <v>1.7558651527803736E-2</v>
      </c>
    </row>
    <row r="1837" spans="2:8">
      <c r="B1837" s="13">
        <v>40676</v>
      </c>
      <c r="C1837">
        <v>103.64196</v>
      </c>
      <c r="D1837" s="262">
        <f t="shared" si="59"/>
        <v>2.7150389455475803E-2</v>
      </c>
      <c r="E1837" s="105">
        <v>7.4149156796830791E-3</v>
      </c>
      <c r="G1837">
        <v>1830</v>
      </c>
      <c r="H1837">
        <f t="shared" ca="1" si="60"/>
        <v>1.8200184669148137E-2</v>
      </c>
    </row>
    <row r="1838" spans="2:8">
      <c r="B1838" s="13">
        <v>41270</v>
      </c>
      <c r="C1838">
        <v>100.90242000000001</v>
      </c>
      <c r="D1838" s="262">
        <f t="shared" si="59"/>
        <v>-9.9027785004183438E-2</v>
      </c>
      <c r="E1838" s="105">
        <v>7.4058528676607871E-3</v>
      </c>
      <c r="G1838">
        <v>1831</v>
      </c>
      <c r="H1838">
        <f t="shared" ca="1" si="60"/>
        <v>-1.4018007597270286E-3</v>
      </c>
    </row>
    <row r="1839" spans="2:8">
      <c r="B1839" s="13">
        <v>40378</v>
      </c>
      <c r="C1839">
        <v>111.99282100000001</v>
      </c>
      <c r="D1839" s="262">
        <f t="shared" si="59"/>
        <v>-0.98240970241635106</v>
      </c>
      <c r="E1839" s="105">
        <v>7.4034145159136708E-3</v>
      </c>
      <c r="G1839">
        <v>1832</v>
      </c>
      <c r="H1839">
        <f t="shared" ca="1" si="60"/>
        <v>5.1245115760746494E-2</v>
      </c>
    </row>
    <row r="1840" spans="2:8">
      <c r="B1840" s="13">
        <v>44929</v>
      </c>
      <c r="C1840">
        <v>6366.7382809999999</v>
      </c>
      <c r="D1840" s="262">
        <f t="shared" si="59"/>
        <v>56.85627326636596</v>
      </c>
      <c r="E1840" s="105">
        <v>7.3945970729028246E-3</v>
      </c>
      <c r="G1840">
        <v>1833</v>
      </c>
      <c r="H1840">
        <f t="shared" ca="1" si="60"/>
        <v>-1.6931442755241801E-2</v>
      </c>
    </row>
    <row r="1841" spans="2:8">
      <c r="B1841" s="13">
        <v>40350</v>
      </c>
      <c r="C1841">
        <v>110.044044</v>
      </c>
      <c r="D1841" s="262">
        <f t="shared" si="59"/>
        <v>-0.98402656943119859</v>
      </c>
      <c r="E1841" s="105">
        <v>7.3555121357712092E-3</v>
      </c>
      <c r="G1841">
        <v>1834</v>
      </c>
      <c r="H1841">
        <f t="shared" ca="1" si="60"/>
        <v>-4.5785766112837007E-3</v>
      </c>
    </row>
    <row r="1842" spans="2:8">
      <c r="B1842" s="13">
        <v>44867</v>
      </c>
      <c r="C1842">
        <v>6889.1928710000002</v>
      </c>
      <c r="D1842" s="262">
        <f t="shared" si="59"/>
        <v>88.596461383497626</v>
      </c>
      <c r="E1842" s="105">
        <v>7.3339617752497125E-3</v>
      </c>
      <c r="G1842">
        <v>1835</v>
      </c>
      <c r="H1842">
        <f t="shared" ca="1" si="60"/>
        <v>8.6665188924604744E-2</v>
      </c>
    </row>
    <row r="1843" spans="2:8">
      <c r="B1843" s="13">
        <v>41540</v>
      </c>
      <c r="C1843">
        <v>76.891350000000003</v>
      </c>
      <c r="D1843" s="262">
        <f t="shared" si="59"/>
        <v>-0.17577288185389256</v>
      </c>
      <c r="E1843" s="105">
        <v>7.3290581531244917E-3</v>
      </c>
      <c r="G1843">
        <v>1836</v>
      </c>
      <c r="H1843">
        <f t="shared" ca="1" si="60"/>
        <v>4.745644617235787E-2</v>
      </c>
    </row>
    <row r="1844" spans="2:8">
      <c r="B1844" s="13">
        <v>41085</v>
      </c>
      <c r="C1844">
        <v>93.289032000000006</v>
      </c>
      <c r="D1844" s="262">
        <f t="shared" si="59"/>
        <v>-0.20712640717931238</v>
      </c>
      <c r="E1844" s="105">
        <v>7.3192996573643709E-3</v>
      </c>
      <c r="G1844">
        <v>1837</v>
      </c>
      <c r="H1844">
        <f t="shared" ca="1" si="60"/>
        <v>1.3667160186754601E-2</v>
      </c>
    </row>
    <row r="1845" spans="2:8">
      <c r="B1845" s="13">
        <v>39253</v>
      </c>
      <c r="C1845">
        <v>117.659401</v>
      </c>
      <c r="D1845" s="262">
        <f t="shared" si="59"/>
        <v>-0.86040799801180878</v>
      </c>
      <c r="E1845" s="105">
        <v>7.3170665096251178E-3</v>
      </c>
      <c r="G1845">
        <v>1838</v>
      </c>
      <c r="H1845">
        <f t="shared" ca="1" si="60"/>
        <v>3.916911701568683E-2</v>
      </c>
    </row>
    <row r="1846" spans="2:8">
      <c r="B1846" s="13">
        <v>43508</v>
      </c>
      <c r="C1846">
        <v>842.88067599999999</v>
      </c>
      <c r="D1846" s="262">
        <f t="shared" si="59"/>
        <v>7.2482030340989745</v>
      </c>
      <c r="E1846" s="105">
        <v>7.3142069454700679E-3</v>
      </c>
      <c r="G1846">
        <v>1839</v>
      </c>
      <c r="H1846">
        <f t="shared" ca="1" si="60"/>
        <v>-3.3685906751483334E-3</v>
      </c>
    </row>
    <row r="1847" spans="2:8">
      <c r="B1847" s="13">
        <v>41163</v>
      </c>
      <c r="C1847">
        <v>102.18961299999999</v>
      </c>
      <c r="D1847" s="262">
        <f t="shared" si="59"/>
        <v>-0.87415217015644708</v>
      </c>
      <c r="E1847" s="105">
        <v>7.3118162342432538E-3</v>
      </c>
      <c r="G1847">
        <v>1840</v>
      </c>
      <c r="H1847">
        <f t="shared" ca="1" si="60"/>
        <v>1.8700803116955309E-2</v>
      </c>
    </row>
    <row r="1848" spans="2:8">
      <c r="B1848" s="13">
        <v>43021</v>
      </c>
      <c r="C1848">
        <v>812.00933799999996</v>
      </c>
      <c r="D1848" s="262">
        <f t="shared" si="59"/>
        <v>29.435665346915929</v>
      </c>
      <c r="E1848" s="105">
        <v>7.299992770100538E-3</v>
      </c>
      <c r="G1848">
        <v>1841</v>
      </c>
      <c r="H1848">
        <f t="shared" ca="1" si="60"/>
        <v>-3.3256740185208349E-2</v>
      </c>
    </row>
    <row r="1849" spans="2:8">
      <c r="B1849" s="13">
        <v>37573</v>
      </c>
      <c r="C1849">
        <v>26.679532999999999</v>
      </c>
      <c r="D1849" s="262">
        <f t="shared" si="59"/>
        <v>-0.33453809488141345</v>
      </c>
      <c r="E1849" s="105">
        <v>7.294594199286116E-3</v>
      </c>
      <c r="G1849">
        <v>1842</v>
      </c>
      <c r="H1849">
        <f t="shared" ca="1" si="60"/>
        <v>-2.7537855260730482E-2</v>
      </c>
    </row>
    <row r="1850" spans="2:8">
      <c r="B1850" s="13">
        <v>37980</v>
      </c>
      <c r="C1850">
        <v>40.091751000000002</v>
      </c>
      <c r="D1850" s="262">
        <f t="shared" si="59"/>
        <v>-0.99468395490098682</v>
      </c>
      <c r="E1850" s="105">
        <v>7.2812019613614021E-3</v>
      </c>
      <c r="G1850">
        <v>1843</v>
      </c>
      <c r="H1850">
        <f t="shared" ca="1" si="60"/>
        <v>4.2922196064760498E-2</v>
      </c>
    </row>
    <row r="1851" spans="2:8">
      <c r="B1851" s="13">
        <v>45114</v>
      </c>
      <c r="C1851">
        <v>7541.6499020000001</v>
      </c>
      <c r="D1851" s="262">
        <f t="shared" si="59"/>
        <v>68.592595354771134</v>
      </c>
      <c r="E1851">
        <v>7.2656719089118317E-3</v>
      </c>
      <c r="G1851">
        <v>1844</v>
      </c>
      <c r="H1851">
        <f t="shared" ca="1" si="60"/>
        <v>7.1528494446910964E-4</v>
      </c>
    </row>
    <row r="1852" spans="2:8">
      <c r="B1852" s="13">
        <v>39365</v>
      </c>
      <c r="C1852">
        <v>108.368568</v>
      </c>
      <c r="D1852" s="262">
        <f t="shared" si="59"/>
        <v>-0.55343014377625399</v>
      </c>
      <c r="E1852" s="105">
        <v>7.2644646324668037E-3</v>
      </c>
      <c r="G1852">
        <v>1845</v>
      </c>
      <c r="H1852">
        <f t="shared" ca="1" si="60"/>
        <v>-1.8973445640952411E-2</v>
      </c>
    </row>
    <row r="1853" spans="2:8">
      <c r="B1853" s="13">
        <v>41781</v>
      </c>
      <c r="C1853">
        <v>242.66879299999999</v>
      </c>
      <c r="D1853" s="262">
        <f t="shared" si="59"/>
        <v>2.632684028688332</v>
      </c>
      <c r="E1853" s="105">
        <v>7.2452327224145378E-3</v>
      </c>
      <c r="G1853">
        <v>1846</v>
      </c>
      <c r="H1853">
        <f t="shared" ca="1" si="60"/>
        <v>-3.0687126030688031E-2</v>
      </c>
    </row>
    <row r="1854" spans="2:8">
      <c r="B1854" s="13">
        <v>38868</v>
      </c>
      <c r="C1854">
        <v>66.801513999999997</v>
      </c>
      <c r="D1854" s="262">
        <f t="shared" si="59"/>
        <v>-0.61009385528613547</v>
      </c>
      <c r="E1854" s="105">
        <v>7.2369541193458018E-3</v>
      </c>
      <c r="G1854">
        <v>1847</v>
      </c>
      <c r="H1854">
        <f t="shared" ca="1" si="60"/>
        <v>-2.4226467277243687E-3</v>
      </c>
    </row>
    <row r="1855" spans="2:8">
      <c r="B1855" s="13">
        <v>41654</v>
      </c>
      <c r="C1855">
        <v>171.32716400000001</v>
      </c>
      <c r="D1855" s="262">
        <f t="shared" si="59"/>
        <v>-0.87289481284752279</v>
      </c>
      <c r="E1855" s="105">
        <v>7.2357443917533855E-3</v>
      </c>
      <c r="G1855">
        <v>1848</v>
      </c>
      <c r="H1855">
        <f t="shared" ca="1" si="60"/>
        <v>2.6690766468876581E-2</v>
      </c>
    </row>
    <row r="1856" spans="2:8">
      <c r="B1856" s="13">
        <v>43297</v>
      </c>
      <c r="C1856">
        <v>1347.9163820000001</v>
      </c>
      <c r="D1856" s="262">
        <f t="shared" si="59"/>
        <v>-0.84391473427337804</v>
      </c>
      <c r="E1856" s="105">
        <v>7.232338714858056E-3</v>
      </c>
      <c r="G1856">
        <v>1849</v>
      </c>
      <c r="H1856">
        <f t="shared" ca="1" si="60"/>
        <v>7.049431384577612E-3</v>
      </c>
    </row>
    <row r="1857" spans="2:8">
      <c r="B1857" s="13">
        <v>44658</v>
      </c>
      <c r="C1857">
        <v>8635.7695309999999</v>
      </c>
      <c r="D1857" s="262">
        <f t="shared" si="59"/>
        <v>238.76148068492873</v>
      </c>
      <c r="E1857" s="105">
        <v>7.2074961606922111E-3</v>
      </c>
      <c r="G1857">
        <v>1850</v>
      </c>
      <c r="H1857">
        <f t="shared" ca="1" si="60"/>
        <v>1.2771525759223351E-3</v>
      </c>
    </row>
    <row r="1858" spans="2:8">
      <c r="B1858" s="13">
        <v>37971</v>
      </c>
      <c r="C1858">
        <v>36.018169</v>
      </c>
      <c r="D1858" s="262">
        <f t="shared" si="59"/>
        <v>-0.44368764750961803</v>
      </c>
      <c r="E1858" s="105">
        <v>7.2037464515026083E-3</v>
      </c>
      <c r="G1858">
        <v>1851</v>
      </c>
      <c r="H1858">
        <f t="shared" ca="1" si="60"/>
        <v>-2.28949419192572E-2</v>
      </c>
    </row>
    <row r="1859" spans="2:8">
      <c r="B1859" s="13">
        <v>38768</v>
      </c>
      <c r="C1859">
        <v>64.744506999999999</v>
      </c>
      <c r="D1859" s="262">
        <f t="shared" si="59"/>
        <v>-0.99088439358732427</v>
      </c>
      <c r="E1859" s="105">
        <v>7.1999046073543769E-3</v>
      </c>
      <c r="G1859">
        <v>1852</v>
      </c>
      <c r="H1859">
        <f t="shared" ca="1" si="60"/>
        <v>-2.7984390103942829E-4</v>
      </c>
    </row>
    <row r="1860" spans="2:8">
      <c r="B1860" s="13">
        <v>45411</v>
      </c>
      <c r="C1860">
        <v>7102.6000979999999</v>
      </c>
      <c r="D1860" s="262">
        <f t="shared" si="59"/>
        <v>-0.17849599296679147</v>
      </c>
      <c r="E1860">
        <v>7.1895796458512715E-3</v>
      </c>
      <c r="G1860">
        <v>1853</v>
      </c>
      <c r="H1860">
        <f t="shared" ca="1" si="60"/>
        <v>-1.7074626173041622E-2</v>
      </c>
    </row>
    <row r="1861" spans="2:8">
      <c r="B1861" s="13">
        <v>45296</v>
      </c>
      <c r="C1861">
        <v>8645.8496090000008</v>
      </c>
      <c r="D1861" s="262">
        <f t="shared" si="59"/>
        <v>292.74846821575079</v>
      </c>
      <c r="E1861">
        <v>7.1875742140642988E-3</v>
      </c>
      <c r="G1861">
        <v>1854</v>
      </c>
      <c r="H1861">
        <f t="shared" ca="1" si="60"/>
        <v>-1.7304241877999688E-2</v>
      </c>
    </row>
    <row r="1862" spans="2:8">
      <c r="B1862" s="13">
        <v>37890</v>
      </c>
      <c r="C1862">
        <v>29.432832999999999</v>
      </c>
      <c r="D1862" s="262">
        <f t="shared" si="59"/>
        <v>-0.9952113824926565</v>
      </c>
      <c r="E1862" s="105">
        <v>7.1628632961222667E-3</v>
      </c>
      <c r="G1862">
        <v>1855</v>
      </c>
      <c r="H1862">
        <f t="shared" ca="1" si="60"/>
        <v>4.9084725824492692E-2</v>
      </c>
    </row>
    <row r="1863" spans="2:8">
      <c r="B1863" s="13">
        <v>44986</v>
      </c>
      <c r="C1863">
        <v>6146.4155270000001</v>
      </c>
      <c r="D1863" s="262">
        <f t="shared" si="59"/>
        <v>0.10786587421356418</v>
      </c>
      <c r="E1863" s="105">
        <v>7.1619875869375705E-3</v>
      </c>
      <c r="G1863">
        <v>1856</v>
      </c>
      <c r="H1863">
        <f t="shared" ca="1" si="60"/>
        <v>-2.3414024937654997E-2</v>
      </c>
    </row>
    <row r="1864" spans="2:8">
      <c r="B1864" s="13">
        <v>44460</v>
      </c>
      <c r="C1864">
        <v>5547.9780270000001</v>
      </c>
      <c r="D1864" s="262">
        <f t="shared" ref="D1864:D1927" si="61">(C1864-C1865)/C1865</f>
        <v>105.82681150627133</v>
      </c>
      <c r="E1864" s="105">
        <v>7.1324661273670202E-3</v>
      </c>
      <c r="G1864">
        <v>1857</v>
      </c>
      <c r="H1864">
        <f t="shared" ca="1" si="60"/>
        <v>-3.6226133918986159E-2</v>
      </c>
    </row>
    <row r="1865" spans="2:8">
      <c r="B1865" s="13">
        <v>38280</v>
      </c>
      <c r="C1865">
        <v>51.934322000000002</v>
      </c>
      <c r="D1865" s="262">
        <f t="shared" si="61"/>
        <v>0.75204355177988003</v>
      </c>
      <c r="E1865" s="105">
        <v>7.1148204809668636E-3</v>
      </c>
      <c r="G1865">
        <v>1858</v>
      </c>
      <c r="H1865">
        <f t="shared" ref="H1865:H1928" ca="1" si="62">_xlfn.NORM.INV(RAND(),N$9,N$10)</f>
        <v>1.2384442690860297E-2</v>
      </c>
    </row>
    <row r="1866" spans="2:8">
      <c r="B1866" s="13">
        <v>37869</v>
      </c>
      <c r="C1866">
        <v>29.642140999999999</v>
      </c>
      <c r="D1866" s="262">
        <f t="shared" si="61"/>
        <v>-0.95131849313949246</v>
      </c>
      <c r="E1866" s="105">
        <v>7.1113779635144213E-3</v>
      </c>
      <c r="G1866">
        <v>1859</v>
      </c>
      <c r="H1866">
        <f t="shared" ca="1" si="62"/>
        <v>-3.5725711313787135E-2</v>
      </c>
    </row>
    <row r="1867" spans="2:8">
      <c r="B1867" s="13">
        <v>42103</v>
      </c>
      <c r="C1867">
        <v>608.89941399999998</v>
      </c>
      <c r="D1867" s="262">
        <f t="shared" si="61"/>
        <v>4.6265504353969185</v>
      </c>
      <c r="E1867" s="105">
        <v>7.1022643469938196E-3</v>
      </c>
      <c r="G1867">
        <v>1860</v>
      </c>
      <c r="H1867">
        <f t="shared" ca="1" si="62"/>
        <v>-4.7743755689681686E-2</v>
      </c>
    </row>
    <row r="1868" spans="2:8">
      <c r="B1868" s="13">
        <v>40654</v>
      </c>
      <c r="C1868">
        <v>108.21895600000001</v>
      </c>
      <c r="D1868" s="262">
        <f t="shared" si="61"/>
        <v>-9.7954854213736259E-2</v>
      </c>
      <c r="E1868" s="105">
        <v>7.0992340127735819E-3</v>
      </c>
      <c r="G1868">
        <v>1861</v>
      </c>
      <c r="H1868">
        <f t="shared" ca="1" si="62"/>
        <v>3.9147310787792357E-2</v>
      </c>
    </row>
    <row r="1869" spans="2:8">
      <c r="B1869" s="13">
        <v>40555</v>
      </c>
      <c r="C1869">
        <v>119.970665</v>
      </c>
      <c r="D1869" s="262">
        <f t="shared" si="61"/>
        <v>-0.91837933870999267</v>
      </c>
      <c r="E1869" s="105">
        <v>7.0959366426756676E-3</v>
      </c>
      <c r="G1869">
        <v>1862</v>
      </c>
      <c r="H1869">
        <f t="shared" ca="1" si="62"/>
        <v>6.2659649276490426E-2</v>
      </c>
    </row>
    <row r="1870" spans="2:8">
      <c r="B1870" s="13">
        <v>44146</v>
      </c>
      <c r="C1870">
        <v>1469.856567</v>
      </c>
      <c r="D1870" s="262">
        <f t="shared" si="61"/>
        <v>41.838649531050258</v>
      </c>
      <c r="E1870" s="105">
        <v>7.0904938245504997E-3</v>
      </c>
      <c r="G1870">
        <v>1863</v>
      </c>
      <c r="H1870">
        <f t="shared" ca="1" si="62"/>
        <v>5.3737435167157323E-2</v>
      </c>
    </row>
    <row r="1871" spans="2:8">
      <c r="B1871" s="13">
        <v>37958</v>
      </c>
      <c r="C1871">
        <v>34.311458999999999</v>
      </c>
      <c r="D1871" s="262">
        <f t="shared" si="61"/>
        <v>-0.96203307510626024</v>
      </c>
      <c r="E1871" s="105">
        <v>7.0889472387960922E-3</v>
      </c>
      <c r="G1871">
        <v>1864</v>
      </c>
      <c r="H1871">
        <f t="shared" ca="1" si="62"/>
        <v>1.8990455480594141E-3</v>
      </c>
    </row>
    <row r="1872" spans="2:8">
      <c r="B1872" s="13">
        <v>44033</v>
      </c>
      <c r="C1872">
        <v>903.71972700000003</v>
      </c>
      <c r="D1872" s="262">
        <f t="shared" si="61"/>
        <v>31.746683714234258</v>
      </c>
      <c r="E1872" s="105">
        <v>7.0503867146751859E-3</v>
      </c>
      <c r="G1872">
        <v>1865</v>
      </c>
      <c r="H1872">
        <f t="shared" ca="1" si="62"/>
        <v>1.3784192754626733E-2</v>
      </c>
    </row>
    <row r="1873" spans="2:8">
      <c r="B1873" s="13">
        <v>38083</v>
      </c>
      <c r="C1873">
        <v>27.597290000000001</v>
      </c>
      <c r="D1873" s="262">
        <f t="shared" si="61"/>
        <v>-0.68391819306507284</v>
      </c>
      <c r="E1873" s="105">
        <v>7.0502262710104178E-3</v>
      </c>
      <c r="G1873">
        <v>1866</v>
      </c>
      <c r="H1873">
        <f t="shared" ca="1" si="62"/>
        <v>-2.3455934112922062E-2</v>
      </c>
    </row>
    <row r="1874" spans="2:8">
      <c r="B1874" s="13">
        <v>41344</v>
      </c>
      <c r="C1874">
        <v>87.310592999999997</v>
      </c>
      <c r="D1874" s="262">
        <f t="shared" si="61"/>
        <v>-0.84191556169092585</v>
      </c>
      <c r="E1874" s="105">
        <v>7.0459984368804567E-3</v>
      </c>
      <c r="G1874">
        <v>1867</v>
      </c>
      <c r="H1874">
        <f t="shared" ca="1" si="62"/>
        <v>-3.5598156390626953E-2</v>
      </c>
    </row>
    <row r="1875" spans="2:8">
      <c r="B1875" s="13">
        <v>42186</v>
      </c>
      <c r="C1875">
        <v>552.30352800000003</v>
      </c>
      <c r="D1875" s="262">
        <f t="shared" si="61"/>
        <v>6.5086767691508172</v>
      </c>
      <c r="E1875" s="105">
        <v>7.0422196736014357E-3</v>
      </c>
      <c r="G1875">
        <v>1868</v>
      </c>
      <c r="H1875">
        <f t="shared" ca="1" si="62"/>
        <v>-3.2581553566619244E-2</v>
      </c>
    </row>
    <row r="1876" spans="2:8">
      <c r="B1876" s="13">
        <v>38700</v>
      </c>
      <c r="C1876">
        <v>73.555374</v>
      </c>
      <c r="D1876" s="262">
        <f t="shared" si="61"/>
        <v>-0.21428313306209584</v>
      </c>
      <c r="E1876" s="105">
        <v>7.0405818793418734E-3</v>
      </c>
      <c r="G1876">
        <v>1869</v>
      </c>
      <c r="H1876">
        <f t="shared" ca="1" si="62"/>
        <v>-3.0092935855172618E-2</v>
      </c>
    </row>
    <row r="1877" spans="2:8">
      <c r="B1877" s="13">
        <v>41152</v>
      </c>
      <c r="C1877">
        <v>93.615622999999999</v>
      </c>
      <c r="D1877" s="262">
        <f t="shared" si="61"/>
        <v>1.8931318838132889</v>
      </c>
      <c r="E1877" s="105">
        <v>7.0405234325469582E-3</v>
      </c>
      <c r="G1877">
        <v>1870</v>
      </c>
      <c r="H1877">
        <f t="shared" ca="1" si="62"/>
        <v>3.2311879626072924E-2</v>
      </c>
    </row>
    <row r="1878" spans="2:8">
      <c r="B1878" s="13">
        <v>39847</v>
      </c>
      <c r="C1878">
        <v>32.357883000000001</v>
      </c>
      <c r="D1878" s="262">
        <f t="shared" si="61"/>
        <v>-0.99526315028279844</v>
      </c>
      <c r="E1878" s="105">
        <v>7.0255520197738761E-3</v>
      </c>
      <c r="G1878">
        <v>1871</v>
      </c>
      <c r="H1878">
        <f t="shared" ca="1" si="62"/>
        <v>-2.9972033738600731E-2</v>
      </c>
    </row>
    <row r="1879" spans="2:8">
      <c r="B1879" s="13">
        <v>44901</v>
      </c>
      <c r="C1879">
        <v>6831.0976559999999</v>
      </c>
      <c r="D1879" s="262">
        <f t="shared" si="61"/>
        <v>69.181353133445256</v>
      </c>
      <c r="E1879" s="105">
        <v>7.0135641988952309E-3</v>
      </c>
      <c r="G1879">
        <v>1872</v>
      </c>
      <c r="H1879">
        <f t="shared" ca="1" si="62"/>
        <v>-2.1188780126433219E-2</v>
      </c>
    </row>
    <row r="1880" spans="2:8">
      <c r="B1880" s="13">
        <v>41096</v>
      </c>
      <c r="C1880">
        <v>97.334937999999994</v>
      </c>
      <c r="D1880" s="262">
        <f t="shared" si="61"/>
        <v>-0.8820691659239368</v>
      </c>
      <c r="E1880" s="105">
        <v>7.0129258703414375E-3</v>
      </c>
      <c r="G1880">
        <v>1873</v>
      </c>
      <c r="H1880">
        <f t="shared" ca="1" si="62"/>
        <v>-3.199117986892204E-2</v>
      </c>
    </row>
    <row r="1881" spans="2:8">
      <c r="B1881" s="13">
        <v>42947</v>
      </c>
      <c r="C1881">
        <v>825.35613999999998</v>
      </c>
      <c r="D1881" s="262">
        <f t="shared" si="61"/>
        <v>-0.8041226608117289</v>
      </c>
      <c r="E1881" s="105">
        <v>7.007690410557682E-3</v>
      </c>
      <c r="G1881">
        <v>1874</v>
      </c>
      <c r="H1881">
        <f t="shared" ca="1" si="62"/>
        <v>-1.4721157219640331E-2</v>
      </c>
    </row>
    <row r="1882" spans="2:8">
      <c r="B1882" s="13">
        <v>44417</v>
      </c>
      <c r="C1882">
        <v>4213.6376950000003</v>
      </c>
      <c r="D1882" s="262">
        <f t="shared" si="61"/>
        <v>4.3148721252588311</v>
      </c>
      <c r="E1882" s="105">
        <v>7.0069563270533349E-3</v>
      </c>
      <c r="G1882">
        <v>1875</v>
      </c>
      <c r="H1882">
        <f t="shared" ca="1" si="62"/>
        <v>3.6862917142416619E-5</v>
      </c>
    </row>
    <row r="1883" spans="2:8">
      <c r="B1883" s="13">
        <v>43035</v>
      </c>
      <c r="C1883">
        <v>792.801331</v>
      </c>
      <c r="D1883" s="262">
        <f t="shared" si="61"/>
        <v>6.5390115472871866</v>
      </c>
      <c r="E1883" s="105">
        <v>6.9963507062233933E-3</v>
      </c>
      <c r="G1883">
        <v>1876</v>
      </c>
      <c r="H1883">
        <f t="shared" ca="1" si="62"/>
        <v>5.1306958333012888E-2</v>
      </c>
    </row>
    <row r="1884" spans="2:8">
      <c r="B1884" s="13">
        <v>39181</v>
      </c>
      <c r="C1884">
        <v>105.159851</v>
      </c>
      <c r="D1884" s="262">
        <f t="shared" si="61"/>
        <v>0.68947844958418714</v>
      </c>
      <c r="E1884" s="105">
        <v>6.9905891348569192E-3</v>
      </c>
      <c r="G1884">
        <v>1877</v>
      </c>
      <c r="H1884">
        <f t="shared" ca="1" si="62"/>
        <v>-5.2358930767899799E-3</v>
      </c>
    </row>
    <row r="1885" spans="2:8">
      <c r="B1885" s="13">
        <v>40126</v>
      </c>
      <c r="C1885">
        <v>62.243972999999997</v>
      </c>
      <c r="D1885" s="262">
        <f t="shared" si="61"/>
        <v>-0.92179968275990509</v>
      </c>
      <c r="E1885" s="105">
        <v>6.9754483379582902E-3</v>
      </c>
      <c r="G1885">
        <v>1878</v>
      </c>
      <c r="H1885">
        <f t="shared" ca="1" si="62"/>
        <v>3.3042091482556678E-2</v>
      </c>
    </row>
    <row r="1886" spans="2:8">
      <c r="B1886" s="13">
        <v>42933</v>
      </c>
      <c r="C1886">
        <v>795.95550500000002</v>
      </c>
      <c r="D1886" s="262">
        <f t="shared" si="61"/>
        <v>8.2857498341916855</v>
      </c>
      <c r="E1886" s="105">
        <v>6.9683537242582047E-3</v>
      </c>
      <c r="G1886">
        <v>1879</v>
      </c>
      <c r="H1886">
        <f t="shared" ca="1" si="62"/>
        <v>-9.0934555266669499E-3</v>
      </c>
    </row>
    <row r="1887" spans="2:8">
      <c r="B1887" s="13">
        <v>41368</v>
      </c>
      <c r="C1887">
        <v>85.717956999999998</v>
      </c>
      <c r="D1887" s="262">
        <f t="shared" si="61"/>
        <v>-0.97998133770609885</v>
      </c>
      <c r="E1887" s="105">
        <v>6.9195180306909822E-3</v>
      </c>
      <c r="G1887">
        <v>1880</v>
      </c>
      <c r="H1887">
        <f t="shared" ca="1" si="62"/>
        <v>-2.823095112782285E-2</v>
      </c>
    </row>
    <row r="1888" spans="2:8">
      <c r="B1888" s="13">
        <v>44389</v>
      </c>
      <c r="C1888">
        <v>4281.9023440000001</v>
      </c>
      <c r="D1888" s="262">
        <f t="shared" si="61"/>
        <v>39.754978583541266</v>
      </c>
      <c r="E1888" s="105">
        <v>6.9179467298942782E-3</v>
      </c>
      <c r="G1888">
        <v>1881</v>
      </c>
      <c r="H1888">
        <f t="shared" ca="1" si="62"/>
        <v>-9.5572731867964965E-3</v>
      </c>
    </row>
    <row r="1889" spans="2:8">
      <c r="B1889" s="13">
        <v>40394</v>
      </c>
      <c r="C1889">
        <v>105.064522</v>
      </c>
      <c r="D1889" s="262">
        <f t="shared" si="61"/>
        <v>-2.9148627159182806E-2</v>
      </c>
      <c r="E1889" s="105">
        <v>6.9156197517404386E-3</v>
      </c>
      <c r="G1889">
        <v>1882</v>
      </c>
      <c r="H1889">
        <f t="shared" ca="1" si="62"/>
        <v>-3.8903948653769727E-2</v>
      </c>
    </row>
    <row r="1890" spans="2:8">
      <c r="B1890" s="13">
        <v>40637</v>
      </c>
      <c r="C1890">
        <v>108.21895600000001</v>
      </c>
      <c r="D1890" s="262">
        <f t="shared" si="61"/>
        <v>0.1230210791284426</v>
      </c>
      <c r="E1890" s="105">
        <v>6.905988378525448E-3</v>
      </c>
      <c r="G1890">
        <v>1883</v>
      </c>
      <c r="H1890">
        <f t="shared" ca="1" si="62"/>
        <v>1.9349989224157753E-2</v>
      </c>
    </row>
    <row r="1891" spans="2:8">
      <c r="B1891" s="13">
        <v>40715</v>
      </c>
      <c r="C1891">
        <v>96.364136000000002</v>
      </c>
      <c r="D1891" s="262">
        <f t="shared" si="61"/>
        <v>-0.8544797456271368</v>
      </c>
      <c r="E1891" s="105">
        <v>6.8935708498474319E-3</v>
      </c>
      <c r="G1891">
        <v>1884</v>
      </c>
      <c r="H1891">
        <f t="shared" ca="1" si="62"/>
        <v>-4.3617605750380893E-2</v>
      </c>
    </row>
    <row r="1892" spans="2:8">
      <c r="B1892" s="13">
        <v>43741</v>
      </c>
      <c r="C1892">
        <v>662.20428500000003</v>
      </c>
      <c r="D1892" s="262">
        <f t="shared" si="61"/>
        <v>8.0982118131341068</v>
      </c>
      <c r="E1892" s="105">
        <v>6.8854309232614219E-3</v>
      </c>
      <c r="G1892">
        <v>1885</v>
      </c>
      <c r="H1892">
        <f t="shared" ca="1" si="62"/>
        <v>4.0475044440492262E-2</v>
      </c>
    </row>
    <row r="1893" spans="2:8">
      <c r="B1893" s="13">
        <v>38727</v>
      </c>
      <c r="C1893">
        <v>72.784003999999996</v>
      </c>
      <c r="D1893" s="262">
        <f t="shared" si="61"/>
        <v>1.5684290597490727</v>
      </c>
      <c r="E1893" s="105">
        <v>6.8768757203241547E-3</v>
      </c>
      <c r="G1893">
        <v>1886</v>
      </c>
      <c r="H1893">
        <f t="shared" ca="1" si="62"/>
        <v>1.4428857000283684E-2</v>
      </c>
    </row>
    <row r="1894" spans="2:8">
      <c r="B1894" s="13">
        <v>37866</v>
      </c>
      <c r="C1894">
        <v>28.337945999999999</v>
      </c>
      <c r="D1894" s="262">
        <f t="shared" si="61"/>
        <v>-0.96709162410258542</v>
      </c>
      <c r="E1894" s="105">
        <v>6.8649074151878858E-3</v>
      </c>
      <c r="G1894">
        <v>1887</v>
      </c>
      <c r="H1894">
        <f t="shared" ca="1" si="62"/>
        <v>3.3207324461250166E-2</v>
      </c>
    </row>
    <row r="1895" spans="2:8">
      <c r="B1895" s="13">
        <v>42298</v>
      </c>
      <c r="C1895">
        <v>861.11651600000005</v>
      </c>
      <c r="D1895" s="262">
        <f t="shared" si="61"/>
        <v>-0.18455346731594272</v>
      </c>
      <c r="E1895" s="105">
        <v>6.8404475648856065E-3</v>
      </c>
      <c r="G1895">
        <v>1888</v>
      </c>
      <c r="H1895">
        <f t="shared" ca="1" si="62"/>
        <v>1.7393835751450162E-2</v>
      </c>
    </row>
    <row r="1896" spans="2:8">
      <c r="B1896" s="13">
        <v>42361</v>
      </c>
      <c r="C1896">
        <v>1056.0061040000001</v>
      </c>
      <c r="D1896" s="262">
        <f t="shared" si="61"/>
        <v>0.54370341263239796</v>
      </c>
      <c r="E1896" s="105">
        <v>6.8346688616095887E-3</v>
      </c>
      <c r="G1896">
        <v>1889</v>
      </c>
      <c r="H1896">
        <f t="shared" ca="1" si="62"/>
        <v>-3.7263613731956702E-3</v>
      </c>
    </row>
    <row r="1897" spans="2:8">
      <c r="B1897" s="13">
        <v>42800</v>
      </c>
      <c r="C1897">
        <v>684.07318099999998</v>
      </c>
      <c r="D1897" s="262">
        <f t="shared" si="61"/>
        <v>8.1059622004290883</v>
      </c>
      <c r="E1897" s="105">
        <v>6.8296961574249998E-3</v>
      </c>
      <c r="G1897">
        <v>1890</v>
      </c>
      <c r="H1897">
        <f t="shared" ca="1" si="62"/>
        <v>-2.714562587252457E-2</v>
      </c>
    </row>
    <row r="1898" spans="2:8">
      <c r="B1898" s="13">
        <v>39499</v>
      </c>
      <c r="C1898">
        <v>75.123656999999994</v>
      </c>
      <c r="D1898" s="262">
        <f t="shared" si="61"/>
        <v>-0.95489956032976098</v>
      </c>
      <c r="E1898" s="105">
        <v>6.8206230249041643E-3</v>
      </c>
      <c r="G1898">
        <v>1891</v>
      </c>
      <c r="H1898">
        <f t="shared" ca="1" si="62"/>
        <v>-3.3251363737098858E-3</v>
      </c>
    </row>
    <row r="1899" spans="2:8">
      <c r="B1899" s="13">
        <v>44172</v>
      </c>
      <c r="C1899">
        <v>1665.6967770000001</v>
      </c>
      <c r="D1899" s="262">
        <f t="shared" si="61"/>
        <v>-0.78493957238307344</v>
      </c>
      <c r="E1899" s="105">
        <v>6.8184273043835689E-3</v>
      </c>
      <c r="G1899">
        <v>1892</v>
      </c>
      <c r="H1899">
        <f t="shared" ca="1" si="62"/>
        <v>2.3624816456161459E-2</v>
      </c>
    </row>
    <row r="1900" spans="2:8">
      <c r="B1900" s="13">
        <v>45352</v>
      </c>
      <c r="C1900">
        <v>7745.25</v>
      </c>
      <c r="D1900" s="262">
        <f t="shared" si="61"/>
        <v>-1.9594788491336564E-2</v>
      </c>
      <c r="E1900">
        <v>6.8049888425546663E-3</v>
      </c>
      <c r="G1900">
        <v>1893</v>
      </c>
      <c r="H1900">
        <f t="shared" ca="1" si="62"/>
        <v>3.9381066246367271E-3</v>
      </c>
    </row>
    <row r="1901" spans="2:8">
      <c r="B1901" s="13">
        <v>45391</v>
      </c>
      <c r="C1901">
        <v>7900.0498049999997</v>
      </c>
      <c r="D1901" s="262">
        <f t="shared" si="61"/>
        <v>21.314945491640412</v>
      </c>
      <c r="E1901">
        <v>6.7925962978302671E-3</v>
      </c>
      <c r="G1901">
        <v>1894</v>
      </c>
      <c r="H1901">
        <f t="shared" ca="1" si="62"/>
        <v>1.2844844402772615E-2</v>
      </c>
    </row>
    <row r="1902" spans="2:8">
      <c r="B1902" s="13">
        <v>42027</v>
      </c>
      <c r="C1902">
        <v>354.02505500000001</v>
      </c>
      <c r="D1902" s="262">
        <f t="shared" si="61"/>
        <v>5.7906125658105729</v>
      </c>
      <c r="E1902" s="105">
        <v>6.7843676586370159E-3</v>
      </c>
      <c r="G1902">
        <v>1895</v>
      </c>
      <c r="H1902">
        <f t="shared" ca="1" si="62"/>
        <v>-6.3436519469138612E-3</v>
      </c>
    </row>
    <row r="1903" spans="2:8">
      <c r="B1903" s="13">
        <v>38322</v>
      </c>
      <c r="C1903">
        <v>52.134480000000003</v>
      </c>
      <c r="D1903" s="262">
        <f t="shared" si="61"/>
        <v>-0.95755641776530021</v>
      </c>
      <c r="E1903" s="105">
        <v>6.7637393434005089E-3</v>
      </c>
      <c r="G1903">
        <v>1896</v>
      </c>
      <c r="H1903">
        <f t="shared" ca="1" si="62"/>
        <v>-5.098477549967198E-2</v>
      </c>
    </row>
    <row r="1904" spans="2:8">
      <c r="B1904" s="13">
        <v>43266</v>
      </c>
      <c r="C1904">
        <v>1228.3242190000001</v>
      </c>
      <c r="D1904" s="262">
        <f t="shared" si="61"/>
        <v>22.478086315464257</v>
      </c>
      <c r="E1904" s="105">
        <v>6.7525165413172576E-3</v>
      </c>
      <c r="G1904">
        <v>1897</v>
      </c>
      <c r="H1904">
        <f t="shared" ca="1" si="62"/>
        <v>-5.6068537703234528E-3</v>
      </c>
    </row>
    <row r="1905" spans="2:8">
      <c r="B1905" s="13">
        <v>38350</v>
      </c>
      <c r="C1905">
        <v>52.317901999999997</v>
      </c>
      <c r="D1905" s="262">
        <f t="shared" si="61"/>
        <v>-0.29562201022837714</v>
      </c>
      <c r="E1905" s="105">
        <v>6.7391109159641261E-3</v>
      </c>
      <c r="G1905">
        <v>1898</v>
      </c>
      <c r="H1905">
        <f t="shared" ca="1" si="62"/>
        <v>1.2963927474579553E-2</v>
      </c>
    </row>
    <row r="1906" spans="2:8">
      <c r="B1906" s="13">
        <v>38581</v>
      </c>
      <c r="C1906">
        <v>74.275322000000003</v>
      </c>
      <c r="D1906" s="262">
        <f t="shared" si="61"/>
        <v>-0.31234690295302925</v>
      </c>
      <c r="E1906" s="105">
        <v>6.7377742816542114E-3</v>
      </c>
      <c r="G1906">
        <v>1899</v>
      </c>
      <c r="H1906">
        <f t="shared" ca="1" si="62"/>
        <v>-8.0143692887758387E-3</v>
      </c>
    </row>
    <row r="1907" spans="2:8">
      <c r="B1907" s="13">
        <v>40661</v>
      </c>
      <c r="C1907">
        <v>108.01277899999999</v>
      </c>
      <c r="D1907" s="262">
        <f t="shared" si="61"/>
        <v>-0.8274776432487102</v>
      </c>
      <c r="E1907" s="105">
        <v>6.7255102052133711E-3</v>
      </c>
      <c r="G1907">
        <v>1900</v>
      </c>
      <c r="H1907">
        <f t="shared" ca="1" si="62"/>
        <v>4.480767717883858E-2</v>
      </c>
    </row>
    <row r="1908" spans="2:8">
      <c r="B1908" s="13">
        <v>42664</v>
      </c>
      <c r="C1908">
        <v>626.07989499999996</v>
      </c>
      <c r="D1908" s="262">
        <f t="shared" si="61"/>
        <v>1.2133480628287205</v>
      </c>
      <c r="E1908" s="105">
        <v>6.7115454250883406E-3</v>
      </c>
      <c r="G1908">
        <v>1901</v>
      </c>
      <c r="H1908">
        <f t="shared" ca="1" si="62"/>
        <v>3.9495076465115603E-2</v>
      </c>
    </row>
    <row r="1909" spans="2:8">
      <c r="B1909" s="13">
        <v>41925</v>
      </c>
      <c r="C1909">
        <v>282.86554000000001</v>
      </c>
      <c r="D1909" s="262">
        <f t="shared" si="61"/>
        <v>-0.60986428208844634</v>
      </c>
      <c r="E1909" s="105">
        <v>6.7110931488905201E-3</v>
      </c>
      <c r="G1909">
        <v>1902</v>
      </c>
      <c r="H1909">
        <f t="shared" ca="1" si="62"/>
        <v>-1.7625761479279178E-3</v>
      </c>
    </row>
    <row r="1910" spans="2:8">
      <c r="B1910" s="13">
        <v>42859</v>
      </c>
      <c r="C1910">
        <v>725.04394500000001</v>
      </c>
      <c r="D1910" s="262">
        <f t="shared" si="61"/>
        <v>-8.9894025938554445E-2</v>
      </c>
      <c r="E1910" s="105">
        <v>6.7020983037639195E-3</v>
      </c>
      <c r="G1910">
        <v>1903</v>
      </c>
      <c r="H1910">
        <f t="shared" ca="1" si="62"/>
        <v>2.0709456484569278E-2</v>
      </c>
    </row>
    <row r="1911" spans="2:8">
      <c r="B1911" s="13">
        <v>43837</v>
      </c>
      <c r="C1911">
        <v>796.65881300000001</v>
      </c>
      <c r="D1911" s="262">
        <f t="shared" si="61"/>
        <v>-0.86708754684089018</v>
      </c>
      <c r="E1911" s="105">
        <v>6.6963159008496956E-3</v>
      </c>
      <c r="G1911">
        <v>1904</v>
      </c>
      <c r="H1911">
        <f t="shared" ca="1" si="62"/>
        <v>-1.8786695641066293E-2</v>
      </c>
    </row>
    <row r="1912" spans="2:8">
      <c r="B1912" s="13">
        <v>45008</v>
      </c>
      <c r="C1912">
        <v>5993.861328</v>
      </c>
      <c r="D1912" s="262">
        <f t="shared" si="61"/>
        <v>-0.14660389046337699</v>
      </c>
      <c r="E1912" s="105">
        <v>6.6908367341351046E-3</v>
      </c>
      <c r="G1912">
        <v>1905</v>
      </c>
      <c r="H1912">
        <f t="shared" ca="1" si="62"/>
        <v>2.6549958970252801E-4</v>
      </c>
    </row>
    <row r="1913" spans="2:8">
      <c r="B1913" s="13">
        <v>45058</v>
      </c>
      <c r="C1913">
        <v>7023.5395509999998</v>
      </c>
      <c r="D1913" s="262">
        <f t="shared" si="61"/>
        <v>-0.20730226904551122</v>
      </c>
      <c r="E1913">
        <v>6.6840921834599113E-3</v>
      </c>
      <c r="G1913">
        <v>1906</v>
      </c>
      <c r="H1913">
        <f t="shared" ca="1" si="62"/>
        <v>-4.7499664465144628E-2</v>
      </c>
    </row>
    <row r="1914" spans="2:8">
      <c r="B1914" s="13">
        <v>45286</v>
      </c>
      <c r="C1914">
        <v>8860.2998050000006</v>
      </c>
      <c r="D1914" s="262">
        <f t="shared" si="61"/>
        <v>0.19648090398954496</v>
      </c>
      <c r="E1914">
        <v>6.6806572743283036E-3</v>
      </c>
      <c r="G1914">
        <v>1907</v>
      </c>
      <c r="H1914">
        <f t="shared" ca="1" si="62"/>
        <v>1.4983404606890905E-3</v>
      </c>
    </row>
    <row r="1915" spans="2:8">
      <c r="B1915" s="13">
        <v>45174</v>
      </c>
      <c r="C1915">
        <v>7405.2998049999997</v>
      </c>
      <c r="D1915" s="262">
        <f t="shared" si="61"/>
        <v>-0.30150463818655887</v>
      </c>
      <c r="E1915">
        <v>6.6745886053199369E-3</v>
      </c>
      <c r="G1915">
        <v>1908</v>
      </c>
      <c r="H1915">
        <f t="shared" ca="1" si="62"/>
        <v>7.3210410983423554E-2</v>
      </c>
    </row>
    <row r="1916" spans="2:8">
      <c r="B1916" s="13">
        <v>44790</v>
      </c>
      <c r="C1916">
        <v>10601.788086</v>
      </c>
      <c r="D1916" s="262">
        <f t="shared" si="61"/>
        <v>10.670770552466847</v>
      </c>
      <c r="E1916" s="105">
        <v>6.6655867302192594E-3</v>
      </c>
      <c r="G1916">
        <v>1909</v>
      </c>
      <c r="H1916">
        <f t="shared" ca="1" si="62"/>
        <v>-1.106272619536439E-2</v>
      </c>
    </row>
    <row r="1917" spans="2:8">
      <c r="B1917" s="13">
        <v>42439</v>
      </c>
      <c r="C1917">
        <v>908.40515100000005</v>
      </c>
      <c r="D1917" s="262">
        <f t="shared" si="61"/>
        <v>11.246205945639478</v>
      </c>
      <c r="E1917" s="105">
        <v>6.6624474776375616E-3</v>
      </c>
      <c r="G1917">
        <v>1910</v>
      </c>
      <c r="H1917">
        <f t="shared" ca="1" si="62"/>
        <v>-1.3455588895962139E-2</v>
      </c>
    </row>
    <row r="1918" spans="2:8">
      <c r="B1918" s="13">
        <v>39632</v>
      </c>
      <c r="C1918">
        <v>74.178496999999993</v>
      </c>
      <c r="D1918" s="262">
        <f t="shared" si="61"/>
        <v>-0.5533253613522312</v>
      </c>
      <c r="E1918" s="105">
        <v>6.6604190392354906E-3</v>
      </c>
      <c r="G1918">
        <v>1911</v>
      </c>
      <c r="H1918">
        <f t="shared" ca="1" si="62"/>
        <v>4.7568340943144126E-2</v>
      </c>
    </row>
    <row r="1919" spans="2:8">
      <c r="B1919" s="13">
        <v>41632</v>
      </c>
      <c r="C1919">
        <v>166.068298</v>
      </c>
      <c r="D1919" s="262">
        <f t="shared" si="61"/>
        <v>-0.81621387363462428</v>
      </c>
      <c r="E1919" s="105">
        <v>6.6465661810495465E-3</v>
      </c>
      <c r="G1919">
        <v>1912</v>
      </c>
      <c r="H1919">
        <f t="shared" ca="1" si="62"/>
        <v>-7.2492349281888637E-3</v>
      </c>
    </row>
    <row r="1920" spans="2:8">
      <c r="B1920" s="13">
        <v>42482</v>
      </c>
      <c r="C1920">
        <v>903.59539800000005</v>
      </c>
      <c r="D1920" s="262">
        <f t="shared" si="61"/>
        <v>12.912125848167095</v>
      </c>
      <c r="E1920" s="105">
        <v>6.6463988737801979E-3</v>
      </c>
      <c r="G1920">
        <v>1913</v>
      </c>
      <c r="H1920">
        <f t="shared" ca="1" si="62"/>
        <v>-1.777898777256732E-4</v>
      </c>
    </row>
    <row r="1921" spans="2:8">
      <c r="B1921" s="13">
        <v>38799</v>
      </c>
      <c r="C1921">
        <v>64.950203000000002</v>
      </c>
      <c r="D1921" s="262">
        <f t="shared" si="61"/>
        <v>1.2164268349039149</v>
      </c>
      <c r="E1921" s="105">
        <v>6.641847094448667E-3</v>
      </c>
      <c r="G1921">
        <v>1914</v>
      </c>
      <c r="H1921">
        <f t="shared" ca="1" si="62"/>
        <v>-5.2762331108815147E-2</v>
      </c>
    </row>
    <row r="1922" spans="2:8">
      <c r="B1922" s="13">
        <v>37631</v>
      </c>
      <c r="C1922">
        <v>29.304013999999999</v>
      </c>
      <c r="D1922" s="262">
        <f t="shared" si="61"/>
        <v>0</v>
      </c>
      <c r="E1922" s="105">
        <v>6.6374005463403088E-3</v>
      </c>
      <c r="G1922">
        <v>1915</v>
      </c>
      <c r="H1922">
        <f t="shared" ca="1" si="62"/>
        <v>2.5119876948254509E-3</v>
      </c>
    </row>
    <row r="1923" spans="2:8">
      <c r="B1923" s="13">
        <v>37874</v>
      </c>
      <c r="C1923">
        <v>29.304013999999999</v>
      </c>
      <c r="D1923" s="262">
        <f t="shared" si="61"/>
        <v>-0.95738904963893567</v>
      </c>
      <c r="E1923" s="105">
        <v>6.6374005463403088E-3</v>
      </c>
      <c r="G1923">
        <v>1916</v>
      </c>
      <c r="H1923">
        <f t="shared" ca="1" si="62"/>
        <v>-2.0888349048910133E-2</v>
      </c>
    </row>
    <row r="1924" spans="2:8">
      <c r="B1924" s="13">
        <v>42824</v>
      </c>
      <c r="C1924">
        <v>687.71087599999998</v>
      </c>
      <c r="D1924" s="262">
        <f t="shared" si="61"/>
        <v>12.550897148997016</v>
      </c>
      <c r="E1924" s="105">
        <v>6.6216167998247961E-3</v>
      </c>
      <c r="G1924">
        <v>1917</v>
      </c>
      <c r="H1924">
        <f t="shared" ca="1" si="62"/>
        <v>-1.8724059166361079E-2</v>
      </c>
    </row>
    <row r="1925" spans="2:8">
      <c r="B1925" s="13">
        <v>38240</v>
      </c>
      <c r="C1925">
        <v>50.750210000000003</v>
      </c>
      <c r="D1925" s="262">
        <f t="shared" si="61"/>
        <v>0.4773568562115918</v>
      </c>
      <c r="E1925" s="105">
        <v>6.6160882687780996E-3</v>
      </c>
      <c r="G1925">
        <v>1918</v>
      </c>
      <c r="H1925">
        <f t="shared" ca="1" si="62"/>
        <v>1.7144671973693317E-2</v>
      </c>
    </row>
    <row r="1926" spans="2:8">
      <c r="B1926" s="13">
        <v>39804</v>
      </c>
      <c r="C1926">
        <v>34.352032000000001</v>
      </c>
      <c r="D1926" s="262">
        <f t="shared" si="61"/>
        <v>-0.55656742561439043</v>
      </c>
      <c r="E1926" s="105">
        <v>6.6150181124310127E-3</v>
      </c>
      <c r="G1926">
        <v>1919</v>
      </c>
      <c r="H1926">
        <f t="shared" ca="1" si="62"/>
        <v>-1.8704031098584546E-2</v>
      </c>
    </row>
    <row r="1927" spans="2:8">
      <c r="B1927" s="13">
        <v>39602</v>
      </c>
      <c r="C1927">
        <v>77.468445000000003</v>
      </c>
      <c r="D1927" s="262">
        <f t="shared" si="61"/>
        <v>-0.22249350464941053</v>
      </c>
      <c r="E1927" s="105">
        <v>6.6131144324048539E-3</v>
      </c>
      <c r="G1927">
        <v>1920</v>
      </c>
      <c r="H1927">
        <f t="shared" ca="1" si="62"/>
        <v>2.9091548350157356E-2</v>
      </c>
    </row>
    <row r="1928" spans="2:8">
      <c r="B1928" s="13">
        <v>41169</v>
      </c>
      <c r="C1928">
        <v>99.637039000000001</v>
      </c>
      <c r="D1928" s="262">
        <f t="shared" ref="D1928:D1991" si="63">(C1928-C1929)/C1929</f>
        <v>-6.6496584235353304E-2</v>
      </c>
      <c r="E1928" s="105">
        <v>6.6122264952090653E-3</v>
      </c>
      <c r="G1928">
        <v>1921</v>
      </c>
      <c r="H1928">
        <f t="shared" ca="1" si="62"/>
        <v>1.9271048208340073E-2</v>
      </c>
    </row>
    <row r="1929" spans="2:8">
      <c r="B1929" s="13">
        <v>40386</v>
      </c>
      <c r="C1929">
        <v>106.73452</v>
      </c>
      <c r="D1929" s="262">
        <f t="shared" si="63"/>
        <v>0.62999239817056418</v>
      </c>
      <c r="E1929" s="105">
        <v>6.6109365641374915E-3</v>
      </c>
      <c r="G1929">
        <v>1922</v>
      </c>
      <c r="H1929">
        <f t="shared" ref="H1929:H1992" ca="1" si="64">_xlfn.NORM.INV(RAND(),N$9,N$10)</f>
        <v>2.7192274379946595E-3</v>
      </c>
    </row>
    <row r="1930" spans="2:8">
      <c r="B1930" s="13">
        <v>38796</v>
      </c>
      <c r="C1930">
        <v>65.481605999999999</v>
      </c>
      <c r="D1930" s="262">
        <f t="shared" si="63"/>
        <v>0.11637720137476064</v>
      </c>
      <c r="E1930" s="105">
        <v>6.5876068985039051E-3</v>
      </c>
      <c r="G1930">
        <v>1923</v>
      </c>
      <c r="H1930">
        <f t="shared" ca="1" si="64"/>
        <v>-4.2762734809511415E-3</v>
      </c>
    </row>
    <row r="1931" spans="2:8">
      <c r="B1931" s="13">
        <v>38399</v>
      </c>
      <c r="C1931">
        <v>58.655448999999997</v>
      </c>
      <c r="D1931" s="262">
        <f t="shared" si="63"/>
        <v>-0.9373537917660999</v>
      </c>
      <c r="E1931" s="105">
        <v>6.5829039822331925E-3</v>
      </c>
      <c r="G1931">
        <v>1924</v>
      </c>
      <c r="H1931">
        <f t="shared" ca="1" si="64"/>
        <v>-1.3491482479043916E-2</v>
      </c>
    </row>
    <row r="1932" spans="2:8">
      <c r="B1932" s="13">
        <v>43544</v>
      </c>
      <c r="C1932">
        <v>936.296875</v>
      </c>
      <c r="D1932" s="262">
        <f t="shared" si="63"/>
        <v>7.2261500245318091</v>
      </c>
      <c r="E1932" s="105">
        <v>6.5797844902370888E-3</v>
      </c>
      <c r="G1932">
        <v>1925</v>
      </c>
      <c r="H1932">
        <f t="shared" ca="1" si="64"/>
        <v>-3.142565251863154E-3</v>
      </c>
    </row>
    <row r="1933" spans="2:8">
      <c r="B1933" s="13">
        <v>40372</v>
      </c>
      <c r="C1933">
        <v>113.81957199999999</v>
      </c>
      <c r="D1933" s="262">
        <f t="shared" si="63"/>
        <v>-0.86242005990082926</v>
      </c>
      <c r="E1933" s="105">
        <v>6.5686946142491437E-3</v>
      </c>
      <c r="G1933">
        <v>1926</v>
      </c>
      <c r="H1933">
        <f t="shared" ca="1" si="64"/>
        <v>1.9298674369067428E-2</v>
      </c>
    </row>
    <row r="1934" spans="2:8">
      <c r="B1934" s="13">
        <v>43812</v>
      </c>
      <c r="C1934">
        <v>827.297729</v>
      </c>
      <c r="D1934" s="262">
        <f t="shared" si="63"/>
        <v>13.028576711437218</v>
      </c>
      <c r="E1934" s="105">
        <v>6.5647327091040777E-3</v>
      </c>
      <c r="G1934">
        <v>1927</v>
      </c>
      <c r="H1934">
        <f t="shared" ca="1" si="64"/>
        <v>1.0307409837565874E-2</v>
      </c>
    </row>
    <row r="1935" spans="2:8">
      <c r="B1935" s="13">
        <v>38425</v>
      </c>
      <c r="C1935">
        <v>58.972321000000001</v>
      </c>
      <c r="D1935" s="262">
        <f t="shared" si="63"/>
        <v>1.1608415158961618</v>
      </c>
      <c r="E1935" s="105">
        <v>6.547318099889665E-3</v>
      </c>
      <c r="G1935">
        <v>1928</v>
      </c>
      <c r="H1935">
        <f t="shared" ca="1" si="64"/>
        <v>4.825363844504009E-2</v>
      </c>
    </row>
    <row r="1936" spans="2:8">
      <c r="B1936" s="13">
        <v>38086</v>
      </c>
      <c r="C1936">
        <v>27.291367999999999</v>
      </c>
      <c r="D1936" s="262">
        <f t="shared" si="63"/>
        <v>-0.97294410449101121</v>
      </c>
      <c r="E1936" s="105">
        <v>6.5317649780204223E-3</v>
      </c>
      <c r="G1936">
        <v>1929</v>
      </c>
      <c r="H1936">
        <f t="shared" ca="1" si="64"/>
        <v>-2.2417112289809284E-2</v>
      </c>
    </row>
    <row r="1937" spans="2:8">
      <c r="B1937" s="13">
        <v>43207</v>
      </c>
      <c r="C1937">
        <v>1008.703186</v>
      </c>
      <c r="D1937" s="262">
        <f t="shared" si="63"/>
        <v>17.644326212314972</v>
      </c>
      <c r="E1937" s="105">
        <v>6.5298454898945627E-3</v>
      </c>
      <c r="G1937">
        <v>1930</v>
      </c>
      <c r="H1937">
        <f t="shared" ca="1" si="64"/>
        <v>6.498773681555505E-3</v>
      </c>
    </row>
    <row r="1938" spans="2:8">
      <c r="B1938" s="13">
        <v>38359</v>
      </c>
      <c r="C1938">
        <v>54.102421</v>
      </c>
      <c r="D1938" s="262">
        <f t="shared" si="63"/>
        <v>-0.21876910031295199</v>
      </c>
      <c r="E1938" s="105">
        <v>6.515529030376139E-3</v>
      </c>
      <c r="G1938">
        <v>1931</v>
      </c>
      <c r="H1938">
        <f t="shared" ca="1" si="64"/>
        <v>-1.3026308062932302E-2</v>
      </c>
    </row>
    <row r="1939" spans="2:8">
      <c r="B1939" s="13">
        <v>38621</v>
      </c>
      <c r="C1939">
        <v>69.252791999999999</v>
      </c>
      <c r="D1939" s="262">
        <f t="shared" si="63"/>
        <v>-0.92271908191426411</v>
      </c>
      <c r="E1939" s="105">
        <v>6.4772081561217769E-3</v>
      </c>
      <c r="G1939">
        <v>1932</v>
      </c>
      <c r="H1939">
        <f t="shared" ca="1" si="64"/>
        <v>2.9257565704687422E-2</v>
      </c>
    </row>
    <row r="1940" spans="2:8">
      <c r="B1940" s="13">
        <v>44035</v>
      </c>
      <c r="C1940">
        <v>896.117615</v>
      </c>
      <c r="D1940" s="262">
        <f t="shared" si="63"/>
        <v>6.7185325688740083E-2</v>
      </c>
      <c r="E1940" s="105">
        <v>6.4447609994110529E-3</v>
      </c>
      <c r="G1940">
        <v>1933</v>
      </c>
      <c r="H1940">
        <f t="shared" ca="1" si="64"/>
        <v>-1.109873368485928E-2</v>
      </c>
    </row>
    <row r="1941" spans="2:8">
      <c r="B1941" s="13">
        <v>43494</v>
      </c>
      <c r="C1941">
        <v>839.70196499999997</v>
      </c>
      <c r="D1941" s="262">
        <f t="shared" si="63"/>
        <v>7.0265650962369222</v>
      </c>
      <c r="E1941" s="105">
        <v>6.4256055457048893E-3</v>
      </c>
      <c r="G1941">
        <v>1934</v>
      </c>
      <c r="H1941">
        <f t="shared" ca="1" si="64"/>
        <v>9.0887319829618084E-3</v>
      </c>
    </row>
    <row r="1942" spans="2:8">
      <c r="B1942" s="13">
        <v>40332</v>
      </c>
      <c r="C1942">
        <v>104.61535600000001</v>
      </c>
      <c r="D1942" s="262">
        <f t="shared" si="63"/>
        <v>-0.1499996794685414</v>
      </c>
      <c r="E1942" s="105">
        <v>6.4103643897313487E-3</v>
      </c>
      <c r="G1942">
        <v>1935</v>
      </c>
      <c r="H1942">
        <f t="shared" ca="1" si="64"/>
        <v>-8.1488809648668165E-4</v>
      </c>
    </row>
    <row r="1943" spans="2:8">
      <c r="B1943" s="13">
        <v>40256</v>
      </c>
      <c r="C1943">
        <v>123.076843</v>
      </c>
      <c r="D1943" s="262">
        <f t="shared" si="63"/>
        <v>1.1902284051473395</v>
      </c>
      <c r="E1943" s="105">
        <v>6.4099359838011233E-3</v>
      </c>
      <c r="G1943">
        <v>1936</v>
      </c>
      <c r="H1943">
        <f t="shared" ca="1" si="64"/>
        <v>7.463535888159597E-5</v>
      </c>
    </row>
    <row r="1944" spans="2:8">
      <c r="B1944" s="13">
        <v>39976</v>
      </c>
      <c r="C1944">
        <v>56.193610999999997</v>
      </c>
      <c r="D1944" s="262">
        <f t="shared" si="63"/>
        <v>-0.31032532633912252</v>
      </c>
      <c r="E1944" s="105">
        <v>6.4018013846546106E-3</v>
      </c>
      <c r="G1944">
        <v>1937</v>
      </c>
      <c r="H1944">
        <f t="shared" ca="1" si="64"/>
        <v>-4.9180302412539095E-2</v>
      </c>
    </row>
    <row r="1945" spans="2:8">
      <c r="B1945" s="13">
        <v>39021</v>
      </c>
      <c r="C1945">
        <v>81.478431999999998</v>
      </c>
      <c r="D1945" s="262">
        <f t="shared" si="63"/>
        <v>-0.91223980420138262</v>
      </c>
      <c r="E1945" s="105">
        <v>6.3779627936587126E-3</v>
      </c>
      <c r="G1945">
        <v>1938</v>
      </c>
      <c r="H1945">
        <f t="shared" ca="1" si="64"/>
        <v>-3.2990321320218806E-2</v>
      </c>
    </row>
    <row r="1946" spans="2:8">
      <c r="B1946" s="13">
        <v>43472</v>
      </c>
      <c r="C1946">
        <v>928.42126499999995</v>
      </c>
      <c r="D1946" s="262">
        <f t="shared" si="63"/>
        <v>8.1976506167971248</v>
      </c>
      <c r="E1946" s="105">
        <v>6.3770334377304116E-3</v>
      </c>
      <c r="G1946">
        <v>1939</v>
      </c>
      <c r="H1946">
        <f t="shared" ca="1" si="64"/>
        <v>-4.2645249726344005E-3</v>
      </c>
    </row>
    <row r="1947" spans="2:8">
      <c r="B1947" s="13">
        <v>40696</v>
      </c>
      <c r="C1947">
        <v>100.941132</v>
      </c>
      <c r="D1947" s="262">
        <f t="shared" si="63"/>
        <v>4.2535971812803879E-2</v>
      </c>
      <c r="E1947" s="105">
        <v>6.3722067639597132E-3</v>
      </c>
      <c r="G1947">
        <v>1940</v>
      </c>
      <c r="H1947">
        <f t="shared" ca="1" si="64"/>
        <v>-9.3822563282495021E-4</v>
      </c>
    </row>
    <row r="1948" spans="2:8">
      <c r="B1948" s="13">
        <v>41135</v>
      </c>
      <c r="C1948">
        <v>96.822685000000007</v>
      </c>
      <c r="D1948" s="262">
        <f t="shared" si="63"/>
        <v>-0.97251595564344273</v>
      </c>
      <c r="E1948" s="105">
        <v>6.3491365297174713E-3</v>
      </c>
      <c r="G1948">
        <v>1941</v>
      </c>
      <c r="H1948">
        <f t="shared" ca="1" si="64"/>
        <v>2.8103289088548575E-2</v>
      </c>
    </row>
    <row r="1949" spans="2:8">
      <c r="B1949" s="13">
        <v>44349</v>
      </c>
      <c r="C1949">
        <v>3522.8688959999999</v>
      </c>
      <c r="D1949" s="262">
        <f t="shared" si="63"/>
        <v>2.3746799920595221</v>
      </c>
      <c r="E1949" s="105">
        <v>6.3468245671921934E-3</v>
      </c>
      <c r="G1949">
        <v>1942</v>
      </c>
      <c r="H1949">
        <f t="shared" ca="1" si="64"/>
        <v>3.8980742845674071E-2</v>
      </c>
    </row>
    <row r="1950" spans="2:8">
      <c r="B1950" s="13">
        <v>42367</v>
      </c>
      <c r="C1950">
        <v>1043.911987</v>
      </c>
      <c r="D1950" s="262">
        <f t="shared" si="63"/>
        <v>7.77932330536827</v>
      </c>
      <c r="E1950" s="105">
        <v>6.3304815767803975E-3</v>
      </c>
      <c r="G1950">
        <v>1943</v>
      </c>
      <c r="H1950">
        <f t="shared" ca="1" si="64"/>
        <v>-4.7095524035792972E-3</v>
      </c>
    </row>
    <row r="1951" spans="2:8">
      <c r="B1951" s="13">
        <v>39255</v>
      </c>
      <c r="C1951">
        <v>118.90574599999999</v>
      </c>
      <c r="D1951" s="262">
        <f t="shared" si="63"/>
        <v>1.2076474484987607</v>
      </c>
      <c r="E1951" s="105">
        <v>6.3289020214434598E-3</v>
      </c>
      <c r="G1951">
        <v>1944</v>
      </c>
      <c r="H1951">
        <f t="shared" ca="1" si="64"/>
        <v>-6.5512031461692918E-2</v>
      </c>
    </row>
    <row r="1952" spans="2:8">
      <c r="B1952" s="13">
        <v>39995</v>
      </c>
      <c r="C1952">
        <v>53.860840000000003</v>
      </c>
      <c r="D1952" s="262">
        <f t="shared" si="63"/>
        <v>-0.94855614214371464</v>
      </c>
      <c r="E1952" s="105">
        <v>6.3269249593193473E-3</v>
      </c>
      <c r="G1952">
        <v>1945</v>
      </c>
      <c r="H1952">
        <f t="shared" ca="1" si="64"/>
        <v>-3.7014654938293624E-2</v>
      </c>
    </row>
    <row r="1953" spans="2:8">
      <c r="B1953" s="13">
        <v>44063</v>
      </c>
      <c r="C1953">
        <v>1046.9829099999999</v>
      </c>
      <c r="D1953" s="262">
        <f t="shared" si="63"/>
        <v>0.49559050225904339</v>
      </c>
      <c r="E1953" s="105">
        <v>6.3169913068315603E-3</v>
      </c>
      <c r="G1953">
        <v>1946</v>
      </c>
      <c r="H1953">
        <f t="shared" ca="1" si="64"/>
        <v>2.7335300091225593E-2</v>
      </c>
    </row>
    <row r="1954" spans="2:8">
      <c r="B1954" s="13">
        <v>42775</v>
      </c>
      <c r="C1954">
        <v>700.04650900000001</v>
      </c>
      <c r="D1954" s="262">
        <f t="shared" si="63"/>
        <v>7.2785285897788237</v>
      </c>
      <c r="E1954" s="105">
        <v>6.3019541102861572E-3</v>
      </c>
      <c r="G1954">
        <v>1947</v>
      </c>
      <c r="H1954">
        <f t="shared" ca="1" si="64"/>
        <v>3.1959763221974902E-3</v>
      </c>
    </row>
    <row r="1955" spans="2:8">
      <c r="B1955" s="13">
        <v>40984</v>
      </c>
      <c r="C1955">
        <v>84.561706999999998</v>
      </c>
      <c r="D1955" s="262">
        <f t="shared" si="63"/>
        <v>0.13954164452807619</v>
      </c>
      <c r="E1955" s="105">
        <v>6.3018380465095433E-3</v>
      </c>
      <c r="G1955">
        <v>1948</v>
      </c>
      <c r="H1955">
        <f t="shared" ca="1" si="64"/>
        <v>3.1846887151279648E-3</v>
      </c>
    </row>
    <row r="1956" spans="2:8">
      <c r="B1956" s="13">
        <v>38692</v>
      </c>
      <c r="C1956">
        <v>74.206772000000001</v>
      </c>
      <c r="D1956" s="262">
        <f t="shared" si="63"/>
        <v>-0.31043471859559779</v>
      </c>
      <c r="E1956" s="105">
        <v>6.2759582283336956E-3</v>
      </c>
      <c r="G1956">
        <v>1949</v>
      </c>
      <c r="H1956">
        <f t="shared" ca="1" si="64"/>
        <v>5.3535284838916756E-3</v>
      </c>
    </row>
    <row r="1957" spans="2:8">
      <c r="B1957" s="13">
        <v>40343</v>
      </c>
      <c r="C1957">
        <v>107.613846</v>
      </c>
      <c r="D1957" s="262">
        <f t="shared" si="63"/>
        <v>9.6036889399583759E-3</v>
      </c>
      <c r="E1957" s="105">
        <v>6.2304298284923286E-3</v>
      </c>
      <c r="G1957">
        <v>1950</v>
      </c>
      <c r="H1957">
        <f t="shared" ca="1" si="64"/>
        <v>-2.9686777601003179E-2</v>
      </c>
    </row>
    <row r="1958" spans="2:8">
      <c r="B1958" s="13">
        <v>40392</v>
      </c>
      <c r="C1958">
        <v>106.590187</v>
      </c>
      <c r="D1958" s="262">
        <f t="shared" si="63"/>
        <v>0.60220336472037039</v>
      </c>
      <c r="E1958" s="105">
        <v>6.2279443746009163E-3</v>
      </c>
      <c r="G1958">
        <v>1951</v>
      </c>
      <c r="H1958">
        <f t="shared" ca="1" si="64"/>
        <v>5.206886517929072E-2</v>
      </c>
    </row>
    <row r="1959" spans="2:8">
      <c r="B1959" s="13">
        <v>38783</v>
      </c>
      <c r="C1959">
        <v>66.527252000000004</v>
      </c>
      <c r="D1959" s="262">
        <f t="shared" si="63"/>
        <v>-0.12844768496488135</v>
      </c>
      <c r="E1959" s="105">
        <v>6.2224109280176925E-3</v>
      </c>
      <c r="G1959">
        <v>1952</v>
      </c>
      <c r="H1959">
        <f t="shared" ca="1" si="64"/>
        <v>1.2248218341192194E-2</v>
      </c>
    </row>
    <row r="1960" spans="2:8">
      <c r="B1960" s="13">
        <v>41541</v>
      </c>
      <c r="C1960">
        <v>76.331908999999996</v>
      </c>
      <c r="D1960" s="262">
        <f t="shared" si="63"/>
        <v>-0.98789128305129359</v>
      </c>
      <c r="E1960" s="105">
        <v>6.1948707516813872E-3</v>
      </c>
      <c r="G1960">
        <v>1953</v>
      </c>
      <c r="H1960">
        <f t="shared" ca="1" si="64"/>
        <v>1.2419191053063309E-2</v>
      </c>
    </row>
    <row r="1961" spans="2:8">
      <c r="B1961" s="13">
        <v>44914</v>
      </c>
      <c r="C1961">
        <v>6303.8808589999999</v>
      </c>
      <c r="D1961" s="262">
        <f t="shared" si="63"/>
        <v>-0.17494950944362328</v>
      </c>
      <c r="E1961" s="105">
        <v>6.1843989709956934E-3</v>
      </c>
      <c r="G1961">
        <v>1954</v>
      </c>
      <c r="H1961">
        <f t="shared" ca="1" si="64"/>
        <v>2.3153386544418838E-2</v>
      </c>
    </row>
    <row r="1962" spans="2:8">
      <c r="B1962" s="13">
        <v>45349</v>
      </c>
      <c r="C1962">
        <v>7640.6000979999999</v>
      </c>
      <c r="D1962" s="262">
        <f t="shared" si="63"/>
        <v>241.73085641713618</v>
      </c>
      <c r="E1962">
        <v>6.1828233597698689E-3</v>
      </c>
      <c r="G1962">
        <v>1955</v>
      </c>
      <c r="H1962">
        <f t="shared" ca="1" si="64"/>
        <v>-3.2061037385078039E-2</v>
      </c>
    </row>
    <row r="1963" spans="2:8">
      <c r="B1963" s="13">
        <v>37600</v>
      </c>
      <c r="C1963">
        <v>31.477663</v>
      </c>
      <c r="D1963" s="262">
        <f t="shared" si="63"/>
        <v>-0.96383207905934853</v>
      </c>
      <c r="E1963" s="105">
        <v>6.1758789205654512E-3</v>
      </c>
      <c r="G1963">
        <v>1956</v>
      </c>
      <c r="H1963">
        <f t="shared" ca="1" si="64"/>
        <v>-4.5118915784684202E-2</v>
      </c>
    </row>
    <row r="1964" spans="2:8">
      <c r="B1964" s="13">
        <v>42275</v>
      </c>
      <c r="C1964">
        <v>870.31994599999996</v>
      </c>
      <c r="D1964" s="262">
        <f t="shared" si="63"/>
        <v>27.364378715712007</v>
      </c>
      <c r="E1964" s="105">
        <v>6.1754298301018116E-3</v>
      </c>
      <c r="G1964">
        <v>1957</v>
      </c>
      <c r="H1964">
        <f t="shared" ca="1" si="64"/>
        <v>-1.3519041974086722E-2</v>
      </c>
    </row>
    <row r="1965" spans="2:8">
      <c r="B1965" s="13">
        <v>39874</v>
      </c>
      <c r="C1965">
        <v>30.683554000000001</v>
      </c>
      <c r="D1965" s="262">
        <f t="shared" si="63"/>
        <v>-0.98839293929980154</v>
      </c>
      <c r="E1965" s="105">
        <v>6.1687263628563737E-3</v>
      </c>
      <c r="G1965">
        <v>1958</v>
      </c>
      <c r="H1965">
        <f t="shared" ca="1" si="64"/>
        <v>-7.559172024801783E-2</v>
      </c>
    </row>
    <row r="1966" spans="2:8">
      <c r="B1966" s="13">
        <v>44251</v>
      </c>
      <c r="C1966">
        <v>2643.5249020000001</v>
      </c>
      <c r="D1966" s="262">
        <f t="shared" si="63"/>
        <v>1.5653995304869128</v>
      </c>
      <c r="E1966" s="105">
        <v>6.1602453283542656E-3</v>
      </c>
      <c r="G1966">
        <v>1959</v>
      </c>
      <c r="H1966">
        <f t="shared" ca="1" si="64"/>
        <v>-5.6533353045943091E-2</v>
      </c>
    </row>
    <row r="1967" spans="2:8">
      <c r="B1967" s="13">
        <v>43124</v>
      </c>
      <c r="C1967">
        <v>1030.453491</v>
      </c>
      <c r="D1967" s="262">
        <f t="shared" si="63"/>
        <v>11.937706457071972</v>
      </c>
      <c r="E1967" s="105">
        <v>6.1598647012543629E-3</v>
      </c>
      <c r="G1967">
        <v>1960</v>
      </c>
      <c r="H1967">
        <f t="shared" ca="1" si="64"/>
        <v>-3.9066837655934664E-3</v>
      </c>
    </row>
    <row r="1968" spans="2:8">
      <c r="B1968" s="13">
        <v>40890</v>
      </c>
      <c r="C1968">
        <v>79.647307999999995</v>
      </c>
      <c r="D1968" s="262">
        <f t="shared" si="63"/>
        <v>-0.30593322449347798</v>
      </c>
      <c r="E1968" s="105">
        <v>6.1547803852433098E-3</v>
      </c>
      <c r="G1968">
        <v>1961</v>
      </c>
      <c r="H1968">
        <f t="shared" ca="1" si="64"/>
        <v>2.2247280564942026E-3</v>
      </c>
    </row>
    <row r="1969" spans="2:8">
      <c r="B1969" s="13">
        <v>40458</v>
      </c>
      <c r="C1969">
        <v>114.754532</v>
      </c>
      <c r="D1969" s="262">
        <f t="shared" si="63"/>
        <v>9.9968766913448623E-2</v>
      </c>
      <c r="E1969" s="105">
        <v>6.1460072994829517E-3</v>
      </c>
      <c r="G1969">
        <v>1962</v>
      </c>
      <c r="H1969">
        <f t="shared" ca="1" si="64"/>
        <v>-4.1563156237626082E-2</v>
      </c>
    </row>
    <row r="1970" spans="2:8">
      <c r="B1970" s="13">
        <v>40738</v>
      </c>
      <c r="C1970">
        <v>104.325264</v>
      </c>
      <c r="D1970" s="262">
        <f t="shared" si="63"/>
        <v>-0.87802011278798331</v>
      </c>
      <c r="E1970" s="105">
        <v>6.1286945914179125E-3</v>
      </c>
      <c r="G1970">
        <v>1963</v>
      </c>
      <c r="H1970">
        <f t="shared" ca="1" si="64"/>
        <v>-1.738808759714006E-2</v>
      </c>
    </row>
    <row r="1971" spans="2:8">
      <c r="B1971" s="13">
        <v>42300</v>
      </c>
      <c r="C1971">
        <v>855.26611300000002</v>
      </c>
      <c r="D1971" s="262">
        <f t="shared" si="63"/>
        <v>9.2113084722952507</v>
      </c>
      <c r="E1971" s="105">
        <v>6.1205811569556836E-3</v>
      </c>
      <c r="G1971">
        <v>1964</v>
      </c>
      <c r="H1971">
        <f t="shared" ca="1" si="64"/>
        <v>-7.3017536534084135E-3</v>
      </c>
    </row>
    <row r="1972" spans="2:8">
      <c r="B1972" s="13">
        <v>40991</v>
      </c>
      <c r="C1972">
        <v>83.75676</v>
      </c>
      <c r="D1972" s="262">
        <f t="shared" si="63"/>
        <v>-0.90770591300169823</v>
      </c>
      <c r="E1972" s="105">
        <v>6.1066646454063477E-3</v>
      </c>
      <c r="G1972">
        <v>1965</v>
      </c>
      <c r="H1972">
        <f t="shared" ca="1" si="64"/>
        <v>3.1889774448907858E-2</v>
      </c>
    </row>
    <row r="1973" spans="2:8">
      <c r="B1973" s="13">
        <v>43577</v>
      </c>
      <c r="C1973">
        <v>907.49865699999998</v>
      </c>
      <c r="D1973" s="262">
        <f t="shared" si="63"/>
        <v>8.6546751841702498</v>
      </c>
      <c r="E1973" s="105">
        <v>6.1014505778211265E-3</v>
      </c>
      <c r="G1973">
        <v>1966</v>
      </c>
      <c r="H1973">
        <f t="shared" ca="1" si="64"/>
        <v>-2.6923324577286564E-2</v>
      </c>
    </row>
    <row r="1974" spans="2:8">
      <c r="B1974" s="13">
        <v>39079</v>
      </c>
      <c r="C1974">
        <v>93.995773</v>
      </c>
      <c r="D1974" s="262">
        <f t="shared" si="63"/>
        <v>2.216443754239096</v>
      </c>
      <c r="E1974" s="105">
        <v>6.0990433023522935E-3</v>
      </c>
      <c r="G1974">
        <v>1967</v>
      </c>
      <c r="H1974">
        <f t="shared" ca="1" si="64"/>
        <v>-2.525224523945031E-2</v>
      </c>
    </row>
    <row r="1975" spans="2:8">
      <c r="B1975" s="13">
        <v>38042</v>
      </c>
      <c r="C1975">
        <v>29.223509</v>
      </c>
      <c r="D1975" s="262">
        <f t="shared" si="63"/>
        <v>-0.89343119589773223</v>
      </c>
      <c r="E1975" s="105">
        <v>6.0975202501873044E-3</v>
      </c>
      <c r="G1975">
        <v>1968</v>
      </c>
      <c r="H1975">
        <f t="shared" ca="1" si="64"/>
        <v>3.5265918488596791E-3</v>
      </c>
    </row>
    <row r="1976" spans="2:8">
      <c r="B1976" s="13">
        <v>41822</v>
      </c>
      <c r="C1976">
        <v>274.22198500000002</v>
      </c>
      <c r="D1976" s="262">
        <f t="shared" si="63"/>
        <v>2.1254235638020766</v>
      </c>
      <c r="E1976" s="105">
        <v>6.0756151815997209E-3</v>
      </c>
      <c r="G1976">
        <v>1969</v>
      </c>
      <c r="H1976">
        <f t="shared" ca="1" si="64"/>
        <v>-5.4952945009203273E-3</v>
      </c>
    </row>
    <row r="1977" spans="2:8">
      <c r="B1977" s="13">
        <v>40973</v>
      </c>
      <c r="C1977">
        <v>87.739142999999999</v>
      </c>
      <c r="D1977" s="262">
        <f t="shared" si="63"/>
        <v>-6.1067487230783722E-2</v>
      </c>
      <c r="E1977" s="105">
        <v>6.0723953558676361E-3</v>
      </c>
      <c r="G1977">
        <v>1970</v>
      </c>
      <c r="H1977">
        <f t="shared" ca="1" si="64"/>
        <v>4.2947869372507663E-2</v>
      </c>
    </row>
    <row r="1978" spans="2:8">
      <c r="B1978" s="13">
        <v>39386</v>
      </c>
      <c r="C1978">
        <v>93.445633000000001</v>
      </c>
      <c r="D1978" s="262">
        <f t="shared" si="63"/>
        <v>-0.88800064582720517</v>
      </c>
      <c r="E1978" s="105">
        <v>6.0666554991099806E-3</v>
      </c>
      <c r="G1978">
        <v>1971</v>
      </c>
      <c r="H1978">
        <f t="shared" ca="1" si="64"/>
        <v>-3.2290541990772387E-2</v>
      </c>
    </row>
    <row r="1979" spans="2:8">
      <c r="B1979" s="13">
        <v>43495</v>
      </c>
      <c r="C1979">
        <v>834.34082000000001</v>
      </c>
      <c r="D1979" s="262">
        <f t="shared" si="63"/>
        <v>-0.88662923185173581</v>
      </c>
      <c r="E1979" s="105">
        <v>6.0640531391721163E-3</v>
      </c>
      <c r="G1979">
        <v>1972</v>
      </c>
      <c r="H1979">
        <f t="shared" ca="1" si="64"/>
        <v>-2.7160153288179542E-2</v>
      </c>
    </row>
    <row r="1980" spans="2:8">
      <c r="B1980" s="13">
        <v>45209</v>
      </c>
      <c r="C1980">
        <v>7359.3999020000001</v>
      </c>
      <c r="D1980" s="262">
        <f t="shared" si="63"/>
        <v>248.90387261360968</v>
      </c>
      <c r="E1980">
        <v>6.0559395505896223E-3</v>
      </c>
      <c r="G1980">
        <v>1973</v>
      </c>
      <c r="H1980">
        <f t="shared" ca="1" si="64"/>
        <v>3.0172417223306873E-2</v>
      </c>
    </row>
    <row r="1981" spans="2:8">
      <c r="B1981" s="13">
        <v>37635</v>
      </c>
      <c r="C1981">
        <v>29.448923000000001</v>
      </c>
      <c r="D1981" s="262">
        <f t="shared" si="63"/>
        <v>-0.69950321728519083</v>
      </c>
      <c r="E1981" s="105">
        <v>6.0504274828729263E-3</v>
      </c>
      <c r="G1981">
        <v>1974</v>
      </c>
      <c r="H1981">
        <f t="shared" ca="1" si="64"/>
        <v>1.5958936684279921E-2</v>
      </c>
    </row>
    <row r="1982" spans="2:8">
      <c r="B1982" s="13">
        <v>41207</v>
      </c>
      <c r="C1982">
        <v>98.000793000000002</v>
      </c>
      <c r="D1982" s="262">
        <f t="shared" si="63"/>
        <v>0.43177346383053927</v>
      </c>
      <c r="E1982" s="105">
        <v>6.0470845114596545E-3</v>
      </c>
      <c r="G1982">
        <v>1975</v>
      </c>
      <c r="H1982">
        <f t="shared" ca="1" si="64"/>
        <v>-2.8067613509504333E-3</v>
      </c>
    </row>
    <row r="1983" spans="2:8">
      <c r="B1983" s="13">
        <v>38544</v>
      </c>
      <c r="C1983">
        <v>68.447136</v>
      </c>
      <c r="D1983" s="262">
        <f t="shared" si="63"/>
        <v>-0.24600626293733066</v>
      </c>
      <c r="E1983" s="105">
        <v>6.0469405133725387E-3</v>
      </c>
      <c r="G1983">
        <v>1976</v>
      </c>
      <c r="H1983">
        <f t="shared" ca="1" si="64"/>
        <v>4.1210582512273185E-2</v>
      </c>
    </row>
    <row r="1984" spans="2:8">
      <c r="B1984" s="13">
        <v>41323</v>
      </c>
      <c r="C1984">
        <v>90.779449</v>
      </c>
      <c r="D1984" s="262">
        <f t="shared" si="63"/>
        <v>-0.88927176125107954</v>
      </c>
      <c r="E1984" s="105">
        <v>6.0445603090913298E-3</v>
      </c>
      <c r="G1984">
        <v>1977</v>
      </c>
      <c r="H1984">
        <f t="shared" ca="1" si="64"/>
        <v>-9.0321401744338989E-3</v>
      </c>
    </row>
    <row r="1985" spans="2:8">
      <c r="B1985" s="13">
        <v>42327</v>
      </c>
      <c r="C1985">
        <v>819.84008800000004</v>
      </c>
      <c r="D1985" s="262">
        <f t="shared" si="63"/>
        <v>12.65705435073602</v>
      </c>
      <c r="E1985" s="105">
        <v>6.0440867776595346E-3</v>
      </c>
      <c r="G1985">
        <v>1978</v>
      </c>
      <c r="H1985">
        <f t="shared" ca="1" si="64"/>
        <v>-9.9374668608733854E-3</v>
      </c>
    </row>
    <row r="1986" spans="2:8">
      <c r="B1986" s="13">
        <v>38908</v>
      </c>
      <c r="C1986">
        <v>60.030521</v>
      </c>
      <c r="D1986" s="262">
        <f t="shared" si="63"/>
        <v>-0.42875862027686418</v>
      </c>
      <c r="E1986" s="105">
        <v>6.0328094902442255E-3</v>
      </c>
      <c r="G1986">
        <v>1979</v>
      </c>
      <c r="H1986">
        <f t="shared" ca="1" si="64"/>
        <v>-8.6635715830185485E-3</v>
      </c>
    </row>
    <row r="1987" spans="2:8">
      <c r="B1987" s="13">
        <v>41583</v>
      </c>
      <c r="C1987">
        <v>105.08783699999999</v>
      </c>
      <c r="D1987" s="262">
        <f t="shared" si="63"/>
        <v>0.9746482379908793</v>
      </c>
      <c r="E1987" s="105">
        <v>5.9982720865391368E-3</v>
      </c>
      <c r="G1987">
        <v>1980</v>
      </c>
      <c r="H1987">
        <f t="shared" ca="1" si="64"/>
        <v>-5.4787499703784874E-2</v>
      </c>
    </row>
    <row r="1988" spans="2:8">
      <c r="B1988" s="13">
        <v>38266</v>
      </c>
      <c r="C1988">
        <v>53.218510000000002</v>
      </c>
      <c r="D1988" s="262">
        <f t="shared" si="63"/>
        <v>-0.573552696531763</v>
      </c>
      <c r="E1988" s="105">
        <v>5.989833433891094E-3</v>
      </c>
      <c r="G1988">
        <v>1981</v>
      </c>
      <c r="H1988">
        <f t="shared" ca="1" si="64"/>
        <v>-9.47176915969661E-4</v>
      </c>
    </row>
    <row r="1989" spans="2:8">
      <c r="B1989" s="13">
        <v>40548</v>
      </c>
      <c r="C1989">
        <v>124.795044</v>
      </c>
      <c r="D1989" s="262">
        <f t="shared" si="63"/>
        <v>0.93352793742755957</v>
      </c>
      <c r="E1989" s="105">
        <v>5.9829585039491637E-3</v>
      </c>
      <c r="G1989">
        <v>1982</v>
      </c>
      <c r="H1989">
        <f t="shared" ca="1" si="64"/>
        <v>4.0473837921180457E-2</v>
      </c>
    </row>
    <row r="1990" spans="2:8">
      <c r="B1990" s="13">
        <v>38509</v>
      </c>
      <c r="C1990">
        <v>64.542664000000002</v>
      </c>
      <c r="D1990" s="262">
        <f t="shared" si="63"/>
        <v>-0.99008162261462729</v>
      </c>
      <c r="E1990" s="105">
        <v>5.9787491006922048E-3</v>
      </c>
      <c r="G1990">
        <v>1983</v>
      </c>
      <c r="H1990">
        <f t="shared" ca="1" si="64"/>
        <v>2.1765292796240121E-2</v>
      </c>
    </row>
    <row r="1991" spans="2:8">
      <c r="B1991" s="13">
        <v>44511</v>
      </c>
      <c r="C1991">
        <v>6507.3813479999999</v>
      </c>
      <c r="D1991" s="262">
        <f t="shared" si="63"/>
        <v>74.70263092117338</v>
      </c>
      <c r="E1991" s="105">
        <v>5.9592391354828141E-3</v>
      </c>
      <c r="G1991">
        <v>1984</v>
      </c>
      <c r="H1991">
        <f t="shared" ca="1" si="64"/>
        <v>-6.753380986330372E-2</v>
      </c>
    </row>
    <row r="1992" spans="2:8">
      <c r="B1992" s="13">
        <v>41019</v>
      </c>
      <c r="C1992">
        <v>85.959778</v>
      </c>
      <c r="D1992" s="262">
        <f t="shared" ref="D1992:D2055" si="65">(C1992-C1993)/C1993</f>
        <v>-0.87768383121070737</v>
      </c>
      <c r="E1992" s="105">
        <v>5.9495822290893258E-3</v>
      </c>
      <c r="G1992">
        <v>1985</v>
      </c>
      <c r="H1992">
        <f t="shared" ca="1" si="64"/>
        <v>4.5721881500301778E-2</v>
      </c>
    </row>
    <row r="1993" spans="2:8">
      <c r="B1993" s="13">
        <v>43941</v>
      </c>
      <c r="C1993">
        <v>702.76709000000005</v>
      </c>
      <c r="D1993" s="262">
        <f t="shared" si="65"/>
        <v>4.9647710136170362</v>
      </c>
      <c r="E1993" s="105">
        <v>5.9302364388571721E-3</v>
      </c>
      <c r="G1993">
        <v>1986</v>
      </c>
      <c r="H1993">
        <f t="shared" ref="H1993:H2056" ca="1" si="66">_xlfn.NORM.INV(RAND(),N$9,N$10)</f>
        <v>1.7021295359368024E-2</v>
      </c>
    </row>
    <row r="1994" spans="2:8">
      <c r="B1994" s="13">
        <v>39268</v>
      </c>
      <c r="C1994">
        <v>117.819626</v>
      </c>
      <c r="D1994" s="262">
        <f t="shared" si="65"/>
        <v>-0.66055549373777633</v>
      </c>
      <c r="E1994" s="105">
        <v>5.9285426120436044E-3</v>
      </c>
      <c r="G1994">
        <v>1987</v>
      </c>
      <c r="H1994">
        <f t="shared" ca="1" si="66"/>
        <v>-1.242042567437312E-2</v>
      </c>
    </row>
    <row r="1995" spans="2:8">
      <c r="B1995" s="13">
        <v>42034</v>
      </c>
      <c r="C1995">
        <v>347.09539799999999</v>
      </c>
      <c r="D1995" s="262">
        <f t="shared" si="65"/>
        <v>-0.90682583489699475</v>
      </c>
      <c r="E1995" s="105">
        <v>5.9261748556228731E-3</v>
      </c>
      <c r="G1995">
        <v>1988</v>
      </c>
      <c r="H1995">
        <f t="shared" ca="1" si="66"/>
        <v>-5.0360048378470447E-2</v>
      </c>
    </row>
    <row r="1996" spans="2:8">
      <c r="B1996" s="13">
        <v>44362</v>
      </c>
      <c r="C1996">
        <v>3725.2321780000002</v>
      </c>
      <c r="D1996" s="262">
        <f t="shared" si="65"/>
        <v>57.594353514209722</v>
      </c>
      <c r="E1996" s="105">
        <v>5.8933413324691293E-3</v>
      </c>
      <c r="G1996">
        <v>1989</v>
      </c>
      <c r="H1996">
        <f t="shared" ca="1" si="66"/>
        <v>-2.4441557769004224E-2</v>
      </c>
    </row>
    <row r="1997" spans="2:8">
      <c r="B1997" s="13">
        <v>40057</v>
      </c>
      <c r="C1997">
        <v>63.576641000000002</v>
      </c>
      <c r="D1997" s="262">
        <f t="shared" si="65"/>
        <v>-2.5430555046929159E-2</v>
      </c>
      <c r="E1997" s="105">
        <v>5.8916118098738023E-3</v>
      </c>
      <c r="G1997">
        <v>1990</v>
      </c>
      <c r="H1997">
        <f t="shared" ca="1" si="66"/>
        <v>7.5036328903044054E-3</v>
      </c>
    </row>
    <row r="1998" spans="2:8">
      <c r="B1998" s="13">
        <v>39553</v>
      </c>
      <c r="C1998">
        <v>65.235619</v>
      </c>
      <c r="D1998" s="262">
        <f t="shared" si="65"/>
        <v>-0.46443918994780414</v>
      </c>
      <c r="E1998" s="105">
        <v>5.8853952531603571E-3</v>
      </c>
      <c r="G1998">
        <v>1991</v>
      </c>
      <c r="H1998">
        <f t="shared" ca="1" si="66"/>
        <v>3.5919841062271092E-2</v>
      </c>
    </row>
    <row r="1999" spans="2:8">
      <c r="B1999" s="13">
        <v>39240</v>
      </c>
      <c r="C1999">
        <v>121.808052</v>
      </c>
      <c r="D1999" s="262">
        <f t="shared" si="65"/>
        <v>3.1989423914919195</v>
      </c>
      <c r="E1999" s="105">
        <v>5.8812000869097342E-3</v>
      </c>
      <c r="G1999">
        <v>1992</v>
      </c>
      <c r="H1999">
        <f t="shared" ca="1" si="66"/>
        <v>1.2656055363974225E-2</v>
      </c>
    </row>
    <row r="2000" spans="2:8">
      <c r="B2000" s="13">
        <v>39877</v>
      </c>
      <c r="C2000">
        <v>29.009222000000001</v>
      </c>
      <c r="D2000" s="262">
        <f t="shared" si="65"/>
        <v>-0.19206682480040929</v>
      </c>
      <c r="E2000" s="105">
        <v>5.8707185330773189E-3</v>
      </c>
      <c r="G2000">
        <v>1993</v>
      </c>
      <c r="H2000">
        <f t="shared" ca="1" si="66"/>
        <v>-1.3577869430063273E-3</v>
      </c>
    </row>
    <row r="2001" spans="2:8">
      <c r="B2001" s="13">
        <v>38005</v>
      </c>
      <c r="C2001">
        <v>35.905472000000003</v>
      </c>
      <c r="D2001" s="262">
        <f t="shared" si="65"/>
        <v>-0.41454812400074592</v>
      </c>
      <c r="E2001" s="105">
        <v>5.8639373790207215E-3</v>
      </c>
      <c r="G2001">
        <v>1994</v>
      </c>
      <c r="H2001">
        <f t="shared" ca="1" si="66"/>
        <v>-3.7192573550163803E-2</v>
      </c>
    </row>
    <row r="2002" spans="2:8">
      <c r="B2002" s="13">
        <v>39680</v>
      </c>
      <c r="C2002">
        <v>61.329501999999998</v>
      </c>
      <c r="D2002" s="262">
        <f t="shared" si="65"/>
        <v>-0.37040951615932605</v>
      </c>
      <c r="E2002" s="105">
        <v>5.8626870328534527E-3</v>
      </c>
      <c r="G2002">
        <v>1995</v>
      </c>
      <c r="H2002">
        <f t="shared" ca="1" si="66"/>
        <v>-1.3445959975964102E-2</v>
      </c>
    </row>
    <row r="2003" spans="2:8">
      <c r="B2003" s="13">
        <v>41211</v>
      </c>
      <c r="C2003">
        <v>97.411736000000005</v>
      </c>
      <c r="D2003" s="262">
        <f t="shared" si="65"/>
        <v>2.2010596005250029</v>
      </c>
      <c r="E2003" s="105">
        <v>5.8570484008732479E-3</v>
      </c>
      <c r="G2003">
        <v>1996</v>
      </c>
      <c r="H2003">
        <f t="shared" ca="1" si="66"/>
        <v>2.6226773878722569E-2</v>
      </c>
    </row>
    <row r="2004" spans="2:8">
      <c r="B2004" s="13">
        <v>37617</v>
      </c>
      <c r="C2004">
        <v>30.431090999999999</v>
      </c>
      <c r="D2004" s="262">
        <f t="shared" si="65"/>
        <v>-0.86602395898822981</v>
      </c>
      <c r="E2004" s="105">
        <v>5.8542386014241886E-3</v>
      </c>
      <c r="G2004">
        <v>1997</v>
      </c>
      <c r="H2004">
        <f t="shared" ca="1" si="66"/>
        <v>1.5364845613793209E-2</v>
      </c>
    </row>
    <row r="2005" spans="2:8">
      <c r="B2005" s="13">
        <v>41691</v>
      </c>
      <c r="C2005">
        <v>227.138306</v>
      </c>
      <c r="D2005" s="262">
        <f t="shared" si="65"/>
        <v>8.0895607333170059</v>
      </c>
      <c r="E2005" s="105">
        <v>5.8469352148040072E-3</v>
      </c>
      <c r="G2005">
        <v>1998</v>
      </c>
      <c r="H2005">
        <f t="shared" ca="1" si="66"/>
        <v>3.1010757163418251E-2</v>
      </c>
    </row>
    <row r="2006" spans="2:8">
      <c r="B2006" s="13">
        <v>37825</v>
      </c>
      <c r="C2006">
        <v>24.98892</v>
      </c>
      <c r="D2006" s="262">
        <f t="shared" si="65"/>
        <v>-0.78033641292899236</v>
      </c>
      <c r="E2006" s="105">
        <v>5.8329157611330153E-3</v>
      </c>
      <c r="G2006">
        <v>1999</v>
      </c>
      <c r="H2006">
        <f t="shared" ca="1" si="66"/>
        <v>-1.7840481887459386E-2</v>
      </c>
    </row>
    <row r="2007" spans="2:8">
      <c r="B2007" s="13">
        <v>39216</v>
      </c>
      <c r="C2007">
        <v>113.759956</v>
      </c>
      <c r="D2007" s="262">
        <f t="shared" si="65"/>
        <v>2.8887253925046981</v>
      </c>
      <c r="E2007" s="105">
        <v>5.8250609067716534E-3</v>
      </c>
      <c r="G2007">
        <v>2000</v>
      </c>
      <c r="H2007">
        <f t="shared" ca="1" si="66"/>
        <v>4.1586891492710061E-2</v>
      </c>
    </row>
    <row r="2008" spans="2:8">
      <c r="B2008" s="13">
        <v>39895</v>
      </c>
      <c r="C2008">
        <v>29.253789999999999</v>
      </c>
      <c r="D2008" s="262">
        <f t="shared" si="65"/>
        <v>-0.958288056012502</v>
      </c>
      <c r="E2008" s="105">
        <v>5.8214560922465984E-3</v>
      </c>
      <c r="G2008">
        <v>2001</v>
      </c>
      <c r="H2008">
        <f t="shared" ca="1" si="66"/>
        <v>6.78830024322854E-2</v>
      </c>
    </row>
    <row r="2009" spans="2:8">
      <c r="B2009" s="13">
        <v>42794</v>
      </c>
      <c r="C2009">
        <v>701.32885699999997</v>
      </c>
      <c r="D2009" s="262">
        <f t="shared" si="65"/>
        <v>9.6234219289459073</v>
      </c>
      <c r="E2009" s="105">
        <v>5.8189286283791067E-3</v>
      </c>
      <c r="G2009">
        <v>2002</v>
      </c>
      <c r="H2009">
        <f t="shared" ca="1" si="66"/>
        <v>-1.6284631035041738E-2</v>
      </c>
    </row>
    <row r="2010" spans="2:8">
      <c r="B2010" s="13">
        <v>39577</v>
      </c>
      <c r="C2010">
        <v>66.017227000000005</v>
      </c>
      <c r="D2010" s="262">
        <f t="shared" si="65"/>
        <v>-0.92086005192983045</v>
      </c>
      <c r="E2010" s="105">
        <v>5.8158924915905578E-3</v>
      </c>
      <c r="G2010">
        <v>2003</v>
      </c>
      <c r="H2010">
        <f t="shared" ca="1" si="66"/>
        <v>-4.6679313017486707E-2</v>
      </c>
    </row>
    <row r="2011" spans="2:8">
      <c r="B2011" s="13">
        <v>42997</v>
      </c>
      <c r="C2011">
        <v>834.18335000000002</v>
      </c>
      <c r="D2011" s="262">
        <f t="shared" si="65"/>
        <v>6.9828471774555068</v>
      </c>
      <c r="E2011" s="105">
        <v>5.789860130782705E-3</v>
      </c>
      <c r="G2011">
        <v>2004</v>
      </c>
      <c r="H2011">
        <f t="shared" ca="1" si="66"/>
        <v>1.6850542821924712E-2</v>
      </c>
    </row>
    <row r="2012" spans="2:8">
      <c r="B2012" s="13">
        <v>39379</v>
      </c>
      <c r="C2012">
        <v>104.496971</v>
      </c>
      <c r="D2012" s="262">
        <f t="shared" si="65"/>
        <v>0.99089225175049755</v>
      </c>
      <c r="E2012" s="105">
        <v>5.7733835639141792E-3</v>
      </c>
      <c r="G2012">
        <v>2005</v>
      </c>
      <c r="H2012">
        <f t="shared" ca="1" si="66"/>
        <v>-2.6610431443425769E-2</v>
      </c>
    </row>
    <row r="2013" spans="2:8">
      <c r="B2013" s="13">
        <v>39714</v>
      </c>
      <c r="C2013">
        <v>52.487507000000001</v>
      </c>
      <c r="D2013" s="262">
        <f t="shared" si="65"/>
        <v>-0.14199338576091566</v>
      </c>
      <c r="E2013" s="105">
        <v>5.7681984138231047E-3</v>
      </c>
      <c r="G2013">
        <v>2006</v>
      </c>
      <c r="H2013">
        <f t="shared" ca="1" si="66"/>
        <v>5.7174084646114592E-2</v>
      </c>
    </row>
    <row r="2014" spans="2:8">
      <c r="B2014" s="13">
        <v>38498</v>
      </c>
      <c r="C2014">
        <v>61.173779000000003</v>
      </c>
      <c r="D2014" s="262">
        <f t="shared" si="65"/>
        <v>-0.99118715428433135</v>
      </c>
      <c r="E2014" s="105">
        <v>5.7582142862310842E-3</v>
      </c>
      <c r="G2014">
        <v>2007</v>
      </c>
      <c r="H2014">
        <f t="shared" ca="1" si="66"/>
        <v>-6.5142591896319023E-4</v>
      </c>
    </row>
    <row r="2015" spans="2:8">
      <c r="B2015" s="13">
        <v>44865</v>
      </c>
      <c r="C2015">
        <v>6941.4331050000001</v>
      </c>
      <c r="D2015" s="262">
        <f t="shared" si="65"/>
        <v>25.903761096391985</v>
      </c>
      <c r="E2015" s="105">
        <v>5.757828015175737E-3</v>
      </c>
      <c r="G2015">
        <v>2008</v>
      </c>
      <c r="H2015">
        <f t="shared" ca="1" si="66"/>
        <v>2.6008591908515802E-2</v>
      </c>
    </row>
    <row r="2016" spans="2:8">
      <c r="B2016" s="13">
        <v>41989</v>
      </c>
      <c r="C2016">
        <v>258.00976600000001</v>
      </c>
      <c r="D2016" s="262">
        <f t="shared" si="65"/>
        <v>-0.96889806265732425</v>
      </c>
      <c r="E2016" s="105">
        <v>5.7565532889293988E-3</v>
      </c>
      <c r="G2016">
        <v>2009</v>
      </c>
      <c r="H2016">
        <f t="shared" ca="1" si="66"/>
        <v>-2.3410634800677635E-2</v>
      </c>
    </row>
    <row r="2017" spans="2:8">
      <c r="B2017" s="13">
        <v>44846</v>
      </c>
      <c r="C2017">
        <v>8295.6171880000002</v>
      </c>
      <c r="D2017" s="262">
        <f t="shared" si="65"/>
        <v>0.35098048802560983</v>
      </c>
      <c r="E2017" s="105">
        <v>5.7501972866229982E-3</v>
      </c>
      <c r="G2017">
        <v>2010</v>
      </c>
      <c r="H2017">
        <f t="shared" ca="1" si="66"/>
        <v>3.7445982139127925E-3</v>
      </c>
    </row>
    <row r="2018" spans="2:8">
      <c r="B2018" s="13">
        <v>44504</v>
      </c>
      <c r="C2018">
        <v>6140.4418949999999</v>
      </c>
      <c r="D2018" s="262">
        <f t="shared" si="65"/>
        <v>5.6824917378595652</v>
      </c>
      <c r="E2018" s="105">
        <v>5.7482755426429416E-3</v>
      </c>
      <c r="G2018">
        <v>2011</v>
      </c>
      <c r="H2018">
        <f t="shared" ca="1" si="66"/>
        <v>1.3685899553597017E-2</v>
      </c>
    </row>
    <row r="2019" spans="2:8">
      <c r="B2019" s="13">
        <v>43482</v>
      </c>
      <c r="C2019">
        <v>918.88507100000004</v>
      </c>
      <c r="D2019" s="262">
        <f t="shared" si="65"/>
        <v>12.219482772751645</v>
      </c>
      <c r="E2019" s="105">
        <v>5.711810243665111E-3</v>
      </c>
      <c r="G2019">
        <v>2012</v>
      </c>
      <c r="H2019">
        <f t="shared" ca="1" si="66"/>
        <v>2.2198049938213157E-2</v>
      </c>
    </row>
    <row r="2020" spans="2:8">
      <c r="B2020" s="13">
        <v>38686</v>
      </c>
      <c r="C2020">
        <v>69.509911000000002</v>
      </c>
      <c r="D2020" s="262">
        <f t="shared" si="65"/>
        <v>-0.9902287947988051</v>
      </c>
      <c r="E2020" s="105">
        <v>5.7041919094980541E-3</v>
      </c>
      <c r="G2020">
        <v>2013</v>
      </c>
      <c r="H2020">
        <f t="shared" ca="1" si="66"/>
        <v>-2.4134390284638412E-5</v>
      </c>
    </row>
    <row r="2021" spans="2:8">
      <c r="B2021" s="13">
        <v>45149</v>
      </c>
      <c r="C2021">
        <v>7113.75</v>
      </c>
      <c r="D2021" s="262">
        <f t="shared" si="65"/>
        <v>113.94011254573893</v>
      </c>
      <c r="E2021">
        <v>5.6973335344166721E-3</v>
      </c>
      <c r="G2021">
        <v>2014</v>
      </c>
      <c r="H2021">
        <f t="shared" ca="1" si="66"/>
        <v>0.1183106524029523</v>
      </c>
    </row>
    <row r="2022" spans="2:8">
      <c r="B2022" s="13">
        <v>38530</v>
      </c>
      <c r="C2022">
        <v>61.890926</v>
      </c>
      <c r="D2022" s="262">
        <f t="shared" si="65"/>
        <v>-0.99174055326515187</v>
      </c>
      <c r="E2022" s="105">
        <v>5.6913576964933345E-3</v>
      </c>
      <c r="G2022">
        <v>2015</v>
      </c>
      <c r="H2022">
        <f t="shared" ca="1" si="66"/>
        <v>-7.5182626196539776E-4</v>
      </c>
    </row>
    <row r="2023" spans="2:8">
      <c r="B2023" s="13">
        <v>45400</v>
      </c>
      <c r="C2023">
        <v>7493.3500979999999</v>
      </c>
      <c r="D2023" s="262">
        <f t="shared" si="65"/>
        <v>13.331509499824463</v>
      </c>
      <c r="E2023">
        <v>5.6838139847000257E-3</v>
      </c>
      <c r="G2023">
        <v>2016</v>
      </c>
      <c r="H2023">
        <f t="shared" ca="1" si="66"/>
        <v>-5.5895839920442163E-2</v>
      </c>
    </row>
    <row r="2024" spans="2:8">
      <c r="B2024" s="13">
        <v>42138</v>
      </c>
      <c r="C2024">
        <v>522.85839799999997</v>
      </c>
      <c r="D2024" s="262">
        <f t="shared" si="65"/>
        <v>-0.92356956041768912</v>
      </c>
      <c r="E2024" s="105">
        <v>5.681301227336631E-3</v>
      </c>
      <c r="G2024">
        <v>2017</v>
      </c>
      <c r="H2024">
        <f t="shared" ca="1" si="66"/>
        <v>-3.6974566636286461E-2</v>
      </c>
    </row>
    <row r="2025" spans="2:8">
      <c r="B2025" s="13">
        <v>44883</v>
      </c>
      <c r="C2025">
        <v>6840.970703</v>
      </c>
      <c r="D2025" s="262">
        <f t="shared" si="65"/>
        <v>198.47218817728728</v>
      </c>
      <c r="E2025" s="105">
        <v>5.6667825330303746E-3</v>
      </c>
      <c r="G2025">
        <v>2018</v>
      </c>
      <c r="H2025">
        <f t="shared" ca="1" si="66"/>
        <v>4.6329973964889519E-2</v>
      </c>
    </row>
    <row r="2026" spans="2:8">
      <c r="B2026" s="13">
        <v>37498</v>
      </c>
      <c r="C2026">
        <v>34.295361</v>
      </c>
      <c r="D2026" s="262">
        <f t="shared" si="65"/>
        <v>-0.99432415107381333</v>
      </c>
      <c r="E2026" s="105">
        <v>5.6657724707413473E-3</v>
      </c>
      <c r="G2026">
        <v>2019</v>
      </c>
      <c r="H2026">
        <f t="shared" ca="1" si="66"/>
        <v>3.5124547293068631E-2</v>
      </c>
    </row>
    <row r="2027" spans="2:8">
      <c r="B2027" s="13">
        <v>45006</v>
      </c>
      <c r="C2027">
        <v>6042.3315430000002</v>
      </c>
      <c r="D2027" s="262">
        <f t="shared" si="65"/>
        <v>-0.21987118702631028</v>
      </c>
      <c r="E2027" s="105">
        <v>5.6643663603428785E-3</v>
      </c>
      <c r="G2027">
        <v>2020</v>
      </c>
      <c r="H2027">
        <f t="shared" ca="1" si="66"/>
        <v>-3.2357403819310411E-2</v>
      </c>
    </row>
    <row r="2028" spans="2:8">
      <c r="B2028" s="13">
        <v>45383</v>
      </c>
      <c r="C2028">
        <v>7745.2998049999997</v>
      </c>
      <c r="D2028" s="262">
        <f t="shared" si="65"/>
        <v>87.315850284464659</v>
      </c>
      <c r="E2028">
        <v>5.6545337098710879E-3</v>
      </c>
      <c r="G2028">
        <v>2021</v>
      </c>
      <c r="H2028">
        <f t="shared" ca="1" si="66"/>
        <v>3.4018091785640435E-2</v>
      </c>
    </row>
    <row r="2029" spans="2:8">
      <c r="B2029" s="13">
        <v>41562</v>
      </c>
      <c r="C2029">
        <v>87.699996999999996</v>
      </c>
      <c r="D2029" s="262">
        <f t="shared" si="65"/>
        <v>-0.98593574388807981</v>
      </c>
      <c r="E2029" s="105">
        <v>5.6451669775241181E-3</v>
      </c>
      <c r="G2029">
        <v>2022</v>
      </c>
      <c r="H2029">
        <f t="shared" ca="1" si="66"/>
        <v>-1.5842417311204737E-3</v>
      </c>
    </row>
    <row r="2030" spans="2:8">
      <c r="B2030" s="13">
        <v>44994</v>
      </c>
      <c r="C2030">
        <v>6235.6655270000001</v>
      </c>
      <c r="D2030" s="262">
        <f t="shared" si="65"/>
        <v>61.435490065886597</v>
      </c>
      <c r="E2030" s="105">
        <v>5.6405958583311908E-3</v>
      </c>
      <c r="G2030">
        <v>2023</v>
      </c>
      <c r="H2030">
        <f t="shared" ca="1" si="66"/>
        <v>3.0562742305149482E-2</v>
      </c>
    </row>
    <row r="2031" spans="2:8">
      <c r="B2031" s="13">
        <v>41589</v>
      </c>
      <c r="C2031">
        <v>99.873733999999999</v>
      </c>
      <c r="D2031" s="262">
        <f t="shared" si="65"/>
        <v>-0.88896209756455102</v>
      </c>
      <c r="E2031" s="105">
        <v>5.6334209021655151E-3</v>
      </c>
      <c r="G2031">
        <v>2024</v>
      </c>
      <c r="H2031">
        <f t="shared" ca="1" si="66"/>
        <v>2.2766551577172316E-2</v>
      </c>
    </row>
    <row r="2032" spans="2:8">
      <c r="B2032" s="13">
        <v>42451</v>
      </c>
      <c r="C2032">
        <v>899.45623799999998</v>
      </c>
      <c r="D2032" s="262">
        <f t="shared" si="65"/>
        <v>-7.2435862942572177E-2</v>
      </c>
      <c r="E2032" s="105">
        <v>5.6101634280096057E-3</v>
      </c>
      <c r="G2032">
        <v>2025</v>
      </c>
      <c r="H2032">
        <f t="shared" ca="1" si="66"/>
        <v>-2.7466314858804346E-2</v>
      </c>
    </row>
    <row r="2033" spans="2:8">
      <c r="B2033" s="13">
        <v>43451</v>
      </c>
      <c r="C2033">
        <v>969.69708300000002</v>
      </c>
      <c r="D2033" s="262">
        <f t="shared" si="65"/>
        <v>-0.86960565634006637</v>
      </c>
      <c r="E2033" s="105">
        <v>5.6089347422777327E-3</v>
      </c>
      <c r="G2033">
        <v>2026</v>
      </c>
      <c r="H2033">
        <f t="shared" ca="1" si="66"/>
        <v>-4.0627187046964094E-2</v>
      </c>
    </row>
    <row r="2034" spans="2:8">
      <c r="B2034" s="13">
        <v>45404</v>
      </c>
      <c r="C2034">
        <v>7436.6499020000001</v>
      </c>
      <c r="D2034" s="262">
        <f t="shared" si="65"/>
        <v>-2.0010555182183552E-2</v>
      </c>
      <c r="E2034">
        <v>5.6049472505185858E-3</v>
      </c>
      <c r="G2034">
        <v>2027</v>
      </c>
      <c r="H2034">
        <f t="shared" ca="1" si="66"/>
        <v>2.4071862079302318E-2</v>
      </c>
    </row>
    <row r="2035" spans="2:8">
      <c r="B2035" s="13">
        <v>45107</v>
      </c>
      <c r="C2035">
        <v>7588.5</v>
      </c>
      <c r="D2035" s="262">
        <f t="shared" si="65"/>
        <v>0.83061697813405755</v>
      </c>
      <c r="E2035">
        <v>5.5921704796355297E-3</v>
      </c>
      <c r="G2035">
        <v>2028</v>
      </c>
      <c r="H2035">
        <f t="shared" ca="1" si="66"/>
        <v>7.9589869707613007E-3</v>
      </c>
    </row>
    <row r="2036" spans="2:8">
      <c r="B2036" s="13">
        <v>44403</v>
      </c>
      <c r="C2036">
        <v>4145.3237300000001</v>
      </c>
      <c r="D2036" s="262">
        <f t="shared" si="65"/>
        <v>42.697818114325919</v>
      </c>
      <c r="E2036" s="105">
        <v>5.5917648552582331E-3</v>
      </c>
      <c r="G2036">
        <v>2029</v>
      </c>
      <c r="H2036">
        <f t="shared" ca="1" si="66"/>
        <v>-2.3150641893103448E-2</v>
      </c>
    </row>
    <row r="2037" spans="2:8">
      <c r="B2037" s="13">
        <v>39461</v>
      </c>
      <c r="C2037">
        <v>94.863403000000005</v>
      </c>
      <c r="D2037" s="262">
        <f t="shared" si="65"/>
        <v>-0.98673508163892065</v>
      </c>
      <c r="E2037" s="105">
        <v>5.5876165065982791E-3</v>
      </c>
      <c r="G2037">
        <v>2030</v>
      </c>
      <c r="H2037">
        <f t="shared" ca="1" si="66"/>
        <v>2.3372500525215441E-2</v>
      </c>
    </row>
    <row r="2038" spans="2:8">
      <c r="B2038" s="13">
        <v>45414</v>
      </c>
      <c r="C2038">
        <v>7151.4501950000003</v>
      </c>
      <c r="D2038" s="262">
        <f t="shared" si="65"/>
        <v>64.301179602368151</v>
      </c>
      <c r="E2038">
        <v>5.5823383836608922E-3</v>
      </c>
      <c r="G2038">
        <v>2031</v>
      </c>
      <c r="H2038">
        <f t="shared" ca="1" si="66"/>
        <v>-1.9492221005407345E-2</v>
      </c>
    </row>
    <row r="2039" spans="2:8">
      <c r="B2039" s="13">
        <v>40359</v>
      </c>
      <c r="C2039">
        <v>109.51487</v>
      </c>
      <c r="D2039" s="262">
        <f t="shared" si="65"/>
        <v>-0.39708899809901821</v>
      </c>
      <c r="E2039" s="105">
        <v>5.5783287866092999E-3</v>
      </c>
      <c r="G2039">
        <v>2032</v>
      </c>
      <c r="H2039">
        <f t="shared" ca="1" si="66"/>
        <v>-6.9981398010943163E-2</v>
      </c>
    </row>
    <row r="2040" spans="2:8">
      <c r="B2040" s="13">
        <v>41675</v>
      </c>
      <c r="C2040">
        <v>181.64350899999999</v>
      </c>
      <c r="D2040" s="262">
        <f t="shared" si="65"/>
        <v>-0.3201676725163779</v>
      </c>
      <c r="E2040" s="105">
        <v>5.5748370664198878E-3</v>
      </c>
      <c r="G2040">
        <v>2033</v>
      </c>
      <c r="H2040">
        <f t="shared" ca="1" si="66"/>
        <v>1.4653596528140718E-2</v>
      </c>
    </row>
    <row r="2041" spans="2:8">
      <c r="B2041" s="13">
        <v>41995</v>
      </c>
      <c r="C2041">
        <v>267.18869000000001</v>
      </c>
      <c r="D2041" s="262">
        <f t="shared" si="65"/>
        <v>-0.69580366481383815</v>
      </c>
      <c r="E2041" s="105">
        <v>5.5578087477102349E-3</v>
      </c>
      <c r="G2041">
        <v>2034</v>
      </c>
      <c r="H2041">
        <f t="shared" ca="1" si="66"/>
        <v>1.6770929611458832E-2</v>
      </c>
    </row>
    <row r="2042" spans="2:8">
      <c r="B2042" s="13">
        <v>43076</v>
      </c>
      <c r="C2042">
        <v>878.342896</v>
      </c>
      <c r="D2042" s="262">
        <f t="shared" si="65"/>
        <v>13.532490956601034</v>
      </c>
      <c r="E2042" s="105">
        <v>5.5512694733244553E-3</v>
      </c>
      <c r="G2042">
        <v>2035</v>
      </c>
      <c r="H2042">
        <f t="shared" ca="1" si="66"/>
        <v>-1.2884787272893668E-2</v>
      </c>
    </row>
    <row r="2043" spans="2:8">
      <c r="B2043" s="13">
        <v>38485</v>
      </c>
      <c r="C2043">
        <v>60.439940999999997</v>
      </c>
      <c r="D2043" s="262">
        <f t="shared" si="65"/>
        <v>-0.83398695175170767</v>
      </c>
      <c r="E2043" s="105">
        <v>5.5492430456153263E-3</v>
      </c>
      <c r="G2043">
        <v>2036</v>
      </c>
      <c r="H2043">
        <f t="shared" ca="1" si="66"/>
        <v>2.3164679347088664E-2</v>
      </c>
    </row>
    <row r="2044" spans="2:8">
      <c r="B2044" s="13">
        <v>42025</v>
      </c>
      <c r="C2044">
        <v>364.06741299999999</v>
      </c>
      <c r="D2044" s="262">
        <f t="shared" si="65"/>
        <v>2.6637126542839331</v>
      </c>
      <c r="E2044" s="105">
        <v>5.5223918587741791E-3</v>
      </c>
      <c r="G2044">
        <v>2037</v>
      </c>
      <c r="H2044">
        <f t="shared" ca="1" si="66"/>
        <v>-5.7035995021074884E-2</v>
      </c>
    </row>
    <row r="2045" spans="2:8">
      <c r="B2045" s="13">
        <v>39455</v>
      </c>
      <c r="C2045">
        <v>99.371170000000006</v>
      </c>
      <c r="D2045" s="262">
        <f t="shared" si="65"/>
        <v>-0.98814235984936938</v>
      </c>
      <c r="E2045" s="105">
        <v>5.5175824877469384E-3</v>
      </c>
      <c r="G2045">
        <v>2038</v>
      </c>
      <c r="H2045">
        <f t="shared" ca="1" si="66"/>
        <v>7.1897925355293088E-3</v>
      </c>
    </row>
    <row r="2046" spans="2:8">
      <c r="B2046" s="13">
        <v>45253</v>
      </c>
      <c r="C2046">
        <v>8380.3496090000008</v>
      </c>
      <c r="D2046" s="262">
        <f t="shared" si="65"/>
        <v>8.1615091797460462</v>
      </c>
      <c r="E2046">
        <v>5.4951743131373869E-3</v>
      </c>
      <c r="G2046">
        <v>2039</v>
      </c>
      <c r="H2046">
        <f t="shared" ca="1" si="66"/>
        <v>-1.7359173022618992E-2</v>
      </c>
    </row>
    <row r="2047" spans="2:8">
      <c r="B2047" s="13">
        <v>43066</v>
      </c>
      <c r="C2047">
        <v>914.73461899999995</v>
      </c>
      <c r="D2047" s="262">
        <f t="shared" si="65"/>
        <v>5.7664436953064696E-2</v>
      </c>
      <c r="E2047" s="105">
        <v>5.4853818466911878E-3</v>
      </c>
      <c r="G2047">
        <v>2040</v>
      </c>
      <c r="H2047">
        <f t="shared" ca="1" si="66"/>
        <v>-4.5911955562833139E-2</v>
      </c>
    </row>
    <row r="2048" spans="2:8">
      <c r="B2048" s="13">
        <v>42500</v>
      </c>
      <c r="C2048">
        <v>864.86279300000001</v>
      </c>
      <c r="D2048" s="262">
        <f t="shared" si="65"/>
        <v>0.43045839288616139</v>
      </c>
      <c r="E2048" s="105">
        <v>5.484501121947101E-3</v>
      </c>
      <c r="G2048">
        <v>2041</v>
      </c>
      <c r="H2048">
        <f t="shared" ca="1" si="66"/>
        <v>1.0969852205396853E-2</v>
      </c>
    </row>
    <row r="2049" spans="2:8">
      <c r="B2049" s="13">
        <v>42104</v>
      </c>
      <c r="C2049">
        <v>604.60534700000005</v>
      </c>
      <c r="D2049" s="262">
        <f t="shared" si="65"/>
        <v>-0.29141256049434117</v>
      </c>
      <c r="E2049" s="105">
        <v>5.4785490507422751E-3</v>
      </c>
      <c r="G2049">
        <v>2042</v>
      </c>
      <c r="H2049">
        <f t="shared" ca="1" si="66"/>
        <v>3.0138831915387201E-2</v>
      </c>
    </row>
    <row r="2050" spans="2:8">
      <c r="B2050" s="13">
        <v>42510</v>
      </c>
      <c r="C2050">
        <v>853.25439500000005</v>
      </c>
      <c r="D2050" s="262">
        <f t="shared" si="65"/>
        <v>0.1856783145307099</v>
      </c>
      <c r="E2050" s="105">
        <v>5.4771561392042423E-3</v>
      </c>
      <c r="G2050">
        <v>2043</v>
      </c>
      <c r="H2050">
        <f t="shared" ca="1" si="66"/>
        <v>9.64979910204114E-3</v>
      </c>
    </row>
    <row r="2051" spans="2:8">
      <c r="B2051" s="13">
        <v>42620</v>
      </c>
      <c r="C2051">
        <v>719.63397199999997</v>
      </c>
      <c r="D2051" s="262">
        <f t="shared" si="65"/>
        <v>6.5885735252189156E-3</v>
      </c>
      <c r="E2051" s="105">
        <v>5.4734223814996708E-3</v>
      </c>
      <c r="G2051">
        <v>2044</v>
      </c>
      <c r="H2051">
        <f t="shared" ca="1" si="66"/>
        <v>2.4056406625181308E-2</v>
      </c>
    </row>
    <row r="2052" spans="2:8">
      <c r="B2052" s="13">
        <v>42842</v>
      </c>
      <c r="C2052">
        <v>714.92364499999996</v>
      </c>
      <c r="D2052" s="262">
        <f t="shared" si="65"/>
        <v>-0.29091337879411161</v>
      </c>
      <c r="E2052" s="105">
        <v>5.4438292447750222E-3</v>
      </c>
      <c r="G2052">
        <v>2045</v>
      </c>
      <c r="H2052">
        <f t="shared" ca="1" si="66"/>
        <v>8.5459134301633186E-3</v>
      </c>
    </row>
    <row r="2053" spans="2:8">
      <c r="B2053" s="13">
        <v>42374</v>
      </c>
      <c r="C2053">
        <v>1008.23175</v>
      </c>
      <c r="D2053" s="262">
        <f t="shared" si="65"/>
        <v>13.465620548190154</v>
      </c>
      <c r="E2053" s="105">
        <v>5.4421146569681358E-3</v>
      </c>
      <c r="G2053">
        <v>2046</v>
      </c>
      <c r="H2053">
        <f t="shared" ca="1" si="66"/>
        <v>-5.6364587579109594E-2</v>
      </c>
    </row>
    <row r="2054" spans="2:8">
      <c r="B2054" s="13">
        <v>38558</v>
      </c>
      <c r="C2054">
        <v>69.698479000000006</v>
      </c>
      <c r="D2054" s="262">
        <f t="shared" si="65"/>
        <v>-0.31384010960053532</v>
      </c>
      <c r="E2054" s="105">
        <v>5.4400832989945592E-3</v>
      </c>
      <c r="G2054">
        <v>2047</v>
      </c>
      <c r="H2054">
        <f t="shared" ca="1" si="66"/>
        <v>-6.1168421872386948E-2</v>
      </c>
    </row>
    <row r="2055" spans="2:8">
      <c r="B2055" s="13">
        <v>40231</v>
      </c>
      <c r="C2055">
        <v>101.577606</v>
      </c>
      <c r="D2055" s="262">
        <f t="shared" si="65"/>
        <v>-0.88591648274477641</v>
      </c>
      <c r="E2055" s="105">
        <v>5.431706055202273E-3</v>
      </c>
      <c r="G2055">
        <v>2048</v>
      </c>
      <c r="H2055">
        <f t="shared" ca="1" si="66"/>
        <v>3.8825641266018965E-2</v>
      </c>
    </row>
    <row r="2056" spans="2:8">
      <c r="B2056" s="13">
        <v>44036</v>
      </c>
      <c r="C2056">
        <v>890.37933299999997</v>
      </c>
      <c r="D2056" s="262">
        <f t="shared" ref="D2056:D2119" si="67">(C2056-C2057)/C2057</f>
        <v>14.903317392197645</v>
      </c>
      <c r="E2056" s="105">
        <v>5.4276500471467102E-3</v>
      </c>
      <c r="G2056">
        <v>2049</v>
      </c>
      <c r="H2056">
        <f t="shared" ca="1" si="66"/>
        <v>-1.0850526719035449E-3</v>
      </c>
    </row>
    <row r="2057" spans="2:8">
      <c r="B2057" s="13">
        <v>38412</v>
      </c>
      <c r="C2057">
        <v>55.987018999999997</v>
      </c>
      <c r="D2057" s="262">
        <f t="shared" si="67"/>
        <v>-0.99149276690708443</v>
      </c>
      <c r="E2057" s="105">
        <v>5.3913141417334517E-3</v>
      </c>
      <c r="G2057">
        <v>2050</v>
      </c>
      <c r="H2057">
        <f t="shared" ref="H2057:H2120" ca="1" si="68">_xlfn.NORM.INV(RAND(),N$9,N$10)</f>
        <v>-3.0157214434456465E-2</v>
      </c>
    </row>
    <row r="2058" spans="2:8">
      <c r="B2058" s="13">
        <v>44957</v>
      </c>
      <c r="C2058">
        <v>6581.1079099999997</v>
      </c>
      <c r="D2058" s="262">
        <f t="shared" si="67"/>
        <v>181.55311560854028</v>
      </c>
      <c r="E2058" s="105">
        <v>5.3887596425787766E-3</v>
      </c>
      <c r="G2058">
        <v>2051</v>
      </c>
      <c r="H2058">
        <f t="shared" ca="1" si="68"/>
        <v>4.3334482342618011E-2</v>
      </c>
    </row>
    <row r="2059" spans="2:8">
      <c r="B2059" s="13">
        <v>37973</v>
      </c>
      <c r="C2059">
        <v>36.050373</v>
      </c>
      <c r="D2059" s="262">
        <f t="shared" si="67"/>
        <v>-0.48242219141641191</v>
      </c>
      <c r="E2059" s="105">
        <v>5.388351705023337E-3</v>
      </c>
      <c r="G2059">
        <v>2052</v>
      </c>
      <c r="H2059">
        <f t="shared" ca="1" si="68"/>
        <v>2.8607133551299999E-2</v>
      </c>
    </row>
    <row r="2060" spans="2:8">
      <c r="B2060" s="13">
        <v>40072</v>
      </c>
      <c r="C2060">
        <v>69.652084000000002</v>
      </c>
      <c r="D2060" s="262">
        <f t="shared" si="67"/>
        <v>0.11690724887997925</v>
      </c>
      <c r="E2060" s="105">
        <v>5.3747327284387053E-3</v>
      </c>
      <c r="G2060">
        <v>2053</v>
      </c>
      <c r="H2060">
        <f t="shared" ca="1" si="68"/>
        <v>-4.8857717396736208E-2</v>
      </c>
    </row>
    <row r="2061" spans="2:8">
      <c r="B2061" s="13">
        <v>40129</v>
      </c>
      <c r="C2061">
        <v>62.361564999999999</v>
      </c>
      <c r="D2061" s="262">
        <f t="shared" si="67"/>
        <v>1.2985894917288605</v>
      </c>
      <c r="E2061" s="105">
        <v>5.3711686904708332E-3</v>
      </c>
      <c r="G2061">
        <v>2054</v>
      </c>
      <c r="H2061">
        <f t="shared" ca="1" si="68"/>
        <v>2.3504864146755216E-2</v>
      </c>
    </row>
    <row r="2062" spans="2:8">
      <c r="B2062" s="13">
        <v>37642</v>
      </c>
      <c r="C2062">
        <v>27.130362000000002</v>
      </c>
      <c r="D2062" s="262">
        <f t="shared" si="67"/>
        <v>-0.72967990721917186</v>
      </c>
      <c r="E2062" s="105">
        <v>5.3697814111424479E-3</v>
      </c>
      <c r="G2062">
        <v>2055</v>
      </c>
      <c r="H2062">
        <f t="shared" ca="1" si="68"/>
        <v>-4.7637938239918146E-2</v>
      </c>
    </row>
    <row r="2063" spans="2:8">
      <c r="B2063" s="13">
        <v>40704</v>
      </c>
      <c r="C2063">
        <v>100.363838</v>
      </c>
      <c r="D2063" s="262">
        <f t="shared" si="67"/>
        <v>0.78306664898354783</v>
      </c>
      <c r="E2063" s="105">
        <v>5.3695761416371257E-3</v>
      </c>
      <c r="G2063">
        <v>2056</v>
      </c>
      <c r="H2063">
        <f t="shared" ca="1" si="68"/>
        <v>2.340868202558832E-2</v>
      </c>
    </row>
    <row r="2064" spans="2:8">
      <c r="B2064" s="13">
        <v>38411</v>
      </c>
      <c r="C2064">
        <v>56.287205</v>
      </c>
      <c r="D2064" s="262">
        <f t="shared" si="67"/>
        <v>-0.99197804412340573</v>
      </c>
      <c r="E2064" s="105">
        <v>5.3617071485803454E-3</v>
      </c>
      <c r="G2064">
        <v>2057</v>
      </c>
      <c r="H2064">
        <f t="shared" ca="1" si="68"/>
        <v>-4.5818704933352277E-3</v>
      </c>
    </row>
    <row r="2065" spans="2:8">
      <c r="B2065" s="13">
        <v>44896</v>
      </c>
      <c r="C2065">
        <v>7016.6435549999997</v>
      </c>
      <c r="D2065" s="262">
        <f t="shared" si="67"/>
        <v>219.82493254300616</v>
      </c>
      <c r="E2065" s="105">
        <v>5.359717686358562E-3</v>
      </c>
      <c r="G2065">
        <v>2058</v>
      </c>
      <c r="H2065">
        <f t="shared" ca="1" si="68"/>
        <v>3.2763767091771208E-2</v>
      </c>
    </row>
    <row r="2066" spans="2:8">
      <c r="B2066" s="13">
        <v>39869</v>
      </c>
      <c r="C2066">
        <v>31.774688999999999</v>
      </c>
      <c r="D2066" s="262">
        <f t="shared" si="67"/>
        <v>-0.94982677261185366</v>
      </c>
      <c r="E2066" s="105">
        <v>5.3569358964537508E-3</v>
      </c>
      <c r="G2066">
        <v>2059</v>
      </c>
      <c r="H2066">
        <f t="shared" ca="1" si="68"/>
        <v>-2.0975615522847112E-2</v>
      </c>
    </row>
    <row r="2067" spans="2:8">
      <c r="B2067" s="13">
        <v>43670</v>
      </c>
      <c r="C2067">
        <v>633.29968299999996</v>
      </c>
      <c r="D2067" s="262">
        <f t="shared" si="67"/>
        <v>-0.9275785918386722</v>
      </c>
      <c r="E2067" s="105">
        <v>5.3534007962685462E-3</v>
      </c>
      <c r="G2067">
        <v>2060</v>
      </c>
      <c r="H2067">
        <f t="shared" ca="1" si="68"/>
        <v>-3.1713103086142692E-3</v>
      </c>
    </row>
    <row r="2068" spans="2:8">
      <c r="B2068" s="13">
        <v>44811</v>
      </c>
      <c r="C2068">
        <v>8744.6474610000005</v>
      </c>
      <c r="D2068" s="262">
        <f t="shared" si="67"/>
        <v>359.39054891362491</v>
      </c>
      <c r="E2068" s="105">
        <v>5.3386292113395866E-3</v>
      </c>
      <c r="G2068">
        <v>2061</v>
      </c>
      <c r="H2068">
        <f t="shared" ca="1" si="68"/>
        <v>5.2615467527427573E-2</v>
      </c>
    </row>
    <row r="2069" spans="2:8">
      <c r="B2069" s="13">
        <v>37672</v>
      </c>
      <c r="C2069">
        <v>24.264364</v>
      </c>
      <c r="D2069" s="262">
        <f t="shared" si="67"/>
        <v>-0.74355769718351228</v>
      </c>
      <c r="E2069" s="105">
        <v>5.3369815060793878E-3</v>
      </c>
      <c r="G2069">
        <v>2062</v>
      </c>
      <c r="H2069">
        <f t="shared" ca="1" si="68"/>
        <v>1.4131970745084901E-2</v>
      </c>
    </row>
    <row r="2070" spans="2:8">
      <c r="B2070" s="13">
        <v>41121</v>
      </c>
      <c r="C2070">
        <v>94.619193999999993</v>
      </c>
      <c r="D2070" s="262">
        <f t="shared" si="67"/>
        <v>0.14978776926719906</v>
      </c>
      <c r="E2070" s="105">
        <v>5.3314043385975169E-3</v>
      </c>
      <c r="G2070">
        <v>2063</v>
      </c>
      <c r="H2070">
        <f t="shared" ca="1" si="68"/>
        <v>3.3199278371621052E-2</v>
      </c>
    </row>
    <row r="2071" spans="2:8">
      <c r="B2071" s="13">
        <v>41423</v>
      </c>
      <c r="C2071">
        <v>82.292747000000006</v>
      </c>
      <c r="D2071" s="262">
        <f t="shared" si="67"/>
        <v>-0.53703020387487543</v>
      </c>
      <c r="E2071" s="105">
        <v>5.330554027371385E-3</v>
      </c>
      <c r="G2071">
        <v>2064</v>
      </c>
      <c r="H2071">
        <f t="shared" ca="1" si="68"/>
        <v>4.5703271952656735E-2</v>
      </c>
    </row>
    <row r="2072" spans="2:8">
      <c r="B2072" s="13">
        <v>41646</v>
      </c>
      <c r="C2072">
        <v>177.74970999999999</v>
      </c>
      <c r="D2072" s="262">
        <f t="shared" si="67"/>
        <v>6.2868600215068282</v>
      </c>
      <c r="E2072" s="105">
        <v>5.3157677941321931E-3</v>
      </c>
      <c r="G2072">
        <v>2065</v>
      </c>
      <c r="H2072">
        <f t="shared" ca="1" si="68"/>
        <v>1.8432654784608218E-2</v>
      </c>
    </row>
    <row r="2073" spans="2:8">
      <c r="B2073" s="13">
        <v>37671</v>
      </c>
      <c r="C2073">
        <v>24.393183000000001</v>
      </c>
      <c r="D2073" s="262">
        <f t="shared" si="67"/>
        <v>-0.98225572884041557</v>
      </c>
      <c r="E2073" s="105">
        <v>5.3089790443301959E-3</v>
      </c>
      <c r="G2073">
        <v>2066</v>
      </c>
      <c r="H2073">
        <f t="shared" ca="1" si="68"/>
        <v>7.0089861569338063E-3</v>
      </c>
    </row>
    <row r="2074" spans="2:8">
      <c r="B2074" s="13">
        <v>44112</v>
      </c>
      <c r="C2074">
        <v>1374.7075199999999</v>
      </c>
      <c r="D2074" s="262">
        <f t="shared" si="67"/>
        <v>3.9828006240431595</v>
      </c>
      <c r="E2074" s="105">
        <v>5.3081817166874554E-3</v>
      </c>
      <c r="G2074">
        <v>2067</v>
      </c>
      <c r="H2074">
        <f t="shared" ca="1" si="68"/>
        <v>2.1476212872201472E-2</v>
      </c>
    </row>
    <row r="2075" spans="2:8">
      <c r="B2075" s="13">
        <v>41967</v>
      </c>
      <c r="C2075">
        <v>275.890533</v>
      </c>
      <c r="D2075" s="262">
        <f t="shared" si="67"/>
        <v>1.3324691403490192</v>
      </c>
      <c r="E2075" s="105">
        <v>5.2984984151083119E-3</v>
      </c>
      <c r="G2075">
        <v>2068</v>
      </c>
      <c r="H2075">
        <f t="shared" ca="1" si="68"/>
        <v>-3.8747731293050189E-2</v>
      </c>
    </row>
    <row r="2076" spans="2:8">
      <c r="B2076" s="13">
        <v>39252</v>
      </c>
      <c r="C2076">
        <v>118.282608</v>
      </c>
      <c r="D2076" s="262">
        <f t="shared" si="67"/>
        <v>0.17123481411394367</v>
      </c>
      <c r="E2076" s="105">
        <v>5.2967038307461176E-3</v>
      </c>
      <c r="G2076">
        <v>2069</v>
      </c>
      <c r="H2076">
        <f t="shared" ca="1" si="68"/>
        <v>-5.3924521210541698E-2</v>
      </c>
    </row>
    <row r="2077" spans="2:8">
      <c r="B2077" s="13">
        <v>40317</v>
      </c>
      <c r="C2077">
        <v>100.989662</v>
      </c>
      <c r="D2077" s="262">
        <f t="shared" si="67"/>
        <v>3.6947750080005295</v>
      </c>
      <c r="E2077" s="105">
        <v>5.2674138227170901E-3</v>
      </c>
      <c r="G2077">
        <v>2070</v>
      </c>
      <c r="H2077">
        <f t="shared" ca="1" si="68"/>
        <v>-3.0579944716306724E-2</v>
      </c>
    </row>
    <row r="2078" spans="2:8">
      <c r="B2078" s="13">
        <v>37742</v>
      </c>
      <c r="C2078">
        <v>21.511075999999999</v>
      </c>
      <c r="D2078" s="262">
        <f t="shared" si="67"/>
        <v>-0.99718478262007593</v>
      </c>
      <c r="E2078" s="105">
        <v>5.2672715882732587E-3</v>
      </c>
      <c r="G2078">
        <v>2071</v>
      </c>
      <c r="H2078">
        <f t="shared" ca="1" si="68"/>
        <v>-4.5866803743383526E-2</v>
      </c>
    </row>
    <row r="2079" spans="2:8">
      <c r="B2079" s="13">
        <v>45324</v>
      </c>
      <c r="C2079">
        <v>7641</v>
      </c>
      <c r="D2079" s="262">
        <f t="shared" si="67"/>
        <v>30.351487927830771</v>
      </c>
      <c r="E2079">
        <v>5.2624654650703859E-3</v>
      </c>
      <c r="G2079">
        <v>2072</v>
      </c>
      <c r="H2079">
        <f t="shared" ca="1" si="68"/>
        <v>-3.3127093357109214E-2</v>
      </c>
    </row>
    <row r="2080" spans="2:8">
      <c r="B2080" s="13">
        <v>41808</v>
      </c>
      <c r="C2080">
        <v>243.72049000000001</v>
      </c>
      <c r="D2080" s="262">
        <f t="shared" si="67"/>
        <v>-0.9103495795431138</v>
      </c>
      <c r="E2080" s="105">
        <v>5.2611696842714342E-3</v>
      </c>
      <c r="G2080">
        <v>2073</v>
      </c>
      <c r="H2080">
        <f t="shared" ca="1" si="68"/>
        <v>1.5938046889186593E-2</v>
      </c>
    </row>
    <row r="2081" spans="2:8">
      <c r="B2081" s="13">
        <v>44271</v>
      </c>
      <c r="C2081">
        <v>2718.5649410000001</v>
      </c>
      <c r="D2081" s="262">
        <f t="shared" si="67"/>
        <v>2.0896767137257344</v>
      </c>
      <c r="E2081" s="105">
        <v>5.2593736545351513E-3</v>
      </c>
      <c r="G2081">
        <v>2074</v>
      </c>
      <c r="H2081">
        <f t="shared" ca="1" si="68"/>
        <v>-2.5250535912542008E-2</v>
      </c>
    </row>
    <row r="2082" spans="2:8">
      <c r="B2082" s="13">
        <v>43580</v>
      </c>
      <c r="C2082">
        <v>879.88653599999998</v>
      </c>
      <c r="D2082" s="262">
        <f t="shared" si="67"/>
        <v>0.18818912377663669</v>
      </c>
      <c r="E2082" s="105">
        <v>5.2577774185040655E-3</v>
      </c>
      <c r="G2082">
        <v>2075</v>
      </c>
      <c r="H2082">
        <f t="shared" ca="1" si="68"/>
        <v>6.3971070594278107E-3</v>
      </c>
    </row>
    <row r="2083" spans="2:8">
      <c r="B2083" s="13">
        <v>42612</v>
      </c>
      <c r="C2083">
        <v>740.52734399999997</v>
      </c>
      <c r="D2083" s="262">
        <f t="shared" si="67"/>
        <v>4.7970886444049095</v>
      </c>
      <c r="E2083" s="105">
        <v>5.2544535892690408E-3</v>
      </c>
      <c r="G2083">
        <v>2076</v>
      </c>
      <c r="H2083">
        <f t="shared" ca="1" si="68"/>
        <v>-1.2756745756349611E-2</v>
      </c>
    </row>
    <row r="2084" spans="2:8">
      <c r="B2084" s="13">
        <v>40294</v>
      </c>
      <c r="C2084">
        <v>127.741249</v>
      </c>
      <c r="D2084" s="262">
        <f t="shared" si="67"/>
        <v>1.1025006790596026</v>
      </c>
      <c r="E2084" s="105">
        <v>5.2436471075923627E-3</v>
      </c>
      <c r="G2084">
        <v>2077</v>
      </c>
      <c r="H2084">
        <f t="shared" ca="1" si="68"/>
        <v>4.6891570247110173E-2</v>
      </c>
    </row>
    <row r="2085" spans="2:8">
      <c r="B2085" s="13">
        <v>38484</v>
      </c>
      <c r="C2085">
        <v>60.756816999999998</v>
      </c>
      <c r="D2085" s="262">
        <f t="shared" si="67"/>
        <v>-0.93487624235354672</v>
      </c>
      <c r="E2085" s="105">
        <v>5.2428244428630501E-3</v>
      </c>
      <c r="G2085">
        <v>2078</v>
      </c>
      <c r="H2085">
        <f t="shared" ca="1" si="68"/>
        <v>-7.3642410250674393E-4</v>
      </c>
    </row>
    <row r="2086" spans="2:8">
      <c r="B2086" s="13">
        <v>43853</v>
      </c>
      <c r="C2086">
        <v>932.94397000000004</v>
      </c>
      <c r="D2086" s="262">
        <f t="shared" si="67"/>
        <v>0.18588837179864262</v>
      </c>
      <c r="E2086" s="105">
        <v>5.2427278582617655E-3</v>
      </c>
      <c r="G2086">
        <v>2079</v>
      </c>
      <c r="H2086">
        <f t="shared" ca="1" si="68"/>
        <v>-3.7029489124678731E-2</v>
      </c>
    </row>
    <row r="2087" spans="2:8">
      <c r="B2087" s="13">
        <v>42940</v>
      </c>
      <c r="C2087">
        <v>786.70471199999997</v>
      </c>
      <c r="D2087" s="262">
        <f t="shared" si="67"/>
        <v>13.489843816737928</v>
      </c>
      <c r="E2087" s="105">
        <v>5.2337095917907644E-3</v>
      </c>
      <c r="G2087">
        <v>2080</v>
      </c>
      <c r="H2087">
        <f t="shared" ca="1" si="68"/>
        <v>2.2583170472174532E-2</v>
      </c>
    </row>
    <row r="2088" spans="2:8">
      <c r="B2088" s="13">
        <v>39986</v>
      </c>
      <c r="C2088">
        <v>54.293526</v>
      </c>
      <c r="D2088" s="262">
        <f t="shared" si="67"/>
        <v>-0.26050351196477733</v>
      </c>
      <c r="E2088" s="105">
        <v>5.2246253411575884E-3</v>
      </c>
      <c r="G2088">
        <v>2081</v>
      </c>
      <c r="H2088">
        <f t="shared" ca="1" si="68"/>
        <v>1.976969934649795E-2</v>
      </c>
    </row>
    <row r="2089" spans="2:8">
      <c r="B2089" s="13">
        <v>40898</v>
      </c>
      <c r="C2089">
        <v>73.419585999999995</v>
      </c>
      <c r="D2089" s="262">
        <f t="shared" si="67"/>
        <v>0.55546246456387793</v>
      </c>
      <c r="E2089" s="105">
        <v>5.2206735380682882E-3</v>
      </c>
      <c r="G2089">
        <v>2082</v>
      </c>
      <c r="H2089">
        <f t="shared" ca="1" si="68"/>
        <v>-2.8109530288913131E-3</v>
      </c>
    </row>
    <row r="2090" spans="2:8">
      <c r="B2090" s="13">
        <v>39947</v>
      </c>
      <c r="C2090">
        <v>47.201129999999999</v>
      </c>
      <c r="D2090" s="262">
        <f t="shared" si="67"/>
        <v>-0.60462619168320442</v>
      </c>
      <c r="E2090" s="105">
        <v>5.2083881268820539E-3</v>
      </c>
      <c r="G2090">
        <v>2083</v>
      </c>
      <c r="H2090">
        <f t="shared" ca="1" si="68"/>
        <v>-4.0194001036558347E-2</v>
      </c>
    </row>
    <row r="2091" spans="2:8">
      <c r="B2091" s="13">
        <v>39279</v>
      </c>
      <c r="C2091">
        <v>119.38355300000001</v>
      </c>
      <c r="D2091" s="262">
        <f t="shared" si="67"/>
        <v>-0.86022838945103608</v>
      </c>
      <c r="E2091" s="105">
        <v>5.2034359050406945E-3</v>
      </c>
      <c r="G2091">
        <v>2084</v>
      </c>
      <c r="H2091">
        <f t="shared" ca="1" si="68"/>
        <v>3.7130454041484684E-2</v>
      </c>
    </row>
    <row r="2092" spans="2:8">
      <c r="B2092" s="13">
        <v>42494</v>
      </c>
      <c r="C2092">
        <v>854.13305700000001</v>
      </c>
      <c r="D2092" s="262">
        <f t="shared" si="67"/>
        <v>-0.86186954238165958</v>
      </c>
      <c r="E2092" s="105">
        <v>5.197836779347942E-3</v>
      </c>
      <c r="G2092">
        <v>2085</v>
      </c>
      <c r="H2092">
        <f t="shared" ca="1" si="68"/>
        <v>3.4621650777857969E-2</v>
      </c>
    </row>
    <row r="2093" spans="2:8">
      <c r="B2093" s="13">
        <v>44935</v>
      </c>
      <c r="C2093">
        <v>6183.5244140000004</v>
      </c>
      <c r="D2093" s="262">
        <f t="shared" si="67"/>
        <v>50.648477100111208</v>
      </c>
      <c r="E2093" s="105">
        <v>5.1937444510987505E-3</v>
      </c>
      <c r="G2093">
        <v>2086</v>
      </c>
      <c r="H2093">
        <f t="shared" ca="1" si="68"/>
        <v>1.6745823918284913E-2</v>
      </c>
    </row>
    <row r="2094" spans="2:8">
      <c r="B2094" s="13">
        <v>40534</v>
      </c>
      <c r="C2094">
        <v>119.72326700000001</v>
      </c>
      <c r="D2094" s="262">
        <f t="shared" si="67"/>
        <v>-0.98446110944547194</v>
      </c>
      <c r="E2094" s="105">
        <v>5.1931012924221589E-3</v>
      </c>
      <c r="G2094">
        <v>2087</v>
      </c>
      <c r="H2094">
        <f t="shared" ca="1" si="68"/>
        <v>-1.6010025812754836E-2</v>
      </c>
    </row>
    <row r="2095" spans="2:8">
      <c r="B2095" s="13">
        <v>45372</v>
      </c>
      <c r="C2095">
        <v>7704.75</v>
      </c>
      <c r="D2095" s="262">
        <f t="shared" si="67"/>
        <v>5.6397927337777771</v>
      </c>
      <c r="E2095">
        <v>5.1859099804305283E-3</v>
      </c>
      <c r="G2095">
        <v>2088</v>
      </c>
      <c r="H2095">
        <f t="shared" ca="1" si="68"/>
        <v>2.7032971800852974E-2</v>
      </c>
    </row>
    <row r="2096" spans="2:8">
      <c r="B2096" s="13">
        <v>43259</v>
      </c>
      <c r="C2096">
        <v>1160.3901370000001</v>
      </c>
      <c r="D2096" s="262">
        <f t="shared" si="67"/>
        <v>12.676539006176727</v>
      </c>
      <c r="E2096" s="105">
        <v>5.1793736745639708E-3</v>
      </c>
      <c r="G2096">
        <v>2089</v>
      </c>
      <c r="H2096">
        <f t="shared" ca="1" si="68"/>
        <v>-6.3722365876358331E-3</v>
      </c>
    </row>
    <row r="2097" spans="2:8">
      <c r="B2097" s="13">
        <v>41414</v>
      </c>
      <c r="C2097">
        <v>84.845305999999994</v>
      </c>
      <c r="D2097" s="262">
        <f t="shared" si="67"/>
        <v>-0.70031561672665521</v>
      </c>
      <c r="E2097" s="105">
        <v>5.1693560610609427E-3</v>
      </c>
      <c r="G2097">
        <v>2090</v>
      </c>
      <c r="H2097">
        <f t="shared" ca="1" si="68"/>
        <v>2.8847075166667003E-2</v>
      </c>
    </row>
    <row r="2098" spans="2:8">
      <c r="B2098" s="13">
        <v>41886</v>
      </c>
      <c r="C2098">
        <v>283.11554000000001</v>
      </c>
      <c r="D2098" s="262">
        <f t="shared" si="67"/>
        <v>-0.95622319863358918</v>
      </c>
      <c r="E2098" s="105">
        <v>5.1626987718626748E-3</v>
      </c>
      <c r="G2098">
        <v>2091</v>
      </c>
      <c r="H2098">
        <f t="shared" ca="1" si="68"/>
        <v>3.1833468861890479E-2</v>
      </c>
    </row>
    <row r="2099" spans="2:8">
      <c r="B2099" s="13">
        <v>44979</v>
      </c>
      <c r="C2099">
        <v>6467.2504879999997</v>
      </c>
      <c r="D2099" s="262">
        <f t="shared" si="67"/>
        <v>4.0264083288396959</v>
      </c>
      <c r="E2099" s="105">
        <v>5.1584750807909417E-3</v>
      </c>
      <c r="G2099">
        <v>2092</v>
      </c>
      <c r="H2099">
        <f t="shared" ca="1" si="68"/>
        <v>5.3098391217562484E-2</v>
      </c>
    </row>
    <row r="2100" spans="2:8">
      <c r="B2100" s="13">
        <v>43284</v>
      </c>
      <c r="C2100">
        <v>1286.654419</v>
      </c>
      <c r="D2100" s="262">
        <f t="shared" si="67"/>
        <v>-0.83472965386710685</v>
      </c>
      <c r="E2100" s="105">
        <v>5.1488222969145563E-3</v>
      </c>
      <c r="G2100">
        <v>2093</v>
      </c>
      <c r="H2100">
        <f t="shared" ca="1" si="68"/>
        <v>-2.6142373204714421E-3</v>
      </c>
    </row>
    <row r="2101" spans="2:8">
      <c r="B2101" s="13">
        <v>45379</v>
      </c>
      <c r="C2101">
        <v>7785.1499020000001</v>
      </c>
      <c r="D2101" s="262">
        <f t="shared" si="67"/>
        <v>8.444524069691651</v>
      </c>
      <c r="E2101">
        <v>5.1450683644647457E-3</v>
      </c>
      <c r="G2101">
        <v>2094</v>
      </c>
      <c r="H2101">
        <f t="shared" ca="1" si="68"/>
        <v>2.3790590471480983E-2</v>
      </c>
    </row>
    <row r="2102" spans="2:8">
      <c r="B2102" s="13">
        <v>42537</v>
      </c>
      <c r="C2102">
        <v>824.30304000000001</v>
      </c>
      <c r="D2102" s="262">
        <f t="shared" si="67"/>
        <v>3.9351005348806187E-2</v>
      </c>
      <c r="E2102" s="105">
        <v>5.1317217458913943E-3</v>
      </c>
      <c r="G2102">
        <v>2095</v>
      </c>
      <c r="H2102">
        <f t="shared" ca="1" si="68"/>
        <v>4.0635268524650714E-2</v>
      </c>
    </row>
    <row r="2103" spans="2:8">
      <c r="B2103" s="13">
        <v>43768</v>
      </c>
      <c r="C2103">
        <v>793.09399399999995</v>
      </c>
      <c r="D2103" s="262">
        <f t="shared" si="67"/>
        <v>-0.14715517933452596</v>
      </c>
      <c r="E2103" s="105">
        <v>5.1285797312060353E-3</v>
      </c>
      <c r="G2103">
        <v>2096</v>
      </c>
      <c r="H2103">
        <f t="shared" ca="1" si="68"/>
        <v>8.4076984003384897E-3</v>
      </c>
    </row>
    <row r="2104" spans="2:8">
      <c r="B2104" s="13">
        <v>43557</v>
      </c>
      <c r="C2104">
        <v>929.939392</v>
      </c>
      <c r="D2104" s="262">
        <f t="shared" si="67"/>
        <v>0.69672912324923664</v>
      </c>
      <c r="E2104" s="105">
        <v>5.1279837916375238E-3</v>
      </c>
      <c r="G2104">
        <v>2097</v>
      </c>
      <c r="H2104">
        <f t="shared" ca="1" si="68"/>
        <v>1.8792459722446322E-2</v>
      </c>
    </row>
    <row r="2105" spans="2:8">
      <c r="B2105" s="13">
        <v>42193</v>
      </c>
      <c r="C2105">
        <v>548.07769800000005</v>
      </c>
      <c r="D2105" s="262">
        <f t="shared" si="67"/>
        <v>-0.30215503561142321</v>
      </c>
      <c r="E2105" s="105">
        <v>5.1249631333734813E-3</v>
      </c>
      <c r="G2105">
        <v>2098</v>
      </c>
      <c r="H2105">
        <f t="shared" ca="1" si="68"/>
        <v>-3.1973399353010405E-2</v>
      </c>
    </row>
    <row r="2106" spans="2:8">
      <c r="B2106" s="13">
        <v>43776</v>
      </c>
      <c r="C2106">
        <v>785.38604699999996</v>
      </c>
      <c r="D2106" s="262">
        <f t="shared" si="67"/>
        <v>-0.87022183119871654</v>
      </c>
      <c r="E2106" s="105">
        <v>5.1172240899595373E-3</v>
      </c>
      <c r="G2106">
        <v>2099</v>
      </c>
      <c r="H2106">
        <f t="shared" ca="1" si="68"/>
        <v>9.5482318868804362E-3</v>
      </c>
    </row>
    <row r="2107" spans="2:8">
      <c r="B2107" s="13">
        <v>45021</v>
      </c>
      <c r="C2107">
        <v>6051.7578130000002</v>
      </c>
      <c r="D2107" s="262">
        <f t="shared" si="67"/>
        <v>2.3974249601399628E-2</v>
      </c>
      <c r="E2107" s="105">
        <v>5.1168998241637696E-3</v>
      </c>
      <c r="G2107">
        <v>2100</v>
      </c>
      <c r="H2107">
        <f t="shared" ca="1" si="68"/>
        <v>2.7759727087541673E-2</v>
      </c>
    </row>
    <row r="2108" spans="2:8">
      <c r="B2108" s="13">
        <v>45012</v>
      </c>
      <c r="C2108">
        <v>5910.0683589999999</v>
      </c>
      <c r="D2108" s="262">
        <f t="shared" si="67"/>
        <v>90.915679599333131</v>
      </c>
      <c r="E2108" s="105">
        <v>5.1044853457462422E-3</v>
      </c>
      <c r="G2108">
        <v>2101</v>
      </c>
      <c r="H2108">
        <f t="shared" ca="1" si="68"/>
        <v>6.0091801865234983E-5</v>
      </c>
    </row>
    <row r="2109" spans="2:8">
      <c r="B2109" s="13">
        <v>38771</v>
      </c>
      <c r="C2109">
        <v>64.298805000000002</v>
      </c>
      <c r="D2109" s="262">
        <f t="shared" si="67"/>
        <v>5.217350850160541E-2</v>
      </c>
      <c r="E2109" s="105">
        <v>5.0909977531500353E-3</v>
      </c>
      <c r="G2109">
        <v>2102</v>
      </c>
      <c r="H2109">
        <f t="shared" ca="1" si="68"/>
        <v>-1.1099615179704399E-2</v>
      </c>
    </row>
    <row r="2110" spans="2:8">
      <c r="B2110" s="13">
        <v>38903</v>
      </c>
      <c r="C2110">
        <v>61.110458000000001</v>
      </c>
      <c r="D2110" s="262">
        <f t="shared" si="67"/>
        <v>1.391569044601352</v>
      </c>
      <c r="E2110" s="105">
        <v>5.0745770930830372E-3</v>
      </c>
      <c r="G2110">
        <v>2103</v>
      </c>
      <c r="H2110">
        <f t="shared" ca="1" si="68"/>
        <v>4.2218129429094801E-2</v>
      </c>
    </row>
    <row r="2111" spans="2:8">
      <c r="B2111" s="13">
        <v>37830</v>
      </c>
      <c r="C2111">
        <v>25.552454000000001</v>
      </c>
      <c r="D2111" s="262">
        <f t="shared" si="67"/>
        <v>-0.96962279302670407</v>
      </c>
      <c r="E2111" s="105">
        <v>5.0663459049485708E-3</v>
      </c>
      <c r="G2111">
        <v>2104</v>
      </c>
      <c r="H2111">
        <f t="shared" ca="1" si="68"/>
        <v>4.9015289287559924E-2</v>
      </c>
    </row>
    <row r="2112" spans="2:8">
      <c r="B2112" s="13">
        <v>44006</v>
      </c>
      <c r="C2112">
        <v>841.17193599999996</v>
      </c>
      <c r="D2112" s="262">
        <f t="shared" si="67"/>
        <v>6.9956818075573652</v>
      </c>
      <c r="E2112" s="105">
        <v>5.0653050363789432E-3</v>
      </c>
      <c r="G2112">
        <v>2105</v>
      </c>
      <c r="H2112">
        <f t="shared" ca="1" si="68"/>
        <v>-3.2226321506153607E-2</v>
      </c>
    </row>
    <row r="2113" spans="2:8">
      <c r="B2113" s="13">
        <v>40205</v>
      </c>
      <c r="C2113">
        <v>105.203278</v>
      </c>
      <c r="D2113" s="262">
        <f t="shared" si="67"/>
        <v>5.2868104496745678E-2</v>
      </c>
      <c r="E2113" s="105">
        <v>5.0553857109460832E-3</v>
      </c>
      <c r="G2113">
        <v>2106</v>
      </c>
      <c r="H2113">
        <f t="shared" ca="1" si="68"/>
        <v>-4.0479639010135106E-2</v>
      </c>
    </row>
    <row r="2114" spans="2:8">
      <c r="B2114" s="13">
        <v>41191</v>
      </c>
      <c r="C2114">
        <v>99.920661999999993</v>
      </c>
      <c r="D2114" s="262">
        <f t="shared" si="67"/>
        <v>-0.9260888061771827</v>
      </c>
      <c r="E2114" s="105">
        <v>5.0473420732509312E-3</v>
      </c>
      <c r="G2114">
        <v>2107</v>
      </c>
      <c r="H2114">
        <f t="shared" ca="1" si="68"/>
        <v>2.3520717045032641E-2</v>
      </c>
    </row>
    <row r="2115" spans="2:8">
      <c r="B2115" s="13">
        <v>43339</v>
      </c>
      <c r="C2115">
        <v>1351.901611</v>
      </c>
      <c r="D2115" s="262">
        <f t="shared" si="67"/>
        <v>20.365444356303819</v>
      </c>
      <c r="E2115" s="105">
        <v>5.0437412149104592E-3</v>
      </c>
      <c r="G2115">
        <v>2108</v>
      </c>
      <c r="H2115">
        <f t="shared" ca="1" si="68"/>
        <v>-2.3131170338201688E-2</v>
      </c>
    </row>
    <row r="2116" spans="2:8">
      <c r="B2116" s="13">
        <v>38525</v>
      </c>
      <c r="C2116">
        <v>63.275145999999999</v>
      </c>
      <c r="D2116" s="262">
        <f t="shared" si="67"/>
        <v>-0.45136450080987167</v>
      </c>
      <c r="E2116" s="105">
        <v>5.0329679437394088E-3</v>
      </c>
      <c r="G2116">
        <v>2109</v>
      </c>
      <c r="H2116">
        <f t="shared" ca="1" si="68"/>
        <v>5.8651663449870828E-2</v>
      </c>
    </row>
    <row r="2117" spans="2:8">
      <c r="B2117" s="13">
        <v>40457</v>
      </c>
      <c r="C2117">
        <v>115.33184799999999</v>
      </c>
      <c r="D2117" s="262">
        <f t="shared" si="67"/>
        <v>0.29571640414159273</v>
      </c>
      <c r="E2117" s="105">
        <v>5.0308775604609342E-3</v>
      </c>
      <c r="G2117">
        <v>2110</v>
      </c>
      <c r="H2117">
        <f t="shared" ca="1" si="68"/>
        <v>-3.1888666149806357E-3</v>
      </c>
    </row>
    <row r="2118" spans="2:8">
      <c r="B2118" s="13">
        <v>41072</v>
      </c>
      <c r="C2118">
        <v>89.010101000000006</v>
      </c>
      <c r="D2118" s="262">
        <f t="shared" si="67"/>
        <v>-0.97485963315341473</v>
      </c>
      <c r="E2118" s="105">
        <v>5.0227255015629236E-3</v>
      </c>
      <c r="G2118">
        <v>2111</v>
      </c>
      <c r="H2118">
        <f t="shared" ca="1" si="68"/>
        <v>4.0352124133525583E-2</v>
      </c>
    </row>
    <row r="2119" spans="2:8">
      <c r="B2119" s="13">
        <v>44348</v>
      </c>
      <c r="C2119">
        <v>3540.5251459999999</v>
      </c>
      <c r="D2119" s="262">
        <f t="shared" si="67"/>
        <v>33.25652401456712</v>
      </c>
      <c r="E2119" s="105">
        <v>5.0118952822932415E-3</v>
      </c>
      <c r="G2119">
        <v>2112</v>
      </c>
      <c r="H2119">
        <f t="shared" ca="1" si="68"/>
        <v>-5.6484050177052839E-2</v>
      </c>
    </row>
    <row r="2120" spans="2:8">
      <c r="B2120" s="13">
        <v>40406</v>
      </c>
      <c r="C2120">
        <v>103.35330999999999</v>
      </c>
      <c r="D2120" s="262">
        <f t="shared" ref="D2120:D2183" si="69">(C2120-C2121)/C2121</f>
        <v>9.3655186187536071E-2</v>
      </c>
      <c r="E2120" s="105">
        <v>5.0118877381176907E-3</v>
      </c>
      <c r="G2120">
        <v>2113</v>
      </c>
      <c r="H2120">
        <f t="shared" ca="1" si="68"/>
        <v>-2.4101472596922142E-2</v>
      </c>
    </row>
    <row r="2121" spans="2:8">
      <c r="B2121" s="13">
        <v>40163</v>
      </c>
      <c r="C2121">
        <v>94.502646999999996</v>
      </c>
      <c r="D2121" s="262">
        <f t="shared" si="69"/>
        <v>-0.88513404657541728</v>
      </c>
      <c r="E2121" s="105">
        <v>5.0020261655848259E-3</v>
      </c>
      <c r="G2121">
        <v>2114</v>
      </c>
      <c r="H2121">
        <f t="shared" ref="H2121:H2184" ca="1" si="70">_xlfn.NORM.INV(RAND(),N$9,N$10)</f>
        <v>2.6446461319577081E-2</v>
      </c>
    </row>
    <row r="2122" spans="2:8">
      <c r="B2122" s="13">
        <v>43655</v>
      </c>
      <c r="C2122">
        <v>822.72113000000002</v>
      </c>
      <c r="D2122" s="262">
        <f t="shared" si="69"/>
        <v>-0.27239862744634985</v>
      </c>
      <c r="E2122" s="105">
        <v>5.0020220275271508E-3</v>
      </c>
      <c r="G2122">
        <v>2115</v>
      </c>
      <c r="H2122">
        <f t="shared" ca="1" si="70"/>
        <v>1.3681237507690527E-2</v>
      </c>
    </row>
    <row r="2123" spans="2:8">
      <c r="B2123" s="13">
        <v>43243</v>
      </c>
      <c r="C2123">
        <v>1130.730591</v>
      </c>
      <c r="D2123" s="262">
        <f t="shared" si="69"/>
        <v>-0.8715297857183435</v>
      </c>
      <c r="E2123" s="105">
        <v>4.9794678837142515E-3</v>
      </c>
      <c r="G2123">
        <v>2116</v>
      </c>
      <c r="H2123">
        <f t="shared" ca="1" si="70"/>
        <v>2.7176022593975377E-2</v>
      </c>
    </row>
    <row r="2124" spans="2:8">
      <c r="B2124" s="13">
        <v>45287</v>
      </c>
      <c r="C2124">
        <v>8801.5</v>
      </c>
      <c r="D2124" s="262">
        <f t="shared" si="69"/>
        <v>104.239679349171</v>
      </c>
      <c r="E2124">
        <v>4.9726024960570769E-3</v>
      </c>
      <c r="G2124">
        <v>2117</v>
      </c>
      <c r="H2124">
        <f t="shared" ca="1" si="70"/>
        <v>1.07014696899178E-2</v>
      </c>
    </row>
    <row r="2125" spans="2:8">
      <c r="B2125" s="13">
        <v>39017</v>
      </c>
      <c r="C2125">
        <v>83.632903999999996</v>
      </c>
      <c r="D2125" s="262">
        <f t="shared" si="69"/>
        <v>0.63343882186178124</v>
      </c>
      <c r="E2125" s="105">
        <v>4.9210463245185528E-3</v>
      </c>
      <c r="G2125">
        <v>2118</v>
      </c>
      <c r="H2125">
        <f t="shared" ca="1" si="70"/>
        <v>-1.9464298018719059E-2</v>
      </c>
    </row>
    <row r="2126" spans="2:8">
      <c r="B2126" s="13">
        <v>38253</v>
      </c>
      <c r="C2126">
        <v>51.200512000000003</v>
      </c>
      <c r="D2126" s="262">
        <f t="shared" si="69"/>
        <v>-0.53943859835655883</v>
      </c>
      <c r="E2126" s="105">
        <v>4.9100355436265978E-3</v>
      </c>
      <c r="G2126">
        <v>2119</v>
      </c>
      <c r="H2126">
        <f t="shared" ca="1" si="70"/>
        <v>-3.8460369322120207E-2</v>
      </c>
    </row>
    <row r="2127" spans="2:8">
      <c r="B2127" s="13">
        <v>40379</v>
      </c>
      <c r="C2127">
        <v>111.169785</v>
      </c>
      <c r="D2127" s="262">
        <f t="shared" si="69"/>
        <v>0.12699097096719875</v>
      </c>
      <c r="E2127" s="105">
        <v>4.8992481021405999E-3</v>
      </c>
      <c r="G2127">
        <v>2120</v>
      </c>
      <c r="H2127">
        <f t="shared" ca="1" si="70"/>
        <v>-4.3625228347589973E-2</v>
      </c>
    </row>
    <row r="2128" spans="2:8">
      <c r="B2128" s="13">
        <v>39085</v>
      </c>
      <c r="C2128">
        <v>98.643012999999996</v>
      </c>
      <c r="D2128" s="262">
        <f t="shared" si="69"/>
        <v>1.2039861276585005E-3</v>
      </c>
      <c r="E2128" s="105">
        <v>4.8975134660201487E-3</v>
      </c>
      <c r="G2128">
        <v>2121</v>
      </c>
      <c r="H2128">
        <f t="shared" ca="1" si="70"/>
        <v>-1.4565772019362018E-2</v>
      </c>
    </row>
    <row r="2129" spans="2:8">
      <c r="B2129" s="13">
        <v>41179</v>
      </c>
      <c r="C2129">
        <v>98.524390999999994</v>
      </c>
      <c r="D2129" s="262">
        <f t="shared" si="69"/>
        <v>-0.98691575152722444</v>
      </c>
      <c r="E2129" s="105">
        <v>4.8953828339001427E-3</v>
      </c>
      <c r="G2129">
        <v>2122</v>
      </c>
      <c r="H2129">
        <f t="shared" ca="1" si="70"/>
        <v>-8.4276113910685697E-3</v>
      </c>
    </row>
    <row r="2130" spans="2:8">
      <c r="B2130" s="13">
        <v>45398</v>
      </c>
      <c r="C2130">
        <v>7530</v>
      </c>
      <c r="D2130" s="262">
        <f t="shared" si="69"/>
        <v>8.9685731662576984</v>
      </c>
      <c r="E2130">
        <v>4.8909902140808941E-3</v>
      </c>
      <c r="G2130">
        <v>2123</v>
      </c>
      <c r="H2130">
        <f t="shared" ca="1" si="70"/>
        <v>1.236145809019645E-2</v>
      </c>
    </row>
    <row r="2131" spans="2:8">
      <c r="B2131" s="13">
        <v>43011</v>
      </c>
      <c r="C2131">
        <v>755.37390100000005</v>
      </c>
      <c r="D2131" s="262">
        <f t="shared" si="69"/>
        <v>11.182124915315663</v>
      </c>
      <c r="E2131" s="105">
        <v>4.8849111336028133E-3</v>
      </c>
      <c r="G2131">
        <v>2124</v>
      </c>
      <c r="H2131">
        <f t="shared" ca="1" si="70"/>
        <v>7.9218232543528302E-3</v>
      </c>
    </row>
    <row r="2132" spans="2:8">
      <c r="B2132" s="13">
        <v>39674</v>
      </c>
      <c r="C2132">
        <v>62.006743999999998</v>
      </c>
      <c r="D2132" s="262">
        <f t="shared" si="69"/>
        <v>-0.77924818807484086</v>
      </c>
      <c r="E2132" s="105">
        <v>4.8780225347585457E-3</v>
      </c>
      <c r="G2132">
        <v>2125</v>
      </c>
      <c r="H2132">
        <f t="shared" ca="1" si="70"/>
        <v>-7.0070920440671678E-3</v>
      </c>
    </row>
    <row r="2133" spans="2:8">
      <c r="B2133" s="13">
        <v>41974</v>
      </c>
      <c r="C2133">
        <v>280.88894699999997</v>
      </c>
      <c r="D2133" s="262">
        <f t="shared" si="69"/>
        <v>1.5413365882781707</v>
      </c>
      <c r="E2133" s="105">
        <v>4.8769071080060553E-3</v>
      </c>
      <c r="G2133">
        <v>2126</v>
      </c>
      <c r="H2133">
        <f t="shared" ca="1" si="70"/>
        <v>-1.4843036195177475E-2</v>
      </c>
    </row>
    <row r="2134" spans="2:8">
      <c r="B2134" s="13">
        <v>40567</v>
      </c>
      <c r="C2134">
        <v>110.528038</v>
      </c>
      <c r="D2134" s="262">
        <f t="shared" si="69"/>
        <v>-0.98758377052704993</v>
      </c>
      <c r="E2134" s="105">
        <v>4.8732444408239664E-3</v>
      </c>
      <c r="G2134">
        <v>2127</v>
      </c>
      <c r="H2134">
        <f t="shared" ca="1" si="70"/>
        <v>4.7445217200029657E-2</v>
      </c>
    </row>
    <row r="2135" spans="2:8">
      <c r="B2135" s="13">
        <v>45272</v>
      </c>
      <c r="C2135">
        <v>8901.9003909999992</v>
      </c>
      <c r="D2135" s="262">
        <f t="shared" si="69"/>
        <v>13.176076650034638</v>
      </c>
      <c r="E2135">
        <v>4.8709344997882563E-3</v>
      </c>
      <c r="G2135">
        <v>2128</v>
      </c>
      <c r="H2135">
        <f t="shared" ca="1" si="70"/>
        <v>4.0098383776244736E-2</v>
      </c>
    </row>
    <row r="2136" spans="2:8">
      <c r="B2136" s="13">
        <v>43704</v>
      </c>
      <c r="C2136">
        <v>627.95233199999996</v>
      </c>
      <c r="D2136" s="262">
        <f t="shared" si="69"/>
        <v>-0.13809703969282908</v>
      </c>
      <c r="E2136" s="105">
        <v>4.8566986616790566E-3</v>
      </c>
      <c r="G2136">
        <v>2129</v>
      </c>
      <c r="H2136">
        <f t="shared" ca="1" si="70"/>
        <v>-4.1691629373519648E-3</v>
      </c>
    </row>
    <row r="2137" spans="2:8">
      <c r="B2137" s="13">
        <v>42872</v>
      </c>
      <c r="C2137">
        <v>728.56500200000005</v>
      </c>
      <c r="D2137" s="262">
        <f t="shared" si="69"/>
        <v>7.4887574545409343</v>
      </c>
      <c r="E2137" s="105">
        <v>4.8563359838830755E-3</v>
      </c>
      <c r="G2137">
        <v>2130</v>
      </c>
      <c r="H2137">
        <f t="shared" ca="1" si="70"/>
        <v>2.2212071657928892E-2</v>
      </c>
    </row>
    <row r="2138" spans="2:8">
      <c r="B2138" s="13">
        <v>41402</v>
      </c>
      <c r="C2138">
        <v>85.827049000000002</v>
      </c>
      <c r="D2138" s="262">
        <f t="shared" si="69"/>
        <v>0.65154648217355693</v>
      </c>
      <c r="E2138" s="105">
        <v>4.8530580469703412E-3</v>
      </c>
      <c r="G2138">
        <v>2131</v>
      </c>
      <c r="H2138">
        <f t="shared" ca="1" si="70"/>
        <v>-7.6515188111792526E-3</v>
      </c>
    </row>
    <row r="2139" spans="2:8">
      <c r="B2139" s="13">
        <v>38351</v>
      </c>
      <c r="C2139">
        <v>51.967686</v>
      </c>
      <c r="D2139" s="262">
        <f t="shared" si="69"/>
        <v>-0.20537836469279994</v>
      </c>
      <c r="E2139" s="105">
        <v>4.8371227066911293E-3</v>
      </c>
      <c r="G2139">
        <v>2132</v>
      </c>
      <c r="H2139">
        <f t="shared" ca="1" si="70"/>
        <v>-6.8708190765322724E-2</v>
      </c>
    </row>
    <row r="2140" spans="2:8">
      <c r="B2140" s="13">
        <v>40052</v>
      </c>
      <c r="C2140">
        <v>65.399283999999994</v>
      </c>
      <c r="D2140" s="262">
        <f t="shared" si="69"/>
        <v>-0.91453290824533529</v>
      </c>
      <c r="E2140" s="105">
        <v>4.8180014224628873E-3</v>
      </c>
      <c r="G2140">
        <v>2133</v>
      </c>
      <c r="H2140">
        <f t="shared" ca="1" si="70"/>
        <v>-8.387190803763668E-2</v>
      </c>
    </row>
    <row r="2141" spans="2:8">
      <c r="B2141" s="13">
        <v>42599</v>
      </c>
      <c r="C2141">
        <v>765.19842500000004</v>
      </c>
      <c r="D2141" s="262">
        <f t="shared" si="69"/>
        <v>8.0868943782325449</v>
      </c>
      <c r="E2141" s="105">
        <v>4.8074739614151511E-3</v>
      </c>
      <c r="G2141">
        <v>2134</v>
      </c>
      <c r="H2141">
        <f t="shared" ca="1" si="70"/>
        <v>6.7626000842005906E-3</v>
      </c>
    </row>
    <row r="2142" spans="2:8">
      <c r="B2142" s="13">
        <v>41551</v>
      </c>
      <c r="C2142">
        <v>84.209014999999994</v>
      </c>
      <c r="D2142" s="262">
        <f t="shared" si="69"/>
        <v>-0.91559195843471275</v>
      </c>
      <c r="E2142" s="105">
        <v>4.8064340247068417E-3</v>
      </c>
      <c r="G2142">
        <v>2135</v>
      </c>
      <c r="H2142">
        <f t="shared" ca="1" si="70"/>
        <v>1.2704486131122931E-2</v>
      </c>
    </row>
    <row r="2143" spans="2:8">
      <c r="B2143" s="13">
        <v>43867</v>
      </c>
      <c r="C2143">
        <v>997.64209000000005</v>
      </c>
      <c r="D2143" s="262">
        <f t="shared" si="69"/>
        <v>-0.86522265784830354</v>
      </c>
      <c r="E2143" s="105">
        <v>4.8035226522365288E-3</v>
      </c>
      <c r="G2143">
        <v>2136</v>
      </c>
      <c r="H2143">
        <f t="shared" ca="1" si="70"/>
        <v>3.0979472630215887E-2</v>
      </c>
    </row>
    <row r="2144" spans="2:8">
      <c r="B2144" s="13">
        <v>45180</v>
      </c>
      <c r="C2144">
        <v>7402.1499020000001</v>
      </c>
      <c r="D2144" s="262">
        <f t="shared" si="69"/>
        <v>75.935969730040355</v>
      </c>
      <c r="E2144">
        <v>4.7917092828566772E-3</v>
      </c>
      <c r="G2144">
        <v>2137</v>
      </c>
      <c r="H2144">
        <f t="shared" ca="1" si="70"/>
        <v>1.2924772503534736E-2</v>
      </c>
    </row>
    <row r="2145" spans="2:8">
      <c r="B2145" s="13">
        <v>41137</v>
      </c>
      <c r="C2145">
        <v>96.211822999999995</v>
      </c>
      <c r="D2145" s="262">
        <f t="shared" si="69"/>
        <v>-0.90487478406572353</v>
      </c>
      <c r="E2145" s="105">
        <v>4.7846308815900542E-3</v>
      </c>
      <c r="G2145">
        <v>2138</v>
      </c>
      <c r="H2145">
        <f t="shared" ca="1" si="70"/>
        <v>1.236340549125027E-3</v>
      </c>
    </row>
    <row r="2146" spans="2:8">
      <c r="B2146" s="13">
        <v>42353</v>
      </c>
      <c r="C2146">
        <v>1011.422913</v>
      </c>
      <c r="D2146" s="262">
        <f t="shared" si="69"/>
        <v>14.967536227243995</v>
      </c>
      <c r="E2146" s="105">
        <v>4.778094410482746E-3</v>
      </c>
      <c r="G2146">
        <v>2139</v>
      </c>
      <c r="H2146">
        <f t="shared" ca="1" si="70"/>
        <v>-1.2266673665448303E-2</v>
      </c>
    </row>
    <row r="2147" spans="2:8">
      <c r="B2147" s="13">
        <v>39672</v>
      </c>
      <c r="C2147">
        <v>63.342452999999999</v>
      </c>
      <c r="D2147" s="262">
        <f t="shared" si="69"/>
        <v>-0.29640860828392018</v>
      </c>
      <c r="E2147" s="105">
        <v>4.7744926981546877E-3</v>
      </c>
      <c r="G2147">
        <v>2140</v>
      </c>
      <c r="H2147">
        <f t="shared" ca="1" si="70"/>
        <v>-5.5290671197232411E-2</v>
      </c>
    </row>
    <row r="2148" spans="2:8">
      <c r="B2148" s="13">
        <v>41470</v>
      </c>
      <c r="C2148">
        <v>90.027327999999997</v>
      </c>
      <c r="D2148" s="262">
        <f t="shared" si="69"/>
        <v>-0.90811778292842182</v>
      </c>
      <c r="E2148" s="105">
        <v>4.7452660227698187E-3</v>
      </c>
      <c r="G2148">
        <v>2141</v>
      </c>
      <c r="H2148">
        <f t="shared" ca="1" si="70"/>
        <v>-2.5621236783488183E-2</v>
      </c>
    </row>
    <row r="2149" spans="2:8">
      <c r="B2149" s="13">
        <v>42405</v>
      </c>
      <c r="C2149">
        <v>979.81231700000001</v>
      </c>
      <c r="D2149" s="262">
        <f t="shared" si="69"/>
        <v>13.959254209176327</v>
      </c>
      <c r="E2149" s="105">
        <v>4.7424271852459033E-3</v>
      </c>
      <c r="G2149">
        <v>2142</v>
      </c>
      <c r="H2149">
        <f t="shared" ca="1" si="70"/>
        <v>-3.5452450132591809E-2</v>
      </c>
    </row>
    <row r="2150" spans="2:8">
      <c r="B2150" s="13">
        <v>38789</v>
      </c>
      <c r="C2150">
        <v>65.498740999999995</v>
      </c>
      <c r="D2150" s="262">
        <f t="shared" si="69"/>
        <v>0.21438670234720794</v>
      </c>
      <c r="E2150" s="105">
        <v>4.733151091178024E-3</v>
      </c>
      <c r="G2150">
        <v>2143</v>
      </c>
      <c r="H2150">
        <f t="shared" ca="1" si="70"/>
        <v>-1.3121793007882148E-2</v>
      </c>
    </row>
    <row r="2151" spans="2:8">
      <c r="B2151" s="13">
        <v>38345</v>
      </c>
      <c r="C2151">
        <v>53.935654</v>
      </c>
      <c r="D2151" s="262">
        <f t="shared" si="69"/>
        <v>-0.93603193681546759</v>
      </c>
      <c r="E2151" s="105">
        <v>4.6600311540487011E-3</v>
      </c>
      <c r="G2151">
        <v>2144</v>
      </c>
      <c r="H2151">
        <f t="shared" ca="1" si="70"/>
        <v>-3.0123828173112127E-2</v>
      </c>
    </row>
    <row r="2152" spans="2:8">
      <c r="B2152" s="13">
        <v>43614</v>
      </c>
      <c r="C2152">
        <v>843.165344</v>
      </c>
      <c r="D2152" s="262">
        <f t="shared" si="69"/>
        <v>12.777708581381498</v>
      </c>
      <c r="E2152" s="105">
        <v>4.635479972925495E-3</v>
      </c>
      <c r="G2152">
        <v>2145</v>
      </c>
      <c r="H2152">
        <f t="shared" ca="1" si="70"/>
        <v>-4.1357118108065714E-2</v>
      </c>
    </row>
    <row r="2153" spans="2:8">
      <c r="B2153" s="13">
        <v>39685</v>
      </c>
      <c r="C2153">
        <v>61.197792</v>
      </c>
      <c r="D2153" s="262">
        <f t="shared" si="69"/>
        <v>-0.28478208306062236</v>
      </c>
      <c r="E2153" s="105">
        <v>4.632326514791116E-3</v>
      </c>
      <c r="G2153">
        <v>2146</v>
      </c>
      <c r="H2153">
        <f t="shared" ca="1" si="70"/>
        <v>-3.1900728839158565E-2</v>
      </c>
    </row>
    <row r="2154" spans="2:8">
      <c r="B2154" s="13">
        <v>41397</v>
      </c>
      <c r="C2154">
        <v>85.565239000000005</v>
      </c>
      <c r="D2154" s="262">
        <f t="shared" si="69"/>
        <v>-0.98628187150252766</v>
      </c>
      <c r="E2154" s="105">
        <v>4.6105584304126403E-3</v>
      </c>
      <c r="G2154">
        <v>2147</v>
      </c>
      <c r="H2154">
        <f t="shared" ca="1" si="70"/>
        <v>4.7737057565607366E-2</v>
      </c>
    </row>
    <row r="2155" spans="2:8">
      <c r="B2155" s="13">
        <v>44487</v>
      </c>
      <c r="C2155">
        <v>6237.3842770000001</v>
      </c>
      <c r="D2155" s="262">
        <f t="shared" si="69"/>
        <v>100.23706238565073</v>
      </c>
      <c r="E2155" s="105">
        <v>4.6029952929546175E-3</v>
      </c>
      <c r="G2155">
        <v>2148</v>
      </c>
      <c r="H2155">
        <f t="shared" ca="1" si="70"/>
        <v>-6.0687603029290389E-2</v>
      </c>
    </row>
    <row r="2156" spans="2:8">
      <c r="B2156" s="13">
        <v>39679</v>
      </c>
      <c r="C2156">
        <v>61.611668000000002</v>
      </c>
      <c r="D2156" s="262">
        <f t="shared" si="69"/>
        <v>-0.92046917378530257</v>
      </c>
      <c r="E2156" s="105">
        <v>4.6008200099195932E-3</v>
      </c>
      <c r="G2156">
        <v>2149</v>
      </c>
      <c r="H2156">
        <f t="shared" ca="1" si="70"/>
        <v>1.3733106400565326E-2</v>
      </c>
    </row>
    <row r="2157" spans="2:8">
      <c r="B2157" s="13">
        <v>42593</v>
      </c>
      <c r="C2157">
        <v>774.68914800000005</v>
      </c>
      <c r="D2157" s="262">
        <f t="shared" si="69"/>
        <v>0.13323779879550757</v>
      </c>
      <c r="E2157" s="105">
        <v>4.5962484800601347E-3</v>
      </c>
      <c r="G2157">
        <v>2150</v>
      </c>
      <c r="H2157">
        <f t="shared" ca="1" si="70"/>
        <v>-3.9128876238334796E-2</v>
      </c>
    </row>
    <row r="2158" spans="2:8">
      <c r="B2158" s="13">
        <v>42782</v>
      </c>
      <c r="C2158">
        <v>683.60687299999995</v>
      </c>
      <c r="D2158" s="262">
        <f t="shared" si="69"/>
        <v>-0.72963017291998034</v>
      </c>
      <c r="E2158" s="105">
        <v>4.591973722653955E-3</v>
      </c>
      <c r="G2158">
        <v>2151</v>
      </c>
      <c r="H2158">
        <f t="shared" ca="1" si="70"/>
        <v>-3.2166557031681716E-5</v>
      </c>
    </row>
    <row r="2159" spans="2:8">
      <c r="B2159" s="13">
        <v>44217</v>
      </c>
      <c r="C2159">
        <v>2528.4140630000002</v>
      </c>
      <c r="D2159" s="262">
        <f t="shared" si="69"/>
        <v>-0.31727346147092306</v>
      </c>
      <c r="E2159" s="105">
        <v>4.5793190003096812E-3</v>
      </c>
      <c r="G2159">
        <v>2152</v>
      </c>
      <c r="H2159">
        <f t="shared" ca="1" si="70"/>
        <v>6.194929678303894E-2</v>
      </c>
    </row>
    <row r="2160" spans="2:8">
      <c r="B2160" s="13">
        <v>44363</v>
      </c>
      <c r="C2160">
        <v>3703.4067380000001</v>
      </c>
      <c r="D2160" s="262">
        <f t="shared" si="69"/>
        <v>-0.50537156659654747</v>
      </c>
      <c r="E2160" s="105">
        <v>4.579069713347407E-3</v>
      </c>
      <c r="G2160">
        <v>2153</v>
      </c>
      <c r="H2160">
        <f t="shared" ca="1" si="70"/>
        <v>-6.5707612466561233E-2</v>
      </c>
    </row>
    <row r="2161" spans="2:8">
      <c r="B2161" s="13">
        <v>45117</v>
      </c>
      <c r="C2161">
        <v>7487.25</v>
      </c>
      <c r="D2161" s="262">
        <f t="shared" si="69"/>
        <v>76.80283242524655</v>
      </c>
      <c r="E2161">
        <v>4.5752599167298872E-3</v>
      </c>
      <c r="G2161">
        <v>2154</v>
      </c>
      <c r="H2161">
        <f t="shared" ca="1" si="70"/>
        <v>6.7751173380732319E-2</v>
      </c>
    </row>
    <row r="2162" spans="2:8">
      <c r="B2162" s="13">
        <v>41221</v>
      </c>
      <c r="C2162">
        <v>96.233643000000001</v>
      </c>
      <c r="D2162" s="262">
        <f t="shared" si="69"/>
        <v>0.27099409133609753</v>
      </c>
      <c r="E2162" s="105">
        <v>4.5548360015399882E-3</v>
      </c>
      <c r="G2162">
        <v>2155</v>
      </c>
      <c r="H2162">
        <f t="shared" ca="1" si="70"/>
        <v>-1.0886529985409388E-2</v>
      </c>
    </row>
    <row r="2163" spans="2:8">
      <c r="B2163" s="13">
        <v>38695</v>
      </c>
      <c r="C2163">
        <v>75.715255999999997</v>
      </c>
      <c r="D2163" s="262">
        <f t="shared" si="69"/>
        <v>4.7427129807869992E-2</v>
      </c>
      <c r="E2163" s="105">
        <v>4.548746924703433E-3</v>
      </c>
      <c r="G2163">
        <v>2156</v>
      </c>
      <c r="H2163">
        <f t="shared" ca="1" si="70"/>
        <v>4.8931061546731949E-2</v>
      </c>
    </row>
    <row r="2164" spans="2:8">
      <c r="B2164" s="13">
        <v>38729</v>
      </c>
      <c r="C2164">
        <v>72.286895999999999</v>
      </c>
      <c r="D2164" s="262">
        <f t="shared" si="69"/>
        <v>-0.97942711322928178</v>
      </c>
      <c r="E2164" s="105">
        <v>4.5260364415561378E-3</v>
      </c>
      <c r="G2164">
        <v>2157</v>
      </c>
      <c r="H2164">
        <f t="shared" ca="1" si="70"/>
        <v>-8.1192889718267491E-2</v>
      </c>
    </row>
    <row r="2165" spans="2:8">
      <c r="B2165" s="13">
        <v>44340</v>
      </c>
      <c r="C2165">
        <v>3513.6972660000001</v>
      </c>
      <c r="D2165" s="262">
        <f t="shared" si="69"/>
        <v>162.34363125303452</v>
      </c>
      <c r="E2165" s="105">
        <v>4.5149102312224149E-3</v>
      </c>
      <c r="G2165">
        <v>2158</v>
      </c>
      <c r="H2165">
        <f t="shared" ca="1" si="70"/>
        <v>-2.2532877071194862E-2</v>
      </c>
    </row>
    <row r="2166" spans="2:8">
      <c r="B2166" s="13">
        <v>37748</v>
      </c>
      <c r="C2166">
        <v>21.511075999999999</v>
      </c>
      <c r="D2166" s="262">
        <f t="shared" si="69"/>
        <v>-0.99654836641515721</v>
      </c>
      <c r="E2166" s="105">
        <v>4.5111079782350098E-3</v>
      </c>
      <c r="G2166">
        <v>2159</v>
      </c>
      <c r="H2166">
        <f t="shared" ca="1" si="70"/>
        <v>-3.1407301094402644E-2</v>
      </c>
    </row>
    <row r="2167" spans="2:8">
      <c r="B2167" s="13">
        <v>45037</v>
      </c>
      <c r="C2167">
        <v>6232.1435549999997</v>
      </c>
      <c r="D2167" s="262">
        <f t="shared" si="69"/>
        <v>0.26025434107878875</v>
      </c>
      <c r="E2167" s="105">
        <v>4.4858387112332943E-3</v>
      </c>
      <c r="G2167">
        <v>2160</v>
      </c>
      <c r="H2167">
        <f t="shared" ca="1" si="70"/>
        <v>-6.218532735169236E-3</v>
      </c>
    </row>
    <row r="2168" spans="2:8">
      <c r="B2168" s="13">
        <v>44452</v>
      </c>
      <c r="C2168">
        <v>4945.1474609999996</v>
      </c>
      <c r="D2168" s="262">
        <f t="shared" si="69"/>
        <v>6.4851316886776944</v>
      </c>
      <c r="E2168" s="105">
        <v>4.4714754754756735E-3</v>
      </c>
      <c r="G2168">
        <v>2161</v>
      </c>
      <c r="H2168">
        <f t="shared" ca="1" si="70"/>
        <v>-3.0642305870345152E-2</v>
      </c>
    </row>
    <row r="2169" spans="2:8">
      <c r="B2169" s="13">
        <v>43734</v>
      </c>
      <c r="C2169">
        <v>660.66272000000004</v>
      </c>
      <c r="D2169" s="262">
        <f t="shared" si="69"/>
        <v>11.575736493016789</v>
      </c>
      <c r="E2169" s="105">
        <v>4.4679223077228273E-3</v>
      </c>
      <c r="G2169">
        <v>2162</v>
      </c>
      <c r="H2169">
        <f t="shared" ca="1" si="70"/>
        <v>9.4072922504824952E-3</v>
      </c>
    </row>
    <row r="2170" spans="2:8">
      <c r="B2170" s="13">
        <v>38317</v>
      </c>
      <c r="C2170">
        <v>52.534714000000001</v>
      </c>
      <c r="D2170" s="262">
        <f t="shared" si="69"/>
        <v>-0.99289980262539934</v>
      </c>
      <c r="E2170" s="105">
        <v>4.4641202067217467E-3</v>
      </c>
      <c r="G2170">
        <v>2163</v>
      </c>
      <c r="H2170">
        <f t="shared" ca="1" si="70"/>
        <v>-5.6905343393787253E-3</v>
      </c>
    </row>
    <row r="2171" spans="2:8">
      <c r="B2171" s="13">
        <v>45176</v>
      </c>
      <c r="C2171">
        <v>7399.0498049999997</v>
      </c>
      <c r="D2171" s="262">
        <f t="shared" si="69"/>
        <v>8.4691170403552594</v>
      </c>
      <c r="E2171">
        <v>4.459505461485669E-3</v>
      </c>
      <c r="G2171">
        <v>2164</v>
      </c>
      <c r="H2171">
        <f t="shared" ca="1" si="70"/>
        <v>7.0505842480593547E-3</v>
      </c>
    </row>
    <row r="2172" spans="2:8">
      <c r="B2172" s="13">
        <v>43777</v>
      </c>
      <c r="C2172">
        <v>781.38751200000002</v>
      </c>
      <c r="D2172" s="262">
        <f t="shared" si="69"/>
        <v>6.7904612781515787</v>
      </c>
      <c r="E2172" s="105">
        <v>4.4586193437523422E-3</v>
      </c>
      <c r="G2172">
        <v>2165</v>
      </c>
      <c r="H2172">
        <f t="shared" ca="1" si="70"/>
        <v>-1.0076030467086817E-2</v>
      </c>
    </row>
    <row r="2173" spans="2:8">
      <c r="B2173" s="13">
        <v>40753</v>
      </c>
      <c r="C2173">
        <v>100.300545</v>
      </c>
      <c r="D2173" s="262">
        <f t="shared" si="69"/>
        <v>-0.87402078682649542</v>
      </c>
      <c r="E2173" s="105">
        <v>4.454978980166318E-3</v>
      </c>
      <c r="G2173">
        <v>2166</v>
      </c>
      <c r="H2173">
        <f t="shared" ca="1" si="70"/>
        <v>-5.2282880242641074E-3</v>
      </c>
    </row>
    <row r="2174" spans="2:8">
      <c r="B2174" s="13">
        <v>42936</v>
      </c>
      <c r="C2174">
        <v>796.167419</v>
      </c>
      <c r="D2174" s="262">
        <f t="shared" si="69"/>
        <v>11.439943900775747</v>
      </c>
      <c r="E2174" s="105">
        <v>4.4545281070335731E-3</v>
      </c>
      <c r="G2174">
        <v>2167</v>
      </c>
      <c r="H2174">
        <f t="shared" ca="1" si="70"/>
        <v>3.3410950693773804E-2</v>
      </c>
    </row>
    <row r="2175" spans="2:8">
      <c r="B2175" s="13">
        <v>39660</v>
      </c>
      <c r="C2175">
        <v>64.000884999999997</v>
      </c>
      <c r="D2175" s="262">
        <f t="shared" si="69"/>
        <v>-0.15932646220070115</v>
      </c>
      <c r="E2175" s="105">
        <v>4.4287160755164092E-3</v>
      </c>
      <c r="G2175">
        <v>2168</v>
      </c>
      <c r="H2175">
        <f t="shared" ca="1" si="70"/>
        <v>1.8632550581479234E-2</v>
      </c>
    </row>
    <row r="2176" spans="2:8">
      <c r="B2176" s="13">
        <v>41505</v>
      </c>
      <c r="C2176">
        <v>76.130486000000005</v>
      </c>
      <c r="D2176" s="262">
        <f t="shared" si="69"/>
        <v>-0.23086957635681701</v>
      </c>
      <c r="E2176" s="105">
        <v>4.4284814676673881E-3</v>
      </c>
      <c r="G2176">
        <v>2169</v>
      </c>
      <c r="H2176">
        <f t="shared" ca="1" si="70"/>
        <v>1.0946534109439825E-3</v>
      </c>
    </row>
    <row r="2177" spans="2:8">
      <c r="B2177" s="13">
        <v>41170</v>
      </c>
      <c r="C2177">
        <v>98.982544000000004</v>
      </c>
      <c r="D2177" s="262">
        <f t="shared" si="69"/>
        <v>-0.86987532750580587</v>
      </c>
      <c r="E2177" s="105">
        <v>4.4277707541124697E-3</v>
      </c>
      <c r="G2177">
        <v>2170</v>
      </c>
      <c r="H2177">
        <f t="shared" ca="1" si="70"/>
        <v>1.0436295287072191E-2</v>
      </c>
    </row>
    <row r="2178" spans="2:8">
      <c r="B2178" s="13">
        <v>42584</v>
      </c>
      <c r="C2178">
        <v>760.67468299999996</v>
      </c>
      <c r="D2178" s="262">
        <f t="shared" si="69"/>
        <v>10.434031319976961</v>
      </c>
      <c r="E2178" s="105">
        <v>4.4029542133781187E-3</v>
      </c>
      <c r="G2178">
        <v>2171</v>
      </c>
      <c r="H2178">
        <f t="shared" ca="1" si="70"/>
        <v>3.7750516913566336E-3</v>
      </c>
    </row>
    <row r="2179" spans="2:8">
      <c r="B2179" s="13">
        <v>38806</v>
      </c>
      <c r="C2179">
        <v>66.527252000000004</v>
      </c>
      <c r="D2179" s="262">
        <f t="shared" si="69"/>
        <v>-0.98883980408984484</v>
      </c>
      <c r="E2179" s="105">
        <v>4.3995059050123938E-3</v>
      </c>
      <c r="G2179">
        <v>2172</v>
      </c>
      <c r="H2179">
        <f t="shared" ca="1" si="70"/>
        <v>2.9063691268082226E-2</v>
      </c>
    </row>
    <row r="2180" spans="2:8">
      <c r="B2180" s="13">
        <v>44523</v>
      </c>
      <c r="C2180">
        <v>5961.1186520000001</v>
      </c>
      <c r="D2180" s="262">
        <f t="shared" si="69"/>
        <v>62.013177885176297</v>
      </c>
      <c r="E2180" s="105">
        <v>4.3578988424584691E-3</v>
      </c>
      <c r="G2180">
        <v>2173</v>
      </c>
      <c r="H2180">
        <f t="shared" ca="1" si="70"/>
        <v>-4.0822584301915252E-2</v>
      </c>
    </row>
    <row r="2181" spans="2:8">
      <c r="B2181" s="13">
        <v>39126</v>
      </c>
      <c r="C2181">
        <v>94.601142999999993</v>
      </c>
      <c r="D2181" s="262">
        <f t="shared" si="69"/>
        <v>2.1759158839633725</v>
      </c>
      <c r="E2181" s="105">
        <v>4.3478499975134408E-3</v>
      </c>
      <c r="G2181">
        <v>2174</v>
      </c>
      <c r="H2181">
        <f t="shared" ca="1" si="70"/>
        <v>1.8649883410270986E-2</v>
      </c>
    </row>
    <row r="2182" spans="2:8">
      <c r="B2182" s="13">
        <v>37629</v>
      </c>
      <c r="C2182">
        <v>29.787043000000001</v>
      </c>
      <c r="D2182" s="262">
        <f t="shared" si="69"/>
        <v>0.33093525244146321</v>
      </c>
      <c r="E2182" s="105">
        <v>4.3428061466757083E-3</v>
      </c>
      <c r="G2182">
        <v>2175</v>
      </c>
      <c r="H2182">
        <f t="shared" ca="1" si="70"/>
        <v>-8.9954604525055354E-2</v>
      </c>
    </row>
    <row r="2183" spans="2:8">
      <c r="B2183" s="13">
        <v>37706</v>
      </c>
      <c r="C2183">
        <v>22.380534999999998</v>
      </c>
      <c r="D2183" s="262">
        <f t="shared" si="69"/>
        <v>-0.77210034379541881</v>
      </c>
      <c r="E2183" s="105">
        <v>4.3350065567417193E-3</v>
      </c>
      <c r="G2183">
        <v>2176</v>
      </c>
      <c r="H2183">
        <f t="shared" ca="1" si="70"/>
        <v>-1.3606116230501647E-2</v>
      </c>
    </row>
    <row r="2184" spans="2:8">
      <c r="B2184" s="13">
        <v>40757</v>
      </c>
      <c r="C2184">
        <v>98.203461000000004</v>
      </c>
      <c r="D2184" s="262">
        <f t="shared" ref="D2184:D2247" si="71">(C2184-C2185)/C2185</f>
        <v>-0.98698654128014729</v>
      </c>
      <c r="E2184" s="105">
        <v>4.3329610512029696E-3</v>
      </c>
      <c r="G2184">
        <v>2177</v>
      </c>
      <c r="H2184">
        <f t="shared" ca="1" si="70"/>
        <v>2.0901461721431888E-3</v>
      </c>
    </row>
    <row r="2185" spans="2:8">
      <c r="B2185" s="13">
        <v>45110</v>
      </c>
      <c r="C2185">
        <v>7546.2998049999997</v>
      </c>
      <c r="D2185" s="262">
        <f t="shared" si="71"/>
        <v>92.007515352039292</v>
      </c>
      <c r="E2185">
        <v>4.3253747562415927E-3</v>
      </c>
      <c r="G2185">
        <v>2178</v>
      </c>
      <c r="H2185">
        <f t="shared" ref="H2185:H2248" ca="1" si="72">_xlfn.NORM.INV(RAND(),N$9,N$10)</f>
        <v>9.6983680319829881E-3</v>
      </c>
    </row>
    <row r="2186" spans="2:8">
      <c r="B2186" s="13">
        <v>41443</v>
      </c>
      <c r="C2186">
        <v>81.136452000000006</v>
      </c>
      <c r="D2186" s="262">
        <f t="shared" si="71"/>
        <v>-0.31746180655789563</v>
      </c>
      <c r="E2186" s="105">
        <v>4.3209226154345059E-3</v>
      </c>
      <c r="G2186">
        <v>2179</v>
      </c>
      <c r="H2186">
        <f t="shared" ca="1" si="72"/>
        <v>2.4305756185170938E-3</v>
      </c>
    </row>
    <row r="2187" spans="2:8">
      <c r="B2187" s="13">
        <v>39282</v>
      </c>
      <c r="C2187">
        <v>118.874596</v>
      </c>
      <c r="D2187" s="262">
        <f t="shared" si="71"/>
        <v>0.12110372926437918</v>
      </c>
      <c r="E2187" s="105">
        <v>4.2996166396862918E-3</v>
      </c>
      <c r="G2187">
        <v>2180</v>
      </c>
      <c r="H2187">
        <f t="shared" ca="1" si="72"/>
        <v>-2.2548590379539421E-2</v>
      </c>
    </row>
    <row r="2188" spans="2:8">
      <c r="B2188" s="13">
        <v>40387</v>
      </c>
      <c r="C2188">
        <v>106.033539</v>
      </c>
      <c r="D2188" s="262">
        <f t="shared" si="71"/>
        <v>-0.98178735346949109</v>
      </c>
      <c r="E2188" s="105">
        <v>4.2962516904607806E-3</v>
      </c>
      <c r="G2188">
        <v>2181</v>
      </c>
      <c r="H2188">
        <f t="shared" ca="1" si="72"/>
        <v>-2.5398377324719338E-2</v>
      </c>
    </row>
    <row r="2189" spans="2:8">
      <c r="B2189" s="13">
        <v>44497</v>
      </c>
      <c r="C2189">
        <v>5821.9731449999999</v>
      </c>
      <c r="D2189" s="262">
        <f t="shared" si="71"/>
        <v>110.61236859006415</v>
      </c>
      <c r="E2189" s="105">
        <v>4.2912784574149045E-3</v>
      </c>
      <c r="G2189">
        <v>2182</v>
      </c>
      <c r="H2189">
        <f t="shared" ca="1" si="72"/>
        <v>8.3021747775688364E-3</v>
      </c>
    </row>
    <row r="2190" spans="2:8">
      <c r="B2190" s="13">
        <v>38881</v>
      </c>
      <c r="C2190">
        <v>52.162436999999997</v>
      </c>
      <c r="D2190" s="262">
        <f t="shared" si="71"/>
        <v>-0.99284068164015227</v>
      </c>
      <c r="E2190" s="105">
        <v>4.2901169261762885E-3</v>
      </c>
      <c r="G2190">
        <v>2183</v>
      </c>
      <c r="H2190">
        <f t="shared" ca="1" si="72"/>
        <v>-7.4937386160020079E-3</v>
      </c>
    </row>
    <row r="2191" spans="2:8">
      <c r="B2191" s="13">
        <v>45190</v>
      </c>
      <c r="C2191">
        <v>7285.9501950000003</v>
      </c>
      <c r="D2191" s="262">
        <f t="shared" si="71"/>
        <v>8.2175017662276097</v>
      </c>
      <c r="E2191">
        <v>4.2868007718828071E-3</v>
      </c>
      <c r="G2191">
        <v>2184</v>
      </c>
      <c r="H2191">
        <f t="shared" ca="1" si="72"/>
        <v>2.7572342247649609E-2</v>
      </c>
    </row>
    <row r="2192" spans="2:8">
      <c r="B2192" s="13">
        <v>42934</v>
      </c>
      <c r="C2192">
        <v>790.44738800000005</v>
      </c>
      <c r="D2192" s="262">
        <f t="shared" si="71"/>
        <v>14.514073624311546</v>
      </c>
      <c r="E2192" s="105">
        <v>4.276672567721752E-3</v>
      </c>
      <c r="G2192">
        <v>2185</v>
      </c>
      <c r="H2192">
        <f t="shared" ca="1" si="72"/>
        <v>-7.629845908176329E-3</v>
      </c>
    </row>
    <row r="2193" spans="2:8">
      <c r="B2193" s="13">
        <v>38254</v>
      </c>
      <c r="C2193">
        <v>50.950344000000001</v>
      </c>
      <c r="D2193" s="262">
        <f t="shared" si="71"/>
        <v>-0.49763435693199815</v>
      </c>
      <c r="E2193" s="105">
        <v>4.273386008545892E-3</v>
      </c>
      <c r="G2193">
        <v>2186</v>
      </c>
      <c r="H2193">
        <f t="shared" ca="1" si="72"/>
        <v>2.597786907624167E-2</v>
      </c>
    </row>
    <row r="2194" spans="2:8">
      <c r="B2194" s="13">
        <v>40170</v>
      </c>
      <c r="C2194">
        <v>101.42083700000001</v>
      </c>
      <c r="D2194" s="262">
        <f t="shared" si="71"/>
        <v>-0.98643571466754465</v>
      </c>
      <c r="E2194" s="105">
        <v>4.2694964163758698E-3</v>
      </c>
      <c r="G2194">
        <v>2187</v>
      </c>
      <c r="H2194">
        <f t="shared" ca="1" si="72"/>
        <v>3.43010996778607E-2</v>
      </c>
    </row>
    <row r="2195" spans="2:8">
      <c r="B2195" s="13">
        <v>45215</v>
      </c>
      <c r="C2195">
        <v>7477.0498049999997</v>
      </c>
      <c r="D2195" s="262">
        <f t="shared" si="71"/>
        <v>72.102855962023213</v>
      </c>
      <c r="E2195">
        <v>4.2576516325961711E-3</v>
      </c>
      <c r="G2195">
        <v>2188</v>
      </c>
      <c r="H2195">
        <f t="shared" ca="1" si="72"/>
        <v>-4.1496961236787326E-3</v>
      </c>
    </row>
    <row r="2196" spans="2:8">
      <c r="B2196" s="13">
        <v>40442</v>
      </c>
      <c r="C2196">
        <v>102.281227</v>
      </c>
      <c r="D2196" s="262">
        <f t="shared" si="71"/>
        <v>-0.98496400044141208</v>
      </c>
      <c r="E2196" s="105">
        <v>4.2510296223301882E-3</v>
      </c>
      <c r="G2196">
        <v>2189</v>
      </c>
      <c r="H2196">
        <f t="shared" ca="1" si="72"/>
        <v>-2.061686451044123E-2</v>
      </c>
    </row>
    <row r="2197" spans="2:8">
      <c r="B2197" s="13">
        <v>44886</v>
      </c>
      <c r="C2197">
        <v>6802.4228519999997</v>
      </c>
      <c r="D2197" s="262">
        <f t="shared" si="71"/>
        <v>72.260873248495997</v>
      </c>
      <c r="E2197" s="105">
        <v>4.2479934208831645E-3</v>
      </c>
      <c r="G2197">
        <v>2190</v>
      </c>
      <c r="H2197">
        <f t="shared" ca="1" si="72"/>
        <v>-1.5742458338230381E-3</v>
      </c>
    </row>
    <row r="2198" spans="2:8">
      <c r="B2198" s="13">
        <v>41156</v>
      </c>
      <c r="C2198">
        <v>92.852058</v>
      </c>
      <c r="D2198" s="262">
        <f t="shared" si="71"/>
        <v>0.89248424844960872</v>
      </c>
      <c r="E2198" s="105">
        <v>4.2474344642487397E-3</v>
      </c>
      <c r="G2198">
        <v>2191</v>
      </c>
      <c r="H2198">
        <f t="shared" ca="1" si="72"/>
        <v>1.4395059339753335E-2</v>
      </c>
    </row>
    <row r="2199" spans="2:8">
      <c r="B2199" s="13">
        <v>40004</v>
      </c>
      <c r="C2199">
        <v>49.063583000000001</v>
      </c>
      <c r="D2199" s="262">
        <f t="shared" si="71"/>
        <v>-0.98634594690890298</v>
      </c>
      <c r="E2199" s="105">
        <v>4.2354929321701132E-3</v>
      </c>
      <c r="G2199">
        <v>2192</v>
      </c>
      <c r="H2199">
        <f t="shared" ca="1" si="72"/>
        <v>3.3765811778366482E-2</v>
      </c>
    </row>
    <row r="2200" spans="2:8">
      <c r="B2200" s="13">
        <v>44365</v>
      </c>
      <c r="C2200">
        <v>3593.3347170000002</v>
      </c>
      <c r="D2200" s="262">
        <f t="shared" si="71"/>
        <v>54.236980497551372</v>
      </c>
      <c r="E2200" s="105">
        <v>4.2349225271083027E-3</v>
      </c>
      <c r="G2200">
        <v>2193</v>
      </c>
      <c r="H2200">
        <f t="shared" ca="1" si="72"/>
        <v>4.9385710309871695E-3</v>
      </c>
    </row>
    <row r="2201" spans="2:8">
      <c r="B2201" s="13">
        <v>38797</v>
      </c>
      <c r="C2201">
        <v>65.053061999999997</v>
      </c>
      <c r="D2201" s="262">
        <f t="shared" si="71"/>
        <v>-0.430863512726334</v>
      </c>
      <c r="E2201" s="105">
        <v>4.2339319289262448E-3</v>
      </c>
      <c r="G2201">
        <v>2194</v>
      </c>
      <c r="H2201">
        <f t="shared" ca="1" si="72"/>
        <v>1.498730095584988E-2</v>
      </c>
    </row>
    <row r="2202" spans="2:8">
      <c r="B2202" s="13">
        <v>40371</v>
      </c>
      <c r="C2202">
        <v>114.301338</v>
      </c>
      <c r="D2202" s="262">
        <f t="shared" si="71"/>
        <v>0.22668168201911112</v>
      </c>
      <c r="E2202" s="105">
        <v>4.2327166719622481E-3</v>
      </c>
      <c r="G2202">
        <v>2195</v>
      </c>
      <c r="H2202">
        <f t="shared" ca="1" si="72"/>
        <v>2.6201553800689229E-2</v>
      </c>
    </row>
    <row r="2203" spans="2:8">
      <c r="B2203" s="13">
        <v>41236</v>
      </c>
      <c r="C2203">
        <v>93.179298000000003</v>
      </c>
      <c r="D2203" s="262">
        <f t="shared" si="71"/>
        <v>-0.47299707261751228</v>
      </c>
      <c r="E2203" s="105">
        <v>4.2322056698570988E-3</v>
      </c>
      <c r="G2203">
        <v>2196</v>
      </c>
      <c r="H2203">
        <f t="shared" ca="1" si="72"/>
        <v>-1.8496306766785948E-3</v>
      </c>
    </row>
    <row r="2204" spans="2:8">
      <c r="B2204" s="13">
        <v>41647</v>
      </c>
      <c r="C2204">
        <v>176.80983000000001</v>
      </c>
      <c r="D2204" s="262">
        <f t="shared" si="71"/>
        <v>0.78404392402901812</v>
      </c>
      <c r="E2204" s="105">
        <v>4.1942087682068085E-3</v>
      </c>
      <c r="G2204">
        <v>2197</v>
      </c>
      <c r="H2204">
        <f t="shared" ca="1" si="72"/>
        <v>5.2153171804522683E-3</v>
      </c>
    </row>
    <row r="2205" spans="2:8">
      <c r="B2205" s="13">
        <v>40424</v>
      </c>
      <c r="C2205">
        <v>99.106209000000007</v>
      </c>
      <c r="D2205" s="262">
        <f t="shared" si="71"/>
        <v>-2.9130966484634282E-2</v>
      </c>
      <c r="E2205" s="105">
        <v>4.1779494088341656E-3</v>
      </c>
      <c r="G2205">
        <v>2198</v>
      </c>
      <c r="H2205">
        <f t="shared" ca="1" si="72"/>
        <v>8.187185076220533E-3</v>
      </c>
    </row>
    <row r="2206" spans="2:8">
      <c r="B2206" s="13">
        <v>40750</v>
      </c>
      <c r="C2206">
        <v>102.07989499999999</v>
      </c>
      <c r="D2206" s="262">
        <f t="shared" si="71"/>
        <v>-6.7880094813712613E-2</v>
      </c>
      <c r="E2206" s="105">
        <v>4.1675060150264788E-3</v>
      </c>
      <c r="G2206">
        <v>2199</v>
      </c>
      <c r="H2206">
        <f t="shared" ca="1" si="72"/>
        <v>-6.8328349162526517E-2</v>
      </c>
    </row>
    <row r="2207" spans="2:8">
      <c r="B2207" s="13">
        <v>39353</v>
      </c>
      <c r="C2207">
        <v>109.513695</v>
      </c>
      <c r="D2207" s="262">
        <f t="shared" si="71"/>
        <v>0.78254445069224554</v>
      </c>
      <c r="E2207" s="105">
        <v>4.16674334515318E-3</v>
      </c>
      <c r="G2207">
        <v>2200</v>
      </c>
      <c r="H2207">
        <f t="shared" ca="1" si="72"/>
        <v>4.7866155534585994E-3</v>
      </c>
    </row>
    <row r="2208" spans="2:8">
      <c r="B2208" s="13">
        <v>39524</v>
      </c>
      <c r="C2208">
        <v>61.436726</v>
      </c>
      <c r="D2208" s="262">
        <f t="shared" si="71"/>
        <v>0.17354806994635186</v>
      </c>
      <c r="E2208" s="105">
        <v>4.1592944986610474E-3</v>
      </c>
      <c r="G2208">
        <v>2201</v>
      </c>
      <c r="H2208">
        <f t="shared" ca="1" si="72"/>
        <v>-1.5922911980311295E-2</v>
      </c>
    </row>
    <row r="2209" spans="2:8">
      <c r="B2209" s="13">
        <v>38321</v>
      </c>
      <c r="C2209">
        <v>52.351264999999998</v>
      </c>
      <c r="D2209" s="262">
        <f t="shared" si="71"/>
        <v>-0.93270241544785704</v>
      </c>
      <c r="E2209" s="105">
        <v>4.1581885922712652E-3</v>
      </c>
      <c r="G2209">
        <v>2202</v>
      </c>
      <c r="H2209">
        <f t="shared" ca="1" si="72"/>
        <v>9.4638498305423535E-3</v>
      </c>
    </row>
    <row r="2210" spans="2:8">
      <c r="B2210" s="13">
        <v>42592</v>
      </c>
      <c r="C2210">
        <v>777.90704300000004</v>
      </c>
      <c r="D2210" s="262">
        <f t="shared" si="71"/>
        <v>0.13111594718860914</v>
      </c>
      <c r="E2210" s="105">
        <v>4.153788662597864E-3</v>
      </c>
      <c r="G2210">
        <v>2203</v>
      </c>
      <c r="H2210">
        <f t="shared" ca="1" si="72"/>
        <v>-4.932177114576311E-2</v>
      </c>
    </row>
    <row r="2211" spans="2:8">
      <c r="B2211" s="13">
        <v>42769</v>
      </c>
      <c r="C2211">
        <v>687.73413100000005</v>
      </c>
      <c r="D2211" s="262">
        <f t="shared" si="71"/>
        <v>16.621069946334117</v>
      </c>
      <c r="E2211" s="105">
        <v>4.1536461752186933E-3</v>
      </c>
      <c r="G2211">
        <v>2204</v>
      </c>
      <c r="H2211">
        <f t="shared" ca="1" si="72"/>
        <v>-2.4208426881185775E-2</v>
      </c>
    </row>
    <row r="2212" spans="2:8">
      <c r="B2212" s="13">
        <v>37999</v>
      </c>
      <c r="C2212">
        <v>39.029079000000003</v>
      </c>
      <c r="D2212" s="262">
        <f t="shared" si="71"/>
        <v>-0.57857055988584005</v>
      </c>
      <c r="E2212" s="105">
        <v>4.1423715551836184E-3</v>
      </c>
      <c r="G2212">
        <v>2205</v>
      </c>
      <c r="H2212">
        <f t="shared" ca="1" si="72"/>
        <v>-2.3592888992949552E-2</v>
      </c>
    </row>
    <row r="2213" spans="2:8">
      <c r="B2213" s="13">
        <v>41086</v>
      </c>
      <c r="C2213">
        <v>92.611182999999997</v>
      </c>
      <c r="D2213" s="262">
        <f t="shared" si="71"/>
        <v>2.3794663459845498</v>
      </c>
      <c r="E2213" s="105">
        <v>4.1340824656890046E-3</v>
      </c>
      <c r="G2213">
        <v>2206</v>
      </c>
      <c r="H2213">
        <f t="shared" ca="1" si="72"/>
        <v>-3.1976211269210748E-2</v>
      </c>
    </row>
    <row r="2214" spans="2:8">
      <c r="B2214" s="13">
        <v>38084</v>
      </c>
      <c r="C2214">
        <v>27.404084999999998</v>
      </c>
      <c r="D2214" s="262">
        <f t="shared" si="71"/>
        <v>-0.95819115135794464</v>
      </c>
      <c r="E2214" s="105">
        <v>4.1301337477842801E-3</v>
      </c>
      <c r="G2214">
        <v>2207</v>
      </c>
      <c r="H2214">
        <f t="shared" ca="1" si="72"/>
        <v>5.9389537783248424E-2</v>
      </c>
    </row>
    <row r="2215" spans="2:8">
      <c r="B2215" s="13">
        <v>42747</v>
      </c>
      <c r="C2215">
        <v>655.461365</v>
      </c>
      <c r="D2215" s="262">
        <f t="shared" si="71"/>
        <v>0.11601236844786415</v>
      </c>
      <c r="E2215" s="105">
        <v>4.1082212002084683E-3</v>
      </c>
      <c r="G2215">
        <v>2208</v>
      </c>
      <c r="H2215">
        <f t="shared" ca="1" si="72"/>
        <v>3.6069781726807394E-2</v>
      </c>
    </row>
    <row r="2216" spans="2:8">
      <c r="B2216" s="13">
        <v>42702</v>
      </c>
      <c r="C2216">
        <v>587.32446300000004</v>
      </c>
      <c r="D2216" s="262">
        <f t="shared" si="71"/>
        <v>-0.32165528993028603</v>
      </c>
      <c r="E2216" s="105">
        <v>4.1061752799089546E-3</v>
      </c>
      <c r="G2216">
        <v>2209</v>
      </c>
      <c r="H2216">
        <f t="shared" ca="1" si="72"/>
        <v>5.5813566642851494E-3</v>
      </c>
    </row>
    <row r="2217" spans="2:8">
      <c r="B2217" s="13">
        <v>43082</v>
      </c>
      <c r="C2217">
        <v>865.82006799999999</v>
      </c>
      <c r="D2217" s="262">
        <f t="shared" si="71"/>
        <v>10.266862985056617</v>
      </c>
      <c r="E2217" s="105">
        <v>4.0948492816662001E-3</v>
      </c>
      <c r="G2217">
        <v>2210</v>
      </c>
      <c r="H2217">
        <f t="shared" ca="1" si="72"/>
        <v>-1.9340423003092178E-2</v>
      </c>
    </row>
    <row r="2218" spans="2:8">
      <c r="B2218" s="13">
        <v>41509</v>
      </c>
      <c r="C2218">
        <v>76.846596000000005</v>
      </c>
      <c r="D2218" s="262">
        <f t="shared" si="71"/>
        <v>-0.24025059177807159</v>
      </c>
      <c r="E2218" s="105">
        <v>4.0935643937066645E-3</v>
      </c>
      <c r="G2218">
        <v>2211</v>
      </c>
      <c r="H2218">
        <f t="shared" ca="1" si="72"/>
        <v>7.7962695780939992E-2</v>
      </c>
    </row>
    <row r="2219" spans="2:8">
      <c r="B2219" s="13">
        <v>40448</v>
      </c>
      <c r="C2219">
        <v>101.147293</v>
      </c>
      <c r="D2219" s="262">
        <f t="shared" si="71"/>
        <v>3.258989402980236</v>
      </c>
      <c r="E2219" s="105">
        <v>4.093375856940684E-3</v>
      </c>
      <c r="G2219">
        <v>2212</v>
      </c>
      <c r="H2219">
        <f t="shared" ca="1" si="72"/>
        <v>2.9076795111544596E-2</v>
      </c>
    </row>
    <row r="2220" spans="2:8">
      <c r="B2220" s="13">
        <v>37795</v>
      </c>
      <c r="C2220">
        <v>23.749130000000001</v>
      </c>
      <c r="D2220" s="262">
        <f t="shared" si="71"/>
        <v>-4.0513321102215788E-3</v>
      </c>
      <c r="E2220" s="105">
        <v>4.0844268495163214E-3</v>
      </c>
      <c r="G2220">
        <v>2213</v>
      </c>
      <c r="H2220">
        <f t="shared" ca="1" si="72"/>
        <v>2.4031814157374574E-2</v>
      </c>
    </row>
    <row r="2221" spans="2:8">
      <c r="B2221" s="13">
        <v>37792</v>
      </c>
      <c r="C2221">
        <v>23.845737</v>
      </c>
      <c r="D2221" s="262">
        <f t="shared" si="71"/>
        <v>-0.9727798214533846</v>
      </c>
      <c r="E2221" s="105">
        <v>4.0678121682772702E-3</v>
      </c>
      <c r="G2221">
        <v>2214</v>
      </c>
      <c r="H2221">
        <f t="shared" ca="1" si="72"/>
        <v>-4.4690832890845016E-3</v>
      </c>
    </row>
    <row r="2222" spans="2:8">
      <c r="B2222" s="13">
        <v>42270</v>
      </c>
      <c r="C2222">
        <v>876.03161599999999</v>
      </c>
      <c r="D2222" s="262">
        <f t="shared" si="71"/>
        <v>10.229697139076395</v>
      </c>
      <c r="E2222" s="105">
        <v>4.0550727667178332E-3</v>
      </c>
      <c r="G2222">
        <v>2215</v>
      </c>
      <c r="H2222">
        <f t="shared" ca="1" si="72"/>
        <v>-5.8795034004421057E-2</v>
      </c>
    </row>
    <row r="2223" spans="2:8">
      <c r="B2223" s="13">
        <v>41528</v>
      </c>
      <c r="C2223">
        <v>78.010261999999997</v>
      </c>
      <c r="D2223" s="262">
        <f t="shared" si="71"/>
        <v>-0.97084116268317711</v>
      </c>
      <c r="E2223" s="105">
        <v>4.0321517789828889E-3</v>
      </c>
      <c r="G2223">
        <v>2216</v>
      </c>
      <c r="H2223">
        <f t="shared" ca="1" si="72"/>
        <v>1.0673346490514537E-2</v>
      </c>
    </row>
    <row r="2224" spans="2:8">
      <c r="B2224" s="13">
        <v>44267</v>
      </c>
      <c r="C2224">
        <v>2675.3557129999999</v>
      </c>
      <c r="D2224" s="262">
        <f t="shared" si="71"/>
        <v>3.3278299719807767</v>
      </c>
      <c r="E2224" s="105">
        <v>4.0310562717188201E-3</v>
      </c>
      <c r="G2224">
        <v>2217</v>
      </c>
      <c r="H2224">
        <f t="shared" ca="1" si="72"/>
        <v>-1.1386112766957805E-2</v>
      </c>
    </row>
    <row r="2225" spans="2:8">
      <c r="B2225" s="13">
        <v>42656</v>
      </c>
      <c r="C2225">
        <v>618.17486599999995</v>
      </c>
      <c r="D2225" s="262">
        <f t="shared" si="71"/>
        <v>-0.2681910204549886</v>
      </c>
      <c r="E2225" s="105">
        <v>4.0145013069406649E-3</v>
      </c>
      <c r="G2225">
        <v>2218</v>
      </c>
      <c r="H2225">
        <f t="shared" ca="1" si="72"/>
        <v>7.4210045232227509E-3</v>
      </c>
    </row>
    <row r="2226" spans="2:8">
      <c r="B2226" s="13">
        <v>42307</v>
      </c>
      <c r="C2226">
        <v>844.72161900000003</v>
      </c>
      <c r="D2226" s="262">
        <f t="shared" si="71"/>
        <v>1.8566608344751852</v>
      </c>
      <c r="E2226" s="105">
        <v>4.0128106283628577E-3</v>
      </c>
      <c r="G2226">
        <v>2219</v>
      </c>
      <c r="H2226">
        <f t="shared" ca="1" si="72"/>
        <v>1.039869302528095E-2</v>
      </c>
    </row>
    <row r="2227" spans="2:8">
      <c r="B2227" s="13">
        <v>42011</v>
      </c>
      <c r="C2227">
        <v>295.70245399999999</v>
      </c>
      <c r="D2227" s="262">
        <f t="shared" si="71"/>
        <v>-0.63966393614501171</v>
      </c>
      <c r="E2227" s="105">
        <v>4.0111423192894374E-3</v>
      </c>
      <c r="G2227">
        <v>2220</v>
      </c>
      <c r="H2227">
        <f t="shared" ca="1" si="72"/>
        <v>-2.4500772766876015E-2</v>
      </c>
    </row>
    <row r="2228" spans="2:8">
      <c r="B2228" s="13">
        <v>43602</v>
      </c>
      <c r="C2228">
        <v>820.629639</v>
      </c>
      <c r="D2228" s="262">
        <f t="shared" si="71"/>
        <v>10.929531245375401</v>
      </c>
      <c r="E2228" s="105">
        <v>4.0050598314568539E-3</v>
      </c>
      <c r="G2228">
        <v>2221</v>
      </c>
      <c r="H2228">
        <f t="shared" ca="1" si="72"/>
        <v>-1.1905257275114773E-3</v>
      </c>
    </row>
    <row r="2229" spans="2:8">
      <c r="B2229" s="13">
        <v>40098</v>
      </c>
      <c r="C2229">
        <v>68.789764000000005</v>
      </c>
      <c r="D2229" s="262">
        <f t="shared" si="71"/>
        <v>-0.99183334651114485</v>
      </c>
      <c r="E2229" s="105">
        <v>4.0043549914702608E-3</v>
      </c>
      <c r="G2229">
        <v>2222</v>
      </c>
      <c r="H2229">
        <f t="shared" ca="1" si="72"/>
        <v>-2.9649668674353449E-2</v>
      </c>
    </row>
    <row r="2230" spans="2:8">
      <c r="B2230" s="13">
        <v>45251</v>
      </c>
      <c r="C2230">
        <v>8423.25</v>
      </c>
      <c r="D2230" s="262">
        <f t="shared" si="71"/>
        <v>10.665973328437619</v>
      </c>
      <c r="E2230">
        <v>3.9989277590628571E-3</v>
      </c>
      <c r="G2230">
        <v>2223</v>
      </c>
      <c r="H2230">
        <f t="shared" ca="1" si="72"/>
        <v>5.2592865508687608E-2</v>
      </c>
    </row>
    <row r="2231" spans="2:8">
      <c r="B2231" s="13">
        <v>42900</v>
      </c>
      <c r="C2231">
        <v>722.03576699999996</v>
      </c>
      <c r="D2231" s="262">
        <f t="shared" si="71"/>
        <v>-0.90614257611589544</v>
      </c>
      <c r="E2231" s="105">
        <v>3.9881718642990355E-3</v>
      </c>
      <c r="G2231">
        <v>2224</v>
      </c>
      <c r="H2231">
        <f t="shared" ca="1" si="72"/>
        <v>-9.8828416440360743E-3</v>
      </c>
    </row>
    <row r="2232" spans="2:8">
      <c r="B2232" s="13">
        <v>45355</v>
      </c>
      <c r="C2232">
        <v>7692.8999020000001</v>
      </c>
      <c r="D2232" s="262">
        <f t="shared" si="71"/>
        <v>314.1628788932473</v>
      </c>
      <c r="E2232">
        <v>3.9738864495157426E-3</v>
      </c>
      <c r="G2232">
        <v>2225</v>
      </c>
      <c r="H2232">
        <f t="shared" ca="1" si="72"/>
        <v>-1.8700202041718587E-3</v>
      </c>
    </row>
    <row r="2233" spans="2:8">
      <c r="B2233" s="13">
        <v>37680</v>
      </c>
      <c r="C2233">
        <v>24.409282999999999</v>
      </c>
      <c r="D2233" s="262">
        <f t="shared" si="71"/>
        <v>-0.99721210418009798</v>
      </c>
      <c r="E2233" s="105">
        <v>3.9736065230832809E-3</v>
      </c>
      <c r="G2233">
        <v>2226</v>
      </c>
      <c r="H2233">
        <f t="shared" ca="1" si="72"/>
        <v>-1.5519351703760049E-3</v>
      </c>
    </row>
    <row r="2234" spans="2:8">
      <c r="B2234" s="13">
        <v>45301</v>
      </c>
      <c r="C2234">
        <v>8755.4501949999994</v>
      </c>
      <c r="D2234" s="262">
        <f t="shared" si="71"/>
        <v>111.07292564225334</v>
      </c>
      <c r="E2234">
        <v>3.9733041435181613E-3</v>
      </c>
      <c r="G2234">
        <v>2227</v>
      </c>
      <c r="H2234">
        <f t="shared" ca="1" si="72"/>
        <v>-2.6544698657787996E-2</v>
      </c>
    </row>
    <row r="2235" spans="2:8">
      <c r="B2235" s="13">
        <v>39482</v>
      </c>
      <c r="C2235">
        <v>78.122794999999996</v>
      </c>
      <c r="D2235" s="262">
        <f t="shared" si="71"/>
        <v>-5.9399844885991079E-2</v>
      </c>
      <c r="E2235" s="105">
        <v>3.9709924449516654E-3</v>
      </c>
      <c r="G2235">
        <v>2228</v>
      </c>
      <c r="H2235">
        <f t="shared" ca="1" si="72"/>
        <v>-4.0366121812037824E-2</v>
      </c>
    </row>
    <row r="2236" spans="2:8">
      <c r="B2236" s="13">
        <v>41372</v>
      </c>
      <c r="C2236">
        <v>83.056327999999993</v>
      </c>
      <c r="D2236" s="262">
        <f t="shared" si="71"/>
        <v>-0.90038626985492798</v>
      </c>
      <c r="E2236" s="105">
        <v>3.9556586390178316E-3</v>
      </c>
      <c r="G2236">
        <v>2229</v>
      </c>
      <c r="H2236">
        <f t="shared" ca="1" si="72"/>
        <v>-4.0912981546433164E-2</v>
      </c>
    </row>
    <row r="2237" spans="2:8">
      <c r="B2237" s="13">
        <v>42530</v>
      </c>
      <c r="C2237">
        <v>833.78393600000004</v>
      </c>
      <c r="D2237" s="262">
        <f t="shared" si="71"/>
        <v>0.50370943390847989</v>
      </c>
      <c r="E2237" s="105">
        <v>3.9537986683822034E-3</v>
      </c>
      <c r="G2237">
        <v>2230</v>
      </c>
      <c r="H2237">
        <f t="shared" ca="1" si="72"/>
        <v>1.1244089605115557E-2</v>
      </c>
    </row>
    <row r="2238" spans="2:8">
      <c r="B2238" s="13">
        <v>42188</v>
      </c>
      <c r="C2238">
        <v>554.48474099999999</v>
      </c>
      <c r="D2238" s="262">
        <f t="shared" si="71"/>
        <v>4.712829564254271</v>
      </c>
      <c r="E2238" s="105">
        <v>3.9493012255390784E-3</v>
      </c>
      <c r="G2238">
        <v>2231</v>
      </c>
      <c r="H2238">
        <f t="shared" ca="1" si="72"/>
        <v>-2.7121246082470553E-2</v>
      </c>
    </row>
    <row r="2239" spans="2:8">
      <c r="B2239" s="13">
        <v>40949</v>
      </c>
      <c r="C2239">
        <v>97.059562999999997</v>
      </c>
      <c r="D2239" s="262">
        <f t="shared" si="71"/>
        <v>-0.6510119157494817</v>
      </c>
      <c r="E2239" s="105">
        <v>3.9437915550920629E-3</v>
      </c>
      <c r="G2239">
        <v>2232</v>
      </c>
      <c r="H2239">
        <f t="shared" ca="1" si="72"/>
        <v>-2.7853374114597582E-2</v>
      </c>
    </row>
    <row r="2240" spans="2:8">
      <c r="B2240" s="13">
        <v>41962</v>
      </c>
      <c r="C2240">
        <v>278.11712599999998</v>
      </c>
      <c r="D2240" s="262">
        <f t="shared" si="71"/>
        <v>8.5855550823388445</v>
      </c>
      <c r="E2240" s="105">
        <v>3.9366078015450915E-3</v>
      </c>
      <c r="G2240">
        <v>2233</v>
      </c>
      <c r="H2240">
        <f t="shared" ca="1" si="72"/>
        <v>3.7410744551258562E-2</v>
      </c>
    </row>
    <row r="2241" spans="2:8">
      <c r="B2241" s="13">
        <v>37862</v>
      </c>
      <c r="C2241">
        <v>29.014191</v>
      </c>
      <c r="D2241" s="262">
        <f t="shared" si="71"/>
        <v>-0.99665055652837242</v>
      </c>
      <c r="E2241" s="105">
        <v>3.899661211179955E-3</v>
      </c>
      <c r="G2241">
        <v>2234</v>
      </c>
      <c r="H2241">
        <f t="shared" ca="1" si="72"/>
        <v>3.7289125883584573E-2</v>
      </c>
    </row>
    <row r="2242" spans="2:8">
      <c r="B2242" s="13">
        <v>44820</v>
      </c>
      <c r="C2242">
        <v>8662.3916019999997</v>
      </c>
      <c r="D2242" s="262">
        <f t="shared" si="71"/>
        <v>0.11394774111335848</v>
      </c>
      <c r="E2242" s="105">
        <v>3.8980988162871729E-3</v>
      </c>
      <c r="G2242">
        <v>2235</v>
      </c>
      <c r="H2242">
        <f t="shared" ca="1" si="72"/>
        <v>-2.9502464557264008E-2</v>
      </c>
    </row>
    <row r="2243" spans="2:8">
      <c r="B2243" s="13">
        <v>45342</v>
      </c>
      <c r="C2243">
        <v>7776.2998049999997</v>
      </c>
      <c r="D2243" s="262">
        <f t="shared" si="71"/>
        <v>0.17170798776060775</v>
      </c>
      <c r="E2243">
        <v>3.8857258064964456E-3</v>
      </c>
      <c r="G2243">
        <v>2236</v>
      </c>
      <c r="H2243">
        <f t="shared" ca="1" si="72"/>
        <v>4.3882631034157009E-2</v>
      </c>
    </row>
    <row r="2244" spans="2:8">
      <c r="B2244" s="13">
        <v>44973</v>
      </c>
      <c r="C2244">
        <v>6636.7216799999997</v>
      </c>
      <c r="D2244" s="262">
        <f t="shared" si="71"/>
        <v>103.55788262747632</v>
      </c>
      <c r="E2244" s="105">
        <v>3.8796919886384673E-3</v>
      </c>
      <c r="G2244">
        <v>2237</v>
      </c>
      <c r="H2244">
        <f t="shared" ca="1" si="72"/>
        <v>2.4162791886464377E-2</v>
      </c>
    </row>
    <row r="2245" spans="2:8">
      <c r="B2245" s="13">
        <v>39667</v>
      </c>
      <c r="C2245">
        <v>63.474139999999998</v>
      </c>
      <c r="D2245" s="262">
        <f t="shared" si="71"/>
        <v>-0.90886115385226329</v>
      </c>
      <c r="E2245" s="105">
        <v>3.867936983663293E-3</v>
      </c>
      <c r="G2245">
        <v>2238</v>
      </c>
      <c r="H2245">
        <f t="shared" ca="1" si="72"/>
        <v>5.0356889876235506E-3</v>
      </c>
    </row>
    <row r="2246" spans="2:8">
      <c r="B2246" s="13">
        <v>42822</v>
      </c>
      <c r="C2246">
        <v>696.45538299999998</v>
      </c>
      <c r="D2246" s="262">
        <f t="shared" si="71"/>
        <v>-0.90402588445367082</v>
      </c>
      <c r="E2246" s="105">
        <v>3.8652947406226873E-3</v>
      </c>
      <c r="G2246">
        <v>2239</v>
      </c>
      <c r="H2246">
        <f t="shared" ca="1" si="72"/>
        <v>4.6293859199113413E-2</v>
      </c>
    </row>
    <row r="2247" spans="2:8">
      <c r="B2247" s="13">
        <v>45131</v>
      </c>
      <c r="C2247">
        <v>7256.7001950000003</v>
      </c>
      <c r="D2247" s="262">
        <f t="shared" si="71"/>
        <v>163.14191692067266</v>
      </c>
      <c r="E2247">
        <v>3.8526316941757755E-3</v>
      </c>
      <c r="G2247">
        <v>2240</v>
      </c>
      <c r="H2247">
        <f t="shared" ca="1" si="72"/>
        <v>-5.3569118844495091E-2</v>
      </c>
    </row>
    <row r="2248" spans="2:8">
      <c r="B2248" s="13">
        <v>39937</v>
      </c>
      <c r="C2248">
        <v>44.209915000000002</v>
      </c>
      <c r="D2248" s="262">
        <f t="shared" ref="D2248:D2311" si="73">(C2248-C2249)/C2249</f>
        <v>-0.65496911109125511</v>
      </c>
      <c r="E2248" s="105">
        <v>3.84486264203807E-3</v>
      </c>
      <c r="G2248">
        <v>2241</v>
      </c>
      <c r="H2248">
        <f t="shared" ca="1" si="72"/>
        <v>-3.2246221161808877E-2</v>
      </c>
    </row>
    <row r="2249" spans="2:8">
      <c r="B2249" s="13">
        <v>40280</v>
      </c>
      <c r="C2249">
        <v>128.13320899999999</v>
      </c>
      <c r="D2249" s="262">
        <f t="shared" si="73"/>
        <v>-0.85190894534077344</v>
      </c>
      <c r="E2249" s="105">
        <v>3.8385659305017724E-3</v>
      </c>
      <c r="G2249">
        <v>2242</v>
      </c>
      <c r="H2249">
        <f t="shared" ref="H2249:H2312" ca="1" si="74">_xlfn.NORM.INV(RAND(),N$9,N$10)</f>
        <v>5.4197143361703779E-3</v>
      </c>
    </row>
    <row r="2250" spans="2:8">
      <c r="B2250" s="13">
        <v>42466</v>
      </c>
      <c r="C2250">
        <v>865.23260500000004</v>
      </c>
      <c r="D2250" s="262">
        <f t="shared" si="73"/>
        <v>24.091038730438964</v>
      </c>
      <c r="E2250" s="105">
        <v>3.8364820253295601E-3</v>
      </c>
      <c r="G2250">
        <v>2243</v>
      </c>
      <c r="H2250">
        <f t="shared" ca="1" si="74"/>
        <v>2.8091930738521106E-2</v>
      </c>
    </row>
    <row r="2251" spans="2:8">
      <c r="B2251" s="13">
        <v>39801</v>
      </c>
      <c r="C2251">
        <v>34.483730000000001</v>
      </c>
      <c r="D2251" s="262">
        <f t="shared" si="73"/>
        <v>-0.95985205798304229</v>
      </c>
      <c r="E2251" s="105">
        <v>3.8337761213077608E-3</v>
      </c>
      <c r="G2251">
        <v>2244</v>
      </c>
      <c r="H2251">
        <f t="shared" ca="1" si="74"/>
        <v>1.201986594641863E-2</v>
      </c>
    </row>
    <row r="2252" spans="2:8">
      <c r="B2252" s="13">
        <v>43518</v>
      </c>
      <c r="C2252">
        <v>858.91650400000003</v>
      </c>
      <c r="D2252" s="262">
        <f t="shared" si="73"/>
        <v>27.944759975244601</v>
      </c>
      <c r="E2252" s="105">
        <v>3.8259197441370507E-3</v>
      </c>
      <c r="G2252">
        <v>2245</v>
      </c>
      <c r="H2252">
        <f t="shared" ca="1" si="74"/>
        <v>-4.2327589186218796E-2</v>
      </c>
    </row>
    <row r="2253" spans="2:8">
      <c r="B2253" s="13">
        <v>38048</v>
      </c>
      <c r="C2253">
        <v>29.674334999999999</v>
      </c>
      <c r="D2253" s="262">
        <f t="shared" si="73"/>
        <v>-0.43835760386306583</v>
      </c>
      <c r="E2253" s="105">
        <v>3.8122718368989133E-3</v>
      </c>
      <c r="G2253">
        <v>2246</v>
      </c>
      <c r="H2253">
        <f t="shared" ca="1" si="74"/>
        <v>4.5773650177355255E-2</v>
      </c>
    </row>
    <row r="2254" spans="2:8">
      <c r="B2254" s="13">
        <v>38302</v>
      </c>
      <c r="C2254">
        <v>52.834927</v>
      </c>
      <c r="D2254" s="262">
        <f t="shared" si="73"/>
        <v>-0.475228704655069</v>
      </c>
      <c r="E2254" s="105">
        <v>3.802542657107355E-3</v>
      </c>
      <c r="G2254">
        <v>2247</v>
      </c>
      <c r="H2254">
        <f t="shared" ca="1" si="74"/>
        <v>-1.123933294436978E-3</v>
      </c>
    </row>
    <row r="2255" spans="2:8">
      <c r="B2255" s="13">
        <v>40752</v>
      </c>
      <c r="C2255">
        <v>100.681816</v>
      </c>
      <c r="D2255" s="262">
        <f t="shared" si="73"/>
        <v>0.12443815821736655</v>
      </c>
      <c r="E2255" s="105">
        <v>3.8012854267142631E-3</v>
      </c>
      <c r="G2255">
        <v>2248</v>
      </c>
      <c r="H2255">
        <f t="shared" ca="1" si="74"/>
        <v>1.8773378281890862E-2</v>
      </c>
    </row>
    <row r="2256" spans="2:8">
      <c r="B2256" s="13">
        <v>40968</v>
      </c>
      <c r="C2256">
        <v>89.539664999999999</v>
      </c>
      <c r="D2256" s="262">
        <f t="shared" si="73"/>
        <v>-6.8612119309382297E-2</v>
      </c>
      <c r="E2256" s="105">
        <v>3.7994410630081362E-3</v>
      </c>
      <c r="G2256">
        <v>2249</v>
      </c>
      <c r="H2256">
        <f t="shared" ca="1" si="74"/>
        <v>-3.7574743267147333E-2</v>
      </c>
    </row>
    <row r="2257" spans="2:8">
      <c r="B2257" s="13">
        <v>39429</v>
      </c>
      <c r="C2257">
        <v>96.135741999999993</v>
      </c>
      <c r="D2257" s="262">
        <f t="shared" si="73"/>
        <v>0.32114744607685586</v>
      </c>
      <c r="E2257" s="105">
        <v>3.7955678009048686E-3</v>
      </c>
      <c r="G2257">
        <v>2250</v>
      </c>
      <c r="H2257">
        <f t="shared" ca="1" si="74"/>
        <v>2.2463566480774563E-2</v>
      </c>
    </row>
    <row r="2258" spans="2:8">
      <c r="B2258" s="13">
        <v>38587</v>
      </c>
      <c r="C2258">
        <v>72.766852999999998</v>
      </c>
      <c r="D2258" s="262">
        <f t="shared" si="73"/>
        <v>-0.9900816312917019</v>
      </c>
      <c r="E2258" s="105">
        <v>3.7835046200661404E-3</v>
      </c>
      <c r="G2258">
        <v>2251</v>
      </c>
      <c r="H2258">
        <f t="shared" ca="1" si="74"/>
        <v>3.6664955893847453E-2</v>
      </c>
    </row>
    <row r="2259" spans="2:8">
      <c r="B2259" s="13">
        <v>44637</v>
      </c>
      <c r="C2259">
        <v>7336.5747069999998</v>
      </c>
      <c r="D2259" s="262">
        <f t="shared" si="73"/>
        <v>-0.16417444586741581</v>
      </c>
      <c r="E2259" s="105">
        <v>3.7818928703958485E-3</v>
      </c>
      <c r="G2259">
        <v>2252</v>
      </c>
      <c r="H2259">
        <f t="shared" ca="1" si="74"/>
        <v>-1.081938871984009E-2</v>
      </c>
    </row>
    <row r="2260" spans="2:8">
      <c r="B2260" s="13">
        <v>44810</v>
      </c>
      <c r="C2260">
        <v>8777.6386719999991</v>
      </c>
      <c r="D2260" s="262">
        <f t="shared" si="73"/>
        <v>119.17392985830637</v>
      </c>
      <c r="E2260" s="105">
        <v>3.7727319651404134E-3</v>
      </c>
      <c r="G2260">
        <v>2253</v>
      </c>
      <c r="H2260">
        <f t="shared" ca="1" si="74"/>
        <v>7.4193939115802493E-2</v>
      </c>
    </row>
    <row r="2261" spans="2:8">
      <c r="B2261" s="13">
        <v>38586</v>
      </c>
      <c r="C2261">
        <v>73.041122000000001</v>
      </c>
      <c r="D2261" s="262">
        <f t="shared" si="73"/>
        <v>-0.2229097041649708</v>
      </c>
      <c r="E2261" s="105">
        <v>3.7691474715830279E-3</v>
      </c>
      <c r="G2261">
        <v>2254</v>
      </c>
      <c r="H2261">
        <f t="shared" ca="1" si="74"/>
        <v>1.9968164500539988E-2</v>
      </c>
    </row>
    <row r="2262" spans="2:8">
      <c r="B2262" s="13">
        <v>40161</v>
      </c>
      <c r="C2262">
        <v>93.993094999999997</v>
      </c>
      <c r="D2262" s="262">
        <f t="shared" si="73"/>
        <v>-0.88531634725766939</v>
      </c>
      <c r="E2262" s="105">
        <v>3.7673408207062305E-3</v>
      </c>
      <c r="G2262">
        <v>2255</v>
      </c>
      <c r="H2262">
        <f t="shared" ca="1" si="74"/>
        <v>-7.5463368149835203E-2</v>
      </c>
    </row>
    <row r="2263" spans="2:8">
      <c r="B2263" s="13">
        <v>42318</v>
      </c>
      <c r="C2263">
        <v>819.58581500000003</v>
      </c>
      <c r="D2263" s="262">
        <f t="shared" si="73"/>
        <v>-0.90627092281479948</v>
      </c>
      <c r="E2263" s="105">
        <v>3.766789473502711E-3</v>
      </c>
      <c r="G2263">
        <v>2256</v>
      </c>
      <c r="H2263">
        <f t="shared" ca="1" si="74"/>
        <v>-3.9039828232928973E-2</v>
      </c>
    </row>
    <row r="2264" spans="2:8">
      <c r="B2264" s="13">
        <v>45292</v>
      </c>
      <c r="C2264">
        <v>8744.2001949999994</v>
      </c>
      <c r="D2264" s="262">
        <f t="shared" si="73"/>
        <v>86.737803813912336</v>
      </c>
      <c r="E2264">
        <v>3.7594199894292113E-3</v>
      </c>
      <c r="G2264">
        <v>2257</v>
      </c>
      <c r="H2264">
        <f t="shared" ca="1" si="74"/>
        <v>-3.8380851727513099E-2</v>
      </c>
    </row>
    <row r="2265" spans="2:8">
      <c r="B2265" s="13">
        <v>40450</v>
      </c>
      <c r="C2265">
        <v>99.662857000000002</v>
      </c>
      <c r="D2265" s="262">
        <f t="shared" si="73"/>
        <v>0.27281427362433819</v>
      </c>
      <c r="E2265" s="105">
        <v>3.7374804812596515E-3</v>
      </c>
      <c r="G2265">
        <v>2258</v>
      </c>
      <c r="H2265">
        <f t="shared" ca="1" si="74"/>
        <v>-2.1188426031440773E-2</v>
      </c>
    </row>
    <row r="2266" spans="2:8">
      <c r="B2266" s="13">
        <v>41527</v>
      </c>
      <c r="C2266">
        <v>78.301177999999993</v>
      </c>
      <c r="D2266" s="262">
        <f t="shared" si="73"/>
        <v>-4.2551723897592285E-2</v>
      </c>
      <c r="E2266" s="105">
        <v>3.7292016786201251E-3</v>
      </c>
      <c r="G2266">
        <v>2259</v>
      </c>
      <c r="H2266">
        <f t="shared" ca="1" si="74"/>
        <v>3.5389926941878889E-2</v>
      </c>
    </row>
    <row r="2267" spans="2:8">
      <c r="B2267" s="13">
        <v>38973</v>
      </c>
      <c r="C2267">
        <v>81.781104999999997</v>
      </c>
      <c r="D2267" s="262">
        <f t="shared" si="73"/>
        <v>-0.91664074202950241</v>
      </c>
      <c r="E2267" s="105">
        <v>3.7147622084823459E-3</v>
      </c>
      <c r="G2267">
        <v>2260</v>
      </c>
      <c r="H2267">
        <f t="shared" ca="1" si="74"/>
        <v>-1.3526615836351636E-2</v>
      </c>
    </row>
    <row r="2268" spans="2:8">
      <c r="B2268" s="13">
        <v>43110</v>
      </c>
      <c r="C2268">
        <v>981.06805399999996</v>
      </c>
      <c r="D2268" s="262">
        <f t="shared" si="73"/>
        <v>9.3333889219156383</v>
      </c>
      <c r="E2268" s="105">
        <v>3.7086559520428082E-3</v>
      </c>
      <c r="G2268">
        <v>2261</v>
      </c>
      <c r="H2268">
        <f t="shared" ca="1" si="74"/>
        <v>-2.6473906879352103E-2</v>
      </c>
    </row>
    <row r="2269" spans="2:8">
      <c r="B2269" s="13">
        <v>40599</v>
      </c>
      <c r="C2269">
        <v>94.941558999999998</v>
      </c>
      <c r="D2269" s="262">
        <f t="shared" si="73"/>
        <v>0.28399708518243538</v>
      </c>
      <c r="E2269" s="105">
        <v>3.7053711542984133E-3</v>
      </c>
      <c r="G2269">
        <v>2262</v>
      </c>
      <c r="H2269">
        <f t="shared" ca="1" si="74"/>
        <v>-1.5757472337717845E-2</v>
      </c>
    </row>
    <row r="2270" spans="2:8">
      <c r="B2270" s="13">
        <v>39591</v>
      </c>
      <c r="C2270">
        <v>73.942192000000006</v>
      </c>
      <c r="D2270" s="262">
        <f t="shared" si="73"/>
        <v>-7.0060535381646144E-3</v>
      </c>
      <c r="E2270" s="105">
        <v>3.7011093853412157E-3</v>
      </c>
      <c r="G2270">
        <v>2263</v>
      </c>
      <c r="H2270">
        <f t="shared" ca="1" si="74"/>
        <v>2.8187782843159381E-2</v>
      </c>
    </row>
    <row r="2271" spans="2:8">
      <c r="B2271" s="13">
        <v>38589</v>
      </c>
      <c r="C2271">
        <v>74.463890000000006</v>
      </c>
      <c r="D2271" s="262">
        <f t="shared" si="73"/>
        <v>-0.41707247593923236</v>
      </c>
      <c r="E2271" s="105">
        <v>3.6968648215631654E-3</v>
      </c>
      <c r="G2271">
        <v>2264</v>
      </c>
      <c r="H2271">
        <f t="shared" ca="1" si="74"/>
        <v>3.0599050249741522E-4</v>
      </c>
    </row>
    <row r="2272" spans="2:8">
      <c r="B2272" s="13">
        <v>40283</v>
      </c>
      <c r="C2272">
        <v>127.741249</v>
      </c>
      <c r="D2272" s="262">
        <f t="shared" si="73"/>
        <v>0.72292396301330863</v>
      </c>
      <c r="E2272" s="105">
        <v>3.695739093957295E-3</v>
      </c>
      <c r="G2272">
        <v>2265</v>
      </c>
      <c r="H2272">
        <f t="shared" ca="1" si="74"/>
        <v>6.2446958715301898E-2</v>
      </c>
    </row>
    <row r="2273" spans="2:8">
      <c r="B2273" s="13">
        <v>39626</v>
      </c>
      <c r="C2273">
        <v>74.142128</v>
      </c>
      <c r="D2273" s="262">
        <f t="shared" si="73"/>
        <v>-7.5198227969072596E-3</v>
      </c>
      <c r="E2273" s="105">
        <v>3.6909968063127139E-3</v>
      </c>
      <c r="G2273">
        <v>2266</v>
      </c>
      <c r="H2273">
        <f t="shared" ca="1" si="74"/>
        <v>9.2436568182742845E-2</v>
      </c>
    </row>
    <row r="2274" spans="2:8">
      <c r="B2274" s="13">
        <v>38552</v>
      </c>
      <c r="C2274">
        <v>74.703888000000006</v>
      </c>
      <c r="D2274" s="262">
        <f t="shared" si="73"/>
        <v>-0.99059257278674695</v>
      </c>
      <c r="E2274" s="105">
        <v>3.6851465715175462E-3</v>
      </c>
      <c r="G2274">
        <v>2267</v>
      </c>
      <c r="H2274">
        <f t="shared" ca="1" si="74"/>
        <v>8.5960132810564468E-3</v>
      </c>
    </row>
    <row r="2275" spans="2:8">
      <c r="B2275" s="13">
        <v>44747</v>
      </c>
      <c r="C2275">
        <v>7940.9477539999998</v>
      </c>
      <c r="D2275" s="262">
        <f t="shared" si="73"/>
        <v>1.8624958135002343</v>
      </c>
      <c r="E2275" s="105">
        <v>3.6808280620859338E-3</v>
      </c>
      <c r="G2275">
        <v>2268</v>
      </c>
      <c r="H2275">
        <f t="shared" ca="1" si="74"/>
        <v>1.1386302422608579E-2</v>
      </c>
    </row>
    <row r="2276" spans="2:8">
      <c r="B2276" s="13">
        <v>44231</v>
      </c>
      <c r="C2276">
        <v>2774.1342770000001</v>
      </c>
      <c r="D2276" s="262">
        <f t="shared" si="73"/>
        <v>36.2338649339951</v>
      </c>
      <c r="E2276" s="105">
        <v>3.673174840631125E-3</v>
      </c>
      <c r="G2276">
        <v>2269</v>
      </c>
      <c r="H2276">
        <f t="shared" ca="1" si="74"/>
        <v>-1.686769313203983E-2</v>
      </c>
    </row>
    <row r="2277" spans="2:8">
      <c r="B2277" s="13">
        <v>39506</v>
      </c>
      <c r="C2277">
        <v>74.505675999999994</v>
      </c>
      <c r="D2277" s="262">
        <f t="shared" si="73"/>
        <v>-6.2657066892678692E-2</v>
      </c>
      <c r="E2277" s="105">
        <v>3.6728123943529571E-3</v>
      </c>
      <c r="G2277">
        <v>2270</v>
      </c>
      <c r="H2277">
        <f t="shared" ca="1" si="74"/>
        <v>-2.1715742221983927E-2</v>
      </c>
    </row>
    <row r="2278" spans="2:8">
      <c r="B2278" s="13">
        <v>39615</v>
      </c>
      <c r="C2278">
        <v>79.486037999999994</v>
      </c>
      <c r="D2278" s="262">
        <f t="shared" si="73"/>
        <v>0.14177546071083208</v>
      </c>
      <c r="E2278" s="105">
        <v>3.6722547864098572E-3</v>
      </c>
      <c r="G2278">
        <v>2271</v>
      </c>
      <c r="H2278">
        <f t="shared" ca="1" si="74"/>
        <v>-4.0215687472512585E-2</v>
      </c>
    </row>
    <row r="2279" spans="2:8">
      <c r="B2279" s="13">
        <v>39573</v>
      </c>
      <c r="C2279">
        <v>69.616173000000003</v>
      </c>
      <c r="D2279" s="262">
        <f t="shared" si="73"/>
        <v>-0.31716284692832186</v>
      </c>
      <c r="E2279" s="105">
        <v>3.6687536877340388E-3</v>
      </c>
      <c r="G2279">
        <v>2272</v>
      </c>
      <c r="H2279">
        <f t="shared" ca="1" si="74"/>
        <v>-2.5733519006016135E-2</v>
      </c>
    </row>
    <row r="2280" spans="2:8">
      <c r="B2280" s="13">
        <v>40667</v>
      </c>
      <c r="C2280">
        <v>101.95135500000001</v>
      </c>
      <c r="D2280" s="262">
        <f t="shared" si="73"/>
        <v>0.29807385080069992</v>
      </c>
      <c r="E2280" s="105">
        <v>3.6534370002166403E-3</v>
      </c>
      <c r="G2280">
        <v>2273</v>
      </c>
      <c r="H2280">
        <f t="shared" ca="1" si="74"/>
        <v>2.1998035181686883E-2</v>
      </c>
    </row>
    <row r="2281" spans="2:8">
      <c r="B2281" s="13">
        <v>38989</v>
      </c>
      <c r="C2281">
        <v>78.540488999999994</v>
      </c>
      <c r="D2281" s="262">
        <f t="shared" si="73"/>
        <v>0.18332010857549783</v>
      </c>
      <c r="E2281" s="105">
        <v>3.6405960611735053E-3</v>
      </c>
      <c r="G2281">
        <v>2274</v>
      </c>
      <c r="H2281">
        <f t="shared" ca="1" si="74"/>
        <v>5.3077538419266025E-2</v>
      </c>
    </row>
    <row r="2282" spans="2:8">
      <c r="B2282" s="13">
        <v>38776</v>
      </c>
      <c r="C2282">
        <v>66.372985999999997</v>
      </c>
      <c r="D2282" s="262">
        <f t="shared" si="73"/>
        <v>1.1281681208601464</v>
      </c>
      <c r="E2282" s="105">
        <v>3.6290209660570596E-3</v>
      </c>
      <c r="G2282">
        <v>2275</v>
      </c>
      <c r="H2282">
        <f t="shared" ca="1" si="74"/>
        <v>1.7829927860442515E-2</v>
      </c>
    </row>
    <row r="2283" spans="2:8">
      <c r="B2283" s="13">
        <v>37596</v>
      </c>
      <c r="C2283">
        <v>31.187849</v>
      </c>
      <c r="D2283" s="262">
        <f t="shared" si="73"/>
        <v>-0.96174753125990187</v>
      </c>
      <c r="E2283" s="105">
        <v>3.6272412294177853E-3</v>
      </c>
      <c r="G2283">
        <v>2276</v>
      </c>
      <c r="H2283">
        <f t="shared" ca="1" si="74"/>
        <v>4.274129233383884E-3</v>
      </c>
    </row>
    <row r="2284" spans="2:8">
      <c r="B2284" s="13">
        <v>43514</v>
      </c>
      <c r="C2284">
        <v>815.31597899999997</v>
      </c>
      <c r="D2284" s="262">
        <f t="shared" si="73"/>
        <v>8.1992201294804623</v>
      </c>
      <c r="E2284" s="105">
        <v>3.6208263018473294E-3</v>
      </c>
      <c r="G2284">
        <v>2277</v>
      </c>
      <c r="H2284">
        <f t="shared" ca="1" si="74"/>
        <v>1.562463686731131E-2</v>
      </c>
    </row>
    <row r="2285" spans="2:8">
      <c r="B2285" s="13">
        <v>41054</v>
      </c>
      <c r="C2285">
        <v>88.628815000000003</v>
      </c>
      <c r="D2285" s="262">
        <f t="shared" si="73"/>
        <v>-0.87647356460540615</v>
      </c>
      <c r="E2285" s="105">
        <v>3.5980655017798821E-3</v>
      </c>
      <c r="G2285">
        <v>2278</v>
      </c>
      <c r="H2285">
        <f t="shared" ca="1" si="74"/>
        <v>-7.3607721806911261E-2</v>
      </c>
    </row>
    <row r="2286" spans="2:8">
      <c r="B2286" s="13">
        <v>42838</v>
      </c>
      <c r="C2286">
        <v>717.48864700000001</v>
      </c>
      <c r="D2286" s="262">
        <f t="shared" si="73"/>
        <v>-7.6200199445288275E-2</v>
      </c>
      <c r="E2286" s="105">
        <v>3.5877985263727706E-3</v>
      </c>
      <c r="G2286">
        <v>2279</v>
      </c>
      <c r="H2286">
        <f t="shared" ca="1" si="74"/>
        <v>-9.4649508575914002E-5</v>
      </c>
    </row>
    <row r="2287" spans="2:8">
      <c r="B2287" s="13">
        <v>42571</v>
      </c>
      <c r="C2287">
        <v>776.67114300000003</v>
      </c>
      <c r="D2287" s="262">
        <f t="shared" si="73"/>
        <v>-6.2701362190505067E-2</v>
      </c>
      <c r="E2287" s="105">
        <v>3.5856266726402427E-3</v>
      </c>
      <c r="G2287">
        <v>2280</v>
      </c>
      <c r="H2287">
        <f t="shared" ca="1" si="74"/>
        <v>-5.8676861242281048E-4</v>
      </c>
    </row>
    <row r="2288" spans="2:8">
      <c r="B2288" s="13">
        <v>42541</v>
      </c>
      <c r="C2288">
        <v>828.62719700000002</v>
      </c>
      <c r="D2288" s="262">
        <f t="shared" si="73"/>
        <v>0.15171767702294015</v>
      </c>
      <c r="E2288" s="105">
        <v>3.5847096928987923E-3</v>
      </c>
      <c r="G2288">
        <v>2281</v>
      </c>
      <c r="H2288">
        <f t="shared" ca="1" si="74"/>
        <v>-6.3799803707946176E-2</v>
      </c>
    </row>
    <row r="2289" spans="2:8">
      <c r="B2289" s="13">
        <v>42898</v>
      </c>
      <c r="C2289">
        <v>719.47076400000003</v>
      </c>
      <c r="D2289" s="262">
        <f t="shared" si="73"/>
        <v>-0.54325323965818739</v>
      </c>
      <c r="E2289" s="105">
        <v>3.5779642935215117E-3</v>
      </c>
      <c r="G2289">
        <v>2282</v>
      </c>
      <c r="H2289">
        <f t="shared" ca="1" si="74"/>
        <v>4.0206957668784557E-2</v>
      </c>
    </row>
    <row r="2290" spans="2:8">
      <c r="B2290" s="13">
        <v>44176</v>
      </c>
      <c r="C2290">
        <v>1575.2071530000001</v>
      </c>
      <c r="D2290" s="262">
        <f t="shared" si="73"/>
        <v>0.65266937290257432</v>
      </c>
      <c r="E2290" s="105">
        <v>3.5621362916475143E-3</v>
      </c>
      <c r="G2290">
        <v>2283</v>
      </c>
      <c r="H2290">
        <f t="shared" ca="1" si="74"/>
        <v>-5.2819773256104017E-3</v>
      </c>
    </row>
    <row r="2291" spans="2:8">
      <c r="B2291" s="13">
        <v>43895</v>
      </c>
      <c r="C2291">
        <v>953.12902799999995</v>
      </c>
      <c r="D2291" s="262">
        <f t="shared" si="73"/>
        <v>28.855068347261721</v>
      </c>
      <c r="E2291" s="105">
        <v>3.5505846045839119E-3</v>
      </c>
      <c r="G2291">
        <v>2284</v>
      </c>
      <c r="H2291">
        <f t="shared" ca="1" si="74"/>
        <v>9.918553992501496E-3</v>
      </c>
    </row>
    <row r="2292" spans="2:8">
      <c r="B2292" s="13">
        <v>39861</v>
      </c>
      <c r="C2292">
        <v>31.9252</v>
      </c>
      <c r="D2292" s="262">
        <f t="shared" si="73"/>
        <v>-0.48081208969572375</v>
      </c>
      <c r="E2292" s="105">
        <v>3.5481215677219415E-3</v>
      </c>
      <c r="G2292">
        <v>2285</v>
      </c>
      <c r="H2292">
        <f t="shared" ca="1" si="74"/>
        <v>4.8120688945919164E-2</v>
      </c>
    </row>
    <row r="2293" spans="2:8">
      <c r="B2293" s="13">
        <v>38503</v>
      </c>
      <c r="C2293">
        <v>61.490645999999998</v>
      </c>
      <c r="D2293" s="262">
        <f t="shared" si="73"/>
        <v>-0.73124045875954391</v>
      </c>
      <c r="E2293" s="105">
        <v>3.538476377272344E-3</v>
      </c>
      <c r="G2293">
        <v>2286</v>
      </c>
      <c r="H2293">
        <f t="shared" ca="1" si="74"/>
        <v>-2.0398192484494565E-2</v>
      </c>
    </row>
    <row r="2294" spans="2:8">
      <c r="B2294" s="13">
        <v>41788</v>
      </c>
      <c r="C2294">
        <v>228.79428100000001</v>
      </c>
      <c r="D2294" s="262">
        <f t="shared" si="73"/>
        <v>-0.72655834036421452</v>
      </c>
      <c r="E2294" s="105">
        <v>3.5334559332729724E-3</v>
      </c>
      <c r="G2294">
        <v>2287</v>
      </c>
      <c r="H2294">
        <f t="shared" ca="1" si="74"/>
        <v>-4.2866831353434359E-2</v>
      </c>
    </row>
    <row r="2295" spans="2:8">
      <c r="B2295" s="13">
        <v>42529</v>
      </c>
      <c r="C2295">
        <v>836.720642</v>
      </c>
      <c r="D2295" s="262">
        <f t="shared" si="73"/>
        <v>1.3455489913136937E-2</v>
      </c>
      <c r="E2295" s="105">
        <v>3.5221426957306578E-3</v>
      </c>
      <c r="G2295">
        <v>2288</v>
      </c>
      <c r="H2295">
        <f t="shared" ca="1" si="74"/>
        <v>-2.4655586918395291E-2</v>
      </c>
    </row>
    <row r="2296" spans="2:8">
      <c r="B2296" s="13">
        <v>43654</v>
      </c>
      <c r="C2296">
        <v>825.61163299999998</v>
      </c>
      <c r="D2296" s="262">
        <f t="shared" si="73"/>
        <v>8.7341599353234542</v>
      </c>
      <c r="E2296" s="105">
        <v>3.5133447952162928E-3</v>
      </c>
      <c r="G2296">
        <v>2289</v>
      </c>
      <c r="H2296">
        <f t="shared" ca="1" si="74"/>
        <v>3.190705364425523E-2</v>
      </c>
    </row>
    <row r="2297" spans="2:8">
      <c r="B2297" s="13">
        <v>40918</v>
      </c>
      <c r="C2297">
        <v>84.815910000000002</v>
      </c>
      <c r="D2297" s="262">
        <f t="shared" si="73"/>
        <v>4.3105325487799474E-2</v>
      </c>
      <c r="E2297" s="105">
        <v>3.5086279578326199E-3</v>
      </c>
      <c r="G2297">
        <v>2290</v>
      </c>
      <c r="H2297">
        <f t="shared" ca="1" si="74"/>
        <v>5.6647593997375296E-2</v>
      </c>
    </row>
    <row r="2298" spans="2:8">
      <c r="B2298" s="13">
        <v>41418</v>
      </c>
      <c r="C2298">
        <v>81.310974000000002</v>
      </c>
      <c r="D2298" s="262">
        <f t="shared" si="73"/>
        <v>-0.89790521629551701</v>
      </c>
      <c r="E2298" s="105">
        <v>3.5002374938568281E-3</v>
      </c>
      <c r="G2298">
        <v>2291</v>
      </c>
      <c r="H2298">
        <f t="shared" ca="1" si="74"/>
        <v>5.1575390580833221E-3</v>
      </c>
    </row>
    <row r="2299" spans="2:8">
      <c r="B2299" s="13">
        <v>42963</v>
      </c>
      <c r="C2299">
        <v>796.426331</v>
      </c>
      <c r="D2299" s="262">
        <f t="shared" si="73"/>
        <v>23.547930499721275</v>
      </c>
      <c r="E2299" s="105">
        <v>3.4996927935897998E-3</v>
      </c>
      <c r="G2299">
        <v>2292</v>
      </c>
      <c r="H2299">
        <f t="shared" ca="1" si="74"/>
        <v>-3.0520573474010781E-2</v>
      </c>
    </row>
    <row r="2300" spans="2:8">
      <c r="B2300" s="13">
        <v>38153</v>
      </c>
      <c r="C2300">
        <v>32.443725999999998</v>
      </c>
      <c r="D2300" s="262">
        <f t="shared" si="73"/>
        <v>-0.66783624229398708</v>
      </c>
      <c r="E2300" s="105">
        <v>3.4858778367180313E-3</v>
      </c>
      <c r="G2300">
        <v>2293</v>
      </c>
      <c r="H2300">
        <f t="shared" ca="1" si="74"/>
        <v>1.1316393434228073E-2</v>
      </c>
    </row>
    <row r="2301" spans="2:8">
      <c r="B2301" s="13">
        <v>41095</v>
      </c>
      <c r="C2301">
        <v>97.673889000000003</v>
      </c>
      <c r="D2301" s="262">
        <f t="shared" si="73"/>
        <v>-0.13572202337973954</v>
      </c>
      <c r="E2301" s="105">
        <v>3.482315877162306E-3</v>
      </c>
      <c r="G2301">
        <v>2294</v>
      </c>
      <c r="H2301">
        <f t="shared" ca="1" si="74"/>
        <v>-2.9530517680133657E-2</v>
      </c>
    </row>
    <row r="2302" spans="2:8">
      <c r="B2302" s="13">
        <v>39211</v>
      </c>
      <c r="C2302">
        <v>113.012123</v>
      </c>
      <c r="D2302" s="262">
        <f t="shared" si="73"/>
        <v>0.45118080508961056</v>
      </c>
      <c r="E2302" s="105">
        <v>3.4785359298548021E-3</v>
      </c>
      <c r="G2302">
        <v>2295</v>
      </c>
      <c r="H2302">
        <f t="shared" ca="1" si="74"/>
        <v>1.9506008574943733E-2</v>
      </c>
    </row>
    <row r="2303" spans="2:8">
      <c r="B2303" s="13">
        <v>41500</v>
      </c>
      <c r="C2303">
        <v>77.875977000000006</v>
      </c>
      <c r="D2303" s="262">
        <f t="shared" si="73"/>
        <v>-0.98999490298381232</v>
      </c>
      <c r="E2303" s="105">
        <v>3.4601319499695878E-3</v>
      </c>
      <c r="G2303">
        <v>2296</v>
      </c>
      <c r="H2303">
        <f t="shared" ca="1" si="74"/>
        <v>4.4949735749144744E-2</v>
      </c>
    </row>
    <row r="2304" spans="2:8">
      <c r="B2304" s="13">
        <v>45085</v>
      </c>
      <c r="C2304">
        <v>7783.6303710000002</v>
      </c>
      <c r="D2304" s="262">
        <f t="shared" si="73"/>
        <v>10.835054827909667</v>
      </c>
      <c r="E2304">
        <v>3.4601106236636127E-3</v>
      </c>
      <c r="G2304">
        <v>2297</v>
      </c>
      <c r="H2304">
        <f t="shared" ca="1" si="74"/>
        <v>-3.9635159461333608E-3</v>
      </c>
    </row>
    <row r="2305" spans="2:8">
      <c r="B2305" s="13">
        <v>43742</v>
      </c>
      <c r="C2305">
        <v>657.67590299999995</v>
      </c>
      <c r="D2305" s="262">
        <f t="shared" si="73"/>
        <v>5.6769127208121821</v>
      </c>
      <c r="E2305" s="105">
        <v>3.454654627287993E-3</v>
      </c>
      <c r="G2305">
        <v>2298</v>
      </c>
      <c r="H2305">
        <f t="shared" ca="1" si="74"/>
        <v>2.3831814474055881E-2</v>
      </c>
    </row>
    <row r="2306" spans="2:8">
      <c r="B2306" s="13">
        <v>40947</v>
      </c>
      <c r="C2306">
        <v>98.5</v>
      </c>
      <c r="D2306" s="262">
        <f t="shared" si="73"/>
        <v>2.6336610150008464E-2</v>
      </c>
      <c r="E2306" s="105">
        <v>3.4527024708031085E-3</v>
      </c>
      <c r="G2306">
        <v>2299</v>
      </c>
      <c r="H2306">
        <f t="shared" ca="1" si="74"/>
        <v>-2.3704285211404701E-2</v>
      </c>
    </row>
    <row r="2307" spans="2:8">
      <c r="B2307" s="13">
        <v>40422</v>
      </c>
      <c r="C2307">
        <v>95.972412000000006</v>
      </c>
      <c r="D2307" s="262">
        <f t="shared" si="73"/>
        <v>0.47451732588061962</v>
      </c>
      <c r="E2307" s="105">
        <v>3.4490931294040065E-3</v>
      </c>
      <c r="G2307">
        <v>2300</v>
      </c>
      <c r="H2307">
        <f t="shared" ca="1" si="74"/>
        <v>-3.3209437833440006E-2</v>
      </c>
    </row>
    <row r="2308" spans="2:8">
      <c r="B2308" s="13">
        <v>38785</v>
      </c>
      <c r="C2308">
        <v>65.087340999999995</v>
      </c>
      <c r="D2308" s="262">
        <f t="shared" si="73"/>
        <v>0.21238262980540085</v>
      </c>
      <c r="E2308" s="105">
        <v>3.4356858476349028E-3</v>
      </c>
      <c r="G2308">
        <v>2301</v>
      </c>
      <c r="H2308">
        <f t="shared" ca="1" si="74"/>
        <v>-4.6545933408736674E-2</v>
      </c>
    </row>
    <row r="2309" spans="2:8">
      <c r="B2309" s="13">
        <v>38348</v>
      </c>
      <c r="C2309">
        <v>53.685478000000003</v>
      </c>
      <c r="D2309" s="262">
        <f t="shared" si="73"/>
        <v>-0.81814641504212526</v>
      </c>
      <c r="E2309" s="105">
        <v>3.4288794970119938E-3</v>
      </c>
      <c r="G2309">
        <v>2302</v>
      </c>
      <c r="H2309">
        <f t="shared" ca="1" si="74"/>
        <v>1.3040770294006515E-2</v>
      </c>
    </row>
    <row r="2310" spans="2:8">
      <c r="B2310" s="13">
        <v>41702</v>
      </c>
      <c r="C2310">
        <v>295.21264600000001</v>
      </c>
      <c r="D2310" s="262">
        <f t="shared" si="73"/>
        <v>-0.95326075535975452</v>
      </c>
      <c r="E2310" s="105">
        <v>3.4227349903650675E-3</v>
      </c>
      <c r="G2310">
        <v>2303</v>
      </c>
      <c r="H2310">
        <f t="shared" ca="1" si="74"/>
        <v>-1.8130613137843033E-4</v>
      </c>
    </row>
    <row r="2311" spans="2:8">
      <c r="B2311" s="13">
        <v>44578</v>
      </c>
      <c r="C2311">
        <v>6316.1621089999999</v>
      </c>
      <c r="D2311" s="262">
        <f t="shared" si="73"/>
        <v>-0.11186949639680811</v>
      </c>
      <c r="E2311" s="105">
        <v>3.4188613682409586E-3</v>
      </c>
      <c r="G2311">
        <v>2304</v>
      </c>
      <c r="H2311">
        <f t="shared" ca="1" si="74"/>
        <v>-3.8685272631354982E-2</v>
      </c>
    </row>
    <row r="2312" spans="2:8">
      <c r="B2312" s="13">
        <v>45415</v>
      </c>
      <c r="C2312">
        <v>7111.75</v>
      </c>
      <c r="D2312" s="262">
        <f t="shared" ref="D2312:D2375" si="75">(C2312-C2313)/C2313</f>
        <v>-0.14671455970740346</v>
      </c>
      <c r="E2312">
        <v>3.4144656003585361E-3</v>
      </c>
      <c r="G2312">
        <v>2305</v>
      </c>
      <c r="H2312">
        <f t="shared" ca="1" si="74"/>
        <v>5.3809893439111392E-3</v>
      </c>
    </row>
    <row r="2313" spans="2:8">
      <c r="B2313" s="13">
        <v>45254</v>
      </c>
      <c r="C2313">
        <v>8334.5498050000006</v>
      </c>
      <c r="D2313" s="262">
        <f t="shared" si="75"/>
        <v>5.6904232185442432</v>
      </c>
      <c r="E2313">
        <v>3.4130660632362862E-3</v>
      </c>
      <c r="G2313">
        <v>2306</v>
      </c>
      <c r="H2313">
        <f t="shared" ref="H2313:H2376" ca="1" si="76">_xlfn.NORM.INV(RAND(),N$9,N$10)</f>
        <v>3.6798961397574687E-2</v>
      </c>
    </row>
    <row r="2314" spans="2:8">
      <c r="B2314" s="13">
        <v>43272</v>
      </c>
      <c r="C2314">
        <v>1245.7432859999999</v>
      </c>
      <c r="D2314" s="262">
        <f t="shared" si="75"/>
        <v>1.2981789200348268</v>
      </c>
      <c r="E2314" s="105">
        <v>3.4127396986938399E-3</v>
      </c>
      <c r="G2314">
        <v>2307</v>
      </c>
      <c r="H2314">
        <f t="shared" ca="1" si="76"/>
        <v>-1.4143483172583697E-3</v>
      </c>
    </row>
    <row r="2315" spans="2:8">
      <c r="B2315" s="13">
        <v>42143</v>
      </c>
      <c r="C2315">
        <v>542.05670199999997</v>
      </c>
      <c r="D2315" s="262">
        <f t="shared" si="75"/>
        <v>-0.92556108854900321</v>
      </c>
      <c r="E2315" s="105">
        <v>3.4064306204112634E-3</v>
      </c>
      <c r="G2315">
        <v>2308</v>
      </c>
      <c r="H2315">
        <f t="shared" ca="1" si="76"/>
        <v>-4.7830182709647341E-3</v>
      </c>
    </row>
    <row r="2316" spans="2:8">
      <c r="B2316" s="13">
        <v>45203</v>
      </c>
      <c r="C2316">
        <v>7281.8999020000001</v>
      </c>
      <c r="D2316" s="262">
        <f t="shared" si="75"/>
        <v>65.314319588471093</v>
      </c>
      <c r="E2316">
        <v>3.4034760425952063E-3</v>
      </c>
      <c r="G2316">
        <v>2309</v>
      </c>
      <c r="H2316">
        <f t="shared" ca="1" si="76"/>
        <v>-3.1679669802108297E-2</v>
      </c>
    </row>
    <row r="2317" spans="2:8">
      <c r="B2317" s="13">
        <v>40240</v>
      </c>
      <c r="C2317">
        <v>109.80886099999999</v>
      </c>
      <c r="D2317" s="262">
        <f t="shared" si="75"/>
        <v>0.58098188214267554</v>
      </c>
      <c r="E2317" s="105">
        <v>3.402456883949456E-3</v>
      </c>
      <c r="G2317">
        <v>2310</v>
      </c>
      <c r="H2317">
        <f t="shared" ca="1" si="76"/>
        <v>6.3488999655932875E-3</v>
      </c>
    </row>
    <row r="2318" spans="2:8">
      <c r="B2318" s="13">
        <v>40092</v>
      </c>
      <c r="C2318">
        <v>69.456115999999994</v>
      </c>
      <c r="D2318" s="262">
        <f t="shared" si="75"/>
        <v>-0.7083220061721357</v>
      </c>
      <c r="E2318" s="105">
        <v>3.3974690317698027E-3</v>
      </c>
      <c r="G2318">
        <v>2311</v>
      </c>
      <c r="H2318">
        <f t="shared" ca="1" si="76"/>
        <v>-3.4874352842957632E-2</v>
      </c>
    </row>
    <row r="2319" spans="2:8">
      <c r="B2319" s="13">
        <v>41766</v>
      </c>
      <c r="C2319">
        <v>238.12600699999999</v>
      </c>
      <c r="D2319" s="262">
        <f t="shared" si="75"/>
        <v>7.2622453157387437</v>
      </c>
      <c r="E2319" s="105">
        <v>3.3948375002979783E-3</v>
      </c>
      <c r="G2319">
        <v>2312</v>
      </c>
      <c r="H2319">
        <f t="shared" ca="1" si="76"/>
        <v>7.4264779508991408E-2</v>
      </c>
    </row>
    <row r="2320" spans="2:8">
      <c r="B2320" s="13">
        <v>37896</v>
      </c>
      <c r="C2320">
        <v>28.820979999999999</v>
      </c>
      <c r="D2320" s="262">
        <f t="shared" si="75"/>
        <v>-0.55832487239555206</v>
      </c>
      <c r="E2320" s="105">
        <v>3.363171522443927E-3</v>
      </c>
      <c r="G2320">
        <v>2313</v>
      </c>
      <c r="H2320">
        <f t="shared" ca="1" si="76"/>
        <v>1.708349026899347E-2</v>
      </c>
    </row>
    <row r="2321" spans="2:8">
      <c r="B2321" s="13">
        <v>39514</v>
      </c>
      <c r="C2321">
        <v>65.253799000000001</v>
      </c>
      <c r="D2321" s="262">
        <f t="shared" si="75"/>
        <v>-0.92111038298856951</v>
      </c>
      <c r="E2321" s="105">
        <v>3.3536816477229398E-3</v>
      </c>
      <c r="G2321">
        <v>2314</v>
      </c>
      <c r="H2321">
        <f t="shared" ca="1" si="76"/>
        <v>-2.7446911478606915E-2</v>
      </c>
    </row>
    <row r="2322" spans="2:8">
      <c r="B2322" s="13">
        <v>43819</v>
      </c>
      <c r="C2322">
        <v>827.15319799999997</v>
      </c>
      <c r="D2322" s="262">
        <f t="shared" si="75"/>
        <v>6.3341771956605317</v>
      </c>
      <c r="E2322" s="105">
        <v>3.3308429500217619E-3</v>
      </c>
      <c r="G2322">
        <v>2315</v>
      </c>
      <c r="H2322">
        <f t="shared" ca="1" si="76"/>
        <v>1.1185252852605045E-2</v>
      </c>
    </row>
    <row r="2323" spans="2:8">
      <c r="B2323" s="13">
        <v>39202</v>
      </c>
      <c r="C2323">
        <v>112.78064000000001</v>
      </c>
      <c r="D2323" s="262">
        <f t="shared" si="75"/>
        <v>1.8013110498475793</v>
      </c>
      <c r="E2323" s="105">
        <v>3.3263933278160347E-3</v>
      </c>
      <c r="G2323">
        <v>2316</v>
      </c>
      <c r="H2323">
        <f t="shared" ca="1" si="76"/>
        <v>-6.3994017589998602E-3</v>
      </c>
    </row>
    <row r="2324" spans="2:8">
      <c r="B2324" s="13">
        <v>38201</v>
      </c>
      <c r="C2324">
        <v>40.259948999999999</v>
      </c>
      <c r="D2324" s="262">
        <f t="shared" si="75"/>
        <v>-0.94863727592954539</v>
      </c>
      <c r="E2324" s="105">
        <v>3.3249573287298054E-3</v>
      </c>
      <c r="G2324">
        <v>2317</v>
      </c>
      <c r="H2324">
        <f t="shared" ca="1" si="76"/>
        <v>-3.0013505412887713E-2</v>
      </c>
    </row>
    <row r="2325" spans="2:8">
      <c r="B2325" s="13">
        <v>42548</v>
      </c>
      <c r="C2325">
        <v>783.83593800000006</v>
      </c>
      <c r="D2325" s="262">
        <f t="shared" si="75"/>
        <v>-0.91138448107812364</v>
      </c>
      <c r="E2325" s="105">
        <v>3.3150952332580285E-3</v>
      </c>
      <c r="G2325">
        <v>2318</v>
      </c>
      <c r="H2325">
        <f t="shared" ca="1" si="76"/>
        <v>-1.9019088813143938E-3</v>
      </c>
    </row>
    <row r="2326" spans="2:8">
      <c r="B2326" s="13">
        <v>44818</v>
      </c>
      <c r="C2326">
        <v>8845.3574219999991</v>
      </c>
      <c r="D2326" s="262">
        <f t="shared" si="75"/>
        <v>30.255470977557984</v>
      </c>
      <c r="E2326" s="105">
        <v>3.3144566527676879E-3</v>
      </c>
      <c r="G2326">
        <v>2319</v>
      </c>
      <c r="H2326">
        <f t="shared" ca="1" si="76"/>
        <v>-1.1308359638718072E-2</v>
      </c>
    </row>
    <row r="2327" spans="2:8">
      <c r="B2327" s="13">
        <v>41954</v>
      </c>
      <c r="C2327">
        <v>283.001892</v>
      </c>
      <c r="D2327" s="262">
        <f t="shared" si="75"/>
        <v>1.4978684586425832</v>
      </c>
      <c r="E2327" s="105">
        <v>3.3023244792459746E-3</v>
      </c>
      <c r="G2327">
        <v>2320</v>
      </c>
      <c r="H2327">
        <f t="shared" ca="1" si="76"/>
        <v>1.1872589417971481E-3</v>
      </c>
    </row>
    <row r="2328" spans="2:8">
      <c r="B2328" s="13">
        <v>40248</v>
      </c>
      <c r="C2328">
        <v>113.29735599999999</v>
      </c>
      <c r="D2328" s="262">
        <f t="shared" si="75"/>
        <v>0.66442384359691997</v>
      </c>
      <c r="E2328" s="105">
        <v>3.297418786691095E-3</v>
      </c>
      <c r="G2328">
        <v>2321</v>
      </c>
      <c r="H2328">
        <f t="shared" ca="1" si="76"/>
        <v>-1.8951098038332632E-2</v>
      </c>
    </row>
    <row r="2329" spans="2:8">
      <c r="B2329" s="13">
        <v>38666</v>
      </c>
      <c r="C2329">
        <v>68.070014999999998</v>
      </c>
      <c r="D2329" s="262">
        <f t="shared" si="75"/>
        <v>-0.91159225340090577</v>
      </c>
      <c r="E2329" s="105">
        <v>3.2844255743229951E-3</v>
      </c>
      <c r="G2329">
        <v>2322</v>
      </c>
      <c r="H2329">
        <f t="shared" ca="1" si="76"/>
        <v>-9.6123781409278488E-3</v>
      </c>
    </row>
    <row r="2330" spans="2:8">
      <c r="B2330" s="13">
        <v>42580</v>
      </c>
      <c r="C2330">
        <v>769.95532200000002</v>
      </c>
      <c r="D2330" s="262">
        <f t="shared" si="75"/>
        <v>8.6110997567339442</v>
      </c>
      <c r="E2330" s="105">
        <v>3.2813752274904353E-3</v>
      </c>
      <c r="G2330">
        <v>2323</v>
      </c>
      <c r="H2330">
        <f t="shared" ca="1" si="76"/>
        <v>-5.050270350554319E-3</v>
      </c>
    </row>
    <row r="2331" spans="2:8">
      <c r="B2331" s="13">
        <v>41445</v>
      </c>
      <c r="C2331">
        <v>80.111052999999998</v>
      </c>
      <c r="D2331" s="262">
        <f t="shared" si="75"/>
        <v>-0.87722842479569541</v>
      </c>
      <c r="E2331" s="105">
        <v>3.2784142783815946E-3</v>
      </c>
      <c r="G2331">
        <v>2324</v>
      </c>
      <c r="H2331">
        <f t="shared" ca="1" si="76"/>
        <v>-2.0214818357061827E-2</v>
      </c>
    </row>
    <row r="2332" spans="2:8">
      <c r="B2332" s="13">
        <v>43738</v>
      </c>
      <c r="C2332">
        <v>652.52117899999996</v>
      </c>
      <c r="D2332" s="262">
        <f t="shared" si="75"/>
        <v>-0.89421622398940748</v>
      </c>
      <c r="E2332" s="105">
        <v>3.2589544105482496E-3</v>
      </c>
      <c r="G2332">
        <v>2325</v>
      </c>
      <c r="H2332">
        <f t="shared" ca="1" si="76"/>
        <v>-3.845553262079273E-2</v>
      </c>
    </row>
    <row r="2333" spans="2:8">
      <c r="B2333" s="13">
        <v>44937</v>
      </c>
      <c r="C2333">
        <v>6168.4428710000002</v>
      </c>
      <c r="D2333" s="262">
        <f t="shared" si="75"/>
        <v>45.99039963951018</v>
      </c>
      <c r="E2333" s="105">
        <v>3.2517406749279008E-3</v>
      </c>
      <c r="G2333">
        <v>2326</v>
      </c>
      <c r="H2333">
        <f t="shared" ca="1" si="76"/>
        <v>3.5611957241454169E-2</v>
      </c>
    </row>
    <row r="2334" spans="2:8">
      <c r="B2334" s="13">
        <v>41610</v>
      </c>
      <c r="C2334">
        <v>131.27027899999999</v>
      </c>
      <c r="D2334" s="262">
        <f t="shared" si="75"/>
        <v>-0.83732860066602421</v>
      </c>
      <c r="E2334" s="105">
        <v>3.2495372218505477E-3</v>
      </c>
      <c r="G2334">
        <v>2327</v>
      </c>
      <c r="H2334">
        <f t="shared" ca="1" si="76"/>
        <v>4.9078621545162182E-2</v>
      </c>
    </row>
    <row r="2335" spans="2:8">
      <c r="B2335" s="13">
        <v>43607</v>
      </c>
      <c r="C2335">
        <v>806.96594200000004</v>
      </c>
      <c r="D2335" s="262">
        <f t="shared" si="75"/>
        <v>8.4109050963694614</v>
      </c>
      <c r="E2335" s="105">
        <v>3.2439765014282201E-3</v>
      </c>
      <c r="G2335">
        <v>2328</v>
      </c>
      <c r="H2335">
        <f t="shared" ca="1" si="76"/>
        <v>-1.6054960310985654E-2</v>
      </c>
    </row>
    <row r="2336" spans="2:8">
      <c r="B2336" s="13">
        <v>41017</v>
      </c>
      <c r="C2336">
        <v>85.747962999999999</v>
      </c>
      <c r="D2336" s="262">
        <f t="shared" si="75"/>
        <v>-0.98863091895415256</v>
      </c>
      <c r="E2336" s="105">
        <v>3.2219809648409673E-3</v>
      </c>
      <c r="G2336">
        <v>2329</v>
      </c>
      <c r="H2336">
        <f t="shared" ca="1" si="76"/>
        <v>-6.288284525688196E-3</v>
      </c>
    </row>
    <row r="2337" spans="2:8">
      <c r="B2337" s="13">
        <v>44599</v>
      </c>
      <c r="C2337">
        <v>7542.2070309999999</v>
      </c>
      <c r="D2337" s="262">
        <f t="shared" si="75"/>
        <v>247.23946475879697</v>
      </c>
      <c r="E2337" s="105">
        <v>3.2104937829941982E-3</v>
      </c>
      <c r="G2337">
        <v>2330</v>
      </c>
      <c r="H2337">
        <f t="shared" ca="1" si="76"/>
        <v>3.2303322629170746E-2</v>
      </c>
    </row>
    <row r="2338" spans="2:8">
      <c r="B2338" s="13">
        <v>38145</v>
      </c>
      <c r="C2338">
        <v>30.382788000000001</v>
      </c>
      <c r="D2338" s="262">
        <f t="shared" si="75"/>
        <v>-0.35835809823387904</v>
      </c>
      <c r="E2338" s="105">
        <v>3.1894402571310942E-3</v>
      </c>
      <c r="G2338">
        <v>2331</v>
      </c>
      <c r="H2338">
        <f t="shared" ca="1" si="76"/>
        <v>-4.1722053926525497E-2</v>
      </c>
    </row>
    <row r="2339" spans="2:8">
      <c r="B2339" s="13">
        <v>39946</v>
      </c>
      <c r="C2339">
        <v>47.351627000000001</v>
      </c>
      <c r="D2339" s="262">
        <f t="shared" si="75"/>
        <v>-0.94003644635584827</v>
      </c>
      <c r="E2339" s="105">
        <v>3.1884194297891054E-3</v>
      </c>
      <c r="G2339">
        <v>2332</v>
      </c>
      <c r="H2339">
        <f t="shared" ca="1" si="76"/>
        <v>-9.7894215027863486E-3</v>
      </c>
    </row>
    <row r="2340" spans="2:8">
      <c r="B2340" s="13">
        <v>43984</v>
      </c>
      <c r="C2340">
        <v>789.67346199999997</v>
      </c>
      <c r="D2340" s="262">
        <f t="shared" si="75"/>
        <v>13.754126870959306</v>
      </c>
      <c r="E2340" s="105">
        <v>3.1822985000528074E-3</v>
      </c>
      <c r="G2340">
        <v>2333</v>
      </c>
      <c r="H2340">
        <f t="shared" ca="1" si="76"/>
        <v>2.7697406883375939E-2</v>
      </c>
    </row>
    <row r="2341" spans="2:8">
      <c r="B2341" s="13">
        <v>39996</v>
      </c>
      <c r="C2341">
        <v>53.522208999999997</v>
      </c>
      <c r="D2341" s="262">
        <f t="shared" si="75"/>
        <v>-0.9428416826464221</v>
      </c>
      <c r="E2341" s="105">
        <v>3.173417121596531E-3</v>
      </c>
      <c r="G2341">
        <v>2334</v>
      </c>
      <c r="H2341">
        <f t="shared" ca="1" si="76"/>
        <v>3.8906969848344804E-2</v>
      </c>
    </row>
    <row r="2342" spans="2:8">
      <c r="B2342" s="13">
        <v>42380</v>
      </c>
      <c r="C2342">
        <v>936.38531499999999</v>
      </c>
      <c r="D2342" s="262">
        <f t="shared" si="75"/>
        <v>0.49691459785569947</v>
      </c>
      <c r="E2342" s="105">
        <v>3.1709430223436372E-3</v>
      </c>
      <c r="G2342">
        <v>2335</v>
      </c>
      <c r="H2342">
        <f t="shared" ca="1" si="76"/>
        <v>5.2766170575532172E-2</v>
      </c>
    </row>
    <row r="2343" spans="2:8">
      <c r="B2343" s="13">
        <v>43700</v>
      </c>
      <c r="C2343">
        <v>625.54357900000002</v>
      </c>
      <c r="D2343" s="262">
        <f t="shared" si="75"/>
        <v>6.4765690013904855</v>
      </c>
      <c r="E2343" s="105">
        <v>3.1674115356706148E-3</v>
      </c>
      <c r="G2343">
        <v>2336</v>
      </c>
      <c r="H2343">
        <f t="shared" ca="1" si="76"/>
        <v>-3.6853209836066929E-2</v>
      </c>
    </row>
    <row r="2344" spans="2:8">
      <c r="B2344" s="13">
        <v>41374</v>
      </c>
      <c r="C2344">
        <v>83.667197999999999</v>
      </c>
      <c r="D2344" s="262">
        <f t="shared" si="75"/>
        <v>-0.97761056492266074</v>
      </c>
      <c r="E2344" s="105">
        <v>3.1389096216269149E-3</v>
      </c>
      <c r="G2344">
        <v>2337</v>
      </c>
      <c r="H2344">
        <f t="shared" ca="1" si="76"/>
        <v>-4.1290003562765638E-2</v>
      </c>
    </row>
    <row r="2345" spans="2:8">
      <c r="B2345" s="13">
        <v>44361</v>
      </c>
      <c r="C2345">
        <v>3736.9052729999999</v>
      </c>
      <c r="D2345" s="262">
        <f t="shared" si="75"/>
        <v>-0.47646627181942819</v>
      </c>
      <c r="E2345" s="105">
        <v>3.1335214671818633E-3</v>
      </c>
      <c r="G2345">
        <v>2338</v>
      </c>
      <c r="H2345">
        <f t="shared" ca="1" si="76"/>
        <v>3.2371233076507536E-3</v>
      </c>
    </row>
    <row r="2346" spans="2:8">
      <c r="B2346" s="13">
        <v>45419</v>
      </c>
      <c r="C2346">
        <v>7137.8500979999999</v>
      </c>
      <c r="D2346" s="262">
        <f t="shared" si="75"/>
        <v>7.7642377950118302</v>
      </c>
      <c r="E2346">
        <v>3.1269323308731004E-3</v>
      </c>
      <c r="G2346">
        <v>2339</v>
      </c>
      <c r="H2346">
        <f t="shared" ca="1" si="76"/>
        <v>-8.5550382688540701E-3</v>
      </c>
    </row>
    <row r="2347" spans="2:8">
      <c r="B2347" s="13">
        <v>42313</v>
      </c>
      <c r="C2347">
        <v>814.42907700000001</v>
      </c>
      <c r="D2347" s="262">
        <f t="shared" si="75"/>
        <v>2.0803598461062687</v>
      </c>
      <c r="E2347" s="105">
        <v>3.104498813799871E-3</v>
      </c>
      <c r="G2347">
        <v>2340</v>
      </c>
      <c r="H2347">
        <f t="shared" ca="1" si="76"/>
        <v>-5.3212722182853806E-2</v>
      </c>
    </row>
    <row r="2348" spans="2:8">
      <c r="B2348" s="13">
        <v>41829</v>
      </c>
      <c r="C2348">
        <v>264.39413500000001</v>
      </c>
      <c r="D2348" s="262">
        <f t="shared" si="75"/>
        <v>-0.61799278107083455</v>
      </c>
      <c r="E2348" s="105">
        <v>3.1032126337414262E-3</v>
      </c>
      <c r="G2348">
        <v>2341</v>
      </c>
      <c r="H2348">
        <f t="shared" ca="1" si="76"/>
        <v>-1.1173572031958248E-2</v>
      </c>
    </row>
    <row r="2349" spans="2:8">
      <c r="B2349" s="13">
        <v>42796</v>
      </c>
      <c r="C2349">
        <v>692.11816399999998</v>
      </c>
      <c r="D2349" s="262">
        <f t="shared" si="75"/>
        <v>-0.91047031857474303</v>
      </c>
      <c r="E2349" s="105">
        <v>3.0753924998320236E-3</v>
      </c>
      <c r="G2349">
        <v>2342</v>
      </c>
      <c r="H2349">
        <f t="shared" ca="1" si="76"/>
        <v>4.5684591543856914E-2</v>
      </c>
    </row>
    <row r="2350" spans="2:8">
      <c r="B2350" s="13">
        <v>45365</v>
      </c>
      <c r="C2350">
        <v>7730.6000979999999</v>
      </c>
      <c r="D2350" s="262">
        <f t="shared" si="75"/>
        <v>10.906811902929169</v>
      </c>
      <c r="E2350">
        <v>3.0621640067470986E-3</v>
      </c>
      <c r="G2350">
        <v>2343</v>
      </c>
      <c r="H2350">
        <f t="shared" ca="1" si="76"/>
        <v>8.5543959793347637E-3</v>
      </c>
    </row>
    <row r="2351" spans="2:8">
      <c r="B2351" s="13">
        <v>42741</v>
      </c>
      <c r="C2351">
        <v>649.25860599999999</v>
      </c>
      <c r="D2351" s="262">
        <f t="shared" si="75"/>
        <v>1.42275185079369</v>
      </c>
      <c r="E2351" s="105">
        <v>3.062052554220878E-3</v>
      </c>
      <c r="G2351">
        <v>2344</v>
      </c>
      <c r="H2351">
        <f t="shared" ca="1" si="76"/>
        <v>6.7545416804013853E-2</v>
      </c>
    </row>
    <row r="2352" spans="2:8">
      <c r="B2352" s="13">
        <v>41999</v>
      </c>
      <c r="C2352">
        <v>267.983948</v>
      </c>
      <c r="D2352" s="262">
        <f t="shared" si="75"/>
        <v>-0.96667286097351446</v>
      </c>
      <c r="E2352" s="105">
        <v>3.0616285228077232E-3</v>
      </c>
      <c r="G2352">
        <v>2345</v>
      </c>
      <c r="H2352">
        <f t="shared" ca="1" si="76"/>
        <v>-2.1774467681746585E-2</v>
      </c>
    </row>
    <row r="2353" spans="2:8">
      <c r="B2353" s="13">
        <v>44760</v>
      </c>
      <c r="C2353">
        <v>8041.0126950000003</v>
      </c>
      <c r="D2353" s="262">
        <f t="shared" si="75"/>
        <v>112.40323247357995</v>
      </c>
      <c r="E2353" s="105">
        <v>3.0509374602797172E-3</v>
      </c>
      <c r="G2353">
        <v>2346</v>
      </c>
      <c r="H2353">
        <f t="shared" ca="1" si="76"/>
        <v>-9.9175825359660418E-3</v>
      </c>
    </row>
    <row r="2354" spans="2:8">
      <c r="B2354" s="13">
        <v>40063</v>
      </c>
      <c r="C2354">
        <v>70.906379999999999</v>
      </c>
      <c r="D2354" s="262">
        <f t="shared" si="75"/>
        <v>-0.99145866455336751</v>
      </c>
      <c r="E2354" s="105">
        <v>3.0495621467256004E-3</v>
      </c>
      <c r="G2354">
        <v>2347</v>
      </c>
      <c r="H2354">
        <f t="shared" ca="1" si="76"/>
        <v>3.1642072408331993E-2</v>
      </c>
    </row>
    <row r="2355" spans="2:8">
      <c r="B2355" s="13">
        <v>44663</v>
      </c>
      <c r="C2355">
        <v>8301.5566409999992</v>
      </c>
      <c r="D2355" s="262">
        <f t="shared" si="75"/>
        <v>259.00467422668589</v>
      </c>
      <c r="E2355" s="105">
        <v>3.0356102879872966E-3</v>
      </c>
      <c r="G2355">
        <v>2348</v>
      </c>
      <c r="H2355">
        <f t="shared" ca="1" si="76"/>
        <v>-4.1782491594542427E-2</v>
      </c>
    </row>
    <row r="2356" spans="2:8">
      <c r="B2356" s="13">
        <v>37474</v>
      </c>
      <c r="C2356">
        <v>31.92849</v>
      </c>
      <c r="D2356" s="262">
        <f t="shared" si="75"/>
        <v>-0.75383178599052358</v>
      </c>
      <c r="E2356" s="105">
        <v>3.0347555884841248E-3</v>
      </c>
      <c r="G2356">
        <v>2349</v>
      </c>
      <c r="H2356">
        <f t="shared" ca="1" si="76"/>
        <v>-2.889191726666776E-2</v>
      </c>
    </row>
    <row r="2357" spans="2:8">
      <c r="B2357" s="13">
        <v>40542</v>
      </c>
      <c r="C2357">
        <v>129.70192</v>
      </c>
      <c r="D2357" s="262">
        <f t="shared" si="75"/>
        <v>-0.98475752397987815</v>
      </c>
      <c r="E2357" s="105">
        <v>3.0293357532302453E-3</v>
      </c>
      <c r="G2357">
        <v>2350</v>
      </c>
      <c r="H2357">
        <f t="shared" ca="1" si="76"/>
        <v>-3.1969848982321684E-2</v>
      </c>
    </row>
    <row r="2358" spans="2:8">
      <c r="B2358" s="13">
        <v>44840</v>
      </c>
      <c r="C2358">
        <v>8509.2421880000002</v>
      </c>
      <c r="D2358" s="262">
        <f t="shared" si="75"/>
        <v>0.30219665430325487</v>
      </c>
      <c r="E2358" s="105">
        <v>3.029187231964145E-3</v>
      </c>
      <c r="G2358">
        <v>2351</v>
      </c>
      <c r="H2358">
        <f t="shared" ca="1" si="76"/>
        <v>-1.8211992474690915E-2</v>
      </c>
    </row>
    <row r="2359" spans="2:8">
      <c r="B2359" s="13">
        <v>44515</v>
      </c>
      <c r="C2359">
        <v>6534.529297</v>
      </c>
      <c r="D2359" s="262">
        <f t="shared" si="75"/>
        <v>304.37516754200618</v>
      </c>
      <c r="E2359" s="105">
        <v>3.0229984516718256E-3</v>
      </c>
      <c r="G2359">
        <v>2352</v>
      </c>
      <c r="H2359">
        <f t="shared" ca="1" si="76"/>
        <v>1.7934921328336798E-2</v>
      </c>
    </row>
    <row r="2360" spans="2:8">
      <c r="B2360" s="13">
        <v>37743</v>
      </c>
      <c r="C2360">
        <v>21.398364999999998</v>
      </c>
      <c r="D2360" s="262">
        <f t="shared" si="75"/>
        <v>-0.97907437606570658</v>
      </c>
      <c r="E2360" s="105">
        <v>3.0186606193456831E-3</v>
      </c>
      <c r="G2360">
        <v>2353</v>
      </c>
      <c r="H2360">
        <f t="shared" ca="1" si="76"/>
        <v>3.4554931934025735E-3</v>
      </c>
    </row>
    <row r="2361" spans="2:8">
      <c r="B2361" s="13">
        <v>43129</v>
      </c>
      <c r="C2361">
        <v>1022.591492</v>
      </c>
      <c r="D2361" s="262">
        <f t="shared" si="75"/>
        <v>-0.88384700112414039</v>
      </c>
      <c r="E2361" s="105">
        <v>3.0016166743295184E-3</v>
      </c>
      <c r="G2361">
        <v>2354</v>
      </c>
      <c r="H2361">
        <f t="shared" ca="1" si="76"/>
        <v>3.9361512182717141E-2</v>
      </c>
    </row>
    <row r="2362" spans="2:8">
      <c r="B2362" s="13">
        <v>44809</v>
      </c>
      <c r="C2362">
        <v>8803.8320309999999</v>
      </c>
      <c r="D2362" s="262">
        <f t="shared" si="75"/>
        <v>9.1414798577693208</v>
      </c>
      <c r="E2362" s="105">
        <v>2.9841008474814083E-3</v>
      </c>
      <c r="G2362">
        <v>2355</v>
      </c>
      <c r="H2362">
        <f t="shared" ca="1" si="76"/>
        <v>1.4683800506867966E-2</v>
      </c>
    </row>
    <row r="2363" spans="2:8">
      <c r="B2363" s="13">
        <v>44008</v>
      </c>
      <c r="C2363">
        <v>868.10131799999999</v>
      </c>
      <c r="D2363" s="262">
        <f t="shared" si="75"/>
        <v>-0.88352557919611263</v>
      </c>
      <c r="E2363" s="105">
        <v>2.9499032945063124E-3</v>
      </c>
      <c r="G2363">
        <v>2356</v>
      </c>
      <c r="H2363">
        <f t="shared" ca="1" si="76"/>
        <v>-7.906464653147963E-3</v>
      </c>
    </row>
    <row r="2364" spans="2:8">
      <c r="B2364" s="13">
        <v>45118</v>
      </c>
      <c r="C2364">
        <v>7453.1499020000001</v>
      </c>
      <c r="D2364" s="262">
        <f t="shared" si="75"/>
        <v>129.7087911600334</v>
      </c>
      <c r="E2364">
        <v>2.9470011101766337E-3</v>
      </c>
      <c r="G2364">
        <v>2357</v>
      </c>
      <c r="H2364">
        <f t="shared" ca="1" si="76"/>
        <v>4.0260208121245089E-2</v>
      </c>
    </row>
    <row r="2365" spans="2:8">
      <c r="B2365" s="13">
        <v>38392</v>
      </c>
      <c r="C2365">
        <v>57.021030000000003</v>
      </c>
      <c r="D2365" s="262">
        <f t="shared" si="75"/>
        <v>-0.92857080178321494</v>
      </c>
      <c r="E2365" s="105">
        <v>2.9335011167504121E-3</v>
      </c>
      <c r="G2365">
        <v>2358</v>
      </c>
      <c r="H2365">
        <f t="shared" ca="1" si="76"/>
        <v>1.3469457464120298E-3</v>
      </c>
    </row>
    <row r="2366" spans="2:8">
      <c r="B2366" s="13">
        <v>42930</v>
      </c>
      <c r="C2366">
        <v>798.28741500000001</v>
      </c>
      <c r="D2366" s="262">
        <f t="shared" si="75"/>
        <v>12.759200694868685</v>
      </c>
      <c r="E2366" s="105">
        <v>2.9296989408974482E-3</v>
      </c>
      <c r="G2366">
        <v>2359</v>
      </c>
      <c r="H2366">
        <f t="shared" ca="1" si="76"/>
        <v>-5.3254494806475892E-2</v>
      </c>
    </row>
    <row r="2367" spans="2:8">
      <c r="B2367" s="13">
        <v>39974</v>
      </c>
      <c r="C2367">
        <v>58.018444000000002</v>
      </c>
      <c r="D2367" s="262">
        <f t="shared" si="75"/>
        <v>-0.93952045491678082</v>
      </c>
      <c r="E2367" s="105">
        <v>2.9269068460413454E-3</v>
      </c>
      <c r="G2367">
        <v>2360</v>
      </c>
      <c r="H2367">
        <f t="shared" ca="1" si="76"/>
        <v>-4.0773922212675749E-2</v>
      </c>
    </row>
    <row r="2368" spans="2:8">
      <c r="B2368" s="13">
        <v>43440</v>
      </c>
      <c r="C2368">
        <v>959.30688499999997</v>
      </c>
      <c r="D2368" s="262">
        <f t="shared" si="75"/>
        <v>0.20872970533702198</v>
      </c>
      <c r="E2368" s="105">
        <v>2.926474119617314E-3</v>
      </c>
      <c r="G2368">
        <v>2361</v>
      </c>
      <c r="H2368">
        <f t="shared" ca="1" si="76"/>
        <v>-1.9232506638057838E-3</v>
      </c>
    </row>
    <row r="2369" spans="2:8">
      <c r="B2369" s="13">
        <v>42964</v>
      </c>
      <c r="C2369">
        <v>793.64880400000004</v>
      </c>
      <c r="D2369" s="262">
        <f t="shared" si="75"/>
        <v>6.1949944339678513</v>
      </c>
      <c r="E2369" s="105">
        <v>2.9151558190108713E-3</v>
      </c>
      <c r="G2369">
        <v>2362</v>
      </c>
      <c r="H2369">
        <f t="shared" ca="1" si="76"/>
        <v>3.9583654701992417E-3</v>
      </c>
    </row>
    <row r="2370" spans="2:8">
      <c r="B2370" s="13">
        <v>39198</v>
      </c>
      <c r="C2370">
        <v>110.30568700000001</v>
      </c>
      <c r="D2370" s="262">
        <f t="shared" si="75"/>
        <v>2.399045660049234</v>
      </c>
      <c r="E2370" s="105">
        <v>2.9140561332333835E-3</v>
      </c>
      <c r="G2370">
        <v>2363</v>
      </c>
      <c r="H2370">
        <f t="shared" ca="1" si="76"/>
        <v>-2.4832628426301143E-2</v>
      </c>
    </row>
    <row r="2371" spans="2:8">
      <c r="B2371" s="13">
        <v>39846</v>
      </c>
      <c r="C2371">
        <v>32.451957999999998</v>
      </c>
      <c r="D2371" s="262">
        <f t="shared" si="75"/>
        <v>-0.5297932888815573</v>
      </c>
      <c r="E2371" s="105">
        <v>2.9073286407518247E-3</v>
      </c>
      <c r="G2371">
        <v>2364</v>
      </c>
      <c r="H2371">
        <f t="shared" ca="1" si="76"/>
        <v>-1.3665134612307572E-2</v>
      </c>
    </row>
    <row r="2372" spans="2:8">
      <c r="B2372" s="13">
        <v>39560</v>
      </c>
      <c r="C2372">
        <v>69.016364999999993</v>
      </c>
      <c r="D2372" s="262">
        <f t="shared" si="75"/>
        <v>-0.8948746587311488</v>
      </c>
      <c r="E2372" s="105">
        <v>2.9056879256378581E-3</v>
      </c>
      <c r="G2372">
        <v>2365</v>
      </c>
      <c r="H2372">
        <f t="shared" ca="1" si="76"/>
        <v>8.5009150446497088E-3</v>
      </c>
    </row>
    <row r="2373" spans="2:8">
      <c r="B2373" s="13">
        <v>42207</v>
      </c>
      <c r="C2373">
        <v>656.51501499999995</v>
      </c>
      <c r="D2373" s="262">
        <f t="shared" si="75"/>
        <v>8.4650937919602942</v>
      </c>
      <c r="E2373" s="105">
        <v>2.8968038376256922E-3</v>
      </c>
      <c r="G2373">
        <v>2366</v>
      </c>
      <c r="H2373">
        <f t="shared" ca="1" si="76"/>
        <v>-3.0657296002652101E-2</v>
      </c>
    </row>
    <row r="2374" spans="2:8">
      <c r="B2374" s="13">
        <v>39574</v>
      </c>
      <c r="C2374">
        <v>69.361701999999994</v>
      </c>
      <c r="D2374" s="262">
        <f t="shared" si="75"/>
        <v>-0.92391431882694819</v>
      </c>
      <c r="E2374" s="105">
        <v>2.8908457889868502E-3</v>
      </c>
      <c r="G2374">
        <v>2367</v>
      </c>
      <c r="H2374">
        <f t="shared" ca="1" si="76"/>
        <v>2.4194492721270743E-2</v>
      </c>
    </row>
    <row r="2375" spans="2:8">
      <c r="B2375" s="13">
        <v>43531</v>
      </c>
      <c r="C2375">
        <v>911.62622099999999</v>
      </c>
      <c r="D2375" s="262">
        <f t="shared" si="75"/>
        <v>16.318782675058674</v>
      </c>
      <c r="E2375" s="105">
        <v>2.8706136597906272E-3</v>
      </c>
      <c r="G2375">
        <v>2368</v>
      </c>
      <c r="H2375">
        <f t="shared" ca="1" si="76"/>
        <v>3.9891215815907556E-3</v>
      </c>
    </row>
    <row r="2376" spans="2:8">
      <c r="B2376" s="13">
        <v>39713</v>
      </c>
      <c r="C2376">
        <v>52.638007999999999</v>
      </c>
      <c r="D2376" s="262">
        <f t="shared" ref="D2376:D2439" si="77">(C2376-C2377)/C2377</f>
        <v>-0.50696088640322667</v>
      </c>
      <c r="E2376" s="105">
        <v>2.8673680386458143E-3</v>
      </c>
      <c r="G2376">
        <v>2369</v>
      </c>
      <c r="H2376">
        <f t="shared" ca="1" si="76"/>
        <v>1.7016204538323729E-2</v>
      </c>
    </row>
    <row r="2377" spans="2:8">
      <c r="B2377" s="13">
        <v>39107</v>
      </c>
      <c r="C2377">
        <v>106.762337</v>
      </c>
      <c r="D2377" s="262">
        <f t="shared" si="77"/>
        <v>-0.98652407596486003</v>
      </c>
      <c r="E2377" s="105">
        <v>2.8430108524382168E-3</v>
      </c>
      <c r="G2377">
        <v>2370</v>
      </c>
      <c r="H2377">
        <f t="shared" ref="H2377:H2440" ca="1" si="78">_xlfn.NORM.INV(RAND(),N$9,N$10)</f>
        <v>-2.3856365106203911E-2</v>
      </c>
    </row>
    <row r="2378" spans="2:8">
      <c r="B2378" s="13">
        <v>45390</v>
      </c>
      <c r="C2378">
        <v>7922.4501950000003</v>
      </c>
      <c r="D2378" s="262">
        <f t="shared" si="77"/>
        <v>131.26190795374777</v>
      </c>
      <c r="E2378">
        <v>2.8354745290116181E-3</v>
      </c>
      <c r="G2378">
        <v>2371</v>
      </c>
      <c r="H2378">
        <f t="shared" ca="1" si="78"/>
        <v>1.2760695456896532E-2</v>
      </c>
    </row>
    <row r="2379" spans="2:8">
      <c r="B2379" s="13">
        <v>39955</v>
      </c>
      <c r="C2379">
        <v>59.899712000000001</v>
      </c>
      <c r="D2379" s="262">
        <f t="shared" si="77"/>
        <v>-0.96208087989696545</v>
      </c>
      <c r="E2379" s="105">
        <v>2.8346706423979179E-3</v>
      </c>
      <c r="G2379">
        <v>2372</v>
      </c>
      <c r="H2379">
        <f t="shared" ca="1" si="78"/>
        <v>2.2545741036850624E-2</v>
      </c>
    </row>
    <row r="2380" spans="2:8">
      <c r="B2380" s="13">
        <v>44175</v>
      </c>
      <c r="C2380">
        <v>1579.6704099999999</v>
      </c>
      <c r="D2380" s="262">
        <f t="shared" si="77"/>
        <v>17.565730657926604</v>
      </c>
      <c r="E2380" s="105">
        <v>2.8334412978633068E-3</v>
      </c>
      <c r="G2380">
        <v>2373</v>
      </c>
      <c r="H2380">
        <f t="shared" ca="1" si="78"/>
        <v>1.4512947371485615E-2</v>
      </c>
    </row>
    <row r="2381" spans="2:8">
      <c r="B2381" s="13">
        <v>41411</v>
      </c>
      <c r="C2381">
        <v>85.085280999999995</v>
      </c>
      <c r="D2381" s="262">
        <f t="shared" si="77"/>
        <v>-0.12982748939364111</v>
      </c>
      <c r="E2381" s="105">
        <v>2.8283827510740688E-3</v>
      </c>
      <c r="G2381">
        <v>2374</v>
      </c>
      <c r="H2381">
        <f t="shared" ca="1" si="78"/>
        <v>-2.8730793486456924E-2</v>
      </c>
    </row>
    <row r="2382" spans="2:8">
      <c r="B2382" s="13">
        <v>40758</v>
      </c>
      <c r="C2382">
        <v>97.779785000000004</v>
      </c>
      <c r="D2382" s="262">
        <f t="shared" si="77"/>
        <v>-0.89754064148511958</v>
      </c>
      <c r="E2382" s="105">
        <v>2.8243135115069476E-3</v>
      </c>
      <c r="G2382">
        <v>2375</v>
      </c>
      <c r="H2382">
        <f t="shared" ca="1" si="78"/>
        <v>-1.3184987523459889E-2</v>
      </c>
    </row>
    <row r="2383" spans="2:8">
      <c r="B2383" s="13">
        <v>43171</v>
      </c>
      <c r="C2383">
        <v>954.32751499999995</v>
      </c>
      <c r="D2383" s="262">
        <f t="shared" si="77"/>
        <v>32.223612872342741</v>
      </c>
      <c r="E2383" s="105">
        <v>2.8197631748265195E-3</v>
      </c>
      <c r="G2383">
        <v>2376</v>
      </c>
      <c r="H2383">
        <f t="shared" ca="1" si="78"/>
        <v>-2.3700708771758103E-2</v>
      </c>
    </row>
    <row r="2384" spans="2:8">
      <c r="B2384" s="13">
        <v>37582</v>
      </c>
      <c r="C2384">
        <v>28.724374999999998</v>
      </c>
      <c r="D2384" s="262">
        <f t="shared" si="77"/>
        <v>-1.6788495197528595E-3</v>
      </c>
      <c r="E2384" s="105">
        <v>2.8107590512229E-3</v>
      </c>
      <c r="G2384">
        <v>2377</v>
      </c>
      <c r="H2384">
        <f t="shared" ca="1" si="78"/>
        <v>7.0272189712546904E-3</v>
      </c>
    </row>
    <row r="2385" spans="2:8">
      <c r="B2385" s="13">
        <v>38051</v>
      </c>
      <c r="C2385">
        <v>28.772680000000001</v>
      </c>
      <c r="D2385" s="262">
        <f t="shared" si="77"/>
        <v>-0.96505826809598871</v>
      </c>
      <c r="E2385" s="105">
        <v>2.8059570675221068E-3</v>
      </c>
      <c r="G2385">
        <v>2378</v>
      </c>
      <c r="H2385">
        <f t="shared" ca="1" si="78"/>
        <v>-5.4472299624318864E-3</v>
      </c>
    </row>
    <row r="2386" spans="2:8">
      <c r="B2386" s="13">
        <v>42543</v>
      </c>
      <c r="C2386">
        <v>823.44744900000001</v>
      </c>
      <c r="D2386" s="262">
        <f t="shared" si="77"/>
        <v>10.648579481427316</v>
      </c>
      <c r="E2386" s="105">
        <v>2.7877512781141235E-3</v>
      </c>
      <c r="G2386">
        <v>2379</v>
      </c>
      <c r="H2386">
        <f t="shared" ca="1" si="78"/>
        <v>-4.2562082774003765E-2</v>
      </c>
    </row>
    <row r="2387" spans="2:8">
      <c r="B2387" s="13">
        <v>40064</v>
      </c>
      <c r="C2387">
        <v>70.690804</v>
      </c>
      <c r="D2387" s="262">
        <f t="shared" si="77"/>
        <v>-0.92162479511115114</v>
      </c>
      <c r="E2387" s="105">
        <v>2.7801191633654177E-3</v>
      </c>
      <c r="G2387">
        <v>2380</v>
      </c>
      <c r="H2387">
        <f t="shared" ca="1" si="78"/>
        <v>4.6039061034185112E-3</v>
      </c>
    </row>
    <row r="2388" spans="2:8">
      <c r="B2388" s="13">
        <v>42450</v>
      </c>
      <c r="C2388">
        <v>901.95367399999998</v>
      </c>
      <c r="D2388" s="262">
        <f t="shared" si="77"/>
        <v>-9.1439577155697074E-2</v>
      </c>
      <c r="E2388" s="105">
        <v>2.7766064589792678E-3</v>
      </c>
      <c r="G2388">
        <v>2381</v>
      </c>
      <c r="H2388">
        <f t="shared" ca="1" si="78"/>
        <v>4.1015715706922133E-2</v>
      </c>
    </row>
    <row r="2389" spans="2:8">
      <c r="B2389" s="13">
        <v>43865</v>
      </c>
      <c r="C2389">
        <v>992.72833300000002</v>
      </c>
      <c r="D2389" s="262">
        <f t="shared" si="77"/>
        <v>0.11947005301786059</v>
      </c>
      <c r="E2389" s="105">
        <v>2.7737585114408435E-3</v>
      </c>
      <c r="G2389">
        <v>2382</v>
      </c>
      <c r="H2389">
        <f t="shared" ca="1" si="78"/>
        <v>8.1523818440030302E-2</v>
      </c>
    </row>
    <row r="2390" spans="2:8">
      <c r="B2390" s="13">
        <v>42445</v>
      </c>
      <c r="C2390">
        <v>886.78417999999999</v>
      </c>
      <c r="D2390" s="262">
        <f t="shared" si="77"/>
        <v>0.76577895106072247</v>
      </c>
      <c r="E2390" s="105">
        <v>2.7717748606303776E-3</v>
      </c>
      <c r="G2390">
        <v>2383</v>
      </c>
      <c r="H2390">
        <f t="shared" ca="1" si="78"/>
        <v>5.3370854052528137E-2</v>
      </c>
    </row>
    <row r="2391" spans="2:8">
      <c r="B2391" s="13">
        <v>42086</v>
      </c>
      <c r="C2391">
        <v>502.20565800000003</v>
      </c>
      <c r="D2391" s="262">
        <f t="shared" si="77"/>
        <v>16.184988223009086</v>
      </c>
      <c r="E2391" s="105">
        <v>2.7673130842870422E-3</v>
      </c>
      <c r="G2391">
        <v>2384</v>
      </c>
      <c r="H2391">
        <f t="shared" ca="1" si="78"/>
        <v>-1.1552399478032428E-2</v>
      </c>
    </row>
    <row r="2392" spans="2:8">
      <c r="B2392" s="13">
        <v>38127</v>
      </c>
      <c r="C2392">
        <v>29.223509</v>
      </c>
      <c r="D2392" s="262">
        <f t="shared" si="77"/>
        <v>-0.67295410577296733</v>
      </c>
      <c r="E2392" s="105">
        <v>2.7626190002827209E-3</v>
      </c>
      <c r="G2392">
        <v>2385</v>
      </c>
      <c r="H2392">
        <f t="shared" ca="1" si="78"/>
        <v>2.0432657986650449E-2</v>
      </c>
    </row>
    <row r="2393" spans="2:8">
      <c r="B2393" s="13">
        <v>41569</v>
      </c>
      <c r="C2393">
        <v>89.355987999999996</v>
      </c>
      <c r="D2393" s="262">
        <f t="shared" si="77"/>
        <v>-7.8512373341840747E-2</v>
      </c>
      <c r="E2393" s="105">
        <v>2.7622987539871122E-3</v>
      </c>
      <c r="G2393">
        <v>2386</v>
      </c>
      <c r="H2393">
        <f t="shared" ca="1" si="78"/>
        <v>-1.2921977839506913E-2</v>
      </c>
    </row>
    <row r="2394" spans="2:8">
      <c r="B2394" s="13">
        <v>39077</v>
      </c>
      <c r="C2394">
        <v>96.969275999999994</v>
      </c>
      <c r="D2394" s="262">
        <f t="shared" si="77"/>
        <v>-0.86211546630340108</v>
      </c>
      <c r="E2394" s="105">
        <v>2.7618192189666356E-3</v>
      </c>
      <c r="G2394">
        <v>2387</v>
      </c>
      <c r="H2394">
        <f t="shared" ca="1" si="78"/>
        <v>-2.1781629013329928E-2</v>
      </c>
    </row>
    <row r="2395" spans="2:8">
      <c r="B2395" s="13">
        <v>42793</v>
      </c>
      <c r="C2395">
        <v>703.26434300000005</v>
      </c>
      <c r="D2395" s="262">
        <f t="shared" si="77"/>
        <v>-0.81232050603873374</v>
      </c>
      <c r="E2395" s="105">
        <v>2.7597409983660245E-3</v>
      </c>
      <c r="G2395">
        <v>2388</v>
      </c>
      <c r="H2395">
        <f t="shared" ca="1" si="78"/>
        <v>-4.2577680061979338E-2</v>
      </c>
    </row>
    <row r="2396" spans="2:8">
      <c r="B2396" s="13">
        <v>44358</v>
      </c>
      <c r="C2396">
        <v>3747.1560060000002</v>
      </c>
      <c r="D2396" s="262">
        <f t="shared" si="77"/>
        <v>35.090777789760452</v>
      </c>
      <c r="E2396" s="105">
        <v>2.7431075318029101E-3</v>
      </c>
      <c r="G2396">
        <v>2389</v>
      </c>
      <c r="H2396">
        <f t="shared" ca="1" si="78"/>
        <v>7.9289630762764674E-4</v>
      </c>
    </row>
    <row r="2397" spans="2:8">
      <c r="B2397" s="13">
        <v>41248</v>
      </c>
      <c r="C2397">
        <v>103.82585899999999</v>
      </c>
      <c r="D2397" s="262">
        <f t="shared" si="77"/>
        <v>0.50369607101841651</v>
      </c>
      <c r="E2397" s="105">
        <v>2.7391235600418076E-3</v>
      </c>
      <c r="G2397">
        <v>2390</v>
      </c>
      <c r="H2397">
        <f t="shared" ca="1" si="78"/>
        <v>-2.217297321578033E-2</v>
      </c>
    </row>
    <row r="2398" spans="2:8">
      <c r="B2398" s="13">
        <v>38642</v>
      </c>
      <c r="C2398">
        <v>69.047104000000004</v>
      </c>
      <c r="D2398" s="262">
        <f t="shared" si="77"/>
        <v>-0.92979566422713911</v>
      </c>
      <c r="E2398" s="105">
        <v>2.7384840130786924E-3</v>
      </c>
      <c r="G2398">
        <v>2391</v>
      </c>
      <c r="H2398">
        <f t="shared" ca="1" si="78"/>
        <v>5.8306498364402827E-3</v>
      </c>
    </row>
    <row r="2399" spans="2:8">
      <c r="B2399" s="13">
        <v>43160</v>
      </c>
      <c r="C2399">
        <v>983.51623500000005</v>
      </c>
      <c r="D2399" s="262">
        <f t="shared" si="77"/>
        <v>13.194803159793292</v>
      </c>
      <c r="E2399" s="105">
        <v>2.7359732111216254E-3</v>
      </c>
      <c r="G2399">
        <v>2392</v>
      </c>
      <c r="H2399">
        <f t="shared" ca="1" si="78"/>
        <v>3.7779159267158462E-2</v>
      </c>
    </row>
    <row r="2400" spans="2:8">
      <c r="B2400" s="13">
        <v>38636</v>
      </c>
      <c r="C2400">
        <v>69.287064000000001</v>
      </c>
      <c r="D2400" s="262">
        <f t="shared" si="77"/>
        <v>1.0038026144470948</v>
      </c>
      <c r="E2400" s="105">
        <v>2.728654759281557E-3</v>
      </c>
      <c r="G2400">
        <v>2393</v>
      </c>
      <c r="H2400">
        <f t="shared" ca="1" si="78"/>
        <v>4.1551239455380933E-3</v>
      </c>
    </row>
    <row r="2401" spans="2:8">
      <c r="B2401" s="13">
        <v>39800</v>
      </c>
      <c r="C2401">
        <v>34.577789000000003</v>
      </c>
      <c r="D2401" s="262">
        <f t="shared" si="77"/>
        <v>-0.68025871036097652</v>
      </c>
      <c r="E2401" s="105">
        <v>2.7276341625456831E-3</v>
      </c>
      <c r="G2401">
        <v>2394</v>
      </c>
      <c r="H2401">
        <f t="shared" ca="1" si="78"/>
        <v>4.5500646825887725E-2</v>
      </c>
    </row>
    <row r="2402" spans="2:8">
      <c r="B2402" s="13">
        <v>40310</v>
      </c>
      <c r="C2402">
        <v>108.143021</v>
      </c>
      <c r="D2402" s="262">
        <f t="shared" si="77"/>
        <v>0.12248271418162911</v>
      </c>
      <c r="E2402" s="105">
        <v>2.7258843303349005E-3</v>
      </c>
      <c r="G2402">
        <v>2395</v>
      </c>
      <c r="H2402">
        <f t="shared" ca="1" si="78"/>
        <v>-4.4173117138523794E-2</v>
      </c>
    </row>
    <row r="2403" spans="2:8">
      <c r="B2403" s="13">
        <v>41303</v>
      </c>
      <c r="C2403">
        <v>96.342704999999995</v>
      </c>
      <c r="D2403" s="262">
        <f t="shared" si="77"/>
        <v>-0.96425942594966718</v>
      </c>
      <c r="E2403" s="105">
        <v>2.7245782656651328E-3</v>
      </c>
      <c r="G2403">
        <v>2396</v>
      </c>
      <c r="H2403">
        <f t="shared" ca="1" si="78"/>
        <v>8.8161678626997392E-2</v>
      </c>
    </row>
    <row r="2404" spans="2:8">
      <c r="B2404" s="13">
        <v>44245</v>
      </c>
      <c r="C2404">
        <v>2695.6115719999998</v>
      </c>
      <c r="D2404" s="262">
        <f t="shared" si="77"/>
        <v>26.903577508773783</v>
      </c>
      <c r="E2404" s="105">
        <v>2.7183001335873633E-3</v>
      </c>
      <c r="G2404">
        <v>2397</v>
      </c>
      <c r="H2404">
        <f t="shared" ca="1" si="78"/>
        <v>2.4175383446680344E-2</v>
      </c>
    </row>
    <row r="2405" spans="2:8">
      <c r="B2405" s="13">
        <v>41302</v>
      </c>
      <c r="C2405">
        <v>96.604515000000006</v>
      </c>
      <c r="D2405" s="262">
        <f t="shared" si="77"/>
        <v>-0.88811827589546977</v>
      </c>
      <c r="E2405" s="105">
        <v>2.7174864978101996E-3</v>
      </c>
      <c r="G2405">
        <v>2398</v>
      </c>
      <c r="H2405">
        <f t="shared" ca="1" si="78"/>
        <v>1.7786183422030144E-2</v>
      </c>
    </row>
    <row r="2406" spans="2:8">
      <c r="B2406" s="13">
        <v>42297</v>
      </c>
      <c r="C2406">
        <v>863.45214799999997</v>
      </c>
      <c r="D2406" s="262">
        <f t="shared" si="77"/>
        <v>28.003182398140197</v>
      </c>
      <c r="E2406" s="105">
        <v>2.7123298143777778E-3</v>
      </c>
      <c r="G2406">
        <v>2399</v>
      </c>
      <c r="H2406">
        <f t="shared" ca="1" si="78"/>
        <v>-1.5001025179990586E-2</v>
      </c>
    </row>
    <row r="2407" spans="2:8">
      <c r="B2407" s="13">
        <v>37909</v>
      </c>
      <c r="C2407">
        <v>29.770945000000001</v>
      </c>
      <c r="D2407" s="262">
        <f t="shared" si="77"/>
        <v>-0.53162148438961432</v>
      </c>
      <c r="E2407" s="105">
        <v>2.7116477074182409E-3</v>
      </c>
      <c r="G2407">
        <v>2400</v>
      </c>
      <c r="H2407">
        <f t="shared" ca="1" si="78"/>
        <v>5.3432849857826127E-2</v>
      </c>
    </row>
    <row r="2408" spans="2:8">
      <c r="B2408" s="13">
        <v>38653</v>
      </c>
      <c r="C2408">
        <v>63.561722000000003</v>
      </c>
      <c r="D2408" s="262">
        <f t="shared" si="77"/>
        <v>-0.92609158744680875</v>
      </c>
      <c r="E2408" s="105">
        <v>2.7041042299400997E-3</v>
      </c>
      <c r="G2408">
        <v>2401</v>
      </c>
      <c r="H2408">
        <f t="shared" ca="1" si="78"/>
        <v>-3.8401091279642321E-2</v>
      </c>
    </row>
    <row r="2409" spans="2:8">
      <c r="B2409" s="13">
        <v>42305</v>
      </c>
      <c r="C2409">
        <v>860.00659199999996</v>
      </c>
      <c r="D2409" s="262">
        <f t="shared" si="77"/>
        <v>4.1589594320664308E-2</v>
      </c>
      <c r="E2409" s="105">
        <v>2.6960401064335116E-3</v>
      </c>
      <c r="G2409">
        <v>2402</v>
      </c>
      <c r="H2409">
        <f t="shared" ca="1" si="78"/>
        <v>6.7818023234751709E-2</v>
      </c>
    </row>
    <row r="2410" spans="2:8">
      <c r="B2410" s="13">
        <v>42542</v>
      </c>
      <c r="C2410">
        <v>825.667419</v>
      </c>
      <c r="D2410" s="262">
        <f t="shared" si="77"/>
        <v>11.204425933741941</v>
      </c>
      <c r="E2410" s="105">
        <v>2.6959461744595061E-3</v>
      </c>
      <c r="G2410">
        <v>2403</v>
      </c>
      <c r="H2410">
        <f t="shared" ca="1" si="78"/>
        <v>-1.5498425824375857E-2</v>
      </c>
    </row>
    <row r="2411" spans="2:8">
      <c r="B2411" s="13">
        <v>39589</v>
      </c>
      <c r="C2411">
        <v>67.653114000000002</v>
      </c>
      <c r="D2411" s="262">
        <f t="shared" si="77"/>
        <v>0.36215691132039829</v>
      </c>
      <c r="E2411" s="105">
        <v>2.694151483824308E-3</v>
      </c>
      <c r="G2411">
        <v>2404</v>
      </c>
      <c r="H2411">
        <f t="shared" ca="1" si="78"/>
        <v>-4.3262915001156851E-2</v>
      </c>
    </row>
    <row r="2412" spans="2:8">
      <c r="B2412" s="13">
        <v>38370</v>
      </c>
      <c r="C2412">
        <v>49.666167999999999</v>
      </c>
      <c r="D2412" s="262">
        <f t="shared" si="77"/>
        <v>-0.4038668870684935</v>
      </c>
      <c r="E2412" s="105">
        <v>2.6936929920011302E-3</v>
      </c>
      <c r="G2412">
        <v>2405</v>
      </c>
      <c r="H2412">
        <f t="shared" ca="1" si="78"/>
        <v>1.278718600153785E-2</v>
      </c>
    </row>
    <row r="2413" spans="2:8">
      <c r="B2413" s="13">
        <v>41485</v>
      </c>
      <c r="C2413">
        <v>83.313889000000003</v>
      </c>
      <c r="D2413" s="262">
        <f t="shared" si="77"/>
        <v>1.7805350288585216E-2</v>
      </c>
      <c r="E2413" s="105">
        <v>2.6931965465783292E-3</v>
      </c>
      <c r="G2413">
        <v>2406</v>
      </c>
      <c r="H2413">
        <f t="shared" ca="1" si="78"/>
        <v>-2.322536155008071E-2</v>
      </c>
    </row>
    <row r="2414" spans="2:8">
      <c r="B2414" s="13">
        <v>41424</v>
      </c>
      <c r="C2414">
        <v>81.856407000000004</v>
      </c>
      <c r="D2414" s="262">
        <f t="shared" si="77"/>
        <v>0.15177444367950044</v>
      </c>
      <c r="E2414" s="105">
        <v>2.6723996991752852E-3</v>
      </c>
      <c r="G2414">
        <v>2407</v>
      </c>
      <c r="H2414">
        <f t="shared" ca="1" si="78"/>
        <v>5.2805112986338179E-2</v>
      </c>
    </row>
    <row r="2415" spans="2:8">
      <c r="B2415" s="13">
        <v>38736</v>
      </c>
      <c r="C2415">
        <v>71.069823999999997</v>
      </c>
      <c r="D2415" s="262">
        <f t="shared" si="77"/>
        <v>-0.99144417362755777</v>
      </c>
      <c r="E2415" s="105">
        <v>2.6600112562865947E-3</v>
      </c>
      <c r="G2415">
        <v>2408</v>
      </c>
      <c r="H2415">
        <f t="shared" ca="1" si="78"/>
        <v>4.0789439018219492E-2</v>
      </c>
    </row>
    <row r="2416" spans="2:8">
      <c r="B2416" s="13">
        <v>45247</v>
      </c>
      <c r="C2416">
        <v>8306.5996090000008</v>
      </c>
      <c r="D2416" s="262">
        <f t="shared" si="77"/>
        <v>92.970509768375578</v>
      </c>
      <c r="E2416">
        <v>2.6433562451925689E-3</v>
      </c>
      <c r="G2416">
        <v>2409</v>
      </c>
      <c r="H2416">
        <f t="shared" ca="1" si="78"/>
        <v>-2.1214717305323691E-2</v>
      </c>
    </row>
    <row r="2417" spans="2:8">
      <c r="B2417" s="13">
        <v>41075</v>
      </c>
      <c r="C2417">
        <v>88.395813000000004</v>
      </c>
      <c r="D2417" s="262">
        <f t="shared" si="77"/>
        <v>0.76909780504203162</v>
      </c>
      <c r="E2417" s="105">
        <v>2.6430309673935908E-3</v>
      </c>
      <c r="G2417">
        <v>2410</v>
      </c>
      <c r="H2417">
        <f t="shared" ca="1" si="78"/>
        <v>7.3907081851721027E-2</v>
      </c>
    </row>
    <row r="2418" spans="2:8">
      <c r="B2418" s="13">
        <v>40002</v>
      </c>
      <c r="C2418">
        <v>49.966605999999999</v>
      </c>
      <c r="D2418" s="262">
        <f t="shared" si="77"/>
        <v>-0.94336208431204505</v>
      </c>
      <c r="E2418" s="105">
        <v>2.6427662025795633E-3</v>
      </c>
      <c r="G2418">
        <v>2411</v>
      </c>
      <c r="H2418">
        <f t="shared" ca="1" si="78"/>
        <v>-3.4059538356585553E-2</v>
      </c>
    </row>
    <row r="2419" spans="2:8">
      <c r="B2419" s="13">
        <v>43579</v>
      </c>
      <c r="C2419">
        <v>882.21124299999997</v>
      </c>
      <c r="D2419" s="262">
        <f t="shared" si="77"/>
        <v>2.1845725410732331</v>
      </c>
      <c r="E2419" s="105">
        <v>2.6420531567265503E-3</v>
      </c>
      <c r="G2419">
        <v>2412</v>
      </c>
      <c r="H2419">
        <f t="shared" ca="1" si="78"/>
        <v>1.2772228567378127E-2</v>
      </c>
    </row>
    <row r="2420" spans="2:8">
      <c r="B2420" s="13">
        <v>41963</v>
      </c>
      <c r="C2420">
        <v>277.02658100000002</v>
      </c>
      <c r="D2420" s="262">
        <f t="shared" si="77"/>
        <v>3.3574522964527329</v>
      </c>
      <c r="E2420" s="105">
        <v>2.6316083872026325E-3</v>
      </c>
      <c r="G2420">
        <v>2413</v>
      </c>
      <c r="H2420">
        <f t="shared" ca="1" si="78"/>
        <v>3.8821912707735169E-2</v>
      </c>
    </row>
    <row r="2421" spans="2:8">
      <c r="B2421" s="13">
        <v>38523</v>
      </c>
      <c r="C2421">
        <v>63.575355999999999</v>
      </c>
      <c r="D2421" s="262">
        <f t="shared" si="77"/>
        <v>-0.33385707294339989</v>
      </c>
      <c r="E2421" s="105">
        <v>2.6301645198463161E-3</v>
      </c>
      <c r="G2421">
        <v>2414</v>
      </c>
      <c r="H2421">
        <f t="shared" ca="1" si="78"/>
        <v>-2.6310007279620243E-2</v>
      </c>
    </row>
    <row r="2422" spans="2:8">
      <c r="B2422" s="13">
        <v>39087</v>
      </c>
      <c r="C2422">
        <v>95.438011000000003</v>
      </c>
      <c r="D2422" s="262">
        <f t="shared" si="77"/>
        <v>-0.9854003424968073</v>
      </c>
      <c r="E2422" s="105">
        <v>2.6189869801054671E-3</v>
      </c>
      <c r="G2422">
        <v>2415</v>
      </c>
      <c r="H2422">
        <f t="shared" ca="1" si="78"/>
        <v>-2.1567960739172425E-2</v>
      </c>
    </row>
    <row r="2423" spans="2:8">
      <c r="B2423" s="13">
        <v>44959</v>
      </c>
      <c r="C2423">
        <v>6537.0034180000002</v>
      </c>
      <c r="D2423" s="262">
        <f t="shared" si="77"/>
        <v>-9.0465933793291264E-2</v>
      </c>
      <c r="E2423" s="105">
        <v>2.6022548623964303E-3</v>
      </c>
      <c r="G2423">
        <v>2416</v>
      </c>
      <c r="H2423">
        <f t="shared" ca="1" si="78"/>
        <v>3.768910670773979E-2</v>
      </c>
    </row>
    <row r="2424" spans="2:8">
      <c r="B2424" s="13">
        <v>45140</v>
      </c>
      <c r="C2424">
        <v>7187.2001950000003</v>
      </c>
      <c r="D2424" s="262">
        <f t="shared" si="77"/>
        <v>65.578665175242364</v>
      </c>
      <c r="E2424">
        <v>2.5596988009443603E-3</v>
      </c>
      <c r="G2424">
        <v>2417</v>
      </c>
      <c r="H2424">
        <f t="shared" ca="1" si="78"/>
        <v>-2.2105062275419061E-2</v>
      </c>
    </row>
    <row r="2425" spans="2:8">
      <c r="B2425" s="13">
        <v>39321</v>
      </c>
      <c r="C2425">
        <v>107.95050000000001</v>
      </c>
      <c r="D2425" s="262">
        <f t="shared" si="77"/>
        <v>-0.85861375987593203</v>
      </c>
      <c r="E2425" s="105">
        <v>2.5319595864197833E-3</v>
      </c>
      <c r="G2425">
        <v>2418</v>
      </c>
      <c r="H2425">
        <f t="shared" ca="1" si="78"/>
        <v>3.2229934509033333E-3</v>
      </c>
    </row>
    <row r="2426" spans="2:8">
      <c r="B2426" s="13">
        <v>43784</v>
      </c>
      <c r="C2426">
        <v>763.51489300000003</v>
      </c>
      <c r="D2426" s="262">
        <f t="shared" si="77"/>
        <v>5.6618389969363028</v>
      </c>
      <c r="E2426" s="105">
        <v>2.5302424352752948E-3</v>
      </c>
      <c r="G2426">
        <v>2419</v>
      </c>
      <c r="H2426">
        <f t="shared" ca="1" si="78"/>
        <v>1.3645148837454579E-2</v>
      </c>
    </row>
    <row r="2427" spans="2:8">
      <c r="B2427" s="13">
        <v>40479</v>
      </c>
      <c r="C2427">
        <v>114.610229</v>
      </c>
      <c r="D2427" s="262">
        <f t="shared" si="77"/>
        <v>5.5295601970217677E-2</v>
      </c>
      <c r="E2427" s="105">
        <v>2.5248951468734007E-3</v>
      </c>
      <c r="G2427">
        <v>2420</v>
      </c>
      <c r="H2427">
        <f t="shared" ca="1" si="78"/>
        <v>-5.5661243641295398E-2</v>
      </c>
    </row>
    <row r="2428" spans="2:8">
      <c r="B2428" s="13">
        <v>39345</v>
      </c>
      <c r="C2428">
        <v>108.60485799999999</v>
      </c>
      <c r="D2428" s="262">
        <f t="shared" si="77"/>
        <v>0.65466647331600947</v>
      </c>
      <c r="E2428" s="105">
        <v>2.5166658171194112E-3</v>
      </c>
      <c r="G2428">
        <v>2421</v>
      </c>
      <c r="H2428">
        <f t="shared" ca="1" si="78"/>
        <v>9.1105320755078493E-3</v>
      </c>
    </row>
    <row r="2429" spans="2:8">
      <c r="B2429" s="13">
        <v>39580</v>
      </c>
      <c r="C2429">
        <v>65.635497999999998</v>
      </c>
      <c r="D2429" s="262">
        <f t="shared" si="77"/>
        <v>-0.92477251560693696</v>
      </c>
      <c r="E2429" s="105">
        <v>2.4983838874201559E-3</v>
      </c>
      <c r="G2429">
        <v>2422</v>
      </c>
      <c r="H2429">
        <f t="shared" ca="1" si="78"/>
        <v>-8.5189478158173397E-4</v>
      </c>
    </row>
    <row r="2430" spans="2:8">
      <c r="B2430" s="13">
        <v>42271</v>
      </c>
      <c r="C2430">
        <v>872.49359100000004</v>
      </c>
      <c r="D2430" s="262">
        <f t="shared" si="77"/>
        <v>32.678334188261076</v>
      </c>
      <c r="E2430" s="105">
        <v>2.4975240542172736E-3</v>
      </c>
      <c r="G2430">
        <v>2423</v>
      </c>
      <c r="H2430">
        <f t="shared" ca="1" si="78"/>
        <v>1.4296991494171176E-3</v>
      </c>
    </row>
    <row r="2431" spans="2:8">
      <c r="B2431" s="13">
        <v>37848</v>
      </c>
      <c r="C2431">
        <v>25.906673000000001</v>
      </c>
      <c r="D2431" s="262">
        <f t="shared" si="77"/>
        <v>-0.96418242403321086</v>
      </c>
      <c r="E2431" s="105">
        <v>2.492002058332856E-3</v>
      </c>
      <c r="G2431">
        <v>2424</v>
      </c>
      <c r="H2431">
        <f t="shared" ca="1" si="78"/>
        <v>4.3226363231043639E-2</v>
      </c>
    </row>
    <row r="2432" spans="2:8">
      <c r="B2432" s="13">
        <v>42632</v>
      </c>
      <c r="C2432">
        <v>723.294983</v>
      </c>
      <c r="D2432" s="262">
        <f t="shared" si="77"/>
        <v>17.486444815521995</v>
      </c>
      <c r="E2432" s="105">
        <v>2.4886117342312157E-3</v>
      </c>
      <c r="G2432">
        <v>2425</v>
      </c>
      <c r="H2432">
        <f t="shared" ca="1" si="78"/>
        <v>-1.7938070693221623E-2</v>
      </c>
    </row>
    <row r="2433" spans="2:8">
      <c r="B2433" s="13">
        <v>37998</v>
      </c>
      <c r="C2433">
        <v>39.125694000000003</v>
      </c>
      <c r="D2433" s="262">
        <f t="shared" si="77"/>
        <v>-0.99491461329000808</v>
      </c>
      <c r="E2433" s="105">
        <v>2.4754619497938933E-3</v>
      </c>
      <c r="G2433">
        <v>2426</v>
      </c>
      <c r="H2433">
        <f t="shared" ca="1" si="78"/>
        <v>-1.8095387476217005E-3</v>
      </c>
    </row>
    <row r="2434" spans="2:8">
      <c r="B2434" s="13">
        <v>45377</v>
      </c>
      <c r="C2434">
        <v>7693.75</v>
      </c>
      <c r="D2434" s="262">
        <f t="shared" si="77"/>
        <v>-8.6605526370462704E-2</v>
      </c>
      <c r="E2434">
        <v>2.4691451870385759E-3</v>
      </c>
      <c r="G2434">
        <v>2427</v>
      </c>
      <c r="H2434">
        <f t="shared" ca="1" si="78"/>
        <v>-5.6370693382005295E-2</v>
      </c>
    </row>
    <row r="2435" spans="2:8">
      <c r="B2435" s="13">
        <v>45261</v>
      </c>
      <c r="C2435">
        <v>8423.25</v>
      </c>
      <c r="D2435" s="262">
        <f t="shared" si="77"/>
        <v>103.19989952671665</v>
      </c>
      <c r="E2435">
        <v>2.4337358350285531E-3</v>
      </c>
      <c r="G2435">
        <v>2428</v>
      </c>
      <c r="H2435">
        <f t="shared" ca="1" si="78"/>
        <v>-1.40546275951499E-2</v>
      </c>
    </row>
    <row r="2436" spans="2:8">
      <c r="B2436" s="13">
        <v>39013</v>
      </c>
      <c r="C2436">
        <v>80.837410000000006</v>
      </c>
      <c r="D2436" s="262">
        <f t="shared" si="77"/>
        <v>-0.9056126404351198</v>
      </c>
      <c r="E2436" s="105">
        <v>2.4288846365175714E-3</v>
      </c>
      <c r="G2436">
        <v>2429</v>
      </c>
      <c r="H2436">
        <f t="shared" ca="1" si="78"/>
        <v>-4.9874632510215539E-2</v>
      </c>
    </row>
    <row r="2437" spans="2:8">
      <c r="B2437" s="13">
        <v>43994</v>
      </c>
      <c r="C2437">
        <v>856.44317599999999</v>
      </c>
      <c r="D2437" s="262">
        <f t="shared" si="77"/>
        <v>31.02382566186871</v>
      </c>
      <c r="E2437" s="105">
        <v>2.4246275224282521E-3</v>
      </c>
      <c r="G2437">
        <v>2430</v>
      </c>
      <c r="H2437">
        <f t="shared" ca="1" si="78"/>
        <v>-1.3754670375153391E-2</v>
      </c>
    </row>
    <row r="2438" spans="2:8">
      <c r="B2438" s="13">
        <v>37572</v>
      </c>
      <c r="C2438">
        <v>26.743936999999999</v>
      </c>
      <c r="D2438" s="262">
        <f t="shared" si="77"/>
        <v>-0.62020105959098315</v>
      </c>
      <c r="E2438" s="105">
        <v>2.4139852822761061E-3</v>
      </c>
      <c r="G2438">
        <v>2431</v>
      </c>
      <c r="H2438">
        <f t="shared" ca="1" si="78"/>
        <v>1.9297208459969069E-2</v>
      </c>
    </row>
    <row r="2439" spans="2:8">
      <c r="B2439" s="13">
        <v>39645</v>
      </c>
      <c r="C2439">
        <v>70.416038999999998</v>
      </c>
      <c r="D2439" s="262">
        <f t="shared" si="77"/>
        <v>-0.9882802026438654</v>
      </c>
      <c r="E2439" s="105">
        <v>2.4103616853621166E-3</v>
      </c>
      <c r="G2439">
        <v>2432</v>
      </c>
      <c r="H2439">
        <f t="shared" ca="1" si="78"/>
        <v>1.5180308937346797E-2</v>
      </c>
    </row>
    <row r="2440" spans="2:8">
      <c r="B2440" s="13">
        <v>45007</v>
      </c>
      <c r="C2440">
        <v>6008.2983400000003</v>
      </c>
      <c r="D2440" s="262">
        <f t="shared" ref="D2440:D2503" si="79">(C2440-C2441)/C2441</f>
        <v>91.701952778908549</v>
      </c>
      <c r="E2440" s="105">
        <v>2.4086329679598359E-3</v>
      </c>
      <c r="G2440">
        <v>2433</v>
      </c>
      <c r="H2440">
        <f t="shared" ca="1" si="78"/>
        <v>-4.2159094457155495E-2</v>
      </c>
    </row>
    <row r="2441" spans="2:8">
      <c r="B2441" s="13">
        <v>38754</v>
      </c>
      <c r="C2441">
        <v>64.813072000000005</v>
      </c>
      <c r="D2441" s="262">
        <f t="shared" si="79"/>
        <v>1.0458264876677013</v>
      </c>
      <c r="E2441" s="105">
        <v>2.3858467166870804E-3</v>
      </c>
      <c r="G2441">
        <v>2434</v>
      </c>
      <c r="H2441">
        <f t="shared" ref="H2441:H2504" ca="1" si="80">_xlfn.NORM.INV(RAND(),N$9,N$10)</f>
        <v>3.0388552212503278E-2</v>
      </c>
    </row>
    <row r="2442" spans="2:8">
      <c r="B2442" s="13">
        <v>39836</v>
      </c>
      <c r="C2442">
        <v>31.680630000000001</v>
      </c>
      <c r="D2442" s="262">
        <f t="shared" si="79"/>
        <v>-2.3696398903132422E-3</v>
      </c>
      <c r="E2442" s="105">
        <v>2.3808920386056871E-3</v>
      </c>
      <c r="G2442">
        <v>2435</v>
      </c>
      <c r="H2442">
        <f t="shared" ca="1" si="80"/>
        <v>5.5424780462769767E-2</v>
      </c>
    </row>
    <row r="2443" spans="2:8">
      <c r="B2443" s="13">
        <v>39835</v>
      </c>
      <c r="C2443">
        <v>31.755880000000001</v>
      </c>
      <c r="D2443" s="262">
        <f t="shared" si="79"/>
        <v>-0.95584785576872033</v>
      </c>
      <c r="E2443" s="105">
        <v>2.3752684211141156E-3</v>
      </c>
      <c r="G2443">
        <v>2436</v>
      </c>
      <c r="H2443">
        <f t="shared" ca="1" si="80"/>
        <v>5.0605973179355855E-2</v>
      </c>
    </row>
    <row r="2444" spans="2:8">
      <c r="B2444" s="13">
        <v>42864</v>
      </c>
      <c r="C2444">
        <v>719.23754899999994</v>
      </c>
      <c r="D2444" s="262">
        <f t="shared" si="79"/>
        <v>-0.91768147311797199</v>
      </c>
      <c r="E2444" s="105">
        <v>2.3722160606988352E-3</v>
      </c>
      <c r="G2444">
        <v>2437</v>
      </c>
      <c r="H2444">
        <f t="shared" ca="1" si="80"/>
        <v>2.6765268056143526E-2</v>
      </c>
    </row>
    <row r="2445" spans="2:8">
      <c r="B2445" s="13">
        <v>45303</v>
      </c>
      <c r="C2445">
        <v>8737.25</v>
      </c>
      <c r="D2445" s="262">
        <f t="shared" si="79"/>
        <v>11.074726919041506</v>
      </c>
      <c r="E2445">
        <v>2.3632482749646605E-3</v>
      </c>
      <c r="G2445">
        <v>2438</v>
      </c>
      <c r="H2445">
        <f t="shared" ca="1" si="80"/>
        <v>-1.2698067128214406E-2</v>
      </c>
    </row>
    <row r="2446" spans="2:8">
      <c r="B2446" s="13">
        <v>42634</v>
      </c>
      <c r="C2446">
        <v>723.59814500000005</v>
      </c>
      <c r="D2446" s="262">
        <f t="shared" si="79"/>
        <v>12.609779298505865</v>
      </c>
      <c r="E2446" s="105">
        <v>2.3579714436264784E-3</v>
      </c>
      <c r="G2446">
        <v>2439</v>
      </c>
      <c r="H2446">
        <f t="shared" ca="1" si="80"/>
        <v>4.2735736795387405E-2</v>
      </c>
    </row>
    <row r="2447" spans="2:8">
      <c r="B2447" s="13">
        <v>38919</v>
      </c>
      <c r="C2447">
        <v>53.167515000000002</v>
      </c>
      <c r="D2447" s="262">
        <f t="shared" si="79"/>
        <v>-0.99296078850627945</v>
      </c>
      <c r="E2447" s="105">
        <v>2.3498350098796776E-3</v>
      </c>
      <c r="G2447">
        <v>2440</v>
      </c>
      <c r="H2447">
        <f t="shared" ca="1" si="80"/>
        <v>-3.0195450957005904E-2</v>
      </c>
    </row>
    <row r="2448" spans="2:8">
      <c r="B2448" s="13">
        <v>45112</v>
      </c>
      <c r="C2448">
        <v>7553.0498049999997</v>
      </c>
      <c r="D2448" s="262">
        <f t="shared" si="79"/>
        <v>25.768554746977422</v>
      </c>
      <c r="E2448">
        <v>2.3488898020408559E-3</v>
      </c>
      <c r="G2448">
        <v>2441</v>
      </c>
      <c r="H2448">
        <f t="shared" ca="1" si="80"/>
        <v>1.4057984031685855E-3</v>
      </c>
    </row>
    <row r="2449" spans="2:8">
      <c r="B2449" s="13">
        <v>41943</v>
      </c>
      <c r="C2449">
        <v>282.16128500000002</v>
      </c>
      <c r="D2449" s="262">
        <f t="shared" si="79"/>
        <v>-0.9521857442940318</v>
      </c>
      <c r="E2449" s="105">
        <v>2.3406729278807668E-3</v>
      </c>
      <c r="G2449">
        <v>2442</v>
      </c>
      <c r="H2449">
        <f t="shared" ca="1" si="80"/>
        <v>-6.5997116190867733E-2</v>
      </c>
    </row>
    <row r="2450" spans="2:8">
      <c r="B2450" s="13">
        <v>44565</v>
      </c>
      <c r="C2450">
        <v>5901.1958009999998</v>
      </c>
      <c r="D2450" s="262">
        <f t="shared" si="79"/>
        <v>68.911954625768061</v>
      </c>
      <c r="E2450" s="105">
        <v>2.3392188845827201E-3</v>
      </c>
      <c r="G2450">
        <v>2443</v>
      </c>
      <c r="H2450">
        <f t="shared" ca="1" si="80"/>
        <v>-3.729362901558278E-2</v>
      </c>
    </row>
    <row r="2451" spans="2:8">
      <c r="B2451" s="13">
        <v>41415</v>
      </c>
      <c r="C2451">
        <v>84.408966000000007</v>
      </c>
      <c r="D2451" s="262">
        <f t="shared" si="79"/>
        <v>-0.98804465031337618</v>
      </c>
      <c r="E2451" s="105">
        <v>2.3316936105339903E-3</v>
      </c>
      <c r="G2451">
        <v>2444</v>
      </c>
      <c r="H2451">
        <f t="shared" ca="1" si="80"/>
        <v>-3.9450029813387792E-2</v>
      </c>
    </row>
    <row r="2452" spans="2:8">
      <c r="B2452" s="13">
        <v>45062</v>
      </c>
      <c r="C2452">
        <v>7060.3510740000002</v>
      </c>
      <c r="D2452" s="262">
        <f t="shared" si="79"/>
        <v>11.876155391462566</v>
      </c>
      <c r="E2452">
        <v>2.3313515136312488E-3</v>
      </c>
      <c r="G2452">
        <v>2445</v>
      </c>
      <c r="H2452">
        <f t="shared" ca="1" si="80"/>
        <v>1.4775832657902082E-3</v>
      </c>
    </row>
    <row r="2453" spans="2:8">
      <c r="B2453" s="13">
        <v>42079</v>
      </c>
      <c r="C2453">
        <v>548.32757600000002</v>
      </c>
      <c r="D2453" s="262">
        <f t="shared" si="79"/>
        <v>7.9106586854060934</v>
      </c>
      <c r="E2453" s="105">
        <v>2.3256844502765944E-3</v>
      </c>
      <c r="G2453">
        <v>2446</v>
      </c>
      <c r="H2453">
        <f t="shared" ca="1" si="80"/>
        <v>3.3673578313634739E-2</v>
      </c>
    </row>
    <row r="2454" spans="2:8">
      <c r="B2454" s="13">
        <v>38933</v>
      </c>
      <c r="C2454">
        <v>61.536144</v>
      </c>
      <c r="D2454" s="262">
        <f t="shared" si="79"/>
        <v>-0.93031498355482301</v>
      </c>
      <c r="E2454" s="105">
        <v>2.3201729167650355E-3</v>
      </c>
      <c r="G2454">
        <v>2447</v>
      </c>
      <c r="H2454">
        <f t="shared" ca="1" si="80"/>
        <v>1.688194958336273E-2</v>
      </c>
    </row>
    <row r="2455" spans="2:8">
      <c r="B2455" s="13">
        <v>42489</v>
      </c>
      <c r="C2455">
        <v>883.06133999999997</v>
      </c>
      <c r="D2455" s="262">
        <f t="shared" si="79"/>
        <v>5.9065340862741849</v>
      </c>
      <c r="E2455" s="105">
        <v>2.3097753668022999E-3</v>
      </c>
      <c r="G2455">
        <v>2448</v>
      </c>
      <c r="H2455">
        <f t="shared" ca="1" si="80"/>
        <v>-6.4732445691784539E-3</v>
      </c>
    </row>
    <row r="2456" spans="2:8">
      <c r="B2456" s="13">
        <v>40290</v>
      </c>
      <c r="C2456">
        <v>127.85882599999999</v>
      </c>
      <c r="D2456" s="262">
        <f t="shared" si="79"/>
        <v>0.26847247110686634</v>
      </c>
      <c r="E2456" s="105">
        <v>2.3043412585844669E-3</v>
      </c>
      <c r="G2456">
        <v>2449</v>
      </c>
      <c r="H2456">
        <f t="shared" ca="1" si="80"/>
        <v>3.5869206229821135E-2</v>
      </c>
    </row>
    <row r="2457" spans="2:8">
      <c r="B2457" s="13">
        <v>39097</v>
      </c>
      <c r="C2457">
        <v>100.797478</v>
      </c>
      <c r="D2457" s="262">
        <f t="shared" si="79"/>
        <v>-0.88553977590035104</v>
      </c>
      <c r="E2457" s="105">
        <v>2.3014331519015403E-3</v>
      </c>
      <c r="G2457">
        <v>2450</v>
      </c>
      <c r="H2457">
        <f t="shared" ca="1" si="80"/>
        <v>2.3004297427287938E-2</v>
      </c>
    </row>
    <row r="2458" spans="2:8">
      <c r="B2458" s="13">
        <v>42503</v>
      </c>
      <c r="C2458">
        <v>880.63324</v>
      </c>
      <c r="D2458" s="262">
        <f t="shared" si="79"/>
        <v>-0.87814930478247055</v>
      </c>
      <c r="E2458" s="105">
        <v>2.28970050424223E-3</v>
      </c>
      <c r="G2458">
        <v>2451</v>
      </c>
      <c r="H2458">
        <f t="shared" ca="1" si="80"/>
        <v>2.2792030065808502E-2</v>
      </c>
    </row>
    <row r="2459" spans="2:8">
      <c r="B2459" s="13">
        <v>45198</v>
      </c>
      <c r="C2459">
        <v>7227.1499020000001</v>
      </c>
      <c r="D2459" s="262">
        <f t="shared" si="79"/>
        <v>-0.10852919452150116</v>
      </c>
      <c r="E2459">
        <v>2.2812912137723071E-3</v>
      </c>
      <c r="G2459">
        <v>2452</v>
      </c>
      <c r="H2459">
        <f t="shared" ca="1" si="80"/>
        <v>-1.0503261862429072E-2</v>
      </c>
    </row>
    <row r="2460" spans="2:8">
      <c r="B2460" s="13">
        <v>44742</v>
      </c>
      <c r="C2460">
        <v>8106.9956050000001</v>
      </c>
      <c r="D2460" s="262">
        <f t="shared" si="79"/>
        <v>7.7877071482767244</v>
      </c>
      <c r="E2460" s="105">
        <v>2.269410791715964E-3</v>
      </c>
      <c r="G2460">
        <v>2453</v>
      </c>
      <c r="H2460">
        <f t="shared" ca="1" si="80"/>
        <v>-5.0664463798446649E-3</v>
      </c>
    </row>
    <row r="2461" spans="2:8">
      <c r="B2461" s="13">
        <v>43473</v>
      </c>
      <c r="C2461">
        <v>922.53820800000005</v>
      </c>
      <c r="D2461" s="262">
        <f t="shared" si="79"/>
        <v>2.5664797540122377</v>
      </c>
      <c r="E2461" s="105">
        <v>2.2680032451888555E-3</v>
      </c>
      <c r="G2461">
        <v>2454</v>
      </c>
      <c r="H2461">
        <f t="shared" ca="1" si="80"/>
        <v>1.4312907797188332E-2</v>
      </c>
    </row>
    <row r="2462" spans="2:8">
      <c r="B2462" s="13">
        <v>41750</v>
      </c>
      <c r="C2462">
        <v>258.669128</v>
      </c>
      <c r="D2462" s="262">
        <f t="shared" si="79"/>
        <v>-0.96164501217496268</v>
      </c>
      <c r="E2462" s="105">
        <v>2.2543417487115472E-3</v>
      </c>
      <c r="G2462">
        <v>2455</v>
      </c>
      <c r="H2462">
        <f t="shared" ca="1" si="80"/>
        <v>-8.3791056782033333E-3</v>
      </c>
    </row>
    <row r="2463" spans="2:8">
      <c r="B2463" s="13">
        <v>44893</v>
      </c>
      <c r="C2463">
        <v>6744.0805659999996</v>
      </c>
      <c r="D2463" s="262">
        <f t="shared" si="79"/>
        <v>108.1049177014321</v>
      </c>
      <c r="E2463" s="105">
        <v>2.2413485337458043E-3</v>
      </c>
      <c r="G2463">
        <v>2456</v>
      </c>
      <c r="H2463">
        <f t="shared" ca="1" si="80"/>
        <v>-5.3969343159683721E-3</v>
      </c>
    </row>
    <row r="2464" spans="2:8">
      <c r="B2464" s="13">
        <v>40127</v>
      </c>
      <c r="C2464">
        <v>61.812801</v>
      </c>
      <c r="D2464" s="262">
        <f t="shared" si="79"/>
        <v>-0.99138845597682734</v>
      </c>
      <c r="E2464" s="105">
        <v>2.2242175721262822E-3</v>
      </c>
      <c r="G2464">
        <v>2457</v>
      </c>
      <c r="H2464">
        <f t="shared" ca="1" si="80"/>
        <v>-2.0912763620691326E-2</v>
      </c>
    </row>
    <row r="2465" spans="2:8">
      <c r="B2465" s="13">
        <v>45145</v>
      </c>
      <c r="C2465">
        <v>7177.8999020000001</v>
      </c>
      <c r="D2465" s="262">
        <f t="shared" si="79"/>
        <v>134.55567994151346</v>
      </c>
      <c r="E2465">
        <v>2.2200365819603617E-3</v>
      </c>
      <c r="G2465">
        <v>2458</v>
      </c>
      <c r="H2465">
        <f t="shared" ca="1" si="80"/>
        <v>-5.7848536634980095E-2</v>
      </c>
    </row>
    <row r="2466" spans="2:8">
      <c r="B2466" s="13">
        <v>38301</v>
      </c>
      <c r="C2466">
        <v>52.951672000000002</v>
      </c>
      <c r="D2466" s="262">
        <f t="shared" si="79"/>
        <v>-0.93269027247703751</v>
      </c>
      <c r="E2466" s="105">
        <v>2.2096178915890553E-3</v>
      </c>
      <c r="G2466">
        <v>2459</v>
      </c>
      <c r="H2466">
        <f t="shared" ca="1" si="80"/>
        <v>-1.2579086847448838E-2</v>
      </c>
    </row>
    <row r="2467" spans="2:8">
      <c r="B2467" s="13">
        <v>43661</v>
      </c>
      <c r="C2467">
        <v>786.68676800000003</v>
      </c>
      <c r="D2467" s="262">
        <f t="shared" si="79"/>
        <v>-6.4965812099307921E-2</v>
      </c>
      <c r="E2467" s="105">
        <v>2.209373136412055E-3</v>
      </c>
      <c r="G2467">
        <v>2460</v>
      </c>
      <c r="H2467">
        <f t="shared" ca="1" si="80"/>
        <v>1.5081836278676245E-2</v>
      </c>
    </row>
    <row r="2468" spans="2:8">
      <c r="B2468" s="13">
        <v>42310</v>
      </c>
      <c r="C2468">
        <v>841.34545900000001</v>
      </c>
      <c r="D2468" s="262">
        <f t="shared" si="79"/>
        <v>0.16040615855360324</v>
      </c>
      <c r="E2468" s="105">
        <v>2.2036031200184784E-3</v>
      </c>
      <c r="G2468">
        <v>2461</v>
      </c>
      <c r="H2468">
        <f t="shared" ca="1" si="80"/>
        <v>3.9152734794164382E-2</v>
      </c>
    </row>
    <row r="2469" spans="2:8">
      <c r="B2469" s="13">
        <v>42873</v>
      </c>
      <c r="C2469">
        <v>725.04394500000001</v>
      </c>
      <c r="D2469" s="262">
        <f t="shared" si="79"/>
        <v>-0.90070475427889529</v>
      </c>
      <c r="E2469" s="105">
        <v>2.1918237792109556E-3</v>
      </c>
      <c r="G2469">
        <v>2462</v>
      </c>
      <c r="H2469">
        <f t="shared" ca="1" si="80"/>
        <v>-1.1943362164247075E-2</v>
      </c>
    </row>
    <row r="2470" spans="2:8">
      <c r="B2470" s="13">
        <v>45189</v>
      </c>
      <c r="C2470">
        <v>7301.8999020000001</v>
      </c>
      <c r="D2470" s="262">
        <f t="shared" si="79"/>
        <v>74.263969697580649</v>
      </c>
      <c r="E2470">
        <v>2.1891045880254967E-3</v>
      </c>
      <c r="G2470">
        <v>2463</v>
      </c>
      <c r="H2470">
        <f t="shared" ca="1" si="80"/>
        <v>2.219942420617723E-2</v>
      </c>
    </row>
    <row r="2471" spans="2:8">
      <c r="B2471" s="13">
        <v>40851</v>
      </c>
      <c r="C2471">
        <v>97.017204000000007</v>
      </c>
      <c r="D2471" s="262">
        <f t="shared" si="79"/>
        <v>2.2729486038137399</v>
      </c>
      <c r="E2471" s="105">
        <v>2.1882774330064026E-3</v>
      </c>
      <c r="G2471">
        <v>2464</v>
      </c>
      <c r="H2471">
        <f t="shared" ca="1" si="80"/>
        <v>-4.2526965873394391E-2</v>
      </c>
    </row>
    <row r="2472" spans="2:8">
      <c r="B2472" s="13">
        <v>38022</v>
      </c>
      <c r="C2472">
        <v>29.642140999999999</v>
      </c>
      <c r="D2472" s="262">
        <f t="shared" si="79"/>
        <v>-0.96846890507499139</v>
      </c>
      <c r="E2472" s="105">
        <v>2.1776857115133508E-3</v>
      </c>
      <c r="G2472">
        <v>2465</v>
      </c>
      <c r="H2472">
        <f t="shared" ca="1" si="80"/>
        <v>2.1590617641246576E-2</v>
      </c>
    </row>
    <row r="2473" spans="2:8">
      <c r="B2473" s="13">
        <v>43458</v>
      </c>
      <c r="C2473">
        <v>940.09234600000002</v>
      </c>
      <c r="D2473" s="262">
        <f t="shared" si="79"/>
        <v>41.187001002605733</v>
      </c>
      <c r="E2473" s="105">
        <v>2.1748907284939718E-3</v>
      </c>
      <c r="G2473">
        <v>2466</v>
      </c>
      <c r="H2473">
        <f t="shared" ca="1" si="80"/>
        <v>1.0714432192244442E-2</v>
      </c>
    </row>
    <row r="2474" spans="2:8">
      <c r="B2474" s="13">
        <v>37707</v>
      </c>
      <c r="C2474">
        <v>22.283933999999999</v>
      </c>
      <c r="D2474" s="262">
        <f t="shared" si="79"/>
        <v>-0.95747294774131941</v>
      </c>
      <c r="E2474" s="105">
        <v>2.1725495832678014E-3</v>
      </c>
      <c r="G2474">
        <v>2467</v>
      </c>
      <c r="H2474">
        <f t="shared" ca="1" si="80"/>
        <v>3.0163348299431656E-2</v>
      </c>
    </row>
    <row r="2475" spans="2:8">
      <c r="B2475" s="13">
        <v>42137</v>
      </c>
      <c r="C2475">
        <v>523.99432400000001</v>
      </c>
      <c r="D2475" s="262">
        <f t="shared" si="79"/>
        <v>-0.43098379734222381</v>
      </c>
      <c r="E2475" s="105">
        <v>2.1725308503126317E-3</v>
      </c>
      <c r="G2475">
        <v>2468</v>
      </c>
      <c r="H2475">
        <f t="shared" ca="1" si="80"/>
        <v>9.4920034756583675E-3</v>
      </c>
    </row>
    <row r="2476" spans="2:8">
      <c r="B2476" s="13">
        <v>43481</v>
      </c>
      <c r="C2476">
        <v>920.87768600000004</v>
      </c>
      <c r="D2476" s="262">
        <f t="shared" si="79"/>
        <v>9.1222260770932202</v>
      </c>
      <c r="E2476" s="105">
        <v>2.1685138467115225E-3</v>
      </c>
      <c r="G2476">
        <v>2469</v>
      </c>
      <c r="H2476">
        <f t="shared" ca="1" si="80"/>
        <v>3.8939315075799848E-2</v>
      </c>
    </row>
    <row r="2477" spans="2:8">
      <c r="B2477" s="13">
        <v>41320</v>
      </c>
      <c r="C2477">
        <v>90.975807000000003</v>
      </c>
      <c r="D2477" s="262">
        <f t="shared" si="79"/>
        <v>-0.89775059025961712</v>
      </c>
      <c r="E2477" s="105">
        <v>2.1630226021751198E-3</v>
      </c>
      <c r="G2477">
        <v>2470</v>
      </c>
      <c r="H2477">
        <f t="shared" ca="1" si="80"/>
        <v>-5.5821317168789231E-3</v>
      </c>
    </row>
    <row r="2478" spans="2:8">
      <c r="B2478" s="13">
        <v>42507</v>
      </c>
      <c r="C2478">
        <v>889.74408000000005</v>
      </c>
      <c r="D2478" s="262">
        <f t="shared" si="79"/>
        <v>7.7742338852073081</v>
      </c>
      <c r="E2478" s="105">
        <v>2.1618139853472802E-3</v>
      </c>
      <c r="G2478">
        <v>2471</v>
      </c>
      <c r="H2478">
        <f t="shared" ca="1" si="80"/>
        <v>1.7629902878639265E-2</v>
      </c>
    </row>
    <row r="2479" spans="2:8">
      <c r="B2479" s="13">
        <v>41292</v>
      </c>
      <c r="C2479">
        <v>101.40419</v>
      </c>
      <c r="D2479" s="262">
        <f t="shared" si="79"/>
        <v>5.0055604567056045E-2</v>
      </c>
      <c r="E2479" s="105">
        <v>2.1559793305469068E-3</v>
      </c>
      <c r="G2479">
        <v>2472</v>
      </c>
      <c r="H2479">
        <f t="shared" ca="1" si="80"/>
        <v>-2.0626235669066476E-2</v>
      </c>
    </row>
    <row r="2480" spans="2:8">
      <c r="B2480" s="13">
        <v>40714</v>
      </c>
      <c r="C2480">
        <v>96.570305000000005</v>
      </c>
      <c r="D2480" s="262">
        <f t="shared" si="79"/>
        <v>-0.60182856058593071</v>
      </c>
      <c r="E2480" s="105">
        <v>2.1394785296471987E-3</v>
      </c>
      <c r="G2480">
        <v>2473</v>
      </c>
      <c r="H2480">
        <f t="shared" ca="1" si="80"/>
        <v>1.4786873537387698E-2</v>
      </c>
    </row>
    <row r="2481" spans="2:8">
      <c r="B2481" s="13">
        <v>41764</v>
      </c>
      <c r="C2481">
        <v>242.53448499999999</v>
      </c>
      <c r="D2481" s="262">
        <f t="shared" si="79"/>
        <v>2.8249473679280097</v>
      </c>
      <c r="E2481" s="105">
        <v>2.1266607903152497E-3</v>
      </c>
      <c r="G2481">
        <v>2474</v>
      </c>
      <c r="H2481">
        <f t="shared" ca="1" si="80"/>
        <v>-3.6210233576819122E-2</v>
      </c>
    </row>
    <row r="2482" spans="2:8">
      <c r="B2482" s="13">
        <v>38524</v>
      </c>
      <c r="C2482">
        <v>63.408580999999998</v>
      </c>
      <c r="D2482" s="262">
        <f t="shared" si="79"/>
        <v>-0.93147517774278832</v>
      </c>
      <c r="E2482" s="105">
        <v>2.1088058809062035E-3</v>
      </c>
      <c r="G2482">
        <v>2475</v>
      </c>
      <c r="H2482">
        <f t="shared" ca="1" si="80"/>
        <v>1.2905869492386341E-3</v>
      </c>
    </row>
    <row r="2483" spans="2:8">
      <c r="B2483" s="13">
        <v>43384</v>
      </c>
      <c r="C2483">
        <v>925.337402</v>
      </c>
      <c r="D2483" s="262">
        <f t="shared" si="79"/>
        <v>13.570261683950903</v>
      </c>
      <c r="E2483" s="105">
        <v>2.1065696404206028E-3</v>
      </c>
      <c r="G2483">
        <v>2476</v>
      </c>
      <c r="H2483">
        <f t="shared" ca="1" si="80"/>
        <v>-5.1399482354492314E-3</v>
      </c>
    </row>
    <row r="2484" spans="2:8">
      <c r="B2484" s="13">
        <v>38516</v>
      </c>
      <c r="C2484">
        <v>63.508633000000003</v>
      </c>
      <c r="D2484" s="262">
        <f t="shared" si="79"/>
        <v>-0.13598359936137869</v>
      </c>
      <c r="E2484" s="105">
        <v>2.1051129746750682E-3</v>
      </c>
      <c r="G2484">
        <v>2477</v>
      </c>
      <c r="H2484">
        <f t="shared" ca="1" si="80"/>
        <v>-2.1965394701059605E-2</v>
      </c>
    </row>
    <row r="2485" spans="2:8">
      <c r="B2485" s="13">
        <v>38722</v>
      </c>
      <c r="C2485">
        <v>73.503967000000003</v>
      </c>
      <c r="D2485" s="262">
        <f t="shared" si="79"/>
        <v>-0.92263093737667534</v>
      </c>
      <c r="E2485" s="105">
        <v>2.1032671534153649E-3</v>
      </c>
      <c r="G2485">
        <v>2478</v>
      </c>
      <c r="H2485">
        <f t="shared" ca="1" si="80"/>
        <v>-3.6606792122097859E-2</v>
      </c>
    </row>
    <row r="2486" spans="2:8">
      <c r="B2486" s="13">
        <v>43108</v>
      </c>
      <c r="C2486">
        <v>950.04339600000003</v>
      </c>
      <c r="D2486" s="262">
        <f t="shared" si="79"/>
        <v>23.362034165653704</v>
      </c>
      <c r="E2486" s="105">
        <v>2.0855443209036994E-3</v>
      </c>
      <c r="G2486">
        <v>2479</v>
      </c>
      <c r="H2486">
        <f t="shared" ca="1" si="80"/>
        <v>5.039213240909622E-3</v>
      </c>
    </row>
    <row r="2487" spans="2:8">
      <c r="B2487" s="13">
        <v>37985</v>
      </c>
      <c r="C2487">
        <v>38.996882999999997</v>
      </c>
      <c r="D2487" s="262">
        <f t="shared" si="79"/>
        <v>-0.53895399405103805</v>
      </c>
      <c r="E2487" s="105">
        <v>2.068769305177283E-3</v>
      </c>
      <c r="G2487">
        <v>2480</v>
      </c>
      <c r="H2487">
        <f t="shared" ca="1" si="80"/>
        <v>-6.7315951559148282E-2</v>
      </c>
    </row>
    <row r="2488" spans="2:8">
      <c r="B2488" s="13">
        <v>41390</v>
      </c>
      <c r="C2488">
        <v>84.583495999999997</v>
      </c>
      <c r="D2488" s="262">
        <f t="shared" si="79"/>
        <v>-0.97645144624983637</v>
      </c>
      <c r="E2488" s="105">
        <v>2.0676713419281794E-3</v>
      </c>
      <c r="G2488">
        <v>2481</v>
      </c>
      <c r="H2488">
        <f t="shared" ca="1" si="80"/>
        <v>-2.1757738240050766E-2</v>
      </c>
    </row>
    <row r="2489" spans="2:8">
      <c r="B2489" s="13">
        <v>44334</v>
      </c>
      <c r="C2489">
        <v>3591.8764649999998</v>
      </c>
      <c r="D2489" s="262">
        <f t="shared" si="79"/>
        <v>113.81346182356258</v>
      </c>
      <c r="E2489" s="105">
        <v>2.0661367096510659E-3</v>
      </c>
      <c r="G2489">
        <v>2482</v>
      </c>
      <c r="H2489">
        <f t="shared" ca="1" si="80"/>
        <v>2.6880481619650391E-2</v>
      </c>
    </row>
    <row r="2490" spans="2:8">
      <c r="B2490" s="13">
        <v>37601</v>
      </c>
      <c r="C2490">
        <v>31.284454</v>
      </c>
      <c r="D2490" s="262">
        <f t="shared" si="79"/>
        <v>-0.93725801924997276</v>
      </c>
      <c r="E2490" s="105">
        <v>2.0629371850121284E-3</v>
      </c>
      <c r="G2490">
        <v>2483</v>
      </c>
      <c r="H2490">
        <f t="shared" ca="1" si="80"/>
        <v>-1.6724670282632109E-2</v>
      </c>
    </row>
    <row r="2491" spans="2:8">
      <c r="B2491" s="13">
        <v>42690</v>
      </c>
      <c r="C2491">
        <v>498.62075800000002</v>
      </c>
      <c r="D2491" s="262">
        <f t="shared" si="79"/>
        <v>20.182010552161355</v>
      </c>
      <c r="E2491" s="105">
        <v>2.0621665263735028E-3</v>
      </c>
      <c r="G2491">
        <v>2484</v>
      </c>
      <c r="H2491">
        <f t="shared" ca="1" si="80"/>
        <v>1.5457470776670704E-2</v>
      </c>
    </row>
    <row r="2492" spans="2:8">
      <c r="B2492" s="13">
        <v>37677</v>
      </c>
      <c r="C2492">
        <v>23.539822000000001</v>
      </c>
      <c r="D2492" s="262">
        <f t="shared" si="79"/>
        <v>-0.75461000746110052</v>
      </c>
      <c r="E2492" s="105">
        <v>2.0564874666220184E-3</v>
      </c>
      <c r="G2492">
        <v>2485</v>
      </c>
      <c r="H2492">
        <f t="shared" ca="1" si="80"/>
        <v>1.0609326228554969E-3</v>
      </c>
    </row>
    <row r="2493" spans="2:8">
      <c r="B2493" s="13">
        <v>41148</v>
      </c>
      <c r="C2493">
        <v>95.928207</v>
      </c>
      <c r="D2493" s="262">
        <f t="shared" si="79"/>
        <v>-0.90171360335732353</v>
      </c>
      <c r="E2493" s="105">
        <v>2.0510413790468451E-3</v>
      </c>
      <c r="G2493">
        <v>2486</v>
      </c>
      <c r="H2493">
        <f t="shared" ca="1" si="80"/>
        <v>-2.9603161432077339E-2</v>
      </c>
    </row>
    <row r="2494" spans="2:8">
      <c r="B2494" s="13">
        <v>43446</v>
      </c>
      <c r="C2494">
        <v>976.00695800000005</v>
      </c>
      <c r="D2494" s="262">
        <f t="shared" si="79"/>
        <v>7.3695199148605409E-2</v>
      </c>
      <c r="E2494" s="105">
        <v>2.0456503179345303E-3</v>
      </c>
      <c r="G2494">
        <v>2487</v>
      </c>
      <c r="H2494">
        <f t="shared" ca="1" si="80"/>
        <v>3.9801686181760339E-2</v>
      </c>
    </row>
    <row r="2495" spans="2:8">
      <c r="B2495" s="13">
        <v>43532</v>
      </c>
      <c r="C2495">
        <v>909.01678500000003</v>
      </c>
      <c r="D2495" s="262">
        <f t="shared" si="79"/>
        <v>13.021838633552171</v>
      </c>
      <c r="E2495" s="105">
        <v>2.0396266747520863E-3</v>
      </c>
      <c r="G2495">
        <v>2488</v>
      </c>
      <c r="H2495">
        <f t="shared" ca="1" si="80"/>
        <v>1.5372540695196284E-3</v>
      </c>
    </row>
    <row r="2496" spans="2:8">
      <c r="B2496" s="13">
        <v>40043</v>
      </c>
      <c r="C2496">
        <v>64.828643999999997</v>
      </c>
      <c r="D2496" s="262">
        <f t="shared" si="79"/>
        <v>1.7205052331059723</v>
      </c>
      <c r="E2496" s="105">
        <v>2.035397026382581E-3</v>
      </c>
      <c r="G2496">
        <v>2489</v>
      </c>
      <c r="H2496">
        <f t="shared" ca="1" si="80"/>
        <v>-2.5517452761363104E-2</v>
      </c>
    </row>
    <row r="2497" spans="2:8">
      <c r="B2497" s="13">
        <v>37782</v>
      </c>
      <c r="C2497">
        <v>23.829633999999999</v>
      </c>
      <c r="D2497" s="262">
        <f t="shared" si="79"/>
        <v>-0.76645359452304784</v>
      </c>
      <c r="E2497" s="105">
        <v>2.0311731934251837E-3</v>
      </c>
      <c r="G2497">
        <v>2490</v>
      </c>
      <c r="H2497">
        <f t="shared" ca="1" si="80"/>
        <v>7.5167403206851157E-3</v>
      </c>
    </row>
    <row r="2498" spans="2:8">
      <c r="B2498" s="13">
        <v>40672</v>
      </c>
      <c r="C2498">
        <v>102.033829</v>
      </c>
      <c r="D2498" s="262">
        <f t="shared" si="79"/>
        <v>1.0578486271248235</v>
      </c>
      <c r="E2498" s="105">
        <v>2.0247643537925899E-3</v>
      </c>
      <c r="G2498">
        <v>2491</v>
      </c>
      <c r="H2498">
        <f t="shared" ca="1" si="80"/>
        <v>2.8192917161631796E-2</v>
      </c>
    </row>
    <row r="2499" spans="2:8">
      <c r="B2499" s="13">
        <v>38244</v>
      </c>
      <c r="C2499">
        <v>49.582766999999997</v>
      </c>
      <c r="D2499" s="262">
        <f t="shared" si="79"/>
        <v>-0.42753307413967029</v>
      </c>
      <c r="E2499" s="105">
        <v>2.0222623260249678E-3</v>
      </c>
      <c r="G2499">
        <v>2492</v>
      </c>
      <c r="H2499">
        <f t="shared" ca="1" si="80"/>
        <v>8.4901694084297291E-2</v>
      </c>
    </row>
    <row r="2500" spans="2:8">
      <c r="B2500" s="13">
        <v>41339</v>
      </c>
      <c r="C2500">
        <v>86.612457000000006</v>
      </c>
      <c r="D2500" s="262">
        <f t="shared" si="79"/>
        <v>-0.87599938105961395</v>
      </c>
      <c r="E2500" s="105">
        <v>2.0193106932061139E-3</v>
      </c>
      <c r="G2500">
        <v>2493</v>
      </c>
      <c r="H2500">
        <f t="shared" ca="1" si="80"/>
        <v>-1.1617373752192014E-2</v>
      </c>
    </row>
    <row r="2501" spans="2:8">
      <c r="B2501" s="13">
        <v>42640</v>
      </c>
      <c r="C2501">
        <v>698.48406999999997</v>
      </c>
      <c r="D2501" s="262">
        <f t="shared" si="79"/>
        <v>-0.85518925975731419</v>
      </c>
      <c r="E2501" s="105">
        <v>2.0072606972879325E-3</v>
      </c>
      <c r="G2501">
        <v>2494</v>
      </c>
      <c r="H2501">
        <f t="shared" ca="1" si="80"/>
        <v>-2.9577512582614075E-2</v>
      </c>
    </row>
    <row r="2502" spans="2:8">
      <c r="B2502" s="13">
        <v>44442</v>
      </c>
      <c r="C2502">
        <v>4823.4272460000002</v>
      </c>
      <c r="D2502" s="262">
        <f t="shared" si="79"/>
        <v>68.580673231117132</v>
      </c>
      <c r="E2502" s="105">
        <v>1.989295442005201E-3</v>
      </c>
      <c r="G2502">
        <v>2495</v>
      </c>
      <c r="H2502">
        <f t="shared" ca="1" si="80"/>
        <v>1.6827056793581818E-2</v>
      </c>
    </row>
    <row r="2503" spans="2:8">
      <c r="B2503" s="13">
        <v>38559</v>
      </c>
      <c r="C2503">
        <v>69.321365</v>
      </c>
      <c r="D2503" s="262">
        <f t="shared" si="79"/>
        <v>-0.30880158735595259</v>
      </c>
      <c r="E2503" s="105">
        <v>1.9822148189932525E-3</v>
      </c>
      <c r="G2503">
        <v>2496</v>
      </c>
      <c r="H2503">
        <f t="shared" ca="1" si="80"/>
        <v>-2.2188904460293539E-3</v>
      </c>
    </row>
    <row r="2504" spans="2:8">
      <c r="B2504" s="13">
        <v>41257</v>
      </c>
      <c r="C2504">
        <v>100.291557</v>
      </c>
      <c r="D2504" s="262">
        <f t="shared" ref="D2504:D2567" si="81">(C2504-C2505)/C2505</f>
        <v>0.3477372073383494</v>
      </c>
      <c r="E2504" s="105">
        <v>1.9617024592587045E-3</v>
      </c>
      <c r="G2504">
        <v>2497</v>
      </c>
      <c r="H2504">
        <f t="shared" ca="1" si="80"/>
        <v>3.8537899450664832E-2</v>
      </c>
    </row>
    <row r="2505" spans="2:8">
      <c r="B2505" s="13">
        <v>39493</v>
      </c>
      <c r="C2505">
        <v>74.414771999999999</v>
      </c>
      <c r="D2505" s="262">
        <f t="shared" si="81"/>
        <v>5.8039310585359119E-2</v>
      </c>
      <c r="E2505" s="105">
        <v>1.9575495076800827E-3</v>
      </c>
      <c r="G2505">
        <v>2498</v>
      </c>
      <c r="H2505">
        <f t="shared" ref="H2505:H2568" ca="1" si="82">_xlfn.NORM.INV(RAND(),N$9,N$10)</f>
        <v>-2.3881887644561586E-2</v>
      </c>
    </row>
    <row r="2506" spans="2:8">
      <c r="B2506" s="13">
        <v>38674</v>
      </c>
      <c r="C2506">
        <v>70.332710000000006</v>
      </c>
      <c r="D2506" s="262">
        <f t="shared" si="81"/>
        <v>-0.90855802359131588</v>
      </c>
      <c r="E2506" s="105">
        <v>1.9532277819914131E-3</v>
      </c>
      <c r="G2506">
        <v>2499</v>
      </c>
      <c r="H2506">
        <f t="shared" ca="1" si="82"/>
        <v>1.0474651652167592E-2</v>
      </c>
    </row>
    <row r="2507" spans="2:8">
      <c r="B2507" s="13">
        <v>43794</v>
      </c>
      <c r="C2507">
        <v>769.15124500000002</v>
      </c>
      <c r="D2507" s="262">
        <f t="shared" si="81"/>
        <v>-0.90530810990244226</v>
      </c>
      <c r="E2507" s="105">
        <v>1.9453287771683571E-3</v>
      </c>
      <c r="G2507">
        <v>2500</v>
      </c>
      <c r="H2507">
        <f t="shared" ca="1" si="82"/>
        <v>4.0091666981039876E-3</v>
      </c>
    </row>
    <row r="2508" spans="2:8">
      <c r="B2508" s="13">
        <v>44741</v>
      </c>
      <c r="C2508">
        <v>8122.6728519999997</v>
      </c>
      <c r="D2508" s="262">
        <f t="shared" si="81"/>
        <v>9.0145329754395348E-2</v>
      </c>
      <c r="E2508" s="105">
        <v>1.9337924631821265E-3</v>
      </c>
      <c r="G2508">
        <v>2501</v>
      </c>
      <c r="H2508">
        <f t="shared" ca="1" si="82"/>
        <v>2.415448646374939E-3</v>
      </c>
    </row>
    <row r="2509" spans="2:8">
      <c r="B2509" s="13">
        <v>45401</v>
      </c>
      <c r="C2509">
        <v>7451</v>
      </c>
      <c r="D2509" s="262">
        <f t="shared" si="81"/>
        <v>8.8495475986195533</v>
      </c>
      <c r="E2509">
        <v>1.9296454975163747E-3</v>
      </c>
      <c r="G2509">
        <v>2502</v>
      </c>
      <c r="H2509">
        <f t="shared" ca="1" si="82"/>
        <v>-5.03250505432424E-3</v>
      </c>
    </row>
    <row r="2510" spans="2:8">
      <c r="B2510" s="13">
        <v>43963</v>
      </c>
      <c r="C2510">
        <v>756.48144500000001</v>
      </c>
      <c r="D2510" s="262">
        <f t="shared" si="81"/>
        <v>1.9267924740612605</v>
      </c>
      <c r="E2510" s="105">
        <v>1.9140670271522592E-3</v>
      </c>
      <c r="G2510">
        <v>2503</v>
      </c>
      <c r="H2510">
        <f t="shared" ca="1" si="82"/>
        <v>-1.345101828215027E-3</v>
      </c>
    </row>
    <row r="2511" spans="2:8">
      <c r="B2511" s="13">
        <v>41717</v>
      </c>
      <c r="C2511">
        <v>258.46774299999998</v>
      </c>
      <c r="D2511" s="262">
        <f t="shared" si="81"/>
        <v>-0.73470123482590755</v>
      </c>
      <c r="E2511" s="105">
        <v>1.9085969183135492E-3</v>
      </c>
      <c r="G2511">
        <v>2504</v>
      </c>
      <c r="H2511">
        <f t="shared" ca="1" si="82"/>
        <v>3.1411223228630346E-2</v>
      </c>
    </row>
    <row r="2512" spans="2:8">
      <c r="B2512" s="13">
        <v>43466</v>
      </c>
      <c r="C2512">
        <v>974.25158699999997</v>
      </c>
      <c r="D2512" s="262">
        <f t="shared" si="81"/>
        <v>0.15532660926871114</v>
      </c>
      <c r="E2512" s="105">
        <v>1.9027328249322812E-3</v>
      </c>
      <c r="G2512">
        <v>2505</v>
      </c>
      <c r="H2512">
        <f t="shared" ca="1" si="82"/>
        <v>-3.4072464007819339E-2</v>
      </c>
    </row>
    <row r="2513" spans="2:8">
      <c r="B2513" s="13">
        <v>43055</v>
      </c>
      <c r="C2513">
        <v>843.269409</v>
      </c>
      <c r="D2513" s="262">
        <f t="shared" si="81"/>
        <v>1.4275961855596326</v>
      </c>
      <c r="E2513" s="105">
        <v>1.9016814645634334E-3</v>
      </c>
      <c r="G2513">
        <v>2506</v>
      </c>
      <c r="H2513">
        <f t="shared" ca="1" si="82"/>
        <v>5.9148542972334524E-2</v>
      </c>
    </row>
    <row r="2514" spans="2:8">
      <c r="B2514" s="13">
        <v>42032</v>
      </c>
      <c r="C2514">
        <v>347.36807299999998</v>
      </c>
      <c r="D2514" s="262">
        <f t="shared" si="81"/>
        <v>-0.94773080210164495</v>
      </c>
      <c r="E2514" s="105">
        <v>1.9004573940209716E-3</v>
      </c>
      <c r="G2514">
        <v>2507</v>
      </c>
      <c r="H2514">
        <f t="shared" ca="1" si="82"/>
        <v>3.227890074512689E-2</v>
      </c>
    </row>
    <row r="2515" spans="2:8">
      <c r="B2515" s="13">
        <v>44965</v>
      </c>
      <c r="C2515">
        <v>6645.7509769999997</v>
      </c>
      <c r="D2515" s="262">
        <f t="shared" si="81"/>
        <v>7.6054186923166887</v>
      </c>
      <c r="E2515" s="105">
        <v>1.899712080409966E-3</v>
      </c>
      <c r="G2515">
        <v>2508</v>
      </c>
      <c r="H2515">
        <f t="shared" ca="1" si="82"/>
        <v>-2.4158967461383123E-2</v>
      </c>
    </row>
    <row r="2516" spans="2:8">
      <c r="B2516" s="13">
        <v>42970</v>
      </c>
      <c r="C2516">
        <v>772.27514599999995</v>
      </c>
      <c r="D2516" s="262">
        <f t="shared" si="81"/>
        <v>0.25486055526290691</v>
      </c>
      <c r="E2516" s="105">
        <v>1.8933331712538688E-3</v>
      </c>
      <c r="G2516">
        <v>2509</v>
      </c>
      <c r="H2516">
        <f t="shared" ca="1" si="82"/>
        <v>2.7772203714489088E-2</v>
      </c>
    </row>
    <row r="2517" spans="2:8">
      <c r="B2517" s="13">
        <v>43928</v>
      </c>
      <c r="C2517">
        <v>615.42706299999998</v>
      </c>
      <c r="D2517" s="262">
        <f t="shared" si="81"/>
        <v>-0.21899949526667187</v>
      </c>
      <c r="E2517" s="105">
        <v>1.8823131028366149E-3</v>
      </c>
      <c r="G2517">
        <v>2510</v>
      </c>
      <c r="H2517">
        <f t="shared" ca="1" si="82"/>
        <v>-1.4597529952482998E-2</v>
      </c>
    </row>
    <row r="2518" spans="2:8">
      <c r="B2518" s="13">
        <v>42228</v>
      </c>
      <c r="C2518">
        <v>787.99829099999999</v>
      </c>
      <c r="D2518" s="262">
        <f t="shared" si="81"/>
        <v>9.7682019254324715</v>
      </c>
      <c r="E2518" s="105">
        <v>1.8815299653632347E-3</v>
      </c>
      <c r="G2518">
        <v>2511</v>
      </c>
      <c r="H2518">
        <f t="shared" ca="1" si="82"/>
        <v>1.6040216622474526E-2</v>
      </c>
    </row>
    <row r="2519" spans="2:8">
      <c r="B2519" s="13">
        <v>38583</v>
      </c>
      <c r="C2519">
        <v>73.178261000000006</v>
      </c>
      <c r="D2519" s="262">
        <f t="shared" si="81"/>
        <v>-0.12681572770398408</v>
      </c>
      <c r="E2519" s="105">
        <v>1.8775587812027968E-3</v>
      </c>
      <c r="G2519">
        <v>2512</v>
      </c>
      <c r="H2519">
        <f t="shared" ca="1" si="82"/>
        <v>-3.5320278471420649E-2</v>
      </c>
    </row>
    <row r="2520" spans="2:8">
      <c r="B2520" s="13">
        <v>41554</v>
      </c>
      <c r="C2520">
        <v>83.806206000000003</v>
      </c>
      <c r="D2520" s="262">
        <f t="shared" si="81"/>
        <v>-0.95394506607626461</v>
      </c>
      <c r="E2520" s="105">
        <v>1.8726578104255953E-3</v>
      </c>
      <c r="G2520">
        <v>2513</v>
      </c>
      <c r="H2520">
        <f t="shared" ca="1" si="82"/>
        <v>7.9816917705719925E-3</v>
      </c>
    </row>
    <row r="2521" spans="2:8">
      <c r="B2521" s="13">
        <v>44194</v>
      </c>
      <c r="C2521">
        <v>1819.700928</v>
      </c>
      <c r="D2521" s="262">
        <f t="shared" si="81"/>
        <v>-0.7555249720322128</v>
      </c>
      <c r="E2521" s="105">
        <v>1.8631291760351351E-3</v>
      </c>
      <c r="G2521">
        <v>2514</v>
      </c>
      <c r="H2521">
        <f t="shared" ca="1" si="82"/>
        <v>-1.4628171673274688E-2</v>
      </c>
    </row>
    <row r="2522" spans="2:8">
      <c r="B2522" s="13">
        <v>45335</v>
      </c>
      <c r="C2522">
        <v>7443.2998049999997</v>
      </c>
      <c r="D2522" s="262">
        <f t="shared" si="81"/>
        <v>113.17822622871486</v>
      </c>
      <c r="E2522">
        <v>1.8507177905647005E-3</v>
      </c>
      <c r="G2522">
        <v>2515</v>
      </c>
      <c r="H2522">
        <f t="shared" ca="1" si="82"/>
        <v>1.0519589023562839E-3</v>
      </c>
    </row>
    <row r="2523" spans="2:8">
      <c r="B2523" s="13">
        <v>38747</v>
      </c>
      <c r="C2523">
        <v>65.190185999999997</v>
      </c>
      <c r="D2523" s="262">
        <f t="shared" si="81"/>
        <v>-0.99146641542036196</v>
      </c>
      <c r="E2523" s="105">
        <v>1.8437468461952272E-3</v>
      </c>
      <c r="G2523">
        <v>2516</v>
      </c>
      <c r="H2523">
        <f t="shared" ca="1" si="82"/>
        <v>-3.826454118466533E-3</v>
      </c>
    </row>
    <row r="2524" spans="2:8">
      <c r="B2524" s="13">
        <v>45229</v>
      </c>
      <c r="C2524">
        <v>7639.25</v>
      </c>
      <c r="D2524" s="262">
        <f t="shared" si="81"/>
        <v>97.538451324462287</v>
      </c>
      <c r="E2524">
        <v>1.8425490007740906E-3</v>
      </c>
      <c r="G2524">
        <v>2517</v>
      </c>
      <c r="H2524">
        <f t="shared" ca="1" si="82"/>
        <v>3.0136439675489599E-2</v>
      </c>
    </row>
    <row r="2525" spans="2:8">
      <c r="B2525" s="13">
        <v>38960</v>
      </c>
      <c r="C2525">
        <v>77.525574000000006</v>
      </c>
      <c r="D2525" s="262">
        <f t="shared" si="81"/>
        <v>-0.11124724477221781</v>
      </c>
      <c r="E2525" s="105">
        <v>1.8406205558393028E-3</v>
      </c>
      <c r="G2525">
        <v>2518</v>
      </c>
      <c r="H2525">
        <f t="shared" ca="1" si="82"/>
        <v>-1.0178876891217938E-2</v>
      </c>
    </row>
    <row r="2526" spans="2:8">
      <c r="B2526" s="13">
        <v>39030</v>
      </c>
      <c r="C2526">
        <v>87.22963</v>
      </c>
      <c r="D2526" s="262">
        <f t="shared" si="81"/>
        <v>-0.13689421439521898</v>
      </c>
      <c r="E2526" s="105">
        <v>1.8405553254581106E-3</v>
      </c>
      <c r="G2526">
        <v>2519</v>
      </c>
      <c r="H2526">
        <f t="shared" ca="1" si="82"/>
        <v>8.1033845645236112E-4</v>
      </c>
    </row>
    <row r="2527" spans="2:8">
      <c r="B2527" s="13">
        <v>40624</v>
      </c>
      <c r="C2527">
        <v>101.064819</v>
      </c>
      <c r="D2527" s="262">
        <f t="shared" si="81"/>
        <v>2.8320418345285239</v>
      </c>
      <c r="E2527" s="105">
        <v>1.8394465375573142E-3</v>
      </c>
      <c r="G2527">
        <v>2520</v>
      </c>
      <c r="H2527">
        <f t="shared" ca="1" si="82"/>
        <v>-2.3991120926805529E-2</v>
      </c>
    </row>
    <row r="2528" spans="2:8">
      <c r="B2528" s="13">
        <v>37886</v>
      </c>
      <c r="C2528">
        <v>26.373621</v>
      </c>
      <c r="D2528" s="262">
        <f t="shared" si="81"/>
        <v>-0.77577982455994177</v>
      </c>
      <c r="E2528" s="105">
        <v>1.8350779660275143E-3</v>
      </c>
      <c r="G2528">
        <v>2521</v>
      </c>
      <c r="H2528">
        <f t="shared" ca="1" si="82"/>
        <v>-4.7330950977173665E-2</v>
      </c>
    </row>
    <row r="2529" spans="2:8">
      <c r="B2529" s="13">
        <v>39190</v>
      </c>
      <c r="C2529">
        <v>117.62376399999999</v>
      </c>
      <c r="D2529" s="262">
        <f t="shared" si="81"/>
        <v>-0.98295726262658989</v>
      </c>
      <c r="E2529" s="105">
        <v>1.8197837710779254E-3</v>
      </c>
      <c r="G2529">
        <v>2522</v>
      </c>
      <c r="H2529">
        <f t="shared" ca="1" si="82"/>
        <v>-3.2791700489044909E-2</v>
      </c>
    </row>
    <row r="2530" spans="2:8">
      <c r="B2530" s="13">
        <v>44866</v>
      </c>
      <c r="C2530">
        <v>6901.6943359999996</v>
      </c>
      <c r="D2530" s="262">
        <f t="shared" si="81"/>
        <v>86.71525964116897</v>
      </c>
      <c r="E2530" s="105">
        <v>1.8146487163429818E-3</v>
      </c>
      <c r="G2530">
        <v>2523</v>
      </c>
      <c r="H2530">
        <f t="shared" ca="1" si="82"/>
        <v>3.9680081259488E-2</v>
      </c>
    </row>
    <row r="2531" spans="2:8">
      <c r="B2531" s="13">
        <v>38965</v>
      </c>
      <c r="C2531">
        <v>78.682937999999993</v>
      </c>
      <c r="D2531" s="262">
        <f t="shared" si="81"/>
        <v>-0.92216305887004613</v>
      </c>
      <c r="E2531" s="105">
        <v>1.8137014654950668E-3</v>
      </c>
      <c r="G2531">
        <v>2524</v>
      </c>
      <c r="H2531">
        <f t="shared" ca="1" si="82"/>
        <v>-4.8022896616308805E-2</v>
      </c>
    </row>
    <row r="2532" spans="2:8">
      <c r="B2532" s="13">
        <v>43203</v>
      </c>
      <c r="C2532">
        <v>1010.868835</v>
      </c>
      <c r="D2532" s="262">
        <f t="shared" si="81"/>
        <v>14.771429616752901</v>
      </c>
      <c r="E2532" s="105">
        <v>1.7730244486374312E-3</v>
      </c>
      <c r="G2532">
        <v>2525</v>
      </c>
      <c r="H2532">
        <f t="shared" ca="1" si="82"/>
        <v>-2.1306646293914624E-2</v>
      </c>
    </row>
    <row r="2533" spans="2:8">
      <c r="B2533" s="13">
        <v>39658</v>
      </c>
      <c r="C2533">
        <v>64.094939999999994</v>
      </c>
      <c r="D2533" s="262">
        <f t="shared" si="81"/>
        <v>1.3252211655799175</v>
      </c>
      <c r="E2533" s="105">
        <v>1.7640723133203415E-3</v>
      </c>
      <c r="G2533">
        <v>2526</v>
      </c>
      <c r="H2533">
        <f t="shared" ca="1" si="82"/>
        <v>3.3058140864737157E-2</v>
      </c>
    </row>
    <row r="2534" spans="2:8">
      <c r="B2534" s="13">
        <v>37921</v>
      </c>
      <c r="C2534">
        <v>27.565093999999998</v>
      </c>
      <c r="D2534" s="262">
        <f t="shared" si="81"/>
        <v>-0.60411998744045681</v>
      </c>
      <c r="E2534" s="105">
        <v>1.7553645061531746E-3</v>
      </c>
      <c r="G2534">
        <v>2527</v>
      </c>
      <c r="H2534">
        <f t="shared" ca="1" si="82"/>
        <v>8.821516834862075E-3</v>
      </c>
    </row>
    <row r="2535" spans="2:8">
      <c r="B2535" s="13">
        <v>38685</v>
      </c>
      <c r="C2535">
        <v>69.629920999999996</v>
      </c>
      <c r="D2535" s="262">
        <f t="shared" si="81"/>
        <v>-0.3406616558221342</v>
      </c>
      <c r="E2535" s="105">
        <v>1.7265163812394107E-3</v>
      </c>
      <c r="G2535">
        <v>2528</v>
      </c>
      <c r="H2535">
        <f t="shared" ca="1" si="82"/>
        <v>-1.5736126812908608E-2</v>
      </c>
    </row>
    <row r="2536" spans="2:8">
      <c r="B2536" s="13">
        <v>39316</v>
      </c>
      <c r="C2536">
        <v>105.605751</v>
      </c>
      <c r="D2536" s="262">
        <f t="shared" si="81"/>
        <v>-0.98395295396406135</v>
      </c>
      <c r="E2536" s="105">
        <v>1.7242567779151541E-3</v>
      </c>
      <c r="G2536">
        <v>2529</v>
      </c>
      <c r="H2536">
        <f t="shared" ca="1" si="82"/>
        <v>1.3208198128520747E-2</v>
      </c>
    </row>
    <row r="2537" spans="2:8">
      <c r="B2537" s="13">
        <v>44908</v>
      </c>
      <c r="C2537">
        <v>6581.0087890000004</v>
      </c>
      <c r="D2537" s="262">
        <f t="shared" si="81"/>
        <v>112.03338040789762</v>
      </c>
      <c r="E2537" s="105">
        <v>1.7217723347071965E-3</v>
      </c>
      <c r="G2537">
        <v>2530</v>
      </c>
      <c r="H2537">
        <f t="shared" ca="1" si="82"/>
        <v>-5.8275887247379657E-3</v>
      </c>
    </row>
    <row r="2538" spans="2:8">
      <c r="B2538" s="13">
        <v>38433</v>
      </c>
      <c r="C2538">
        <v>58.221817000000001</v>
      </c>
      <c r="D2538" s="262">
        <f t="shared" si="81"/>
        <v>-1.7157025802323018E-3</v>
      </c>
      <c r="E2538" s="105">
        <v>1.7215411825637083E-3</v>
      </c>
      <c r="G2538">
        <v>2531</v>
      </c>
      <c r="H2538">
        <f t="shared" ca="1" si="82"/>
        <v>-7.6499194552139653E-3</v>
      </c>
    </row>
    <row r="2539" spans="2:8">
      <c r="B2539" s="13">
        <v>38491</v>
      </c>
      <c r="C2539">
        <v>58.32188</v>
      </c>
      <c r="D2539" s="262">
        <f t="shared" si="81"/>
        <v>-0.9376818304655874</v>
      </c>
      <c r="E2539" s="105">
        <v>1.7186512746587535E-3</v>
      </c>
      <c r="G2539">
        <v>2532</v>
      </c>
      <c r="H2539">
        <f t="shared" ca="1" si="82"/>
        <v>8.2968943572689514E-3</v>
      </c>
    </row>
    <row r="2540" spans="2:8">
      <c r="B2540" s="13">
        <v>43180</v>
      </c>
      <c r="C2540">
        <v>935.87280299999998</v>
      </c>
      <c r="D2540" s="262">
        <f t="shared" si="81"/>
        <v>0.18132255974896128</v>
      </c>
      <c r="E2540" s="105">
        <v>1.7132555965844076E-3</v>
      </c>
      <c r="G2540">
        <v>2533</v>
      </c>
      <c r="H2540">
        <f t="shared" ca="1" si="82"/>
        <v>-3.2944385875655791E-2</v>
      </c>
    </row>
    <row r="2541" spans="2:8">
      <c r="B2541" s="13">
        <v>42922</v>
      </c>
      <c r="C2541">
        <v>792.22460899999999</v>
      </c>
      <c r="D2541" s="262">
        <f t="shared" si="81"/>
        <v>22.845470768473927</v>
      </c>
      <c r="E2541" s="105">
        <v>1.7099550463050399E-3</v>
      </c>
      <c r="G2541">
        <v>2534</v>
      </c>
      <c r="H2541">
        <f t="shared" ca="1" si="82"/>
        <v>2.2049475209691163E-2</v>
      </c>
    </row>
    <row r="2542" spans="2:8">
      <c r="B2542" s="13">
        <v>39777</v>
      </c>
      <c r="C2542">
        <v>33.223274000000004</v>
      </c>
      <c r="D2542" s="262">
        <f t="shared" si="81"/>
        <v>-0.61987191151764764</v>
      </c>
      <c r="E2542" s="105">
        <v>1.70151874583177E-3</v>
      </c>
      <c r="G2542">
        <v>2535</v>
      </c>
      <c r="H2542">
        <f t="shared" ca="1" si="82"/>
        <v>-4.2717013313675965E-2</v>
      </c>
    </row>
    <row r="2543" spans="2:8">
      <c r="B2543" s="13">
        <v>40800</v>
      </c>
      <c r="C2543">
        <v>87.400208000000006</v>
      </c>
      <c r="D2543" s="262">
        <f t="shared" si="81"/>
        <v>-0.96720692723993029</v>
      </c>
      <c r="E2543" s="105">
        <v>1.6994237262144779E-3</v>
      </c>
      <c r="G2543">
        <v>2536</v>
      </c>
      <c r="H2543">
        <f t="shared" ca="1" si="82"/>
        <v>-4.3646890356855449E-2</v>
      </c>
    </row>
    <row r="2544" spans="2:8">
      <c r="B2544" s="13">
        <v>44260</v>
      </c>
      <c r="C2544">
        <v>2665.2033689999998</v>
      </c>
      <c r="D2544" s="262">
        <f t="shared" si="81"/>
        <v>29.413163640905704</v>
      </c>
      <c r="E2544" s="105">
        <v>1.6959696331026661E-3</v>
      </c>
      <c r="G2544">
        <v>2537</v>
      </c>
      <c r="H2544">
        <f t="shared" ca="1" si="82"/>
        <v>5.1055719316485788E-2</v>
      </c>
    </row>
    <row r="2545" spans="2:8">
      <c r="B2545" s="13">
        <v>41058</v>
      </c>
      <c r="C2545">
        <v>87.633217000000002</v>
      </c>
      <c r="D2545" s="262">
        <f t="shared" si="81"/>
        <v>-0.18601650730991279</v>
      </c>
      <c r="E2545" s="105">
        <v>1.6948058504281493E-3</v>
      </c>
      <c r="G2545">
        <v>2538</v>
      </c>
      <c r="H2545">
        <f t="shared" ca="1" si="82"/>
        <v>-2.0206712906335302E-3</v>
      </c>
    </row>
    <row r="2546" spans="2:8">
      <c r="B2546" s="13">
        <v>39294</v>
      </c>
      <c r="C2546">
        <v>107.65969800000001</v>
      </c>
      <c r="D2546" s="262">
        <f t="shared" si="81"/>
        <v>2.7480257794991192</v>
      </c>
      <c r="E2546" s="105">
        <v>1.6912309660454209E-3</v>
      </c>
      <c r="G2546">
        <v>2539</v>
      </c>
      <c r="H2546">
        <f t="shared" ca="1" si="82"/>
        <v>1.7777230630548677E-2</v>
      </c>
    </row>
    <row r="2547" spans="2:8">
      <c r="B2547" s="13">
        <v>37897</v>
      </c>
      <c r="C2547">
        <v>28.724374999999998</v>
      </c>
      <c r="D2547" s="262">
        <f t="shared" si="81"/>
        <v>-0.68479271446564072</v>
      </c>
      <c r="E2547" s="105">
        <v>1.6845405135550548E-3</v>
      </c>
      <c r="G2547">
        <v>2540</v>
      </c>
      <c r="H2547">
        <f t="shared" ca="1" si="82"/>
        <v>3.0781248009523698E-2</v>
      </c>
    </row>
    <row r="2548" spans="2:8">
      <c r="B2548" s="13">
        <v>41319</v>
      </c>
      <c r="C2548">
        <v>91.128524999999996</v>
      </c>
      <c r="D2548" s="262">
        <f t="shared" si="81"/>
        <v>-0.89027273746756785</v>
      </c>
      <c r="E2548" s="105">
        <v>1.6786660655837109E-3</v>
      </c>
      <c r="G2548">
        <v>2541</v>
      </c>
      <c r="H2548">
        <f t="shared" ca="1" si="82"/>
        <v>-4.8227746444580496E-3</v>
      </c>
    </row>
    <row r="2549" spans="2:8">
      <c r="B2549" s="13">
        <v>42531</v>
      </c>
      <c r="C2549">
        <v>830.50030500000003</v>
      </c>
      <c r="D2549" s="262">
        <f t="shared" si="81"/>
        <v>2.036005228492594</v>
      </c>
      <c r="E2549" s="105">
        <v>1.6733426471833236E-3</v>
      </c>
      <c r="G2549">
        <v>2542</v>
      </c>
      <c r="H2549">
        <f t="shared" ca="1" si="82"/>
        <v>8.2052595268053391E-2</v>
      </c>
    </row>
    <row r="2550" spans="2:8">
      <c r="B2550" s="13">
        <v>41932</v>
      </c>
      <c r="C2550">
        <v>273.55035400000003</v>
      </c>
      <c r="D2550" s="262">
        <f t="shared" si="81"/>
        <v>2.4541473175319846</v>
      </c>
      <c r="E2550" s="105">
        <v>1.6639097174151885E-3</v>
      </c>
      <c r="G2550">
        <v>2543</v>
      </c>
      <c r="H2550">
        <f t="shared" ca="1" si="82"/>
        <v>1.4390574921471576E-2</v>
      </c>
    </row>
    <row r="2551" spans="2:8">
      <c r="B2551" s="13">
        <v>41437</v>
      </c>
      <c r="C2551">
        <v>79.194755999999998</v>
      </c>
      <c r="D2551" s="262">
        <f t="shared" si="81"/>
        <v>-4.7426002291477087E-2</v>
      </c>
      <c r="E2551" s="105">
        <v>1.6555984404404091E-3</v>
      </c>
      <c r="G2551">
        <v>2544</v>
      </c>
      <c r="H2551">
        <f t="shared" ca="1" si="82"/>
        <v>-6.7235121687379742E-3</v>
      </c>
    </row>
    <row r="2552" spans="2:8">
      <c r="B2552" s="13">
        <v>38848</v>
      </c>
      <c r="C2552">
        <v>83.137642</v>
      </c>
      <c r="D2552" s="262">
        <f t="shared" si="81"/>
        <v>1.8001490042163411</v>
      </c>
      <c r="E2552" s="105">
        <v>1.6523515714894201E-3</v>
      </c>
      <c r="G2552">
        <v>2545</v>
      </c>
      <c r="H2552">
        <f t="shared" ca="1" si="82"/>
        <v>-4.3879369522737801E-3</v>
      </c>
    </row>
    <row r="2553" spans="2:8">
      <c r="B2553" s="13">
        <v>37910</v>
      </c>
      <c r="C2553">
        <v>29.690435000000001</v>
      </c>
      <c r="D2553" s="262">
        <f t="shared" si="81"/>
        <v>-0.7112889744206945</v>
      </c>
      <c r="E2553" s="105">
        <v>1.6292345414591362E-3</v>
      </c>
      <c r="G2553">
        <v>2546</v>
      </c>
      <c r="H2553">
        <f t="shared" ca="1" si="82"/>
        <v>-5.2235711529452347E-2</v>
      </c>
    </row>
    <row r="2554" spans="2:8">
      <c r="B2554" s="13">
        <v>40407</v>
      </c>
      <c r="C2554">
        <v>102.837898</v>
      </c>
      <c r="D2554" s="262">
        <f t="shared" si="81"/>
        <v>-0.86911688847331814</v>
      </c>
      <c r="E2554" s="105">
        <v>1.6065282861110904E-3</v>
      </c>
      <c r="G2554">
        <v>2547</v>
      </c>
      <c r="H2554">
        <f t="shared" ca="1" si="82"/>
        <v>-3.9776315155115725E-2</v>
      </c>
    </row>
    <row r="2555" spans="2:8">
      <c r="B2555" s="13">
        <v>43949</v>
      </c>
      <c r="C2555">
        <v>785.723206</v>
      </c>
      <c r="D2555" s="262">
        <f t="shared" si="81"/>
        <v>-1.9291331514354141E-2</v>
      </c>
      <c r="E2555" s="105">
        <v>1.5966217670209757E-3</v>
      </c>
      <c r="G2555">
        <v>2548</v>
      </c>
      <c r="H2555">
        <f t="shared" ca="1" si="82"/>
        <v>-3.6904669490114103E-2</v>
      </c>
    </row>
    <row r="2556" spans="2:8">
      <c r="B2556" s="13">
        <v>42559</v>
      </c>
      <c r="C2556">
        <v>801.17901600000005</v>
      </c>
      <c r="D2556" s="262">
        <f t="shared" si="81"/>
        <v>-6.105693558246017E-2</v>
      </c>
      <c r="E2556" s="105">
        <v>1.5899206271329418E-3</v>
      </c>
      <c r="G2556">
        <v>2549</v>
      </c>
      <c r="H2556">
        <f t="shared" ca="1" si="82"/>
        <v>-3.2370276512289605E-3</v>
      </c>
    </row>
    <row r="2557" spans="2:8">
      <c r="B2557" s="13">
        <v>42293</v>
      </c>
      <c r="C2557">
        <v>853.27752699999996</v>
      </c>
      <c r="D2557" s="262">
        <f t="shared" si="81"/>
        <v>6.7648412984419565E-2</v>
      </c>
      <c r="E2557" s="105">
        <v>1.5744242017891414E-3</v>
      </c>
      <c r="G2557">
        <v>2550</v>
      </c>
      <c r="H2557">
        <f t="shared" ca="1" si="82"/>
        <v>1.2851438865487196E-2</v>
      </c>
    </row>
    <row r="2558" spans="2:8">
      <c r="B2558" s="13">
        <v>43770</v>
      </c>
      <c r="C2558">
        <v>799.21209699999997</v>
      </c>
      <c r="D2558" s="262">
        <f t="shared" si="81"/>
        <v>-0.86222727734118343</v>
      </c>
      <c r="E2558" s="105">
        <v>1.5697074182711743E-3</v>
      </c>
      <c r="G2558">
        <v>2551</v>
      </c>
      <c r="H2558">
        <f t="shared" ca="1" si="82"/>
        <v>2.6371292099296922E-2</v>
      </c>
    </row>
    <row r="2559" spans="2:8">
      <c r="B2559" s="13">
        <v>44495</v>
      </c>
      <c r="C2559">
        <v>5800.9458009999998</v>
      </c>
      <c r="D2559" s="262">
        <f t="shared" si="81"/>
        <v>53.248609673510558</v>
      </c>
      <c r="E2559" s="105">
        <v>1.5423990283037201E-3</v>
      </c>
      <c r="G2559">
        <v>2552</v>
      </c>
      <c r="H2559">
        <f t="shared" ca="1" si="82"/>
        <v>-9.4693448842036246E-3</v>
      </c>
    </row>
    <row r="2560" spans="2:8">
      <c r="B2560" s="13">
        <v>39350</v>
      </c>
      <c r="C2560">
        <v>106.93261699999999</v>
      </c>
      <c r="D2560" s="262">
        <f t="shared" si="81"/>
        <v>0.73294435062461438</v>
      </c>
      <c r="E2560" s="105">
        <v>1.5320358355183253E-3</v>
      </c>
      <c r="G2560">
        <v>2553</v>
      </c>
      <c r="H2560">
        <f t="shared" ca="1" si="82"/>
        <v>-5.1549953585950292E-4</v>
      </c>
    </row>
    <row r="2561" spans="2:8">
      <c r="B2561" s="13">
        <v>39678</v>
      </c>
      <c r="C2561">
        <v>61.705742000000001</v>
      </c>
      <c r="D2561" s="262">
        <f t="shared" si="81"/>
        <v>-0.93974901190177973</v>
      </c>
      <c r="E2561" s="105">
        <v>1.526886108650704E-3</v>
      </c>
      <c r="G2561">
        <v>2554</v>
      </c>
      <c r="H2561">
        <f t="shared" ca="1" si="82"/>
        <v>-1.9830048886643643E-2</v>
      </c>
    </row>
    <row r="2562" spans="2:8">
      <c r="B2562" s="13">
        <v>43125</v>
      </c>
      <c r="C2562">
        <v>1024.1448969999999</v>
      </c>
      <c r="D2562" s="262">
        <f t="shared" si="81"/>
        <v>11.150782752662467</v>
      </c>
      <c r="E2562" s="105">
        <v>1.5190865679526738E-3</v>
      </c>
      <c r="G2562">
        <v>2555</v>
      </c>
      <c r="H2562">
        <f t="shared" ca="1" si="82"/>
        <v>-7.2910099977043256E-3</v>
      </c>
    </row>
    <row r="2563" spans="2:8">
      <c r="B2563" s="13">
        <v>41040</v>
      </c>
      <c r="C2563">
        <v>84.286331000000004</v>
      </c>
      <c r="D2563" s="262">
        <f t="shared" si="81"/>
        <v>2.9359516809029107</v>
      </c>
      <c r="E2563" s="105">
        <v>1.5101134288985532E-3</v>
      </c>
      <c r="G2563">
        <v>2556</v>
      </c>
      <c r="H2563">
        <f t="shared" ca="1" si="82"/>
        <v>1.1587729877760421E-2</v>
      </c>
    </row>
    <row r="2564" spans="2:8">
      <c r="B2564" s="13">
        <v>37692</v>
      </c>
      <c r="C2564">
        <v>21.414473000000001</v>
      </c>
      <c r="D2564" s="262">
        <f t="shared" si="81"/>
        <v>-0.92249542470166679</v>
      </c>
      <c r="E2564" s="105">
        <v>1.5062013770570809E-3</v>
      </c>
      <c r="G2564">
        <v>2557</v>
      </c>
      <c r="H2564">
        <f t="shared" ca="1" si="82"/>
        <v>3.2202890350537662E-3</v>
      </c>
    </row>
    <row r="2565" spans="2:8">
      <c r="B2565" s="13">
        <v>41964</v>
      </c>
      <c r="C2565">
        <v>276.29946899999999</v>
      </c>
      <c r="D2565" s="262">
        <f t="shared" si="81"/>
        <v>2.956426713483661</v>
      </c>
      <c r="E2565" s="105">
        <v>1.4822400593208569E-3</v>
      </c>
      <c r="G2565">
        <v>2558</v>
      </c>
      <c r="H2565">
        <f t="shared" ca="1" si="82"/>
        <v>4.0328478503590198E-2</v>
      </c>
    </row>
    <row r="2566" spans="2:8">
      <c r="B2566" s="13">
        <v>38740</v>
      </c>
      <c r="C2566">
        <v>69.835609000000005</v>
      </c>
      <c r="D2566" s="262">
        <f t="shared" si="81"/>
        <v>1.1065163437215895</v>
      </c>
      <c r="E2566" s="105">
        <v>1.4748303756491601E-3</v>
      </c>
      <c r="G2566">
        <v>2559</v>
      </c>
      <c r="H2566">
        <f t="shared" ca="1" si="82"/>
        <v>-1.8337840600215816E-2</v>
      </c>
    </row>
    <row r="2567" spans="2:8">
      <c r="B2567" s="13">
        <v>37496</v>
      </c>
      <c r="C2567">
        <v>33.152180000000001</v>
      </c>
      <c r="D2567" s="262">
        <f t="shared" si="81"/>
        <v>-0.99571164764091458</v>
      </c>
      <c r="E2567" s="105">
        <v>1.45934599187348E-3</v>
      </c>
      <c r="G2567">
        <v>2560</v>
      </c>
      <c r="H2567">
        <f t="shared" ca="1" si="82"/>
        <v>-3.2405582495583759E-3</v>
      </c>
    </row>
    <row r="2568" spans="2:8">
      <c r="B2568" s="13">
        <v>45121</v>
      </c>
      <c r="C2568">
        <v>7730.75</v>
      </c>
      <c r="D2568" s="262">
        <f t="shared" ref="D2568:D2631" si="83">(C2568-C2569)/C2569</f>
        <v>133.7495291109008</v>
      </c>
      <c r="E2568">
        <v>1.4573482738519333E-3</v>
      </c>
      <c r="G2568">
        <v>2561</v>
      </c>
      <c r="H2568">
        <f t="shared" ca="1" si="82"/>
        <v>1.1006024300764316E-2</v>
      </c>
    </row>
    <row r="2569" spans="2:8">
      <c r="B2569" s="13">
        <v>38401</v>
      </c>
      <c r="C2569">
        <v>57.371257999999997</v>
      </c>
      <c r="D2569" s="262">
        <f t="shared" si="83"/>
        <v>-0.18942434029178282</v>
      </c>
      <c r="E2569" s="105">
        <v>1.4556310596162227E-3</v>
      </c>
      <c r="G2569">
        <v>2562</v>
      </c>
      <c r="H2569">
        <f t="shared" ref="H2569:H2632" ca="1" si="84">_xlfn.NORM.INV(RAND(),N$9,N$10)</f>
        <v>-2.0327805874888864E-2</v>
      </c>
    </row>
    <row r="2570" spans="2:8">
      <c r="B2570" s="13">
        <v>38629</v>
      </c>
      <c r="C2570">
        <v>70.778412000000003</v>
      </c>
      <c r="D2570" s="262">
        <f t="shared" si="83"/>
        <v>8.924794283262158E-2</v>
      </c>
      <c r="E2570" s="105">
        <v>1.4551563278558243E-3</v>
      </c>
      <c r="G2570">
        <v>2563</v>
      </c>
      <c r="H2570">
        <f t="shared" ca="1" si="84"/>
        <v>-1.4779592944453574E-2</v>
      </c>
    </row>
    <row r="2571" spans="2:8">
      <c r="B2571" s="13">
        <v>39653</v>
      </c>
      <c r="C2571">
        <v>64.979156000000003</v>
      </c>
      <c r="D2571" s="262">
        <f t="shared" si="83"/>
        <v>-0.4722534843133554</v>
      </c>
      <c r="E2571" s="105">
        <v>1.4497938709675455E-3</v>
      </c>
      <c r="G2571">
        <v>2564</v>
      </c>
      <c r="H2571">
        <f t="shared" ca="1" si="84"/>
        <v>-3.7228956558738716E-3</v>
      </c>
    </row>
    <row r="2572" spans="2:8">
      <c r="B2572" s="13">
        <v>39233</v>
      </c>
      <c r="C2572">
        <v>123.125694</v>
      </c>
      <c r="D2572" s="262">
        <f t="shared" si="83"/>
        <v>4.5093895353376849</v>
      </c>
      <c r="E2572" s="105">
        <v>1.4481529687184033E-3</v>
      </c>
      <c r="G2572">
        <v>2565</v>
      </c>
      <c r="H2572">
        <f t="shared" ca="1" si="84"/>
        <v>3.6444439447197836E-2</v>
      </c>
    </row>
    <row r="2573" spans="2:8">
      <c r="B2573" s="13">
        <v>37726</v>
      </c>
      <c r="C2573">
        <v>22.348337000000001</v>
      </c>
      <c r="D2573" s="262">
        <f t="shared" si="83"/>
        <v>-0.96877487755966429</v>
      </c>
      <c r="E2573" s="105">
        <v>1.4429918083934167E-3</v>
      </c>
      <c r="G2573">
        <v>2566</v>
      </c>
      <c r="H2573">
        <f t="shared" ca="1" si="84"/>
        <v>-2.7122298462543697E-2</v>
      </c>
    </row>
    <row r="2574" spans="2:8">
      <c r="B2574" s="13">
        <v>42621</v>
      </c>
      <c r="C2574">
        <v>715.71655299999998</v>
      </c>
      <c r="D2574" s="262">
        <f t="shared" si="83"/>
        <v>-0.4740552993393386</v>
      </c>
      <c r="E2574" s="105">
        <v>1.4358441704423524E-3</v>
      </c>
      <c r="G2574">
        <v>2567</v>
      </c>
      <c r="H2574">
        <f t="shared" ca="1" si="84"/>
        <v>-3.9356418122192843E-2</v>
      </c>
    </row>
    <row r="2575" spans="2:8">
      <c r="B2575" s="13">
        <v>43328</v>
      </c>
      <c r="C2575">
        <v>1360.820923</v>
      </c>
      <c r="D2575" s="262">
        <f t="shared" si="83"/>
        <v>14.277478128158691</v>
      </c>
      <c r="E2575" s="105">
        <v>1.4314708506399485E-3</v>
      </c>
      <c r="G2575">
        <v>2568</v>
      </c>
      <c r="H2575">
        <f t="shared" ca="1" si="84"/>
        <v>2.7846903699580264E-2</v>
      </c>
    </row>
    <row r="2576" spans="2:8">
      <c r="B2576" s="13">
        <v>40802</v>
      </c>
      <c r="C2576">
        <v>89.073661999999999</v>
      </c>
      <c r="D2576" s="262">
        <f t="shared" si="83"/>
        <v>-0.2255891918083068</v>
      </c>
      <c r="E2576" s="105">
        <v>1.4290154191017549E-3</v>
      </c>
      <c r="G2576">
        <v>2569</v>
      </c>
      <c r="H2576">
        <f t="shared" ca="1" si="84"/>
        <v>4.5862840106632885E-2</v>
      </c>
    </row>
    <row r="2577" spans="2:8">
      <c r="B2577" s="13">
        <v>39332</v>
      </c>
      <c r="C2577">
        <v>115.021202</v>
      </c>
      <c r="D2577" s="262">
        <f t="shared" si="83"/>
        <v>-0.87182735698488656</v>
      </c>
      <c r="E2577" s="105">
        <v>1.424416009678524E-3</v>
      </c>
      <c r="G2577">
        <v>2570</v>
      </c>
      <c r="H2577">
        <f t="shared" ca="1" si="84"/>
        <v>1.3496176479983786E-2</v>
      </c>
    </row>
    <row r="2578" spans="2:8">
      <c r="B2578" s="13">
        <v>44034</v>
      </c>
      <c r="C2578">
        <v>897.39276099999995</v>
      </c>
      <c r="D2578" s="262">
        <f t="shared" si="83"/>
        <v>8.9797943787681902</v>
      </c>
      <c r="E2578" s="105">
        <v>1.4229672295862075E-3</v>
      </c>
      <c r="G2578">
        <v>2571</v>
      </c>
      <c r="H2578">
        <f t="shared" ca="1" si="84"/>
        <v>-1.4527022456095419E-2</v>
      </c>
    </row>
    <row r="2579" spans="2:8">
      <c r="B2579" s="13">
        <v>40765</v>
      </c>
      <c r="C2579">
        <v>89.920967000000005</v>
      </c>
      <c r="D2579" s="262">
        <f t="shared" si="83"/>
        <v>-0.98455660026935943</v>
      </c>
      <c r="E2579" s="105">
        <v>1.4155310684323698E-3</v>
      </c>
      <c r="G2579">
        <v>2572</v>
      </c>
      <c r="H2579">
        <f t="shared" ca="1" si="84"/>
        <v>1.7199531379134273E-2</v>
      </c>
    </row>
    <row r="2580" spans="2:8">
      <c r="B2580" s="13">
        <v>44537</v>
      </c>
      <c r="C2580">
        <v>5822.6147460000002</v>
      </c>
      <c r="D2580" s="262">
        <f t="shared" si="83"/>
        <v>5.1550184240463333</v>
      </c>
      <c r="E2580" s="105">
        <v>1.4007348389177216E-3</v>
      </c>
      <c r="G2580">
        <v>2573</v>
      </c>
      <c r="H2580">
        <f t="shared" ca="1" si="84"/>
        <v>-5.0853950877201126E-2</v>
      </c>
    </row>
    <row r="2581" spans="2:8">
      <c r="B2581" s="13">
        <v>43193</v>
      </c>
      <c r="C2581">
        <v>945.99468999999999</v>
      </c>
      <c r="D2581" s="262">
        <f t="shared" si="83"/>
        <v>-6.8644374486226789E-2</v>
      </c>
      <c r="E2581" s="105">
        <v>1.3954375551689057E-3</v>
      </c>
      <c r="G2581">
        <v>2574</v>
      </c>
      <c r="H2581">
        <f t="shared" ca="1" si="84"/>
        <v>-5.4989570291146761E-2</v>
      </c>
    </row>
    <row r="2582" spans="2:8">
      <c r="B2582" s="13">
        <v>43122</v>
      </c>
      <c r="C2582">
        <v>1015.718018</v>
      </c>
      <c r="D2582" s="262">
        <f t="shared" si="83"/>
        <v>0.97952733027331029</v>
      </c>
      <c r="E2582" s="105">
        <v>1.3924945261295277E-3</v>
      </c>
      <c r="G2582">
        <v>2575</v>
      </c>
      <c r="H2582">
        <f t="shared" ca="1" si="84"/>
        <v>4.1022709095178959E-2</v>
      </c>
    </row>
    <row r="2583" spans="2:8">
      <c r="B2583" s="13">
        <v>42159</v>
      </c>
      <c r="C2583">
        <v>513.11138900000003</v>
      </c>
      <c r="D2583" s="262">
        <f t="shared" si="83"/>
        <v>-0.32555275301553271</v>
      </c>
      <c r="E2583" s="105">
        <v>1.3745829797268941E-3</v>
      </c>
      <c r="G2583">
        <v>2576</v>
      </c>
      <c r="H2583">
        <f t="shared" ca="1" si="84"/>
        <v>-1.3559401665066176E-2</v>
      </c>
    </row>
    <row r="2584" spans="2:8">
      <c r="B2584" s="13">
        <v>43005</v>
      </c>
      <c r="C2584">
        <v>760.78802499999995</v>
      </c>
      <c r="D2584" s="262">
        <f t="shared" si="83"/>
        <v>30.947713476906578</v>
      </c>
      <c r="E2584" s="105">
        <v>1.363295717904881E-3</v>
      </c>
      <c r="G2584">
        <v>2577</v>
      </c>
      <c r="H2584">
        <f t="shared" ca="1" si="84"/>
        <v>-7.2533179431206497E-4</v>
      </c>
    </row>
    <row r="2585" spans="2:8">
      <c r="B2585" s="13">
        <v>38069</v>
      </c>
      <c r="C2585">
        <v>23.813535999999999</v>
      </c>
      <c r="D2585" s="262">
        <f t="shared" si="83"/>
        <v>-0.99636203178109817</v>
      </c>
      <c r="E2585" s="105">
        <v>1.3542556282595895E-3</v>
      </c>
      <c r="G2585">
        <v>2578</v>
      </c>
      <c r="H2585">
        <f t="shared" ca="1" si="84"/>
        <v>-2.4828716846968114E-2</v>
      </c>
    </row>
    <row r="2586" spans="2:8">
      <c r="B2586" s="13">
        <v>44958</v>
      </c>
      <c r="C2586">
        <v>6545.8339839999999</v>
      </c>
      <c r="D2586" s="262">
        <f t="shared" si="83"/>
        <v>273.13721891584731</v>
      </c>
      <c r="E2586" s="105">
        <v>1.3508584033601976E-3</v>
      </c>
      <c r="G2586">
        <v>2579</v>
      </c>
      <c r="H2586">
        <f t="shared" ca="1" si="84"/>
        <v>-7.1768138829864353E-2</v>
      </c>
    </row>
    <row r="2587" spans="2:8">
      <c r="B2587" s="13">
        <v>37791</v>
      </c>
      <c r="C2587">
        <v>23.877946999999999</v>
      </c>
      <c r="D2587" s="262">
        <f t="shared" si="83"/>
        <v>-0.76054301999906448</v>
      </c>
      <c r="E2587" s="105">
        <v>1.3507655477370728E-3</v>
      </c>
      <c r="G2587">
        <v>2580</v>
      </c>
      <c r="H2587">
        <f t="shared" ca="1" si="84"/>
        <v>8.0377882418697002E-3</v>
      </c>
    </row>
    <row r="2588" spans="2:8">
      <c r="B2588" s="13">
        <v>41576</v>
      </c>
      <c r="C2588">
        <v>99.717063999999993</v>
      </c>
      <c r="D2588" s="262">
        <f t="shared" si="83"/>
        <v>0.47632635365139187</v>
      </c>
      <c r="E2588" s="105">
        <v>1.3481744625218998E-3</v>
      </c>
      <c r="G2588">
        <v>2581</v>
      </c>
      <c r="H2588">
        <f t="shared" ca="1" si="84"/>
        <v>-2.1994312519283694E-2</v>
      </c>
    </row>
    <row r="2589" spans="2:8">
      <c r="B2589" s="13">
        <v>39584</v>
      </c>
      <c r="C2589">
        <v>67.544051999999994</v>
      </c>
      <c r="D2589" s="262">
        <f t="shared" si="83"/>
        <v>1.342033995874675</v>
      </c>
      <c r="E2589" s="105">
        <v>1.3472159903273862E-3</v>
      </c>
      <c r="G2589">
        <v>2582</v>
      </c>
      <c r="H2589">
        <f t="shared" ca="1" si="84"/>
        <v>-1.0747326135305374E-2</v>
      </c>
    </row>
    <row r="2590" spans="2:8">
      <c r="B2590" s="13">
        <v>39878</v>
      </c>
      <c r="C2590">
        <v>28.839911000000001</v>
      </c>
      <c r="D2590" s="262">
        <f t="shared" si="83"/>
        <v>-0.97798176214568799</v>
      </c>
      <c r="E2590" s="105">
        <v>1.3061113330841657E-3</v>
      </c>
      <c r="G2590">
        <v>2583</v>
      </c>
      <c r="H2590">
        <f t="shared" ca="1" si="84"/>
        <v>1.5947233374817061E-2</v>
      </c>
    </row>
    <row r="2591" spans="2:8">
      <c r="B2591" s="13">
        <v>43304</v>
      </c>
      <c r="C2591">
        <v>1309.8192140000001</v>
      </c>
      <c r="D2591" s="262">
        <f t="shared" si="83"/>
        <v>18.749527167248871</v>
      </c>
      <c r="E2591" s="105">
        <v>1.3057055028393844E-3</v>
      </c>
      <c r="G2591">
        <v>2584</v>
      </c>
      <c r="H2591">
        <f t="shared" ca="1" si="84"/>
        <v>1.5946034481995257E-2</v>
      </c>
    </row>
    <row r="2592" spans="2:8">
      <c r="B2592" s="13">
        <v>38763</v>
      </c>
      <c r="C2592">
        <v>66.321548000000007</v>
      </c>
      <c r="D2592" s="262">
        <f t="shared" si="83"/>
        <v>-0.99210720836636668</v>
      </c>
      <c r="E2592" s="105">
        <v>1.2938764110618263E-3</v>
      </c>
      <c r="G2592">
        <v>2585</v>
      </c>
      <c r="H2592">
        <f t="shared" ca="1" si="84"/>
        <v>-1.7118534145450066E-2</v>
      </c>
    </row>
    <row r="2593" spans="2:8">
      <c r="B2593" s="13">
        <v>45264</v>
      </c>
      <c r="C2593">
        <v>8402.7998050000006</v>
      </c>
      <c r="D2593" s="262">
        <f t="shared" si="83"/>
        <v>140.30181684026508</v>
      </c>
      <c r="E2593">
        <v>1.2750320537812121E-3</v>
      </c>
      <c r="G2593">
        <v>2586</v>
      </c>
      <c r="H2593">
        <f t="shared" ca="1" si="84"/>
        <v>-1.5533960980229874E-2</v>
      </c>
    </row>
    <row r="2594" spans="2:8">
      <c r="B2594" s="13">
        <v>40032</v>
      </c>
      <c r="C2594">
        <v>59.467033000000001</v>
      </c>
      <c r="D2594" s="262">
        <f t="shared" si="83"/>
        <v>-0.98299924074457468</v>
      </c>
      <c r="E2594" s="105">
        <v>1.2671788734106338E-3</v>
      </c>
      <c r="G2594">
        <v>2587</v>
      </c>
      <c r="H2594">
        <f t="shared" ca="1" si="84"/>
        <v>6.7467939569199626E-3</v>
      </c>
    </row>
    <row r="2595" spans="2:8">
      <c r="B2595" s="13">
        <v>44341</v>
      </c>
      <c r="C2595">
        <v>3497.9045409999999</v>
      </c>
      <c r="D2595" s="262">
        <f t="shared" si="83"/>
        <v>2.8916117055522936</v>
      </c>
      <c r="E2595" s="105">
        <v>1.2635807471388534E-3</v>
      </c>
      <c r="G2595">
        <v>2588</v>
      </c>
      <c r="H2595">
        <f t="shared" ca="1" si="84"/>
        <v>-1.2408885306450294E-2</v>
      </c>
    </row>
    <row r="2596" spans="2:8">
      <c r="B2596" s="13">
        <v>42472</v>
      </c>
      <c r="C2596">
        <v>898.83184800000004</v>
      </c>
      <c r="D2596" s="262">
        <f t="shared" si="83"/>
        <v>-0.87705592197287341</v>
      </c>
      <c r="E2596" s="105">
        <v>1.2622475248462047E-3</v>
      </c>
      <c r="G2596">
        <v>2589</v>
      </c>
      <c r="H2596">
        <f t="shared" ca="1" si="84"/>
        <v>-1.3324221021445353E-2</v>
      </c>
    </row>
    <row r="2597" spans="2:8">
      <c r="B2597" s="13">
        <v>45195</v>
      </c>
      <c r="C2597">
        <v>7310.8999020000001</v>
      </c>
      <c r="D2597" s="262">
        <f t="shared" si="83"/>
        <v>134.38110603118957</v>
      </c>
      <c r="E2597">
        <v>1.2599403911844344E-3</v>
      </c>
      <c r="G2597">
        <v>2590</v>
      </c>
      <c r="H2597">
        <f t="shared" ca="1" si="84"/>
        <v>-6.6007582982542268E-3</v>
      </c>
    </row>
    <row r="2598" spans="2:8">
      <c r="B2598" s="13">
        <v>38344</v>
      </c>
      <c r="C2598">
        <v>54.002364999999998</v>
      </c>
      <c r="D2598" s="262">
        <f t="shared" si="83"/>
        <v>-0.37977772758536199</v>
      </c>
      <c r="E2598" s="105">
        <v>1.2368627253504327E-3</v>
      </c>
      <c r="G2598">
        <v>2591</v>
      </c>
      <c r="H2598">
        <f t="shared" ca="1" si="84"/>
        <v>1.8055791820191482E-2</v>
      </c>
    </row>
    <row r="2599" spans="2:8">
      <c r="B2599" s="13">
        <v>39031</v>
      </c>
      <c r="C2599">
        <v>87.069373999999996</v>
      </c>
      <c r="D2599" s="262">
        <f t="shared" si="83"/>
        <v>-0.6906975564469473</v>
      </c>
      <c r="E2599" s="105">
        <v>1.2285980817577889E-3</v>
      </c>
      <c r="G2599">
        <v>2592</v>
      </c>
      <c r="H2599">
        <f t="shared" ca="1" si="84"/>
        <v>4.1025600819119691E-2</v>
      </c>
    </row>
    <row r="2600" spans="2:8">
      <c r="B2600" s="13">
        <v>41946</v>
      </c>
      <c r="C2600">
        <v>281.50238000000002</v>
      </c>
      <c r="D2600" s="262">
        <f t="shared" si="83"/>
        <v>2.1807558912637681</v>
      </c>
      <c r="E2600" s="105">
        <v>1.2119684001963816E-3</v>
      </c>
      <c r="G2600">
        <v>2593</v>
      </c>
      <c r="H2600">
        <f t="shared" ca="1" si="84"/>
        <v>-1.5586592965030028E-2</v>
      </c>
    </row>
    <row r="2601" spans="2:8">
      <c r="B2601" s="13">
        <v>41074</v>
      </c>
      <c r="C2601">
        <v>88.501723999999996</v>
      </c>
      <c r="D2601" s="262">
        <f t="shared" si="83"/>
        <v>-0.26659056262479425</v>
      </c>
      <c r="E2601" s="105">
        <v>1.1981449845366757E-3</v>
      </c>
      <c r="G2601">
        <v>2594</v>
      </c>
      <c r="H2601">
        <f t="shared" ca="1" si="84"/>
        <v>5.1688210531938304E-2</v>
      </c>
    </row>
    <row r="2602" spans="2:8">
      <c r="B2602" s="13">
        <v>40536</v>
      </c>
      <c r="C2602">
        <v>120.671646</v>
      </c>
      <c r="D2602" s="262">
        <f t="shared" si="83"/>
        <v>-0.86822695774270353</v>
      </c>
      <c r="E2602" s="105">
        <v>1.1973217428450436E-3</v>
      </c>
      <c r="G2602">
        <v>2595</v>
      </c>
      <c r="H2602">
        <f t="shared" ca="1" si="84"/>
        <v>-4.6411398660972512E-2</v>
      </c>
    </row>
    <row r="2603" spans="2:8">
      <c r="B2603" s="13">
        <v>43560</v>
      </c>
      <c r="C2603">
        <v>915.75366199999996</v>
      </c>
      <c r="D2603" s="262">
        <f t="shared" si="83"/>
        <v>8.9325173101147808</v>
      </c>
      <c r="E2603" s="105">
        <v>1.192859533543494E-3</v>
      </c>
      <c r="G2603">
        <v>2596</v>
      </c>
      <c r="H2603">
        <f t="shared" ca="1" si="84"/>
        <v>2.3745508408531322E-2</v>
      </c>
    </row>
    <row r="2604" spans="2:8">
      <c r="B2604" s="13">
        <v>41316</v>
      </c>
      <c r="C2604">
        <v>92.197540000000004</v>
      </c>
      <c r="D2604" s="262">
        <f t="shared" si="83"/>
        <v>-8.2140569550747979E-3</v>
      </c>
      <c r="E2604" s="105">
        <v>1.184567598620342E-3</v>
      </c>
      <c r="G2604">
        <v>2597</v>
      </c>
      <c r="H2604">
        <f t="shared" ca="1" si="84"/>
        <v>-2.292325613879798E-2</v>
      </c>
    </row>
    <row r="2605" spans="2:8">
      <c r="B2605" s="13">
        <v>41155</v>
      </c>
      <c r="C2605">
        <v>92.961128000000002</v>
      </c>
      <c r="D2605" s="262">
        <f t="shared" si="83"/>
        <v>-0.8925985338294945</v>
      </c>
      <c r="E2605" s="105">
        <v>1.1746643246184447E-3</v>
      </c>
      <c r="G2605">
        <v>2598</v>
      </c>
      <c r="H2605">
        <f t="shared" ca="1" si="84"/>
        <v>4.035904804803904E-2</v>
      </c>
    </row>
    <row r="2606" spans="2:8">
      <c r="B2606" s="13">
        <v>44011</v>
      </c>
      <c r="C2606">
        <v>865.54803500000003</v>
      </c>
      <c r="D2606" s="262">
        <f t="shared" si="83"/>
        <v>-0.90242563996455449</v>
      </c>
      <c r="E2606" s="105">
        <v>1.1701033704724561E-3</v>
      </c>
      <c r="G2606">
        <v>2599</v>
      </c>
      <c r="H2606">
        <f t="shared" ca="1" si="84"/>
        <v>-3.782560207212305E-2</v>
      </c>
    </row>
    <row r="2607" spans="2:8">
      <c r="B2607" s="13">
        <v>45282</v>
      </c>
      <c r="C2607">
        <v>8870.6503909999992</v>
      </c>
      <c r="D2607" s="262">
        <f t="shared" si="83"/>
        <v>82.431788551682274</v>
      </c>
      <c r="E2607">
        <v>1.1681981679849778E-3</v>
      </c>
      <c r="G2607">
        <v>2600</v>
      </c>
      <c r="H2607">
        <f t="shared" ca="1" si="84"/>
        <v>4.0228147827266199E-2</v>
      </c>
    </row>
    <row r="2608" spans="2:8">
      <c r="B2608" s="13">
        <v>40400</v>
      </c>
      <c r="C2608">
        <v>106.32218899999999</v>
      </c>
      <c r="D2608" s="262">
        <f t="shared" si="83"/>
        <v>0.85376981228003057</v>
      </c>
      <c r="E2608" s="105">
        <v>1.1648942731090192E-3</v>
      </c>
      <c r="G2608">
        <v>2601</v>
      </c>
      <c r="H2608">
        <f t="shared" ca="1" si="84"/>
        <v>-2.1171873329590921E-2</v>
      </c>
    </row>
    <row r="2609" spans="2:8">
      <c r="B2609" s="13">
        <v>38463</v>
      </c>
      <c r="C2609">
        <v>57.354579999999999</v>
      </c>
      <c r="D2609" s="262">
        <f t="shared" si="83"/>
        <v>-0.39018200619393767</v>
      </c>
      <c r="E2609" s="105">
        <v>1.1645048476929781E-3</v>
      </c>
      <c r="G2609">
        <v>2602</v>
      </c>
      <c r="H2609">
        <f t="shared" ca="1" si="84"/>
        <v>2.7545554956894043E-2</v>
      </c>
    </row>
    <row r="2610" spans="2:8">
      <c r="B2610" s="13">
        <v>41240</v>
      </c>
      <c r="C2610">
        <v>94.051963999999998</v>
      </c>
      <c r="D2610" s="262">
        <f t="shared" si="83"/>
        <v>-0.88519136496938333</v>
      </c>
      <c r="E2610" s="105">
        <v>1.1611097406566441E-3</v>
      </c>
      <c r="G2610">
        <v>2603</v>
      </c>
      <c r="H2610">
        <f t="shared" ca="1" si="84"/>
        <v>-3.6132939194818612E-4</v>
      </c>
    </row>
    <row r="2611" spans="2:8">
      <c r="B2611" s="13">
        <v>43594</v>
      </c>
      <c r="C2611">
        <v>819.20636000000002</v>
      </c>
      <c r="D2611" s="262">
        <f t="shared" si="83"/>
        <v>28.156959678786194</v>
      </c>
      <c r="E2611" s="105">
        <v>1.1596019491208719E-3</v>
      </c>
      <c r="G2611">
        <v>2604</v>
      </c>
      <c r="H2611">
        <f t="shared" ca="1" si="84"/>
        <v>-1.7245469027571878E-2</v>
      </c>
    </row>
    <row r="2612" spans="2:8">
      <c r="B2612" s="13">
        <v>37561</v>
      </c>
      <c r="C2612">
        <v>28.096426000000001</v>
      </c>
      <c r="D2612" s="262">
        <f t="shared" si="83"/>
        <v>-1.1447413037522544E-3</v>
      </c>
      <c r="E2612" s="105">
        <v>1.1470114490200246E-3</v>
      </c>
      <c r="G2612">
        <v>2605</v>
      </c>
      <c r="H2612">
        <f t="shared" ca="1" si="84"/>
        <v>1.5623486212812048E-2</v>
      </c>
    </row>
    <row r="2613" spans="2:8">
      <c r="B2613" s="13">
        <v>37560</v>
      </c>
      <c r="C2613">
        <v>28.128626000000001</v>
      </c>
      <c r="D2613" s="262">
        <f t="shared" si="83"/>
        <v>-0.62484227734982045</v>
      </c>
      <c r="E2613" s="105">
        <v>1.1460532382303558E-3</v>
      </c>
      <c r="G2613">
        <v>2606</v>
      </c>
      <c r="H2613">
        <f t="shared" ca="1" si="84"/>
        <v>-2.1594238693450696E-3</v>
      </c>
    </row>
    <row r="2614" spans="2:8">
      <c r="B2614" s="13">
        <v>38600</v>
      </c>
      <c r="C2614">
        <v>74.978133999999997</v>
      </c>
      <c r="D2614" s="262">
        <f t="shared" si="83"/>
        <v>8.2252204122522127E-2</v>
      </c>
      <c r="E2614" s="105">
        <v>1.1441206995930415E-3</v>
      </c>
      <c r="G2614">
        <v>2607</v>
      </c>
      <c r="H2614">
        <f t="shared" ca="1" si="84"/>
        <v>-1.3458749486346917E-2</v>
      </c>
    </row>
    <row r="2615" spans="2:8">
      <c r="B2615" s="13">
        <v>40073</v>
      </c>
      <c r="C2615">
        <v>69.279724000000002</v>
      </c>
      <c r="D2615" s="262">
        <f t="shared" si="83"/>
        <v>1.0747030846387897</v>
      </c>
      <c r="E2615" s="105">
        <v>1.1326948293197759E-3</v>
      </c>
      <c r="G2615">
        <v>2608</v>
      </c>
      <c r="H2615">
        <f t="shared" ca="1" si="84"/>
        <v>1.8016001064879425E-2</v>
      </c>
    </row>
    <row r="2616" spans="2:8">
      <c r="B2616" s="13">
        <v>39808</v>
      </c>
      <c r="C2616">
        <v>33.392597000000002</v>
      </c>
      <c r="D2616" s="262">
        <f t="shared" si="83"/>
        <v>-0.99601981045521737</v>
      </c>
      <c r="E2616" s="105">
        <v>1.1283478940358859E-3</v>
      </c>
      <c r="G2616">
        <v>2609</v>
      </c>
      <c r="H2616">
        <f t="shared" ca="1" si="84"/>
        <v>-8.6146565630215916E-2</v>
      </c>
    </row>
    <row r="2617" spans="2:8">
      <c r="B2617" s="13">
        <v>45252</v>
      </c>
      <c r="C2617">
        <v>8389.7001949999994</v>
      </c>
      <c r="D2617" s="262">
        <f t="shared" si="83"/>
        <v>87.190169976596707</v>
      </c>
      <c r="E2617">
        <v>1.1157751688493616E-3</v>
      </c>
      <c r="G2617">
        <v>2610</v>
      </c>
      <c r="H2617">
        <f t="shared" ca="1" si="84"/>
        <v>-1.5870706118566651E-2</v>
      </c>
    </row>
    <row r="2618" spans="2:8">
      <c r="B2618" s="13">
        <v>41092</v>
      </c>
      <c r="C2618">
        <v>95.131919999999994</v>
      </c>
      <c r="D2618" s="262">
        <f t="shared" si="83"/>
        <v>-0.98655084613909549</v>
      </c>
      <c r="E2618" s="105">
        <v>1.1145474919397264E-3</v>
      </c>
      <c r="G2618">
        <v>2611</v>
      </c>
      <c r="H2618">
        <f t="shared" ca="1" si="84"/>
        <v>-3.3277644343859061E-2</v>
      </c>
    </row>
    <row r="2619" spans="2:8">
      <c r="B2619" s="13">
        <v>45152</v>
      </c>
      <c r="C2619">
        <v>7073.4501950000003</v>
      </c>
      <c r="D2619" s="262">
        <f t="shared" si="83"/>
        <v>-2.1794845043250164E-2</v>
      </c>
      <c r="E2619">
        <v>1.1110304703237481E-3</v>
      </c>
      <c r="G2619">
        <v>2612</v>
      </c>
      <c r="H2619">
        <f t="shared" ca="1" si="84"/>
        <v>-1.0916361719698715E-2</v>
      </c>
    </row>
    <row r="2620" spans="2:8">
      <c r="B2620" s="13">
        <v>45134</v>
      </c>
      <c r="C2620">
        <v>7231.0498049999997</v>
      </c>
      <c r="D2620" s="262">
        <f t="shared" si="83"/>
        <v>-0.15008602908418531</v>
      </c>
      <c r="E2620">
        <v>1.1075653935630034E-3</v>
      </c>
      <c r="G2620">
        <v>2613</v>
      </c>
      <c r="H2620">
        <f t="shared" ca="1" si="84"/>
        <v>-2.4594542468325382E-3</v>
      </c>
    </row>
    <row r="2621" spans="2:8">
      <c r="B2621" s="13">
        <v>44719</v>
      </c>
      <c r="C2621">
        <v>8507.9785159999992</v>
      </c>
      <c r="D2621" s="262">
        <f t="shared" si="83"/>
        <v>83.943327950813412</v>
      </c>
      <c r="E2621" s="105">
        <v>1.0919641733055459E-3</v>
      </c>
      <c r="G2621">
        <v>2614</v>
      </c>
      <c r="H2621">
        <f t="shared" ca="1" si="84"/>
        <v>2.0132409323420281E-2</v>
      </c>
    </row>
    <row r="2622" spans="2:8">
      <c r="B2622" s="13">
        <v>41271</v>
      </c>
      <c r="C2622">
        <v>100.160645</v>
      </c>
      <c r="D2622" s="262">
        <f t="shared" si="83"/>
        <v>2.3845101470110093</v>
      </c>
      <c r="E2622" s="105">
        <v>1.0902178073832335E-3</v>
      </c>
      <c r="G2622">
        <v>2615</v>
      </c>
      <c r="H2622">
        <f t="shared" ca="1" si="84"/>
        <v>1.6089355543125506E-2</v>
      </c>
    </row>
    <row r="2623" spans="2:8">
      <c r="B2623" s="13">
        <v>37469</v>
      </c>
      <c r="C2623">
        <v>29.593838000000002</v>
      </c>
      <c r="D2623" s="262">
        <f t="shared" si="83"/>
        <v>-0.9677754538122727</v>
      </c>
      <c r="E2623" s="105">
        <v>1.0892495199353676E-3</v>
      </c>
      <c r="G2623">
        <v>2616</v>
      </c>
      <c r="H2623">
        <f t="shared" ca="1" si="84"/>
        <v>-4.63786162253799E-3</v>
      </c>
    </row>
    <row r="2624" spans="2:8">
      <c r="B2624" s="13">
        <v>43487</v>
      </c>
      <c r="C2624">
        <v>918.36321999999996</v>
      </c>
      <c r="D2624" s="262">
        <f t="shared" si="83"/>
        <v>29.948064042547202</v>
      </c>
      <c r="E2624" s="105">
        <v>1.0861511199128017E-3</v>
      </c>
      <c r="G2624">
        <v>2617</v>
      </c>
      <c r="H2624">
        <f t="shared" ca="1" si="84"/>
        <v>2.1750731613903458E-2</v>
      </c>
    </row>
    <row r="2625" spans="2:8">
      <c r="B2625" s="13">
        <v>37868</v>
      </c>
      <c r="C2625">
        <v>29.674334999999999</v>
      </c>
      <c r="D2625" s="262">
        <f t="shared" si="83"/>
        <v>-5.3969193729023488E-3</v>
      </c>
      <c r="E2625" s="105">
        <v>1.0860888894631633E-3</v>
      </c>
      <c r="G2625">
        <v>2618</v>
      </c>
      <c r="H2625">
        <f t="shared" ca="1" si="84"/>
        <v>-2.2028842618526452E-2</v>
      </c>
    </row>
    <row r="2626" spans="2:8">
      <c r="B2626" s="13">
        <v>37936</v>
      </c>
      <c r="C2626">
        <v>29.835353999999999</v>
      </c>
      <c r="D2626" s="262">
        <f t="shared" si="83"/>
        <v>-1.0780260799412372E-3</v>
      </c>
      <c r="E2626" s="105">
        <v>1.0804897414876809E-3</v>
      </c>
      <c r="G2626">
        <v>2619</v>
      </c>
      <c r="H2626">
        <f t="shared" ca="1" si="84"/>
        <v>2.7965134926012755E-2</v>
      </c>
    </row>
    <row r="2627" spans="2:8">
      <c r="B2627" s="13">
        <v>37935</v>
      </c>
      <c r="C2627">
        <v>29.867552</v>
      </c>
      <c r="D2627" s="262">
        <f t="shared" si="83"/>
        <v>-0.63148856755342897</v>
      </c>
      <c r="E2627" s="105">
        <v>1.0791894743397736E-3</v>
      </c>
      <c r="G2627">
        <v>2620</v>
      </c>
      <c r="H2627">
        <f t="shared" ca="1" si="84"/>
        <v>6.106840871428186E-2</v>
      </c>
    </row>
    <row r="2628" spans="2:8">
      <c r="B2628" s="13">
        <v>41456</v>
      </c>
      <c r="C2628">
        <v>81.049187000000003</v>
      </c>
      <c r="D2628" s="262">
        <f t="shared" si="83"/>
        <v>-0.99074088671387017</v>
      </c>
      <c r="E2628" s="105">
        <v>1.0777658225016552E-3</v>
      </c>
      <c r="G2628">
        <v>2621</v>
      </c>
      <c r="H2628">
        <f t="shared" ca="1" si="84"/>
        <v>2.3562765718637387E-3</v>
      </c>
    </row>
    <row r="2629" spans="2:8">
      <c r="B2629" s="13">
        <v>45289</v>
      </c>
      <c r="C2629">
        <v>8753.4501949999994</v>
      </c>
      <c r="D2629" s="262">
        <f t="shared" si="83"/>
        <v>86.12768622873763</v>
      </c>
      <c r="E2629">
        <v>1.0578440330413776E-3</v>
      </c>
      <c r="G2629">
        <v>2622</v>
      </c>
      <c r="H2629">
        <f t="shared" ca="1" si="84"/>
        <v>-2.6758617668587333E-2</v>
      </c>
    </row>
    <row r="2630" spans="2:8">
      <c r="B2630" s="13">
        <v>40703</v>
      </c>
      <c r="C2630">
        <v>100.466919</v>
      </c>
      <c r="D2630" s="262">
        <f t="shared" si="83"/>
        <v>-0.87070134288012513</v>
      </c>
      <c r="E2630" s="105">
        <v>1.0270731177100172E-3</v>
      </c>
      <c r="G2630">
        <v>2623</v>
      </c>
      <c r="H2630">
        <f t="shared" ca="1" si="84"/>
        <v>8.6567236558708106E-3</v>
      </c>
    </row>
    <row r="2631" spans="2:8">
      <c r="B2631" s="13">
        <v>42564</v>
      </c>
      <c r="C2631">
        <v>777.01440400000001</v>
      </c>
      <c r="D2631" s="262">
        <f t="shared" si="83"/>
        <v>1.1617817296183457</v>
      </c>
      <c r="E2631" s="105">
        <v>1.0129174019428439E-3</v>
      </c>
      <c r="G2631">
        <v>2624</v>
      </c>
      <c r="H2631">
        <f t="shared" ca="1" si="84"/>
        <v>-2.897604984353533E-3</v>
      </c>
    </row>
    <row r="2632" spans="2:8">
      <c r="B2632" s="13">
        <v>42038</v>
      </c>
      <c r="C2632">
        <v>359.43240400000002</v>
      </c>
      <c r="D2632" s="262">
        <f t="shared" ref="D2632:D2695" si="85">(C2632-C2633)/C2633</f>
        <v>-0.47744234455232765</v>
      </c>
      <c r="E2632" s="105">
        <v>1.0124130000485193E-3</v>
      </c>
      <c r="G2632">
        <v>2625</v>
      </c>
      <c r="H2632">
        <f t="shared" ca="1" si="84"/>
        <v>-1.8201477962336045E-2</v>
      </c>
    </row>
    <row r="2633" spans="2:8">
      <c r="B2633" s="13">
        <v>43937</v>
      </c>
      <c r="C2633">
        <v>687.83300799999995</v>
      </c>
      <c r="D2633" s="262">
        <f t="shared" si="85"/>
        <v>1.4501595125839981</v>
      </c>
      <c r="E2633" s="105">
        <v>9.8140075749311804E-4</v>
      </c>
      <c r="G2633">
        <v>2626</v>
      </c>
      <c r="H2633">
        <f t="shared" ref="H2633:H2696" ca="1" si="86">_xlfn.NORM.INV(RAND(),N$9,N$10)</f>
        <v>8.7641193690501412E-2</v>
      </c>
    </row>
    <row r="2634" spans="2:8">
      <c r="B2634" s="13">
        <v>41891</v>
      </c>
      <c r="C2634">
        <v>280.72988900000001</v>
      </c>
      <c r="D2634" s="262">
        <f t="shared" si="85"/>
        <v>7.459698919217514</v>
      </c>
      <c r="E2634" s="105">
        <v>9.7203397558516817E-4</v>
      </c>
      <c r="G2634">
        <v>2627</v>
      </c>
      <c r="H2634">
        <f t="shared" ca="1" si="86"/>
        <v>-1.7507089785206895E-3</v>
      </c>
    </row>
    <row r="2635" spans="2:8">
      <c r="B2635" s="13">
        <v>37495</v>
      </c>
      <c r="C2635">
        <v>33.184382999999997</v>
      </c>
      <c r="D2635" s="262">
        <f t="shared" si="85"/>
        <v>-0.96149972377786064</v>
      </c>
      <c r="E2635" s="105">
        <v>9.7136900197801587E-4</v>
      </c>
      <c r="G2635">
        <v>2628</v>
      </c>
      <c r="H2635">
        <f t="shared" ca="1" si="86"/>
        <v>-1.2522893380650666E-3</v>
      </c>
    </row>
    <row r="2636" spans="2:8">
      <c r="B2636" s="13">
        <v>42467</v>
      </c>
      <c r="C2636">
        <v>861.92584199999999</v>
      </c>
      <c r="D2636" s="262">
        <f t="shared" si="85"/>
        <v>-1.806653395578886E-2</v>
      </c>
      <c r="E2636" s="105">
        <v>9.3985655246675321E-4</v>
      </c>
      <c r="G2636">
        <v>2629</v>
      </c>
      <c r="H2636">
        <f t="shared" ca="1" si="86"/>
        <v>-4.5470770063653375E-2</v>
      </c>
    </row>
    <row r="2637" spans="2:8">
      <c r="B2637" s="13">
        <v>44014</v>
      </c>
      <c r="C2637">
        <v>877.78436299999998</v>
      </c>
      <c r="D2637" s="262">
        <f t="shared" si="85"/>
        <v>0.56561399491359365</v>
      </c>
      <c r="E2637" s="105">
        <v>9.3386809392606877E-4</v>
      </c>
      <c r="G2637">
        <v>2630</v>
      </c>
      <c r="H2637">
        <f t="shared" ca="1" si="86"/>
        <v>3.8719311328568186E-2</v>
      </c>
    </row>
    <row r="2638" spans="2:8">
      <c r="B2638" s="13">
        <v>42146</v>
      </c>
      <c r="C2638">
        <v>560.66461200000003</v>
      </c>
      <c r="D2638" s="262">
        <f t="shared" si="85"/>
        <v>-0.31297417056558519</v>
      </c>
      <c r="E2638" s="105">
        <v>9.3294731147562974E-4</v>
      </c>
      <c r="G2638">
        <v>2631</v>
      </c>
      <c r="H2638">
        <f t="shared" ca="1" si="86"/>
        <v>-1.9515495958959697E-2</v>
      </c>
    </row>
    <row r="2639" spans="2:8">
      <c r="B2639" s="13">
        <v>43511</v>
      </c>
      <c r="C2639">
        <v>816.07501200000002</v>
      </c>
      <c r="D2639" s="262">
        <f t="shared" si="85"/>
        <v>-0.87969742962670705</v>
      </c>
      <c r="E2639" s="105">
        <v>9.3096789410531712E-4</v>
      </c>
      <c r="G2639">
        <v>2632</v>
      </c>
      <c r="H2639">
        <f t="shared" ca="1" si="86"/>
        <v>2.392162757314667E-2</v>
      </c>
    </row>
    <row r="2640" spans="2:8">
      <c r="B2640" s="13">
        <v>44902</v>
      </c>
      <c r="C2640">
        <v>6783.5209960000002</v>
      </c>
      <c r="D2640" s="262">
        <f t="shared" si="85"/>
        <v>4.8182784113552826</v>
      </c>
      <c r="E2640" s="105">
        <v>9.296999064682031E-4</v>
      </c>
      <c r="G2640">
        <v>2633</v>
      </c>
      <c r="H2640">
        <f t="shared" ca="1" si="86"/>
        <v>5.5112578474362302E-2</v>
      </c>
    </row>
    <row r="2641" spans="2:8">
      <c r="B2641" s="13">
        <v>43250</v>
      </c>
      <c r="C2641">
        <v>1165.8983149999999</v>
      </c>
      <c r="D2641" s="262">
        <f t="shared" si="85"/>
        <v>18.115947942438794</v>
      </c>
      <c r="E2641" s="105">
        <v>9.2966230710028069E-4</v>
      </c>
      <c r="G2641">
        <v>2634</v>
      </c>
      <c r="H2641">
        <f t="shared" ca="1" si="86"/>
        <v>-3.1011125901224897E-2</v>
      </c>
    </row>
    <row r="2642" spans="2:8">
      <c r="B2642" s="13">
        <v>40036</v>
      </c>
      <c r="C2642">
        <v>60.990870999999999</v>
      </c>
      <c r="D2642" s="262">
        <f t="shared" si="85"/>
        <v>-0.48472499234554234</v>
      </c>
      <c r="E2642" s="105">
        <v>9.2627437273592886E-4</v>
      </c>
      <c r="G2642">
        <v>2635</v>
      </c>
      <c r="H2642">
        <f t="shared" ca="1" si="86"/>
        <v>2.4892894330944892E-2</v>
      </c>
    </row>
    <row r="2643" spans="2:8">
      <c r="B2643" s="13">
        <v>39283</v>
      </c>
      <c r="C2643">
        <v>118.365669</v>
      </c>
      <c r="D2643" s="262">
        <f t="shared" si="85"/>
        <v>-0.91890029087097769</v>
      </c>
      <c r="E2643" s="105">
        <v>9.2224868247737265E-4</v>
      </c>
      <c r="G2643">
        <v>2636</v>
      </c>
      <c r="H2643">
        <f t="shared" ca="1" si="86"/>
        <v>-1.5417186038792136E-2</v>
      </c>
    </row>
    <row r="2644" spans="2:8">
      <c r="B2644" s="13">
        <v>44147</v>
      </c>
      <c r="C2644">
        <v>1459.5079350000001</v>
      </c>
      <c r="D2644" s="262">
        <f t="shared" si="85"/>
        <v>12.360499213643465</v>
      </c>
      <c r="E2644" s="105">
        <v>9.0812905498122067E-4</v>
      </c>
      <c r="G2644">
        <v>2637</v>
      </c>
      <c r="H2644">
        <f t="shared" ca="1" si="86"/>
        <v>2.6890110317395119E-2</v>
      </c>
    </row>
    <row r="2645" spans="2:8">
      <c r="B2645" s="13">
        <v>40351</v>
      </c>
      <c r="C2645">
        <v>109.24052399999999</v>
      </c>
      <c r="D2645" s="262">
        <f t="shared" si="85"/>
        <v>0.72306687776605794</v>
      </c>
      <c r="E2645" s="105">
        <v>8.9797269381276519E-4</v>
      </c>
      <c r="G2645">
        <v>2638</v>
      </c>
      <c r="H2645">
        <f t="shared" ca="1" si="86"/>
        <v>-3.2347477631627541E-2</v>
      </c>
    </row>
    <row r="2646" spans="2:8">
      <c r="B2646" s="13">
        <v>39671</v>
      </c>
      <c r="C2646">
        <v>63.398887999999999</v>
      </c>
      <c r="D2646" s="262">
        <f t="shared" si="85"/>
        <v>-0.92826942932897305</v>
      </c>
      <c r="E2646" s="105">
        <v>8.9095065516329877E-4</v>
      </c>
      <c r="G2646">
        <v>2639</v>
      </c>
      <c r="H2646">
        <f t="shared" ca="1" si="86"/>
        <v>-5.0107966179695963E-2</v>
      </c>
    </row>
    <row r="2647" spans="2:8">
      <c r="B2647" s="13">
        <v>42488</v>
      </c>
      <c r="C2647">
        <v>883.847534</v>
      </c>
      <c r="D2647" s="262">
        <f t="shared" si="85"/>
        <v>6.2762737089480591</v>
      </c>
      <c r="E2647" s="105">
        <v>8.9030508344983502E-4</v>
      </c>
      <c r="G2647">
        <v>2640</v>
      </c>
      <c r="H2647">
        <f t="shared" ca="1" si="86"/>
        <v>2.2663609856802429E-2</v>
      </c>
    </row>
    <row r="2648" spans="2:8">
      <c r="B2648" s="13">
        <v>39273</v>
      </c>
      <c r="C2648">
        <v>121.469803</v>
      </c>
      <c r="D2648" s="262">
        <f t="shared" si="85"/>
        <v>-0.85704664840104239</v>
      </c>
      <c r="E2648" s="105">
        <v>8.8060662345572165E-4</v>
      </c>
      <c r="G2648">
        <v>2641</v>
      </c>
      <c r="H2648">
        <f t="shared" ca="1" si="86"/>
        <v>-5.8296374511535758E-3</v>
      </c>
    </row>
    <row r="2649" spans="2:8">
      <c r="B2649" s="13">
        <v>42495</v>
      </c>
      <c r="C2649">
        <v>849.71636999999998</v>
      </c>
      <c r="D2649" s="262">
        <f t="shared" si="85"/>
        <v>9.9017490869592173</v>
      </c>
      <c r="E2649" s="105">
        <v>8.715553991109087E-4</v>
      </c>
      <c r="G2649">
        <v>2642</v>
      </c>
      <c r="H2649">
        <f t="shared" ca="1" si="86"/>
        <v>1.6994066668650075E-2</v>
      </c>
    </row>
    <row r="2650" spans="2:8">
      <c r="B2650" s="13">
        <v>41499</v>
      </c>
      <c r="C2650">
        <v>77.943123</v>
      </c>
      <c r="D2650" s="262">
        <f t="shared" si="85"/>
        <v>-0.910614126735663</v>
      </c>
      <c r="E2650" s="105">
        <v>8.6221711221669717E-4</v>
      </c>
      <c r="G2650">
        <v>2643</v>
      </c>
      <c r="H2650">
        <f t="shared" ca="1" si="86"/>
        <v>5.464505754537493E-3</v>
      </c>
    </row>
    <row r="2651" spans="2:8">
      <c r="B2651" s="13">
        <v>42459</v>
      </c>
      <c r="C2651">
        <v>871.98480199999995</v>
      </c>
      <c r="D2651" s="262">
        <f t="shared" si="85"/>
        <v>-0.88816941337243172</v>
      </c>
      <c r="E2651" s="105">
        <v>8.4934795571548339E-4</v>
      </c>
      <c r="G2651">
        <v>2644</v>
      </c>
      <c r="H2651">
        <f t="shared" ca="1" si="86"/>
        <v>8.7990336196152631E-3</v>
      </c>
    </row>
    <row r="2652" spans="2:8">
      <c r="B2652" s="13">
        <v>45089</v>
      </c>
      <c r="C2652">
        <v>7797.373047</v>
      </c>
      <c r="D2652" s="262">
        <f t="shared" si="85"/>
        <v>8.7518283756517263</v>
      </c>
      <c r="E2652">
        <v>8.2784885931116883E-4</v>
      </c>
      <c r="G2652">
        <v>2645</v>
      </c>
      <c r="H2652">
        <f t="shared" ca="1" si="86"/>
        <v>6.6533955803983497E-2</v>
      </c>
    </row>
    <row r="2653" spans="2:8">
      <c r="B2653" s="13">
        <v>43025</v>
      </c>
      <c r="C2653">
        <v>799.58062700000005</v>
      </c>
      <c r="D2653" s="262">
        <f t="shared" si="85"/>
        <v>5.7141927087757657E-2</v>
      </c>
      <c r="E2653" s="105">
        <v>8.2493329101137583E-4</v>
      </c>
      <c r="G2653">
        <v>2646</v>
      </c>
      <c r="H2653">
        <f t="shared" ca="1" si="86"/>
        <v>1.6006993132763648E-2</v>
      </c>
    </row>
    <row r="2654" spans="2:8">
      <c r="B2654" s="13">
        <v>42906</v>
      </c>
      <c r="C2654">
        <v>756.36071800000002</v>
      </c>
      <c r="D2654" s="262">
        <f t="shared" si="85"/>
        <v>-0.91209758382007533</v>
      </c>
      <c r="E2654" s="105">
        <v>8.0227518888590103E-4</v>
      </c>
      <c r="G2654">
        <v>2647</v>
      </c>
      <c r="H2654">
        <f t="shared" ca="1" si="86"/>
        <v>-2.8850750904886478E-3</v>
      </c>
    </row>
    <row r="2655" spans="2:8">
      <c r="B2655" s="13">
        <v>45307</v>
      </c>
      <c r="C2655">
        <v>8604.5498050000006</v>
      </c>
      <c r="D2655" s="262">
        <f t="shared" si="85"/>
        <v>133.39221202537269</v>
      </c>
      <c r="E2655">
        <v>7.8508457432034846E-4</v>
      </c>
      <c r="G2655">
        <v>2648</v>
      </c>
      <c r="H2655">
        <f t="shared" ca="1" si="86"/>
        <v>7.94329999944101E-2</v>
      </c>
    </row>
    <row r="2656" spans="2:8">
      <c r="B2656" s="13">
        <v>38443</v>
      </c>
      <c r="C2656">
        <v>64.025658000000007</v>
      </c>
      <c r="D2656" s="262">
        <f t="shared" si="85"/>
        <v>-0.21288245359616317</v>
      </c>
      <c r="E2656" s="105">
        <v>7.8195397897764694E-4</v>
      </c>
      <c r="G2656">
        <v>2649</v>
      </c>
      <c r="H2656">
        <f t="shared" ca="1" si="86"/>
        <v>2.4318110242222111E-2</v>
      </c>
    </row>
    <row r="2657" spans="2:8">
      <c r="B2657" s="13">
        <v>40875</v>
      </c>
      <c r="C2657">
        <v>81.341926999999998</v>
      </c>
      <c r="D2657" s="262">
        <f t="shared" si="85"/>
        <v>-0.90522376089262857</v>
      </c>
      <c r="E2657" s="105">
        <v>7.8183151802694402E-4</v>
      </c>
      <c r="G2657">
        <v>2650</v>
      </c>
      <c r="H2657">
        <f t="shared" ca="1" si="86"/>
        <v>-2.2161180246843429E-4</v>
      </c>
    </row>
    <row r="2658" spans="2:8">
      <c r="B2658" s="13">
        <v>43504</v>
      </c>
      <c r="C2658">
        <v>858.25231900000006</v>
      </c>
      <c r="D2658" s="262">
        <f t="shared" si="85"/>
        <v>-0.87025745515261999</v>
      </c>
      <c r="E2658" s="105">
        <v>7.7447899859306142E-4</v>
      </c>
      <c r="G2658">
        <v>2651</v>
      </c>
      <c r="H2658">
        <f t="shared" ca="1" si="86"/>
        <v>-6.0654445649962448E-3</v>
      </c>
    </row>
    <row r="2659" spans="2:8">
      <c r="B2659" s="13">
        <v>44977</v>
      </c>
      <c r="C2659">
        <v>6615.0415039999998</v>
      </c>
      <c r="D2659" s="262">
        <f t="shared" si="85"/>
        <v>315.03379662848755</v>
      </c>
      <c r="E2659" s="105">
        <v>7.7305837299500714E-4</v>
      </c>
      <c r="G2659">
        <v>2652</v>
      </c>
      <c r="H2659">
        <f t="shared" ca="1" si="86"/>
        <v>4.0785012036896412E-2</v>
      </c>
    </row>
    <row r="2660" spans="2:8">
      <c r="B2660" s="13">
        <v>37753</v>
      </c>
      <c r="C2660">
        <v>20.931436999999999</v>
      </c>
      <c r="D2660" s="262">
        <f t="shared" si="85"/>
        <v>-0.99498261337444649</v>
      </c>
      <c r="E2660" s="105">
        <v>7.696743523975156E-4</v>
      </c>
      <c r="G2660">
        <v>2653</v>
      </c>
      <c r="H2660">
        <f t="shared" ca="1" si="86"/>
        <v>-6.3901214908628837E-2</v>
      </c>
    </row>
    <row r="2661" spans="2:8">
      <c r="B2661" s="13">
        <v>44407</v>
      </c>
      <c r="C2661">
        <v>4171.7807620000003</v>
      </c>
      <c r="D2661" s="262">
        <f t="shared" si="85"/>
        <v>3.9438671203172539</v>
      </c>
      <c r="E2661" s="105">
        <v>7.3416944341515183E-4</v>
      </c>
      <c r="G2661">
        <v>2654</v>
      </c>
      <c r="H2661">
        <f t="shared" ca="1" si="86"/>
        <v>-2.1145622611639815E-2</v>
      </c>
    </row>
    <row r="2662" spans="2:8">
      <c r="B2662" s="13">
        <v>43497</v>
      </c>
      <c r="C2662">
        <v>843.82946800000002</v>
      </c>
      <c r="D2662" s="262">
        <f t="shared" si="85"/>
        <v>-1.544790777309712E-2</v>
      </c>
      <c r="E2662" s="105">
        <v>7.3144058924690602E-4</v>
      </c>
      <c r="G2662">
        <v>2655</v>
      </c>
      <c r="H2662">
        <f t="shared" ca="1" si="86"/>
        <v>2.6326436941227983E-2</v>
      </c>
    </row>
    <row r="2663" spans="2:8">
      <c r="B2663" s="13">
        <v>43993</v>
      </c>
      <c r="C2663">
        <v>857.06939699999998</v>
      </c>
      <c r="D2663" s="262">
        <f t="shared" si="85"/>
        <v>0.22015800415921166</v>
      </c>
      <c r="E2663" s="105">
        <v>7.311880315571419E-4</v>
      </c>
      <c r="G2663">
        <v>2656</v>
      </c>
      <c r="H2663">
        <f t="shared" ca="1" si="86"/>
        <v>4.5938335616780533E-3</v>
      </c>
    </row>
    <row r="2664" spans="2:8">
      <c r="B2664" s="13">
        <v>42817</v>
      </c>
      <c r="C2664">
        <v>702.42492700000003</v>
      </c>
      <c r="D2664" s="262">
        <f t="shared" si="85"/>
        <v>-0.7993444787042987</v>
      </c>
      <c r="E2664" s="105">
        <v>7.3086235038558262E-4</v>
      </c>
      <c r="G2664">
        <v>2657</v>
      </c>
      <c r="H2664">
        <f t="shared" ca="1" si="86"/>
        <v>-1.8470014845495136E-2</v>
      </c>
    </row>
    <row r="2665" spans="2:8">
      <c r="B2665" s="13">
        <v>44350</v>
      </c>
      <c r="C2665">
        <v>3500.6508789999998</v>
      </c>
      <c r="D2665" s="262">
        <f t="shared" si="85"/>
        <v>48.220892777191345</v>
      </c>
      <c r="E2665" s="105">
        <v>7.2898098823524901E-4</v>
      </c>
      <c r="G2665">
        <v>2658</v>
      </c>
      <c r="H2665">
        <f t="shared" ca="1" si="86"/>
        <v>-1.6149190974982797E-2</v>
      </c>
    </row>
    <row r="2666" spans="2:8">
      <c r="B2666" s="13">
        <v>38568</v>
      </c>
      <c r="C2666">
        <v>71.121239000000003</v>
      </c>
      <c r="D2666" s="262">
        <f t="shared" si="85"/>
        <v>-7.2270712429012578E-4</v>
      </c>
      <c r="E2666" s="105">
        <v>7.2344346877805364E-4</v>
      </c>
      <c r="G2666">
        <v>2659</v>
      </c>
      <c r="H2666">
        <f t="shared" ca="1" si="86"/>
        <v>-3.9070476972131986E-2</v>
      </c>
    </row>
    <row r="2667" spans="2:8">
      <c r="B2667" s="13">
        <v>38567</v>
      </c>
      <c r="C2667">
        <v>71.172675999999996</v>
      </c>
      <c r="D2667" s="262">
        <f t="shared" si="85"/>
        <v>-0.19638157904393719</v>
      </c>
      <c r="E2667" s="105">
        <v>7.2322980762459506E-4</v>
      </c>
      <c r="G2667">
        <v>2660</v>
      </c>
      <c r="H2667">
        <f t="shared" ca="1" si="86"/>
        <v>2.6000195793190226E-2</v>
      </c>
    </row>
    <row r="2668" spans="2:8">
      <c r="B2668" s="13">
        <v>41073</v>
      </c>
      <c r="C2668">
        <v>88.565262000000004</v>
      </c>
      <c r="D2668" s="262">
        <f t="shared" si="85"/>
        <v>-0.89950128193443424</v>
      </c>
      <c r="E2668" s="105">
        <v>7.179295173957099E-4</v>
      </c>
      <c r="G2668">
        <v>2661</v>
      </c>
      <c r="H2668">
        <f t="shared" ca="1" si="86"/>
        <v>3.5319429392714416E-2</v>
      </c>
    </row>
    <row r="2669" spans="2:8">
      <c r="B2669" s="13">
        <v>42502</v>
      </c>
      <c r="C2669">
        <v>881.25762899999995</v>
      </c>
      <c r="D2669" s="262">
        <f t="shared" si="85"/>
        <v>8.2222925930106854</v>
      </c>
      <c r="E2669" s="105">
        <v>7.0902274822144012E-4</v>
      </c>
      <c r="G2669">
        <v>2662</v>
      </c>
      <c r="H2669">
        <f t="shared" ca="1" si="86"/>
        <v>-4.527759338182156E-3</v>
      </c>
    </row>
    <row r="2670" spans="2:8">
      <c r="B2670" s="13">
        <v>41298</v>
      </c>
      <c r="C2670">
        <v>95.557327000000001</v>
      </c>
      <c r="D2670" s="262">
        <f t="shared" si="85"/>
        <v>-0.86682562700042398</v>
      </c>
      <c r="E2670" s="105">
        <v>6.8541957103688265E-4</v>
      </c>
      <c r="G2670">
        <v>2663</v>
      </c>
      <c r="H2670">
        <f t="shared" ca="1" si="86"/>
        <v>-1.9592824704314431E-2</v>
      </c>
    </row>
    <row r="2671" spans="2:8">
      <c r="B2671" s="13">
        <v>42865</v>
      </c>
      <c r="C2671">
        <v>717.53539999999998</v>
      </c>
      <c r="D2671" s="262">
        <f t="shared" si="85"/>
        <v>-0.88667505041660399</v>
      </c>
      <c r="E2671" s="105">
        <v>6.831755838902589E-4</v>
      </c>
      <c r="G2671">
        <v>2664</v>
      </c>
      <c r="H2671">
        <f t="shared" ca="1" si="86"/>
        <v>-1.6496531411521582E-2</v>
      </c>
    </row>
    <row r="2672" spans="2:8">
      <c r="B2672" s="13">
        <v>45027</v>
      </c>
      <c r="C2672">
        <v>6331.6630859999996</v>
      </c>
      <c r="D2672" s="262">
        <f t="shared" si="85"/>
        <v>6.4119667405810485</v>
      </c>
      <c r="E2672" s="105">
        <v>6.8210545200154385E-4</v>
      </c>
      <c r="G2672">
        <v>2665</v>
      </c>
      <c r="H2672">
        <f t="shared" ca="1" si="86"/>
        <v>3.6634405851504542E-2</v>
      </c>
    </row>
    <row r="2673" spans="2:8">
      <c r="B2673" s="13">
        <v>42517</v>
      </c>
      <c r="C2673">
        <v>854.24871800000005</v>
      </c>
      <c r="D2673" s="262">
        <f t="shared" si="85"/>
        <v>34.488477683062769</v>
      </c>
      <c r="E2673" s="105">
        <v>6.7722257828787592E-4</v>
      </c>
      <c r="G2673">
        <v>2666</v>
      </c>
      <c r="H2673">
        <f t="shared" ca="1" si="86"/>
        <v>2.6640856954940229E-2</v>
      </c>
    </row>
    <row r="2674" spans="2:8">
      <c r="B2674" s="13">
        <v>37789</v>
      </c>
      <c r="C2674">
        <v>24.071156999999999</v>
      </c>
      <c r="D2674" s="262">
        <f t="shared" si="85"/>
        <v>-0.99564406679698325</v>
      </c>
      <c r="E2674" s="105">
        <v>6.6950593164378082E-4</v>
      </c>
      <c r="G2674">
        <v>2667</v>
      </c>
      <c r="H2674">
        <f t="shared" ca="1" si="86"/>
        <v>-4.370207414791083E-2</v>
      </c>
    </row>
    <row r="2675" spans="2:8">
      <c r="B2675" s="13">
        <v>44468</v>
      </c>
      <c r="C2675">
        <v>5526.0620120000003</v>
      </c>
      <c r="D2675" s="262">
        <f t="shared" si="85"/>
        <v>0.46442289739375087</v>
      </c>
      <c r="E2675" s="105">
        <v>6.6145623783724625E-4</v>
      </c>
      <c r="G2675">
        <v>2668</v>
      </c>
      <c r="H2675">
        <f t="shared" ca="1" si="86"/>
        <v>3.0842349974450747E-2</v>
      </c>
    </row>
    <row r="2676" spans="2:8">
      <c r="B2676" s="13">
        <v>44320</v>
      </c>
      <c r="C2676">
        <v>3773.5424800000001</v>
      </c>
      <c r="D2676" s="262">
        <f t="shared" si="85"/>
        <v>-0.42077696479040549</v>
      </c>
      <c r="E2676" s="105">
        <v>6.5031381981669209E-4</v>
      </c>
      <c r="G2676">
        <v>2669</v>
      </c>
      <c r="H2676">
        <f t="shared" ca="1" si="86"/>
        <v>-2.0723433946143606E-3</v>
      </c>
    </row>
    <row r="2677" spans="2:8">
      <c r="B2677" s="13">
        <v>44516</v>
      </c>
      <c r="C2677">
        <v>6514.8349609999996</v>
      </c>
      <c r="D2677" s="262">
        <f t="shared" si="85"/>
        <v>77.180965703511575</v>
      </c>
      <c r="E2677" s="105">
        <v>6.443780068964523E-4</v>
      </c>
      <c r="G2677">
        <v>2670</v>
      </c>
      <c r="H2677">
        <f t="shared" ca="1" si="86"/>
        <v>-1.5708825239254244E-2</v>
      </c>
    </row>
    <row r="2678" spans="2:8">
      <c r="B2678" s="13">
        <v>39024</v>
      </c>
      <c r="C2678">
        <v>83.330192999999994</v>
      </c>
      <c r="D2678" s="262">
        <f t="shared" si="85"/>
        <v>-0.98839808272419216</v>
      </c>
      <c r="E2678" s="105">
        <v>6.4130716282312145E-4</v>
      </c>
      <c r="G2678">
        <v>2671</v>
      </c>
      <c r="H2678">
        <f t="shared" ca="1" si="86"/>
        <v>-1.6111687254046849E-2</v>
      </c>
    </row>
    <row r="2679" spans="2:8">
      <c r="B2679" s="13">
        <v>45142</v>
      </c>
      <c r="C2679">
        <v>7182.4501950000003</v>
      </c>
      <c r="D2679" s="262">
        <f t="shared" si="85"/>
        <v>27.902125076428195</v>
      </c>
      <c r="E2679">
        <v>6.3393096339116903E-4</v>
      </c>
      <c r="G2679">
        <v>2672</v>
      </c>
      <c r="H2679">
        <f t="shared" ca="1" si="86"/>
        <v>1.5474604198654724E-2</v>
      </c>
    </row>
    <row r="2680" spans="2:8">
      <c r="B2680" s="13">
        <v>41736</v>
      </c>
      <c r="C2680">
        <v>248.50941499999999</v>
      </c>
      <c r="D2680" s="262">
        <f t="shared" si="85"/>
        <v>1.1986161770508874</v>
      </c>
      <c r="E2680" s="105">
        <v>6.3062305422459104E-4</v>
      </c>
      <c r="G2680">
        <v>2673</v>
      </c>
      <c r="H2680">
        <f t="shared" ca="1" si="86"/>
        <v>1.2842541195210168E-2</v>
      </c>
    </row>
    <row r="2681" spans="2:8">
      <c r="B2681" s="13">
        <v>39224</v>
      </c>
      <c r="C2681">
        <v>113.029922</v>
      </c>
      <c r="D2681" s="262">
        <f t="shared" si="85"/>
        <v>0.11679554253718863</v>
      </c>
      <c r="E2681" s="105">
        <v>6.3036303785219327E-4</v>
      </c>
      <c r="G2681">
        <v>2674</v>
      </c>
      <c r="H2681">
        <f t="shared" ca="1" si="86"/>
        <v>-5.7121112525030757E-2</v>
      </c>
    </row>
    <row r="2682" spans="2:8">
      <c r="B2682" s="13">
        <v>40445</v>
      </c>
      <c r="C2682">
        <v>101.20914500000001</v>
      </c>
      <c r="D2682" s="262">
        <f t="shared" si="85"/>
        <v>2.8351747266330225</v>
      </c>
      <c r="E2682" s="105">
        <v>6.1150425449351168E-4</v>
      </c>
      <c r="G2682">
        <v>2675</v>
      </c>
      <c r="H2682">
        <f t="shared" ca="1" si="86"/>
        <v>-3.278161962537679E-2</v>
      </c>
    </row>
    <row r="2683" spans="2:8">
      <c r="B2683" s="13">
        <v>37883</v>
      </c>
      <c r="C2683">
        <v>26.389709</v>
      </c>
      <c r="D2683" s="262">
        <f t="shared" si="85"/>
        <v>-0.74317942627110944</v>
      </c>
      <c r="E2683" s="105">
        <v>6.1000345762153324E-4</v>
      </c>
      <c r="G2683">
        <v>2676</v>
      </c>
      <c r="H2683">
        <f t="shared" ca="1" si="86"/>
        <v>3.5843312401932889E-3</v>
      </c>
    </row>
    <row r="2684" spans="2:8">
      <c r="B2684" s="13">
        <v>40413</v>
      </c>
      <c r="C2684">
        <v>102.755432</v>
      </c>
      <c r="D2684" s="262">
        <f t="shared" si="85"/>
        <v>0.57355874997894385</v>
      </c>
      <c r="E2684" s="105">
        <v>6.0236486269689274E-4</v>
      </c>
      <c r="G2684">
        <v>2677</v>
      </c>
      <c r="H2684">
        <f t="shared" ca="1" si="86"/>
        <v>-5.3760851481185591E-3</v>
      </c>
    </row>
    <row r="2685" spans="2:8">
      <c r="B2685" s="13">
        <v>40136</v>
      </c>
      <c r="C2685">
        <v>65.301299999999998</v>
      </c>
      <c r="D2685" s="262">
        <f t="shared" si="85"/>
        <v>7.9299497334117119E-2</v>
      </c>
      <c r="E2685" s="105">
        <v>6.0076222195332683E-4</v>
      </c>
      <c r="G2685">
        <v>2678</v>
      </c>
      <c r="H2685">
        <f t="shared" ca="1" si="86"/>
        <v>-1.7193776689661617E-2</v>
      </c>
    </row>
    <row r="2686" spans="2:8">
      <c r="B2686" s="13">
        <v>38924</v>
      </c>
      <c r="C2686">
        <v>60.503410000000002</v>
      </c>
      <c r="D2686" s="262">
        <f t="shared" si="85"/>
        <v>0.88516343772987749</v>
      </c>
      <c r="E2686" s="105">
        <v>5.8866026496907009E-4</v>
      </c>
      <c r="G2686">
        <v>2679</v>
      </c>
      <c r="H2686">
        <f t="shared" ca="1" si="86"/>
        <v>-6.6921084652237488E-3</v>
      </c>
    </row>
    <row r="2687" spans="2:8">
      <c r="B2687" s="13">
        <v>39853</v>
      </c>
      <c r="C2687">
        <v>32.094517000000003</v>
      </c>
      <c r="D2687" s="262">
        <f t="shared" si="85"/>
        <v>-5.8561364079319598E-4</v>
      </c>
      <c r="E2687" s="105">
        <v>5.867994442521078E-4</v>
      </c>
      <c r="G2687">
        <v>2680</v>
      </c>
      <c r="H2687">
        <f t="shared" ca="1" si="86"/>
        <v>1.4017820126301112E-2</v>
      </c>
    </row>
    <row r="2688" spans="2:8">
      <c r="B2688" s="13">
        <v>39850</v>
      </c>
      <c r="C2688">
        <v>32.113323000000001</v>
      </c>
      <c r="D2688" s="262">
        <f t="shared" si="85"/>
        <v>-0.45079136349587678</v>
      </c>
      <c r="E2688" s="105">
        <v>5.8595678507945381E-4</v>
      </c>
      <c r="G2688">
        <v>2681</v>
      </c>
      <c r="H2688">
        <f t="shared" ca="1" si="86"/>
        <v>-3.1610908551341431E-2</v>
      </c>
    </row>
    <row r="2689" spans="2:8">
      <c r="B2689" s="13">
        <v>38476</v>
      </c>
      <c r="C2689">
        <v>58.471992</v>
      </c>
      <c r="D2689" s="262">
        <f t="shared" si="85"/>
        <v>-0.93647460217971956</v>
      </c>
      <c r="E2689" s="105">
        <v>5.7090661726512035E-4</v>
      </c>
      <c r="G2689">
        <v>2682</v>
      </c>
      <c r="H2689">
        <f t="shared" ca="1" si="86"/>
        <v>2.2760543226581765E-2</v>
      </c>
    </row>
    <row r="2690" spans="2:8">
      <c r="B2690" s="13">
        <v>43474</v>
      </c>
      <c r="C2690">
        <v>920.45062299999995</v>
      </c>
      <c r="D2690" s="262">
        <f t="shared" si="85"/>
        <v>26.548998934495412</v>
      </c>
      <c r="E2690" s="105">
        <v>5.672069200160577E-4</v>
      </c>
      <c r="G2690">
        <v>2683</v>
      </c>
      <c r="H2690">
        <f t="shared" ca="1" si="86"/>
        <v>-1.2219078568765096E-3</v>
      </c>
    </row>
    <row r="2691" spans="2:8">
      <c r="B2691" s="13">
        <v>39806</v>
      </c>
      <c r="C2691">
        <v>33.4114</v>
      </c>
      <c r="D2691" s="262">
        <f t="shared" si="85"/>
        <v>-0.99566479823537046</v>
      </c>
      <c r="E2691" s="105">
        <v>5.6308887865170673E-4</v>
      </c>
      <c r="G2691">
        <v>2684</v>
      </c>
      <c r="H2691">
        <f t="shared" ca="1" si="86"/>
        <v>3.2099013694345761E-3</v>
      </c>
    </row>
    <row r="2692" spans="2:8">
      <c r="B2692" s="13">
        <v>45366</v>
      </c>
      <c r="C2692">
        <v>7707</v>
      </c>
      <c r="D2692" s="262">
        <f t="shared" si="85"/>
        <v>11.289333465603788</v>
      </c>
      <c r="E2692">
        <v>5.5822047998061169E-4</v>
      </c>
      <c r="G2692">
        <v>2685</v>
      </c>
      <c r="H2692">
        <f t="shared" ca="1" si="86"/>
        <v>-2.8378062192774507E-2</v>
      </c>
    </row>
    <row r="2693" spans="2:8">
      <c r="B2693" s="13">
        <v>42650</v>
      </c>
      <c r="C2693">
        <v>627.12921100000005</v>
      </c>
      <c r="D2693" s="262">
        <f t="shared" si="85"/>
        <v>20.45975047007531</v>
      </c>
      <c r="E2693" s="105">
        <v>5.5817568899589197E-4</v>
      </c>
      <c r="G2693">
        <v>2686</v>
      </c>
      <c r="H2693">
        <f t="shared" ca="1" si="86"/>
        <v>-3.9334073032112803E-2</v>
      </c>
    </row>
    <row r="2694" spans="2:8">
      <c r="B2694" s="13">
        <v>37893</v>
      </c>
      <c r="C2694">
        <v>29.223509</v>
      </c>
      <c r="D2694" s="262">
        <f t="shared" si="85"/>
        <v>-0.96768062248149245</v>
      </c>
      <c r="E2694" s="105">
        <v>5.5109297081535431E-4</v>
      </c>
      <c r="G2694">
        <v>2687</v>
      </c>
      <c r="H2694">
        <f t="shared" ca="1" si="86"/>
        <v>-1.6258018731658438E-2</v>
      </c>
    </row>
    <row r="2695" spans="2:8">
      <c r="B2695" s="13">
        <v>44032</v>
      </c>
      <c r="C2695">
        <v>904.21014400000001</v>
      </c>
      <c r="D2695" s="262">
        <f t="shared" si="85"/>
        <v>7.0579344909929747</v>
      </c>
      <c r="E2695" s="105">
        <v>5.4266492735305697E-4</v>
      </c>
      <c r="G2695">
        <v>2688</v>
      </c>
      <c r="H2695">
        <f t="shared" ca="1" si="86"/>
        <v>-5.4617920275859837E-4</v>
      </c>
    </row>
    <row r="2696" spans="2:8">
      <c r="B2696" s="13">
        <v>40381</v>
      </c>
      <c r="C2696">
        <v>112.213638</v>
      </c>
      <c r="D2696" s="262">
        <f t="shared" ref="D2696:D2759" si="87">(C2696-C2697)/C2697</f>
        <v>-0.87223709201474597</v>
      </c>
      <c r="E2696" s="105">
        <v>5.3699659177555931E-4</v>
      </c>
      <c r="G2696">
        <v>2689</v>
      </c>
      <c r="H2696">
        <f t="shared" ca="1" si="86"/>
        <v>3.3742487095907027E-2</v>
      </c>
    </row>
    <row r="2697" spans="2:8">
      <c r="B2697" s="13">
        <v>43059</v>
      </c>
      <c r="C2697">
        <v>878.29589799999997</v>
      </c>
      <c r="D2697" s="262">
        <f t="shared" si="87"/>
        <v>27.816052299197391</v>
      </c>
      <c r="E2697" s="105">
        <v>5.3635401229874726E-4</v>
      </c>
      <c r="G2697">
        <v>2690</v>
      </c>
      <c r="H2697">
        <f t="shared" ref="H2697:H2760" ca="1" si="88">_xlfn.NORM.INV(RAND(),N$9,N$10)</f>
        <v>1.7802967556259954E-2</v>
      </c>
    </row>
    <row r="2698" spans="2:8">
      <c r="B2698" s="13">
        <v>38026</v>
      </c>
      <c r="C2698">
        <v>30.479396999999999</v>
      </c>
      <c r="D2698" s="262">
        <f t="shared" si="87"/>
        <v>-0.99651980242849514</v>
      </c>
      <c r="E2698" s="105">
        <v>5.2863621802142543E-4</v>
      </c>
      <c r="G2698">
        <v>2691</v>
      </c>
      <c r="H2698">
        <f t="shared" ca="1" si="88"/>
        <v>-7.4656430771228308E-3</v>
      </c>
    </row>
    <row r="2699" spans="2:8">
      <c r="B2699" s="13">
        <v>45288</v>
      </c>
      <c r="C2699">
        <v>8757.9501949999994</v>
      </c>
      <c r="D2699" s="262">
        <f t="shared" si="87"/>
        <v>81.027055304785293</v>
      </c>
      <c r="E2699">
        <v>5.1408300724329421E-4</v>
      </c>
      <c r="G2699">
        <v>2692</v>
      </c>
      <c r="H2699">
        <f t="shared" ca="1" si="88"/>
        <v>-2.0145202747703598E-3</v>
      </c>
    </row>
    <row r="2700" spans="2:8">
      <c r="B2700" s="13">
        <v>39351</v>
      </c>
      <c r="C2700">
        <v>106.769043</v>
      </c>
      <c r="D2700" s="262">
        <f t="shared" si="87"/>
        <v>0.21464546556451516</v>
      </c>
      <c r="E2700" s="105">
        <v>5.1089578500947402E-4</v>
      </c>
      <c r="G2700">
        <v>2693</v>
      </c>
      <c r="H2700">
        <f t="shared" ca="1" si="88"/>
        <v>-2.4810728146889803E-2</v>
      </c>
    </row>
    <row r="2701" spans="2:8">
      <c r="B2701" s="13">
        <v>41571</v>
      </c>
      <c r="C2701">
        <v>87.901404999999997</v>
      </c>
      <c r="D2701" s="262">
        <f t="shared" si="87"/>
        <v>5.4283632858441962E-2</v>
      </c>
      <c r="E2701" s="105">
        <v>5.0939797375155484E-4</v>
      </c>
      <c r="G2701">
        <v>2694</v>
      </c>
      <c r="H2701">
        <f t="shared" ca="1" si="88"/>
        <v>-1.1345658838265034E-2</v>
      </c>
    </row>
    <row r="2702" spans="2:8">
      <c r="B2702" s="13">
        <v>40864</v>
      </c>
      <c r="C2702">
        <v>83.375480999999994</v>
      </c>
      <c r="D2702" s="262">
        <f t="shared" si="87"/>
        <v>-2.8148344958710218E-2</v>
      </c>
      <c r="E2702" s="105">
        <v>5.083933319903741E-4</v>
      </c>
      <c r="G2702">
        <v>2695</v>
      </c>
      <c r="H2702">
        <f t="shared" ca="1" si="88"/>
        <v>-1.7169763571426452E-2</v>
      </c>
    </row>
    <row r="2703" spans="2:8">
      <c r="B2703" s="13">
        <v>40829</v>
      </c>
      <c r="C2703">
        <v>85.790336999999994</v>
      </c>
      <c r="D2703" s="262">
        <f t="shared" si="87"/>
        <v>1.5877736245399243</v>
      </c>
      <c r="E2703" s="105">
        <v>4.9416917344141751E-4</v>
      </c>
      <c r="G2703">
        <v>2696</v>
      </c>
      <c r="H2703">
        <f t="shared" ca="1" si="88"/>
        <v>4.6407435333181001E-2</v>
      </c>
    </row>
    <row r="2704" spans="2:8">
      <c r="B2704" s="13">
        <v>37488</v>
      </c>
      <c r="C2704">
        <v>33.152180000000001</v>
      </c>
      <c r="D2704" s="262">
        <f t="shared" si="87"/>
        <v>-0.88234520200184974</v>
      </c>
      <c r="E2704" s="105">
        <v>4.8581482868129974E-4</v>
      </c>
      <c r="G2704">
        <v>2697</v>
      </c>
      <c r="H2704">
        <f t="shared" ca="1" si="88"/>
        <v>2.5609178998174522E-2</v>
      </c>
    </row>
    <row r="2705" spans="2:8">
      <c r="B2705" s="13">
        <v>41841</v>
      </c>
      <c r="C2705">
        <v>281.77499399999999</v>
      </c>
      <c r="D2705" s="262">
        <f t="shared" si="87"/>
        <v>-0.56237425549457365</v>
      </c>
      <c r="E2705" s="105">
        <v>4.8381484516900742E-4</v>
      </c>
      <c r="G2705">
        <v>2698</v>
      </c>
      <c r="H2705">
        <f t="shared" ca="1" si="88"/>
        <v>-2.9802740199375205E-2</v>
      </c>
    </row>
    <row r="2706" spans="2:8">
      <c r="B2706" s="13">
        <v>42710</v>
      </c>
      <c r="C2706">
        <v>643.87207000000001</v>
      </c>
      <c r="D2706" s="262">
        <f t="shared" si="87"/>
        <v>-0.2960551011838794</v>
      </c>
      <c r="E2706" s="105">
        <v>4.7115705016226208E-4</v>
      </c>
      <c r="G2706">
        <v>2699</v>
      </c>
      <c r="H2706">
        <f t="shared" ca="1" si="88"/>
        <v>-3.5866268619715348E-2</v>
      </c>
    </row>
    <row r="2707" spans="2:8">
      <c r="B2707" s="13">
        <v>43563</v>
      </c>
      <c r="C2707">
        <v>914.662598</v>
      </c>
      <c r="D2707" s="262">
        <f t="shared" si="87"/>
        <v>-0.8747509365649927</v>
      </c>
      <c r="E2707" s="105">
        <v>4.6705904021704256E-4</v>
      </c>
      <c r="G2707">
        <v>2700</v>
      </c>
      <c r="H2707">
        <f t="shared" ca="1" si="88"/>
        <v>-2.434816063625185E-2</v>
      </c>
    </row>
    <row r="2708" spans="2:8">
      <c r="B2708" s="13">
        <v>45205</v>
      </c>
      <c r="C2708">
        <v>7302.75</v>
      </c>
      <c r="D2708" s="262">
        <f t="shared" si="87"/>
        <v>75.387843237323651</v>
      </c>
      <c r="E2708">
        <v>4.5895526275824104E-4</v>
      </c>
      <c r="G2708">
        <v>2701</v>
      </c>
      <c r="H2708">
        <f t="shared" ca="1" si="88"/>
        <v>-3.7291385193594359E-2</v>
      </c>
    </row>
    <row r="2709" spans="2:8">
      <c r="B2709" s="13">
        <v>41297</v>
      </c>
      <c r="C2709">
        <v>95.600944999999996</v>
      </c>
      <c r="D2709" s="262">
        <f t="shared" si="87"/>
        <v>-0.98849664375361335</v>
      </c>
      <c r="E2709" s="105">
        <v>4.5645897985399956E-4</v>
      </c>
      <c r="G2709">
        <v>2702</v>
      </c>
      <c r="H2709">
        <f t="shared" ca="1" si="88"/>
        <v>-6.2974490264821062E-2</v>
      </c>
    </row>
    <row r="2710" spans="2:8">
      <c r="B2710" s="13">
        <v>45309</v>
      </c>
      <c r="C2710">
        <v>8310.7001949999994</v>
      </c>
      <c r="D2710" s="262">
        <f t="shared" si="87"/>
        <v>7.7329918401932325</v>
      </c>
      <c r="E2710">
        <v>4.0932554257308145E-4</v>
      </c>
      <c r="G2710">
        <v>2703</v>
      </c>
      <c r="H2710">
        <f t="shared" ca="1" si="88"/>
        <v>-2.0511826270275101E-2</v>
      </c>
    </row>
    <row r="2711" spans="2:8">
      <c r="B2711" s="13">
        <v>43172</v>
      </c>
      <c r="C2711">
        <v>951.64410399999997</v>
      </c>
      <c r="D2711" s="262">
        <f t="shared" si="87"/>
        <v>-5.6918801673420227E-2</v>
      </c>
      <c r="E2711" s="105">
        <v>3.960074759000915E-4</v>
      </c>
      <c r="G2711">
        <v>2704</v>
      </c>
      <c r="H2711">
        <f t="shared" ca="1" si="88"/>
        <v>1.8771728290551529E-2</v>
      </c>
    </row>
    <row r="2712" spans="2:8">
      <c r="B2712" s="13">
        <v>43206</v>
      </c>
      <c r="C2712">
        <v>1009.079712</v>
      </c>
      <c r="D2712" s="262">
        <f t="shared" si="87"/>
        <v>9.2722599824355161</v>
      </c>
      <c r="E2712" s="105">
        <v>3.7327729824381916E-4</v>
      </c>
      <c r="G2712">
        <v>2705</v>
      </c>
      <c r="H2712">
        <f t="shared" ca="1" si="88"/>
        <v>6.2508579644617049E-2</v>
      </c>
    </row>
    <row r="2713" spans="2:8">
      <c r="B2713" s="13">
        <v>39149</v>
      </c>
      <c r="C2713">
        <v>98.233467000000005</v>
      </c>
      <c r="D2713" s="262">
        <f t="shared" si="87"/>
        <v>-1.4469599847946929E-2</v>
      </c>
      <c r="E2713" s="105">
        <v>3.6259445610532554E-4</v>
      </c>
      <c r="G2713">
        <v>2706</v>
      </c>
      <c r="H2713">
        <f t="shared" ca="1" si="88"/>
        <v>2.6727934467386687E-2</v>
      </c>
    </row>
    <row r="2714" spans="2:8">
      <c r="B2714" s="13">
        <v>39155</v>
      </c>
      <c r="C2714">
        <v>99.675735000000003</v>
      </c>
      <c r="D2714" s="262">
        <f t="shared" si="87"/>
        <v>-0.8809195087952757</v>
      </c>
      <c r="E2714" s="105">
        <v>3.574263022021981E-4</v>
      </c>
      <c r="G2714">
        <v>2707</v>
      </c>
      <c r="H2714">
        <f t="shared" ca="1" si="88"/>
        <v>-7.3146297848751254E-3</v>
      </c>
    </row>
    <row r="2715" spans="2:8">
      <c r="B2715" s="13">
        <v>43522</v>
      </c>
      <c r="C2715">
        <v>837.04504399999996</v>
      </c>
      <c r="D2715" s="262">
        <f t="shared" si="87"/>
        <v>2.0508089776066454</v>
      </c>
      <c r="E2715" s="105">
        <v>3.4012960868504496E-4</v>
      </c>
      <c r="G2715">
        <v>2708</v>
      </c>
      <c r="H2715">
        <f t="shared" ca="1" si="88"/>
        <v>-5.5153778198610516E-3</v>
      </c>
    </row>
    <row r="2716" spans="2:8">
      <c r="B2716" s="13">
        <v>41876</v>
      </c>
      <c r="C2716">
        <v>274.368225</v>
      </c>
      <c r="D2716" s="262">
        <f t="shared" si="87"/>
        <v>-0.62079124800053753</v>
      </c>
      <c r="E2716" s="105">
        <v>3.3123767620724874E-4</v>
      </c>
      <c r="G2716">
        <v>2709</v>
      </c>
      <c r="H2716">
        <f t="shared" ca="1" si="88"/>
        <v>-1.1465054923753576E-2</v>
      </c>
    </row>
    <row r="2717" spans="2:8">
      <c r="B2717" s="13">
        <v>42629</v>
      </c>
      <c r="C2717">
        <v>723.52819799999997</v>
      </c>
      <c r="D2717" s="262">
        <f t="shared" si="87"/>
        <v>12.927124230034249</v>
      </c>
      <c r="E2717" s="105">
        <v>3.2243414579300746E-4</v>
      </c>
      <c r="G2717">
        <v>2710</v>
      </c>
      <c r="H2717">
        <f t="shared" ca="1" si="88"/>
        <v>-2.0803786037645036E-3</v>
      </c>
    </row>
    <row r="2718" spans="2:8">
      <c r="B2718" s="13">
        <v>38279</v>
      </c>
      <c r="C2718">
        <v>51.951011999999999</v>
      </c>
      <c r="D2718" s="262">
        <f t="shared" si="87"/>
        <v>-0.14319496226263773</v>
      </c>
      <c r="E2718" s="105">
        <v>3.21367437895829E-4</v>
      </c>
      <c r="G2718">
        <v>2711</v>
      </c>
      <c r="H2718">
        <f t="shared" ca="1" si="88"/>
        <v>-3.3192019441116973E-2</v>
      </c>
    </row>
    <row r="2719" spans="2:8">
      <c r="B2719" s="13">
        <v>39702</v>
      </c>
      <c r="C2719">
        <v>60.633411000000002</v>
      </c>
      <c r="D2719" s="262">
        <f t="shared" si="87"/>
        <v>-0.99161230207045303</v>
      </c>
      <c r="E2719" s="105">
        <v>3.1012323711452001E-4</v>
      </c>
      <c r="G2719">
        <v>2712</v>
      </c>
      <c r="H2719">
        <f t="shared" ca="1" si="88"/>
        <v>1.6858977151770649E-2</v>
      </c>
    </row>
    <row r="2720" spans="2:8">
      <c r="B2720" s="13">
        <v>45132</v>
      </c>
      <c r="C2720">
        <v>7228.8500979999999</v>
      </c>
      <c r="D2720" s="262">
        <f t="shared" si="87"/>
        <v>107.35848743884135</v>
      </c>
      <c r="E2720">
        <v>2.9749442234880755E-4</v>
      </c>
      <c r="G2720">
        <v>2713</v>
      </c>
      <c r="H2720">
        <f t="shared" ca="1" si="88"/>
        <v>-1.3053282646160473E-3</v>
      </c>
    </row>
    <row r="2721" spans="2:8">
      <c r="B2721" s="13">
        <v>40141</v>
      </c>
      <c r="C2721">
        <v>66.712356999999997</v>
      </c>
      <c r="D2721" s="262">
        <f t="shared" si="87"/>
        <v>-0.9906852335939681</v>
      </c>
      <c r="E2721" s="105">
        <v>2.938849866410074E-4</v>
      </c>
      <c r="G2721">
        <v>2714</v>
      </c>
      <c r="H2721">
        <f t="shared" ca="1" si="88"/>
        <v>-9.8517147498917105E-3</v>
      </c>
    </row>
    <row r="2722" spans="2:8">
      <c r="B2722" s="13">
        <v>45146</v>
      </c>
      <c r="C2722">
        <v>7162</v>
      </c>
      <c r="D2722" s="262">
        <f t="shared" si="87"/>
        <v>102.08639100158577</v>
      </c>
      <c r="E2722">
        <v>2.8628760594327725E-4</v>
      </c>
      <c r="G2722">
        <v>2715</v>
      </c>
      <c r="H2722">
        <f t="shared" ca="1" si="88"/>
        <v>-6.5139029602154813E-2</v>
      </c>
    </row>
    <row r="2723" spans="2:8">
      <c r="B2723" s="13">
        <v>40091</v>
      </c>
      <c r="C2723">
        <v>69.475707999999997</v>
      </c>
      <c r="D2723" s="262">
        <f t="shared" si="87"/>
        <v>-0.90854380178266114</v>
      </c>
      <c r="E2723" s="105">
        <v>2.820773911400825E-4</v>
      </c>
      <c r="G2723">
        <v>2716</v>
      </c>
      <c r="H2723">
        <f t="shared" ca="1" si="88"/>
        <v>-2.6765293569255631E-2</v>
      </c>
    </row>
    <row r="2724" spans="2:8">
      <c r="B2724" s="13">
        <v>43801</v>
      </c>
      <c r="C2724">
        <v>759.66101100000003</v>
      </c>
      <c r="D2724" s="262">
        <f t="shared" si="87"/>
        <v>-4.3565392050277643E-3</v>
      </c>
      <c r="E2724" s="105">
        <v>2.5387501378745493E-4</v>
      </c>
      <c r="G2724">
        <v>2717</v>
      </c>
      <c r="H2724">
        <f t="shared" ca="1" si="88"/>
        <v>-3.2189442553720751E-3</v>
      </c>
    </row>
    <row r="2725" spans="2:8">
      <c r="B2725" s="13">
        <v>43782</v>
      </c>
      <c r="C2725">
        <v>762.98498500000005</v>
      </c>
      <c r="D2725" s="262">
        <f t="shared" si="87"/>
        <v>9.9308074438343876</v>
      </c>
      <c r="E2725" s="105">
        <v>2.5268872820573507E-4</v>
      </c>
      <c r="G2725">
        <v>2718</v>
      </c>
      <c r="H2725">
        <f t="shared" ca="1" si="88"/>
        <v>1.4311342083960029E-2</v>
      </c>
    </row>
    <row r="2726" spans="2:8">
      <c r="B2726" s="13">
        <v>38714</v>
      </c>
      <c r="C2726">
        <v>69.801338000000001</v>
      </c>
      <c r="D2726" s="262">
        <f t="shared" si="87"/>
        <v>-0.27301984112663519</v>
      </c>
      <c r="E2726" s="105">
        <v>2.4577201135836635E-4</v>
      </c>
      <c r="G2726">
        <v>2719</v>
      </c>
      <c r="H2726">
        <f t="shared" ca="1" si="88"/>
        <v>6.963757775893243E-3</v>
      </c>
    </row>
    <row r="2727" spans="2:8">
      <c r="B2727" s="13">
        <v>41142</v>
      </c>
      <c r="C2727">
        <v>96.015465000000006</v>
      </c>
      <c r="D2727" s="262">
        <f t="shared" si="87"/>
        <v>-0.98552490650466829</v>
      </c>
      <c r="E2727" s="105">
        <v>2.2706706029825327E-4</v>
      </c>
      <c r="G2727">
        <v>2720</v>
      </c>
      <c r="H2727">
        <f t="shared" ca="1" si="88"/>
        <v>2.4072192897543962E-2</v>
      </c>
    </row>
    <row r="2728" spans="2:8">
      <c r="B2728" s="13">
        <v>44966</v>
      </c>
      <c r="C2728">
        <v>6633.1499020000001</v>
      </c>
      <c r="D2728" s="262">
        <f t="shared" si="87"/>
        <v>65.616884420519824</v>
      </c>
      <c r="E2728" s="105">
        <v>2.2449413052669353E-4</v>
      </c>
      <c r="G2728">
        <v>2721</v>
      </c>
      <c r="H2728">
        <f t="shared" ca="1" si="88"/>
        <v>4.7409580970204828E-3</v>
      </c>
    </row>
    <row r="2729" spans="2:8">
      <c r="B2729" s="13">
        <v>41267</v>
      </c>
      <c r="C2729">
        <v>99.571601999999999</v>
      </c>
      <c r="D2729" s="262">
        <f t="shared" si="87"/>
        <v>-2.3325374990381238E-2</v>
      </c>
      <c r="E2729" s="105">
        <v>2.1926719793456581E-4</v>
      </c>
      <c r="G2729">
        <v>2722</v>
      </c>
      <c r="H2729">
        <f t="shared" ca="1" si="88"/>
        <v>-1.2883319672067468E-2</v>
      </c>
    </row>
    <row r="2730" spans="2:8">
      <c r="B2730" s="13">
        <v>41185</v>
      </c>
      <c r="C2730">
        <v>101.94961499999999</v>
      </c>
      <c r="D2730" s="262">
        <f t="shared" si="87"/>
        <v>-1.0689239765802388E-3</v>
      </c>
      <c r="E2730" s="105">
        <v>2.1391610185750805E-4</v>
      </c>
      <c r="G2730">
        <v>2723</v>
      </c>
      <c r="H2730">
        <f t="shared" ca="1" si="88"/>
        <v>2.598535439481325E-2</v>
      </c>
    </row>
    <row r="2731" spans="2:8">
      <c r="B2731" s="13">
        <v>41102</v>
      </c>
      <c r="C2731">
        <v>102.058708</v>
      </c>
      <c r="D2731" s="262">
        <f t="shared" si="87"/>
        <v>-0.58539632990996338</v>
      </c>
      <c r="E2731" s="105">
        <v>2.1376581271148287E-4</v>
      </c>
      <c r="G2731">
        <v>2724</v>
      </c>
      <c r="H2731">
        <f t="shared" ca="1" si="88"/>
        <v>3.1773418196816179E-2</v>
      </c>
    </row>
    <row r="2732" spans="2:8">
      <c r="B2732" s="13">
        <v>41759</v>
      </c>
      <c r="C2732">
        <v>246.159683</v>
      </c>
      <c r="D2732" s="262">
        <f t="shared" si="87"/>
        <v>1.4152424581881953</v>
      </c>
      <c r="E2732" s="105">
        <v>1.815330194922681E-4</v>
      </c>
      <c r="G2732">
        <v>2725</v>
      </c>
      <c r="H2732">
        <f t="shared" ca="1" si="88"/>
        <v>-3.1817588411885811E-2</v>
      </c>
    </row>
    <row r="2733" spans="2:8">
      <c r="B2733" s="13">
        <v>39176</v>
      </c>
      <c r="C2733">
        <v>101.91924299999999</v>
      </c>
      <c r="D2733" s="262">
        <f t="shared" si="87"/>
        <v>-0.88599293212228503</v>
      </c>
      <c r="E2733" s="105">
        <v>1.7482581303962497E-4</v>
      </c>
      <c r="G2733">
        <v>2726</v>
      </c>
      <c r="H2733">
        <f t="shared" ca="1" si="88"/>
        <v>1.2858533038481154E-2</v>
      </c>
    </row>
    <row r="2734" spans="2:8">
      <c r="B2734" s="13">
        <v>43061</v>
      </c>
      <c r="C2734">
        <v>893.97302200000001</v>
      </c>
      <c r="D2734" s="262">
        <f t="shared" si="87"/>
        <v>0.19049170696894568</v>
      </c>
      <c r="E2734" s="105">
        <v>1.5807897156697165E-4</v>
      </c>
      <c r="G2734">
        <v>2727</v>
      </c>
      <c r="H2734">
        <f t="shared" ca="1" si="88"/>
        <v>1.6372556830856193E-2</v>
      </c>
    </row>
    <row r="2735" spans="2:8">
      <c r="B2735" s="13">
        <v>42607</v>
      </c>
      <c r="C2735">
        <v>750.92755099999999</v>
      </c>
      <c r="D2735" s="262">
        <f t="shared" si="87"/>
        <v>-0.89429064707312023</v>
      </c>
      <c r="E2735" s="105">
        <v>1.5543062502250518E-4</v>
      </c>
      <c r="G2735">
        <v>2728</v>
      </c>
      <c r="H2735">
        <f t="shared" ca="1" si="88"/>
        <v>-1.4590969627438286E-2</v>
      </c>
    </row>
    <row r="2736" spans="2:8">
      <c r="B2736" s="13">
        <v>45408</v>
      </c>
      <c r="C2736">
        <v>7103.7001950000003</v>
      </c>
      <c r="D2736" s="262">
        <f t="shared" si="87"/>
        <v>57.661790906928019</v>
      </c>
      <c r="E2736">
        <v>1.5488651829211574E-4</v>
      </c>
      <c r="G2736">
        <v>2729</v>
      </c>
      <c r="H2736">
        <f t="shared" ca="1" si="88"/>
        <v>-3.731186101158198E-2</v>
      </c>
    </row>
    <row r="2737" spans="2:8">
      <c r="B2737" s="13">
        <v>39241</v>
      </c>
      <c r="C2737">
        <v>121.09586299999999</v>
      </c>
      <c r="D2737" s="262">
        <f t="shared" si="87"/>
        <v>-0.98324628348090759</v>
      </c>
      <c r="E2737" s="105">
        <v>1.4712823791867782E-4</v>
      </c>
      <c r="G2737">
        <v>2730</v>
      </c>
      <c r="H2737">
        <f t="shared" ca="1" si="88"/>
        <v>-5.2958326297038796E-3</v>
      </c>
    </row>
    <row r="2738" spans="2:8">
      <c r="B2738" s="13">
        <v>45197</v>
      </c>
      <c r="C2738">
        <v>7228</v>
      </c>
      <c r="D2738" s="262">
        <f t="shared" si="87"/>
        <v>7.4188799607593534</v>
      </c>
      <c r="E2738">
        <v>1.1762562165268465E-4</v>
      </c>
      <c r="G2738">
        <v>2731</v>
      </c>
      <c r="H2738">
        <f t="shared" ca="1" si="88"/>
        <v>1.4882983646941973E-2</v>
      </c>
    </row>
    <row r="2739" spans="2:8">
      <c r="B2739" s="13">
        <v>42992</v>
      </c>
      <c r="C2739">
        <v>858.54650900000001</v>
      </c>
      <c r="D2739" s="262">
        <f t="shared" si="87"/>
        <v>-0.88341726546269916</v>
      </c>
      <c r="E2739" s="105">
        <v>1.0977663311466558E-4</v>
      </c>
      <c r="G2739">
        <v>2732</v>
      </c>
      <c r="H2739">
        <f t="shared" ca="1" si="88"/>
        <v>2.6817643723916294E-2</v>
      </c>
    </row>
    <row r="2740" spans="2:8">
      <c r="B2740" s="13">
        <v>45076</v>
      </c>
      <c r="C2740">
        <v>7364.2680659999996</v>
      </c>
      <c r="D2740" s="262">
        <f t="shared" si="87"/>
        <v>7.4931571057389084</v>
      </c>
      <c r="E2740">
        <v>6.0605622123209638E-5</v>
      </c>
      <c r="G2740">
        <v>2733</v>
      </c>
      <c r="H2740">
        <f t="shared" ca="1" si="88"/>
        <v>2.1880130754337063E-2</v>
      </c>
    </row>
    <row r="2741" spans="2:8">
      <c r="B2741" s="13">
        <v>42433</v>
      </c>
      <c r="C2741">
        <v>867.08252000000005</v>
      </c>
      <c r="D2741" s="262">
        <f t="shared" si="87"/>
        <v>-0.86846288412842609</v>
      </c>
      <c r="E2741" s="105">
        <v>5.3289578703170268E-5</v>
      </c>
      <c r="G2741">
        <v>2734</v>
      </c>
      <c r="H2741">
        <f t="shared" ca="1" si="88"/>
        <v>-1.6849743995741077E-2</v>
      </c>
    </row>
    <row r="2742" spans="2:8">
      <c r="B2742" s="13">
        <v>45044</v>
      </c>
      <c r="C2742">
        <v>6591.9228519999997</v>
      </c>
      <c r="D2742" s="262">
        <f t="shared" si="87"/>
        <v>210.58041610317849</v>
      </c>
      <c r="E2742">
        <v>5.2668438722781179E-5</v>
      </c>
      <c r="G2742">
        <v>2735</v>
      </c>
      <c r="H2742">
        <f t="shared" ca="1" si="88"/>
        <v>-4.683877780780802E-2</v>
      </c>
    </row>
    <row r="2743" spans="2:8">
      <c r="B2743" s="13">
        <v>37482</v>
      </c>
      <c r="C2743">
        <v>31.155638</v>
      </c>
      <c r="D2743" s="262">
        <f t="shared" si="87"/>
        <v>-4.3500010315436238E-2</v>
      </c>
      <c r="E2743" s="105">
        <v>0</v>
      </c>
      <c r="G2743">
        <v>2736</v>
      </c>
      <c r="H2743">
        <f t="shared" ca="1" si="88"/>
        <v>2.2245111084594118E-2</v>
      </c>
    </row>
    <row r="2744" spans="2:8">
      <c r="B2744" s="13">
        <v>37508</v>
      </c>
      <c r="C2744">
        <v>32.572544000000001</v>
      </c>
      <c r="D2744" s="262">
        <f t="shared" si="87"/>
        <v>0.1078861078633532</v>
      </c>
      <c r="E2744" s="105">
        <v>0</v>
      </c>
      <c r="G2744">
        <v>2737</v>
      </c>
      <c r="H2744">
        <f t="shared" ca="1" si="88"/>
        <v>-1.9456422669220107E-2</v>
      </c>
    </row>
    <row r="2745" spans="2:8">
      <c r="B2745" s="13">
        <v>37530</v>
      </c>
      <c r="C2745">
        <v>29.400625000000002</v>
      </c>
      <c r="D2745" s="262">
        <f t="shared" si="87"/>
        <v>-3.1299274188404155E-2</v>
      </c>
      <c r="E2745" s="105">
        <v>0</v>
      </c>
      <c r="G2745">
        <v>2738</v>
      </c>
      <c r="H2745">
        <f t="shared" ca="1" si="88"/>
        <v>2.2283294633883739E-2</v>
      </c>
    </row>
    <row r="2746" spans="2:8">
      <c r="B2746" s="13">
        <v>37543</v>
      </c>
      <c r="C2746">
        <v>30.350576</v>
      </c>
      <c r="D2746" s="262">
        <f t="shared" si="87"/>
        <v>9.1487658295972343E-2</v>
      </c>
      <c r="E2746" s="105">
        <v>0</v>
      </c>
      <c r="G2746">
        <v>2739</v>
      </c>
      <c r="H2746">
        <f t="shared" ca="1" si="88"/>
        <v>-1.6048930826961603E-2</v>
      </c>
    </row>
    <row r="2747" spans="2:8">
      <c r="B2747" s="13">
        <v>37565</v>
      </c>
      <c r="C2747">
        <v>27.806614</v>
      </c>
      <c r="D2747" s="262">
        <f t="shared" si="87"/>
        <v>-1.1566584697178394E-3</v>
      </c>
      <c r="E2747" s="105">
        <v>0</v>
      </c>
      <c r="G2747">
        <v>2740</v>
      </c>
      <c r="H2747">
        <f t="shared" ca="1" si="88"/>
        <v>5.1447749652472046E-3</v>
      </c>
    </row>
    <row r="2748" spans="2:8">
      <c r="B2748" s="13">
        <v>37578</v>
      </c>
      <c r="C2748">
        <v>27.838813999999999</v>
      </c>
      <c r="D2748" s="262">
        <f t="shared" si="87"/>
        <v>-7.8849019139215937E-2</v>
      </c>
      <c r="E2748" s="105">
        <v>0</v>
      </c>
      <c r="G2748">
        <v>2741</v>
      </c>
      <c r="H2748">
        <f t="shared" ca="1" si="88"/>
        <v>-4.1249749611414269E-3</v>
      </c>
    </row>
    <row r="2749" spans="2:8">
      <c r="B2749" s="13">
        <v>37614</v>
      </c>
      <c r="C2749">
        <v>30.221771</v>
      </c>
      <c r="D2749" s="262">
        <f t="shared" si="87"/>
        <v>0.29269945211490056</v>
      </c>
      <c r="E2749" s="105">
        <v>0</v>
      </c>
      <c r="G2749">
        <v>2742</v>
      </c>
      <c r="H2749">
        <f t="shared" ca="1" si="88"/>
        <v>-1.1518461498425796E-2</v>
      </c>
    </row>
    <row r="2750" spans="2:8">
      <c r="B2750" s="13">
        <v>37664</v>
      </c>
      <c r="C2750">
        <v>23.378806999999998</v>
      </c>
      <c r="D2750" s="262">
        <f t="shared" si="87"/>
        <v>9.3373635265147498E-2</v>
      </c>
      <c r="E2750" s="105">
        <v>0</v>
      </c>
      <c r="G2750">
        <v>2743</v>
      </c>
      <c r="H2750">
        <f t="shared" ca="1" si="88"/>
        <v>-3.0144168672248915E-3</v>
      </c>
    </row>
    <row r="2751" spans="2:8">
      <c r="B2751" s="13">
        <v>37693</v>
      </c>
      <c r="C2751">
        <v>21.382266999999999</v>
      </c>
      <c r="D2751" s="262">
        <f t="shared" si="87"/>
        <v>-2.4247035186859021E-2</v>
      </c>
      <c r="E2751" s="105">
        <v>0</v>
      </c>
      <c r="G2751">
        <v>2744</v>
      </c>
      <c r="H2751">
        <f t="shared" ca="1" si="88"/>
        <v>1.9267171108511359E-2</v>
      </c>
    </row>
    <row r="2752" spans="2:8">
      <c r="B2752" s="13">
        <v>37697</v>
      </c>
      <c r="C2752">
        <v>21.913606999999999</v>
      </c>
      <c r="D2752" s="262">
        <f t="shared" si="87"/>
        <v>2.9478426188529953E-3</v>
      </c>
      <c r="E2752" s="105">
        <v>0</v>
      </c>
      <c r="G2752">
        <v>2745</v>
      </c>
      <c r="H2752">
        <f t="shared" ca="1" si="88"/>
        <v>-5.83398513006698E-2</v>
      </c>
    </row>
    <row r="2753" spans="2:8">
      <c r="B2753" s="13">
        <v>37728</v>
      </c>
      <c r="C2753">
        <v>21.849198999999999</v>
      </c>
      <c r="D2753" s="262">
        <f t="shared" si="87"/>
        <v>1.5718553548878703E-2</v>
      </c>
      <c r="E2753" s="105">
        <v>0</v>
      </c>
      <c r="G2753">
        <v>2746</v>
      </c>
      <c r="H2753">
        <f t="shared" ca="1" si="88"/>
        <v>-1.7861645080335543E-2</v>
      </c>
    </row>
    <row r="2754" spans="2:8">
      <c r="B2754" s="13">
        <v>37741</v>
      </c>
      <c r="C2754">
        <v>21.511075999999999</v>
      </c>
      <c r="D2754" s="262">
        <f t="shared" si="87"/>
        <v>0</v>
      </c>
      <c r="E2754" s="105">
        <v>0</v>
      </c>
      <c r="G2754">
        <v>2747</v>
      </c>
      <c r="H2754">
        <f t="shared" ca="1" si="88"/>
        <v>1.110469739779592E-2</v>
      </c>
    </row>
    <row r="2755" spans="2:8">
      <c r="B2755" s="13">
        <v>37747</v>
      </c>
      <c r="C2755">
        <v>21.511075999999999</v>
      </c>
      <c r="D2755" s="262">
        <f t="shared" si="87"/>
        <v>-0.16967045517577661</v>
      </c>
      <c r="E2755" s="105">
        <v>0</v>
      </c>
      <c r="G2755">
        <v>2748</v>
      </c>
      <c r="H2755">
        <f t="shared" ca="1" si="88"/>
        <v>-2.5727202225905809E-2</v>
      </c>
    </row>
    <row r="2756" spans="2:8">
      <c r="B2756" s="13">
        <v>37847</v>
      </c>
      <c r="C2756">
        <v>25.906673000000001</v>
      </c>
      <c r="D2756" s="262">
        <f t="shared" si="87"/>
        <v>-0.10111755394854711</v>
      </c>
      <c r="E2756" s="105">
        <v>0</v>
      </c>
      <c r="G2756">
        <v>2749</v>
      </c>
      <c r="H2756">
        <f t="shared" ca="1" si="88"/>
        <v>-7.1978959267559074E-3</v>
      </c>
    </row>
    <row r="2757" spans="2:8">
      <c r="B2757" s="13">
        <v>37895</v>
      </c>
      <c r="C2757">
        <v>28.820979999999999</v>
      </c>
      <c r="D2757" s="262">
        <f t="shared" si="87"/>
        <v>8.450683329820222E-3</v>
      </c>
      <c r="E2757" s="105">
        <v>0</v>
      </c>
      <c r="G2757">
        <v>2750</v>
      </c>
      <c r="H2757">
        <f t="shared" ca="1" si="88"/>
        <v>2.7653078754481104E-2</v>
      </c>
    </row>
    <row r="2758" spans="2:8">
      <c r="B2758" s="13">
        <v>37950</v>
      </c>
      <c r="C2758">
        <v>28.579464000000002</v>
      </c>
      <c r="D2758" s="262">
        <f t="shared" si="87"/>
        <v>-0.28714852090146925</v>
      </c>
      <c r="E2758" s="105">
        <v>0</v>
      </c>
      <c r="G2758">
        <v>2751</v>
      </c>
      <c r="H2758">
        <f t="shared" ca="1" si="88"/>
        <v>1.2408115453346236E-2</v>
      </c>
    </row>
    <row r="2759" spans="2:8">
      <c r="B2759" s="13">
        <v>37979</v>
      </c>
      <c r="C2759">
        <v>40.091751000000002</v>
      </c>
      <c r="D2759" s="262">
        <f t="shared" si="87"/>
        <v>0.24313490978115304</v>
      </c>
      <c r="E2759" s="105">
        <v>0</v>
      </c>
      <c r="G2759">
        <v>2752</v>
      </c>
      <c r="H2759">
        <f t="shared" ca="1" si="88"/>
        <v>-3.2762784181201363E-2</v>
      </c>
    </row>
    <row r="2760" spans="2:8">
      <c r="B2760" s="13">
        <v>38009</v>
      </c>
      <c r="C2760">
        <v>32.250523000000001</v>
      </c>
      <c r="D2760" s="262">
        <f t="shared" ref="D2760:D2823" si="89">(C2760-C2761)/C2761</f>
        <v>2.2982734551863122E-2</v>
      </c>
      <c r="E2760" s="105">
        <v>0</v>
      </c>
      <c r="G2760">
        <v>2753</v>
      </c>
      <c r="H2760">
        <f t="shared" ca="1" si="88"/>
        <v>-6.0572574658886554E-2</v>
      </c>
    </row>
    <row r="2761" spans="2:8">
      <c r="B2761" s="13">
        <v>38016</v>
      </c>
      <c r="C2761">
        <v>31.525970000000001</v>
      </c>
      <c r="D2761" s="262">
        <f t="shared" si="89"/>
        <v>6.2398533951982471E-2</v>
      </c>
      <c r="E2761" s="105">
        <v>0</v>
      </c>
      <c r="G2761">
        <v>2754</v>
      </c>
      <c r="H2761">
        <f t="shared" ref="H2761:H2824" ca="1" si="90">_xlfn.NORM.INV(RAND(),N$9,N$10)</f>
        <v>-6.6002860034325136E-2</v>
      </c>
    </row>
    <row r="2762" spans="2:8">
      <c r="B2762" s="13">
        <v>38047</v>
      </c>
      <c r="C2762">
        <v>29.674334999999999</v>
      </c>
      <c r="D2762" s="262">
        <f t="shared" si="89"/>
        <v>8.7315776915250304E-2</v>
      </c>
      <c r="E2762" s="105">
        <v>0</v>
      </c>
      <c r="G2762">
        <v>2755</v>
      </c>
      <c r="H2762">
        <f t="shared" ca="1" si="90"/>
        <v>-2.1936948538545626E-2</v>
      </c>
    </row>
    <row r="2763" spans="2:8">
      <c r="B2763" s="13">
        <v>38085</v>
      </c>
      <c r="C2763">
        <v>27.291367999999999</v>
      </c>
      <c r="D2763" s="262">
        <f t="shared" si="89"/>
        <v>-5.2543530994993287E-2</v>
      </c>
      <c r="E2763" s="105">
        <v>0</v>
      </c>
      <c r="G2763">
        <v>2756</v>
      </c>
      <c r="H2763">
        <f t="shared" ca="1" si="90"/>
        <v>-1.2140814564636308E-2</v>
      </c>
    </row>
    <row r="2764" spans="2:8">
      <c r="B2764" s="13">
        <v>38090</v>
      </c>
      <c r="C2764">
        <v>28.804877999999999</v>
      </c>
      <c r="D2764" s="262">
        <f t="shared" si="89"/>
        <v>5.621238810517952E-3</v>
      </c>
      <c r="E2764" s="105">
        <v>0</v>
      </c>
      <c r="G2764">
        <v>2757</v>
      </c>
      <c r="H2764">
        <f t="shared" ca="1" si="90"/>
        <v>-1.8713046692232786E-2</v>
      </c>
    </row>
    <row r="2765" spans="2:8">
      <c r="B2765" s="13">
        <v>38104</v>
      </c>
      <c r="C2765">
        <v>28.643864000000001</v>
      </c>
      <c r="D2765" s="262">
        <f t="shared" si="89"/>
        <v>-0.4445357359196635</v>
      </c>
      <c r="E2765" s="105">
        <v>0</v>
      </c>
      <c r="G2765">
        <v>2758</v>
      </c>
      <c r="H2765">
        <f t="shared" ca="1" si="90"/>
        <v>1.2161008523990324E-2</v>
      </c>
    </row>
    <row r="2766" spans="2:8">
      <c r="B2766" s="13">
        <v>38281</v>
      </c>
      <c r="C2766">
        <v>51.567428999999997</v>
      </c>
      <c r="D2766" s="262">
        <f t="shared" si="89"/>
        <v>-2.0278454279120107E-2</v>
      </c>
      <c r="E2766" s="105">
        <v>0</v>
      </c>
      <c r="G2766">
        <v>2759</v>
      </c>
      <c r="H2766">
        <f t="shared" ca="1" si="90"/>
        <v>1.1225299147923718E-2</v>
      </c>
    </row>
    <row r="2767" spans="2:8">
      <c r="B2767" s="13">
        <v>38303</v>
      </c>
      <c r="C2767">
        <v>52.634780999999997</v>
      </c>
      <c r="D2767" s="262">
        <f t="shared" si="89"/>
        <v>5.4156475492998834E-3</v>
      </c>
      <c r="E2767" s="105">
        <v>0</v>
      </c>
      <c r="G2767">
        <v>2760</v>
      </c>
      <c r="H2767">
        <f t="shared" ca="1" si="90"/>
        <v>-1.2349979264772758E-2</v>
      </c>
    </row>
    <row r="2768" spans="2:8">
      <c r="B2768" s="13">
        <v>38308</v>
      </c>
      <c r="C2768">
        <v>52.351264999999998</v>
      </c>
      <c r="D2768" s="262">
        <f t="shared" si="89"/>
        <v>-3.4919577177102948E-3</v>
      </c>
      <c r="E2768" s="105">
        <v>0</v>
      </c>
      <c r="G2768">
        <v>2761</v>
      </c>
      <c r="H2768">
        <f t="shared" ca="1" si="90"/>
        <v>-1.8451466920002199E-2</v>
      </c>
    </row>
    <row r="2769" spans="2:8">
      <c r="B2769" s="13">
        <v>38316</v>
      </c>
      <c r="C2769">
        <v>52.534714000000001</v>
      </c>
      <c r="D2769" s="262">
        <f t="shared" si="89"/>
        <v>-9.922804271741581E-2</v>
      </c>
      <c r="E2769" s="105">
        <v>0</v>
      </c>
      <c r="G2769">
        <v>2762</v>
      </c>
      <c r="H2769">
        <f t="shared" ca="1" si="90"/>
        <v>-1.5610568324025598E-2</v>
      </c>
    </row>
    <row r="2770" spans="2:8">
      <c r="B2770" s="13">
        <v>38490</v>
      </c>
      <c r="C2770">
        <v>58.32188</v>
      </c>
      <c r="D2770" s="262">
        <f t="shared" si="89"/>
        <v>-0.1679326916910642</v>
      </c>
      <c r="E2770" s="105">
        <v>0</v>
      </c>
      <c r="G2770">
        <v>2763</v>
      </c>
      <c r="H2770">
        <f t="shared" ca="1" si="90"/>
        <v>2.3554729581840182E-3</v>
      </c>
    </row>
    <row r="2771" spans="2:8">
      <c r="B2771" s="13">
        <v>38658</v>
      </c>
      <c r="C2771">
        <v>70.092742999999999</v>
      </c>
      <c r="D2771" s="262">
        <f t="shared" si="89"/>
        <v>-4.7075160001225767E-2</v>
      </c>
      <c r="E2771" s="105">
        <v>0</v>
      </c>
      <c r="G2771">
        <v>2764</v>
      </c>
      <c r="H2771">
        <f t="shared" ca="1" si="90"/>
        <v>-4.3288500123759947E-2</v>
      </c>
    </row>
    <row r="2772" spans="2:8">
      <c r="B2772" s="13">
        <v>38699</v>
      </c>
      <c r="C2772">
        <v>73.555374</v>
      </c>
      <c r="D2772" s="262">
        <f t="shared" si="89"/>
        <v>1.2177383796587193</v>
      </c>
      <c r="E2772" s="105">
        <v>0</v>
      </c>
      <c r="G2772">
        <v>2765</v>
      </c>
      <c r="H2772">
        <f t="shared" ca="1" si="90"/>
        <v>-1.7768960371147918E-2</v>
      </c>
    </row>
    <row r="2773" spans="2:8">
      <c r="B2773" s="13">
        <v>39778</v>
      </c>
      <c r="C2773">
        <v>33.166840000000001</v>
      </c>
      <c r="D2773" s="262">
        <f t="shared" si="89"/>
        <v>0.13376215526261734</v>
      </c>
      <c r="E2773" s="105">
        <v>0</v>
      </c>
      <c r="G2773">
        <v>2766</v>
      </c>
      <c r="H2773">
        <f t="shared" ca="1" si="90"/>
        <v>5.2213419909618052E-2</v>
      </c>
    </row>
    <row r="2774" spans="2:8">
      <c r="B2774" s="13">
        <v>39892</v>
      </c>
      <c r="C2774">
        <v>29.253789999999999</v>
      </c>
      <c r="D2774" s="262">
        <f t="shared" si="89"/>
        <v>-0.73416289572200755</v>
      </c>
      <c r="E2774" s="105">
        <v>0</v>
      </c>
      <c r="G2774">
        <v>2767</v>
      </c>
      <c r="H2774">
        <f t="shared" ca="1" si="90"/>
        <v>1.6717472973104146E-2</v>
      </c>
    </row>
    <row r="2775" spans="2:8">
      <c r="B2775" s="13">
        <v>40347</v>
      </c>
      <c r="C2775">
        <v>110.044044</v>
      </c>
      <c r="D2775" s="262">
        <f t="shared" si="89"/>
        <v>0.15907138200669321</v>
      </c>
      <c r="E2775" s="105">
        <v>0</v>
      </c>
      <c r="G2775">
        <v>2768</v>
      </c>
      <c r="H2775">
        <f t="shared" ca="1" si="90"/>
        <v>1.8140890622460799E-3</v>
      </c>
    </row>
    <row r="2776" spans="2:8">
      <c r="B2776" s="13">
        <v>40598</v>
      </c>
      <c r="C2776">
        <v>94.941558999999998</v>
      </c>
      <c r="D2776" s="262">
        <f t="shared" si="89"/>
        <v>-1.3424419206808513E-2</v>
      </c>
      <c r="E2776" s="105">
        <v>0</v>
      </c>
      <c r="G2776">
        <v>2769</v>
      </c>
      <c r="H2776">
        <f t="shared" ca="1" si="90"/>
        <v>-2.9405271045007772E-2</v>
      </c>
    </row>
    <row r="2777" spans="2:8">
      <c r="B2777" s="13">
        <v>40847</v>
      </c>
      <c r="C2777">
        <v>96.233436999999995</v>
      </c>
      <c r="D2777" s="262">
        <f t="shared" si="89"/>
        <v>0.13773302772919196</v>
      </c>
      <c r="E2777" s="105">
        <v>0</v>
      </c>
      <c r="G2777">
        <v>2770</v>
      </c>
      <c r="H2777">
        <f t="shared" ca="1" si="90"/>
        <v>5.0370659153357845E-2</v>
      </c>
    </row>
    <row r="2778" spans="2:8">
      <c r="B2778" s="13">
        <v>41404</v>
      </c>
      <c r="C2778">
        <v>84.583495999999997</v>
      </c>
      <c r="D2778" s="262">
        <f t="shared" si="89"/>
        <v>-0.66539177949133077</v>
      </c>
      <c r="E2778" s="105">
        <v>0</v>
      </c>
      <c r="G2778">
        <v>2771</v>
      </c>
      <c r="H2778">
        <f t="shared" ca="1" si="90"/>
        <v>9.4047427913678439E-5</v>
      </c>
    </row>
    <row r="2779" spans="2:8">
      <c r="B2779" s="13">
        <v>41752</v>
      </c>
      <c r="C2779">
        <v>252.78367600000001</v>
      </c>
      <c r="D2779" s="262">
        <f t="shared" si="89"/>
        <v>-0.10034947771950246</v>
      </c>
      <c r="E2779" s="105">
        <v>0</v>
      </c>
      <c r="G2779">
        <v>2772</v>
      </c>
      <c r="H2779">
        <f t="shared" ca="1" si="90"/>
        <v>1.6900002772410085E-2</v>
      </c>
    </row>
    <row r="2780" spans="2:8">
      <c r="B2780" s="13">
        <v>41926</v>
      </c>
      <c r="C2780">
        <v>280.97985799999998</v>
      </c>
      <c r="D2780" s="262">
        <f t="shared" si="89"/>
        <v>2.0379444146836484E-2</v>
      </c>
      <c r="E2780" s="105">
        <v>0</v>
      </c>
      <c r="G2780">
        <v>2773</v>
      </c>
      <c r="H2780">
        <f t="shared" ca="1" si="90"/>
        <v>3.2887876622226607E-2</v>
      </c>
    </row>
    <row r="2781" spans="2:8">
      <c r="B2781" s="13">
        <v>41957</v>
      </c>
      <c r="C2781">
        <v>275.36801100000002</v>
      </c>
      <c r="D2781" s="262">
        <f t="shared" si="89"/>
        <v>3.3945165122974603E-3</v>
      </c>
      <c r="E2781" s="105">
        <v>0</v>
      </c>
      <c r="G2781">
        <v>2774</v>
      </c>
      <c r="H2781">
        <f t="shared" ca="1" si="90"/>
        <v>-2.1890832337501425E-2</v>
      </c>
    </row>
    <row r="2782" spans="2:8">
      <c r="B2782" s="13">
        <v>41968</v>
      </c>
      <c r="C2782">
        <v>274.43643200000002</v>
      </c>
      <c r="D2782" s="262">
        <f t="shared" si="89"/>
        <v>-0.66259372093307745</v>
      </c>
      <c r="E2782" s="105">
        <v>0</v>
      </c>
      <c r="G2782">
        <v>2775</v>
      </c>
      <c r="H2782">
        <f t="shared" ca="1" si="90"/>
        <v>-5.2598460118104672E-2</v>
      </c>
    </row>
    <row r="2783" spans="2:8">
      <c r="B2783" s="13">
        <v>43623</v>
      </c>
      <c r="C2783">
        <v>813.37085000000002</v>
      </c>
      <c r="D2783" s="262">
        <f t="shared" si="89"/>
        <v>-0.89355038536925457</v>
      </c>
      <c r="E2783" s="105">
        <v>0</v>
      </c>
      <c r="G2783">
        <v>2776</v>
      </c>
      <c r="H2783">
        <f t="shared" ca="1" si="90"/>
        <v>-3.3072009948406055E-2</v>
      </c>
    </row>
    <row r="2784" spans="2:8">
      <c r="B2784" s="13">
        <v>45323</v>
      </c>
      <c r="C2784">
        <v>7640.8999020000001</v>
      </c>
      <c r="D2784" s="262">
        <f t="shared" si="89"/>
        <v>4.6151154105640328</v>
      </c>
      <c r="E2784">
        <v>-1.3100117785615627E-5</v>
      </c>
      <c r="G2784">
        <v>2777</v>
      </c>
      <c r="H2784">
        <f t="shared" ca="1" si="90"/>
        <v>1.1186844643530241E-2</v>
      </c>
    </row>
    <row r="2785" spans="2:8">
      <c r="B2785" s="13">
        <v>43326</v>
      </c>
      <c r="C2785">
        <v>1360.7734379999999</v>
      </c>
      <c r="D2785" s="262">
        <f t="shared" si="89"/>
        <v>-0.83733410560338639</v>
      </c>
      <c r="E2785" s="105">
        <v>-3.4894378237048542E-5</v>
      </c>
      <c r="G2785">
        <v>2778</v>
      </c>
      <c r="H2785">
        <f t="shared" ca="1" si="90"/>
        <v>3.044950397372808E-2</v>
      </c>
    </row>
    <row r="2786" spans="2:8">
      <c r="B2786" s="13">
        <v>45267</v>
      </c>
      <c r="C2786">
        <v>8365.4501949999994</v>
      </c>
      <c r="D2786" s="262">
        <f t="shared" si="89"/>
        <v>12.750065175746274</v>
      </c>
      <c r="E2786">
        <v>-4.7743387542091666E-5</v>
      </c>
      <c r="G2786">
        <v>2779</v>
      </c>
      <c r="H2786">
        <f t="shared" ca="1" si="90"/>
        <v>4.4771160870384512E-2</v>
      </c>
    </row>
    <row r="2787" spans="2:8">
      <c r="B2787" s="13">
        <v>43685</v>
      </c>
      <c r="C2787">
        <v>608.39349400000003</v>
      </c>
      <c r="D2787" s="262">
        <f t="shared" si="89"/>
        <v>1.1638568302321746</v>
      </c>
      <c r="E2787" s="105">
        <v>-7.9246703715916641E-5</v>
      </c>
      <c r="G2787">
        <v>2780</v>
      </c>
      <c r="H2787">
        <f t="shared" ca="1" si="90"/>
        <v>-7.34818220843455E-3</v>
      </c>
    </row>
    <row r="2788" spans="2:8">
      <c r="B2788" s="13">
        <v>41948</v>
      </c>
      <c r="C2788">
        <v>281.16162100000003</v>
      </c>
      <c r="D2788" s="262">
        <f t="shared" si="89"/>
        <v>-0.54290080299685739</v>
      </c>
      <c r="E2788" s="105">
        <v>-8.0641061120968329E-5</v>
      </c>
      <c r="G2788">
        <v>2781</v>
      </c>
      <c r="H2788">
        <f t="shared" ca="1" si="90"/>
        <v>-1.0969268350857677E-2</v>
      </c>
    </row>
    <row r="2789" spans="2:8">
      <c r="B2789" s="13">
        <v>42201</v>
      </c>
      <c r="C2789">
        <v>615.09979199999998</v>
      </c>
      <c r="D2789" s="262">
        <f t="shared" si="89"/>
        <v>-0.27022130280120471</v>
      </c>
      <c r="E2789" s="105">
        <v>-1.1271046748630266E-4</v>
      </c>
      <c r="G2789">
        <v>2782</v>
      </c>
      <c r="H2789">
        <f t="shared" ca="1" si="90"/>
        <v>-1.5784977528126971E-2</v>
      </c>
    </row>
    <row r="2790" spans="2:8">
      <c r="B2790" s="13">
        <v>44000</v>
      </c>
      <c r="C2790">
        <v>842.85797100000002</v>
      </c>
      <c r="D2790" s="262">
        <f t="shared" si="89"/>
        <v>-0.90581638827953948</v>
      </c>
      <c r="E2790" s="105">
        <v>-1.1433003514043968E-4</v>
      </c>
      <c r="G2790">
        <v>2783</v>
      </c>
      <c r="H2790">
        <f t="shared" ca="1" si="90"/>
        <v>-6.2435003670169194E-3</v>
      </c>
    </row>
    <row r="2791" spans="2:8">
      <c r="B2791" s="13">
        <v>44803</v>
      </c>
      <c r="C2791">
        <v>8949.09375</v>
      </c>
      <c r="D2791" s="262">
        <f t="shared" si="89"/>
        <v>0.66829623952260686</v>
      </c>
      <c r="E2791" s="105">
        <v>-1.1642192141407091E-4</v>
      </c>
      <c r="G2791">
        <v>2784</v>
      </c>
      <c r="H2791">
        <f t="shared" ca="1" si="90"/>
        <v>2.2980610209058148E-2</v>
      </c>
    </row>
    <row r="2792" spans="2:8">
      <c r="B2792" s="13">
        <v>44550</v>
      </c>
      <c r="C2792">
        <v>5364.2114259999998</v>
      </c>
      <c r="D2792" s="262">
        <f t="shared" si="89"/>
        <v>39.864329275991921</v>
      </c>
      <c r="E2792" s="105">
        <v>-1.2887577308500178E-4</v>
      </c>
      <c r="G2792">
        <v>2785</v>
      </c>
      <c r="H2792">
        <f t="shared" ca="1" si="90"/>
        <v>9.8980285316689325E-3</v>
      </c>
    </row>
    <row r="2793" spans="2:8">
      <c r="B2793" s="13">
        <v>40491</v>
      </c>
      <c r="C2793">
        <v>131.268799</v>
      </c>
      <c r="D2793" s="262">
        <f t="shared" si="89"/>
        <v>0.2115211855019079</v>
      </c>
      <c r="E2793" s="105">
        <v>-1.5724798103343174E-4</v>
      </c>
      <c r="G2793">
        <v>2786</v>
      </c>
      <c r="H2793">
        <f t="shared" ca="1" si="90"/>
        <v>2.1041517054659099E-2</v>
      </c>
    </row>
    <row r="2794" spans="2:8">
      <c r="B2794" s="13">
        <v>39364</v>
      </c>
      <c r="C2794">
        <v>108.35039500000001</v>
      </c>
      <c r="D2794" s="262">
        <f t="shared" si="89"/>
        <v>2.8645347276048942E-2</v>
      </c>
      <c r="E2794" s="105">
        <v>-1.6769622719375811E-4</v>
      </c>
      <c r="G2794">
        <v>2787</v>
      </c>
      <c r="H2794">
        <f t="shared" ca="1" si="90"/>
        <v>2.6443848251294758E-2</v>
      </c>
    </row>
    <row r="2795" spans="2:8">
      <c r="B2795" s="13">
        <v>39381</v>
      </c>
      <c r="C2795">
        <v>105.33309199999999</v>
      </c>
      <c r="D2795" s="262">
        <f t="shared" si="89"/>
        <v>-0.98287793976630344</v>
      </c>
      <c r="E2795" s="105">
        <v>-1.7235675893736123E-4</v>
      </c>
      <c r="G2795">
        <v>2788</v>
      </c>
      <c r="H2795">
        <f t="shared" ca="1" si="90"/>
        <v>7.0370850110289583E-3</v>
      </c>
    </row>
    <row r="2796" spans="2:8">
      <c r="B2796" s="13">
        <v>44477</v>
      </c>
      <c r="C2796">
        <v>6151.8935549999997</v>
      </c>
      <c r="D2796" s="262">
        <f t="shared" si="89"/>
        <v>58.618086201704664</v>
      </c>
      <c r="E2796" s="105">
        <v>-1.7641032080468861E-4</v>
      </c>
      <c r="G2796">
        <v>2789</v>
      </c>
      <c r="H2796">
        <f t="shared" ca="1" si="90"/>
        <v>3.8516503138087327E-2</v>
      </c>
    </row>
    <row r="2797" spans="2:8">
      <c r="B2797" s="13">
        <v>40396</v>
      </c>
      <c r="C2797">
        <v>103.188377</v>
      </c>
      <c r="D2797" s="262">
        <f t="shared" si="89"/>
        <v>2.3936141499463822E-2</v>
      </c>
      <c r="E2797" s="105">
        <v>-1.9981784534294975E-4</v>
      </c>
      <c r="G2797">
        <v>2790</v>
      </c>
      <c r="H2797">
        <f t="shared" ca="1" si="90"/>
        <v>-3.173030469137425E-2</v>
      </c>
    </row>
    <row r="2798" spans="2:8">
      <c r="B2798" s="13">
        <v>40724</v>
      </c>
      <c r="C2798">
        <v>100.776184</v>
      </c>
      <c r="D2798" s="262">
        <f t="shared" si="89"/>
        <v>4.2615549905501517E-2</v>
      </c>
      <c r="E2798" s="105">
        <v>-2.0458981607019398E-4</v>
      </c>
      <c r="G2798">
        <v>2791</v>
      </c>
      <c r="H2798">
        <f t="shared" ca="1" si="90"/>
        <v>8.3310803488015672E-2</v>
      </c>
    </row>
    <row r="2799" spans="2:8">
      <c r="B2799" s="13">
        <v>41099</v>
      </c>
      <c r="C2799">
        <v>96.657088999999999</v>
      </c>
      <c r="D2799" s="262">
        <f t="shared" si="89"/>
        <v>2.3898658479693892E-2</v>
      </c>
      <c r="E2799" s="105">
        <v>-2.1923227350628035E-4</v>
      </c>
      <c r="G2799">
        <v>2792</v>
      </c>
      <c r="H2799">
        <f t="shared" ca="1" si="90"/>
        <v>4.9368796943038765E-2</v>
      </c>
    </row>
    <row r="2800" spans="2:8">
      <c r="B2800" s="13">
        <v>41115</v>
      </c>
      <c r="C2800">
        <v>94.401031000000003</v>
      </c>
      <c r="D2800" s="262">
        <f t="shared" si="89"/>
        <v>8.8600024646266207E-3</v>
      </c>
      <c r="E2800" s="105">
        <v>-2.3117283495937454E-4</v>
      </c>
      <c r="G2800">
        <v>2793</v>
      </c>
      <c r="H2800">
        <f t="shared" ca="1" si="90"/>
        <v>-3.315204603414549E-2</v>
      </c>
    </row>
    <row r="2801" spans="2:8">
      <c r="B2801" s="13">
        <v>41311</v>
      </c>
      <c r="C2801">
        <v>93.571983000000003</v>
      </c>
      <c r="D2801" s="262">
        <f t="shared" si="89"/>
        <v>-0.90426860918692453</v>
      </c>
      <c r="E2801" s="105">
        <v>-2.331350933564594E-4</v>
      </c>
      <c r="G2801">
        <v>2794</v>
      </c>
      <c r="H2801">
        <f t="shared" ca="1" si="90"/>
        <v>5.2276030389162405E-2</v>
      </c>
    </row>
    <row r="2802" spans="2:8">
      <c r="B2802" s="13">
        <v>43111</v>
      </c>
      <c r="C2802">
        <v>977.44305399999996</v>
      </c>
      <c r="D2802" s="262">
        <f t="shared" si="89"/>
        <v>10.134953877359296</v>
      </c>
      <c r="E2802" s="105">
        <v>-2.4078775174660169E-4</v>
      </c>
      <c r="G2802">
        <v>2795</v>
      </c>
      <c r="H2802">
        <f t="shared" ca="1" si="90"/>
        <v>3.6268034932456686E-2</v>
      </c>
    </row>
    <row r="2803" spans="2:8">
      <c r="B2803" s="13">
        <v>41002</v>
      </c>
      <c r="C2803">
        <v>87.781509</v>
      </c>
      <c r="D2803" s="262">
        <f t="shared" si="89"/>
        <v>2.3032162760150698E-2</v>
      </c>
      <c r="E2803" s="105">
        <v>-2.4122268054912403E-4</v>
      </c>
      <c r="G2803">
        <v>2796</v>
      </c>
      <c r="H2803">
        <f t="shared" ca="1" si="90"/>
        <v>-2.2566891343471625E-2</v>
      </c>
    </row>
    <row r="2804" spans="2:8">
      <c r="B2804" s="13">
        <v>41401</v>
      </c>
      <c r="C2804">
        <v>85.805228999999997</v>
      </c>
      <c r="D2804" s="262">
        <f t="shared" si="89"/>
        <v>2.0762944537477228E-2</v>
      </c>
      <c r="E2804" s="105">
        <v>-2.5423220597978706E-4</v>
      </c>
      <c r="G2804">
        <v>2797</v>
      </c>
      <c r="H2804">
        <f t="shared" ca="1" si="90"/>
        <v>-1.2258839435935415E-2</v>
      </c>
    </row>
    <row r="2805" spans="2:8">
      <c r="B2805" s="13">
        <v>41379</v>
      </c>
      <c r="C2805">
        <v>84.059898000000004</v>
      </c>
      <c r="D2805" s="262">
        <f t="shared" si="89"/>
        <v>0.2478779739531953</v>
      </c>
      <c r="E2805" s="105">
        <v>-2.5950944532307334E-4</v>
      </c>
      <c r="G2805">
        <v>2798</v>
      </c>
      <c r="H2805">
        <f t="shared" ca="1" si="90"/>
        <v>-9.2085429359274901E-3</v>
      </c>
    </row>
    <row r="2806" spans="2:8">
      <c r="B2806" s="13">
        <v>39582</v>
      </c>
      <c r="C2806">
        <v>67.362273999999999</v>
      </c>
      <c r="D2806" s="262">
        <f t="shared" si="89"/>
        <v>-0.16142272927545101</v>
      </c>
      <c r="E2806" s="105">
        <v>-2.6982602002314246E-4</v>
      </c>
      <c r="G2806">
        <v>2799</v>
      </c>
      <c r="H2806">
        <f t="shared" ca="1" si="90"/>
        <v>-2.2841626629039425E-2</v>
      </c>
    </row>
    <row r="2807" spans="2:8">
      <c r="B2807" s="13">
        <v>41432</v>
      </c>
      <c r="C2807">
        <v>80.329239000000001</v>
      </c>
      <c r="D2807" s="262">
        <f t="shared" si="89"/>
        <v>-0.66793461617363148</v>
      </c>
      <c r="E2807" s="105">
        <v>-2.7155833751992339E-4</v>
      </c>
      <c r="G2807">
        <v>2800</v>
      </c>
      <c r="H2807">
        <f t="shared" ca="1" si="90"/>
        <v>1.8354374211689863E-2</v>
      </c>
    </row>
    <row r="2808" spans="2:8">
      <c r="B2808" s="13">
        <v>41793</v>
      </c>
      <c r="C2808">
        <v>241.90789799999999</v>
      </c>
      <c r="D2808" s="262">
        <f t="shared" si="89"/>
        <v>2.457522139818173</v>
      </c>
      <c r="E2808" s="105">
        <v>-2.773964011765056E-4</v>
      </c>
      <c r="G2808">
        <v>2801</v>
      </c>
      <c r="H2808">
        <f t="shared" ca="1" si="90"/>
        <v>1.6256928276996815E-2</v>
      </c>
    </row>
    <row r="2809" spans="2:8">
      <c r="B2809" s="13">
        <v>40101</v>
      </c>
      <c r="C2809">
        <v>69.965682999999999</v>
      </c>
      <c r="D2809" s="262">
        <f t="shared" si="89"/>
        <v>-0.87590338888014763</v>
      </c>
      <c r="E2809" s="105">
        <v>-2.7973033178698174E-4</v>
      </c>
      <c r="G2809">
        <v>2802</v>
      </c>
      <c r="H2809">
        <f t="shared" ca="1" si="90"/>
        <v>-1.2104657063705313E-3</v>
      </c>
    </row>
    <row r="2810" spans="2:8">
      <c r="B2810" s="13">
        <v>42150</v>
      </c>
      <c r="C2810">
        <v>563.80011000000002</v>
      </c>
      <c r="D2810" s="262">
        <f t="shared" si="89"/>
        <v>-0.17361019022336155</v>
      </c>
      <c r="E2810" s="105">
        <v>-2.8171197641559137E-4</v>
      </c>
      <c r="G2810">
        <v>2803</v>
      </c>
      <c r="H2810">
        <f t="shared" ca="1" si="90"/>
        <v>-2.3892291308211792E-2</v>
      </c>
    </row>
    <row r="2811" spans="2:8">
      <c r="B2811" s="13">
        <v>43755</v>
      </c>
      <c r="C2811">
        <v>682.24475099999995</v>
      </c>
      <c r="D2811" s="262">
        <f t="shared" si="89"/>
        <v>8.8924572655608074</v>
      </c>
      <c r="E2811" s="105">
        <v>-2.8235262162996488E-4</v>
      </c>
      <c r="G2811">
        <v>2804</v>
      </c>
      <c r="H2811">
        <f t="shared" ca="1" si="90"/>
        <v>-5.3525615131636603E-2</v>
      </c>
    </row>
    <row r="2812" spans="2:8">
      <c r="B2812" s="13">
        <v>40085</v>
      </c>
      <c r="C2812">
        <v>68.966155999999998</v>
      </c>
      <c r="D2812" s="262">
        <f t="shared" si="89"/>
        <v>-0.99096839096132694</v>
      </c>
      <c r="E2812" s="105">
        <v>-2.8400068953377065E-4</v>
      </c>
      <c r="G2812">
        <v>2805</v>
      </c>
      <c r="H2812">
        <f t="shared" ca="1" si="90"/>
        <v>-1.5135186360833445E-2</v>
      </c>
    </row>
    <row r="2813" spans="2:8">
      <c r="B2813" s="13">
        <v>45079</v>
      </c>
      <c r="C2813">
        <v>7636.0874020000001</v>
      </c>
      <c r="D2813" s="262">
        <f t="shared" si="89"/>
        <v>9.5035202057011379</v>
      </c>
      <c r="E2813">
        <v>-2.857476881918113E-4</v>
      </c>
      <c r="G2813">
        <v>2806</v>
      </c>
      <c r="H2813">
        <f t="shared" ca="1" si="90"/>
        <v>-3.9495636270777859E-2</v>
      </c>
    </row>
    <row r="2814" spans="2:8">
      <c r="B2814" s="13">
        <v>42870</v>
      </c>
      <c r="C2814">
        <v>727.00268600000004</v>
      </c>
      <c r="D2814" s="262">
        <f t="shared" si="89"/>
        <v>8.5019461076963836</v>
      </c>
      <c r="E2814" s="105">
        <v>-2.8855113611875945E-4</v>
      </c>
      <c r="G2814">
        <v>2807</v>
      </c>
      <c r="H2814">
        <f t="shared" ca="1" si="90"/>
        <v>2.306849641212717E-2</v>
      </c>
    </row>
    <row r="2815" spans="2:8">
      <c r="B2815" s="13">
        <v>41515</v>
      </c>
      <c r="C2815">
        <v>76.510925</v>
      </c>
      <c r="D2815" s="262">
        <f t="shared" si="89"/>
        <v>0.19581820038304174</v>
      </c>
      <c r="E2815" s="105">
        <v>-2.9238252388490783E-4</v>
      </c>
      <c r="G2815">
        <v>2808</v>
      </c>
      <c r="H2815">
        <f t="shared" ca="1" si="90"/>
        <v>-2.0502648433986876E-2</v>
      </c>
    </row>
    <row r="2816" spans="2:8">
      <c r="B2816" s="13">
        <v>39659</v>
      </c>
      <c r="C2816">
        <v>63.982070999999998</v>
      </c>
      <c r="D2816" s="262">
        <f t="shared" si="89"/>
        <v>-0.15585177775317929</v>
      </c>
      <c r="E2816" s="105">
        <v>-2.9396468501957434E-4</v>
      </c>
      <c r="G2816">
        <v>2809</v>
      </c>
      <c r="H2816">
        <f t="shared" ca="1" si="90"/>
        <v>5.0387830980638676E-3</v>
      </c>
    </row>
    <row r="2817" spans="2:8">
      <c r="B2817" s="13">
        <v>41506</v>
      </c>
      <c r="C2817">
        <v>75.794830000000005</v>
      </c>
      <c r="D2817" s="262">
        <f t="shared" si="89"/>
        <v>-0.98945103624093811</v>
      </c>
      <c r="E2817" s="105">
        <v>-2.9505178244507998E-4</v>
      </c>
      <c r="G2817">
        <v>2810</v>
      </c>
      <c r="H2817">
        <f t="shared" ca="1" si="90"/>
        <v>-6.9905974247860408E-2</v>
      </c>
    </row>
    <row r="2818" spans="2:8">
      <c r="B2818" s="13">
        <v>45139</v>
      </c>
      <c r="C2818">
        <v>7185.0498049999997</v>
      </c>
      <c r="D2818" s="262">
        <f t="shared" si="89"/>
        <v>0.74298254722385182</v>
      </c>
      <c r="E2818">
        <v>-2.9919717576486649E-4</v>
      </c>
      <c r="G2818">
        <v>2811</v>
      </c>
      <c r="H2818">
        <f t="shared" ca="1" si="90"/>
        <v>-2.9445348082236217E-2</v>
      </c>
    </row>
    <row r="2819" spans="2:8">
      <c r="B2819" s="13">
        <v>44404</v>
      </c>
      <c r="C2819">
        <v>4122.2729490000002</v>
      </c>
      <c r="D2819" s="262">
        <f t="shared" si="89"/>
        <v>-0.33556869399391653</v>
      </c>
      <c r="E2819" s="105">
        <v>-2.9923243711567192E-4</v>
      </c>
      <c r="G2819">
        <v>2812</v>
      </c>
      <c r="H2819">
        <f t="shared" ca="1" si="90"/>
        <v>-1.7989385426286118E-2</v>
      </c>
    </row>
    <row r="2820" spans="2:8">
      <c r="B2820" s="13">
        <v>44942</v>
      </c>
      <c r="C2820">
        <v>6204.2124020000001</v>
      </c>
      <c r="D2820" s="262">
        <f t="shared" si="89"/>
        <v>-0.18216585723354456</v>
      </c>
      <c r="E2820" s="105">
        <v>-3.0377446577514901E-4</v>
      </c>
      <c r="G2820">
        <v>2813</v>
      </c>
      <c r="H2820">
        <f t="shared" ca="1" si="90"/>
        <v>-2.0327508939328488E-2</v>
      </c>
    </row>
    <row r="2821" spans="2:8">
      <c r="B2821" s="13">
        <v>45105</v>
      </c>
      <c r="C2821">
        <v>7586.1499020000001</v>
      </c>
      <c r="D2821" s="262">
        <f t="shared" si="89"/>
        <v>66.158605404485954</v>
      </c>
      <c r="E2821">
        <v>-3.0969203399879936E-4</v>
      </c>
      <c r="G2821">
        <v>2814</v>
      </c>
      <c r="H2821">
        <f t="shared" ca="1" si="90"/>
        <v>1.4570137079594446E-2</v>
      </c>
    </row>
    <row r="2822" spans="2:8">
      <c r="B2822" s="13">
        <v>39225</v>
      </c>
      <c r="C2822">
        <v>112.95871699999999</v>
      </c>
      <c r="D2822" s="262">
        <f t="shared" si="89"/>
        <v>-0.59898806029478968</v>
      </c>
      <c r="E2822" s="105">
        <v>-3.1512202329749803E-4</v>
      </c>
      <c r="G2822">
        <v>2815</v>
      </c>
      <c r="H2822">
        <f t="shared" ca="1" si="90"/>
        <v>1.3133416775495328E-2</v>
      </c>
    </row>
    <row r="2823" spans="2:8">
      <c r="B2823" s="13">
        <v>41838</v>
      </c>
      <c r="C2823">
        <v>281.68417399999998</v>
      </c>
      <c r="D2823" s="262">
        <f t="shared" si="89"/>
        <v>-0.55355802994664838</v>
      </c>
      <c r="E2823" s="105">
        <v>-3.2231390979998705E-4</v>
      </c>
      <c r="G2823">
        <v>2816</v>
      </c>
      <c r="H2823">
        <f t="shared" ca="1" si="90"/>
        <v>1.7322432122811867E-2</v>
      </c>
    </row>
    <row r="2824" spans="2:8">
      <c r="B2824" s="13">
        <v>42662</v>
      </c>
      <c r="C2824">
        <v>630.95361300000002</v>
      </c>
      <c r="D2824" s="262">
        <f t="shared" ref="D2824:D2887" si="91">(C2824-C2825)/C2825</f>
        <v>-0.27429981397637115</v>
      </c>
      <c r="E2824" s="105">
        <v>-3.3236718572612591E-4</v>
      </c>
      <c r="G2824">
        <v>2817</v>
      </c>
      <c r="H2824">
        <f t="shared" ca="1" si="90"/>
        <v>-3.7382888702158952E-2</v>
      </c>
    </row>
    <row r="2825" spans="2:8">
      <c r="B2825" s="13">
        <v>42277</v>
      </c>
      <c r="C2825">
        <v>869.44116199999996</v>
      </c>
      <c r="D2825" s="262">
        <f t="shared" si="91"/>
        <v>0.51254714669297741</v>
      </c>
      <c r="E2825" s="105">
        <v>-3.4568764286200285E-4</v>
      </c>
      <c r="G2825">
        <v>2818</v>
      </c>
      <c r="H2825">
        <f t="shared" ref="H2825:H2888" ca="1" si="92">_xlfn.NORM.INV(RAND(),N$9,N$10)</f>
        <v>1.5018659248371482E-2</v>
      </c>
    </row>
    <row r="2826" spans="2:8">
      <c r="B2826" s="13">
        <v>42153</v>
      </c>
      <c r="C2826">
        <v>574.81921399999999</v>
      </c>
      <c r="D2826" s="262">
        <f t="shared" si="91"/>
        <v>-0.5728595029672926</v>
      </c>
      <c r="E2826" s="105">
        <v>-3.5568792156810046E-4</v>
      </c>
      <c r="G2826">
        <v>2819</v>
      </c>
      <c r="H2826">
        <f t="shared" ca="1" si="92"/>
        <v>-4.8696169958930106E-2</v>
      </c>
    </row>
    <row r="2827" spans="2:8">
      <c r="B2827" s="13">
        <v>43293</v>
      </c>
      <c r="C2827">
        <v>1345.7380370000001</v>
      </c>
      <c r="D2827" s="262">
        <f t="shared" si="91"/>
        <v>11.613145816263181</v>
      </c>
      <c r="E2827" s="105">
        <v>-3.8472920997922985E-4</v>
      </c>
      <c r="G2827">
        <v>2820</v>
      </c>
      <c r="H2827">
        <f t="shared" ca="1" si="92"/>
        <v>4.5733422939242527E-2</v>
      </c>
    </row>
    <row r="2828" spans="2:8">
      <c r="B2828" s="13">
        <v>40385</v>
      </c>
      <c r="C2828">
        <v>106.693291</v>
      </c>
      <c r="D2828" s="262">
        <f t="shared" si="91"/>
        <v>-0.88690621078448861</v>
      </c>
      <c r="E2828" s="105">
        <v>-3.8627615508086131E-4</v>
      </c>
      <c r="G2828">
        <v>2821</v>
      </c>
      <c r="H2828">
        <f t="shared" ca="1" si="92"/>
        <v>-2.579094431997243E-2</v>
      </c>
    </row>
    <row r="2829" spans="2:8">
      <c r="B2829" s="13">
        <v>43167</v>
      </c>
      <c r="C2829">
        <v>943.405396</v>
      </c>
      <c r="D2829" s="262">
        <f t="shared" si="91"/>
        <v>19.042841722176316</v>
      </c>
      <c r="E2829" s="105">
        <v>-3.9895339338674946E-4</v>
      </c>
      <c r="G2829">
        <v>2822</v>
      </c>
      <c r="H2829">
        <f t="shared" ca="1" si="92"/>
        <v>2.758383628610506E-2</v>
      </c>
    </row>
    <row r="2830" spans="2:8">
      <c r="B2830" s="13">
        <v>39724</v>
      </c>
      <c r="C2830">
        <v>47.069443</v>
      </c>
      <c r="D2830" s="262">
        <f t="shared" si="91"/>
        <v>-0.93762044171489256</v>
      </c>
      <c r="E2830" s="105">
        <v>-3.9946268552375452E-4</v>
      </c>
      <c r="G2830">
        <v>2823</v>
      </c>
      <c r="H2830">
        <f t="shared" ca="1" si="92"/>
        <v>8.700415608524666E-3</v>
      </c>
    </row>
    <row r="2831" spans="2:8">
      <c r="B2831" s="13">
        <v>42601</v>
      </c>
      <c r="C2831">
        <v>754.56518600000004</v>
      </c>
      <c r="D2831" s="262">
        <f t="shared" si="91"/>
        <v>6.5814386004400438</v>
      </c>
      <c r="E2831" s="105">
        <v>-4.3232038282956648E-4</v>
      </c>
      <c r="G2831">
        <v>2824</v>
      </c>
      <c r="H2831">
        <f t="shared" ca="1" si="92"/>
        <v>-4.2839770642128143E-3</v>
      </c>
    </row>
    <row r="2832" spans="2:8">
      <c r="B2832" s="13">
        <v>41264</v>
      </c>
      <c r="C2832">
        <v>99.527968999999999</v>
      </c>
      <c r="D2832" s="262">
        <f t="shared" si="91"/>
        <v>5.4310190743573503E-2</v>
      </c>
      <c r="E2832" s="105">
        <v>-4.3820727118561186E-4</v>
      </c>
      <c r="G2832">
        <v>2825</v>
      </c>
      <c r="H2832">
        <f t="shared" ca="1" si="92"/>
        <v>3.3543591700292356E-2</v>
      </c>
    </row>
    <row r="2833" spans="2:8">
      <c r="B2833" s="13">
        <v>41150</v>
      </c>
      <c r="C2833">
        <v>94.401031000000003</v>
      </c>
      <c r="D2833" s="262">
        <f t="shared" si="91"/>
        <v>-0.90899746705602824</v>
      </c>
      <c r="E2833" s="105">
        <v>-4.6208006312938249E-4</v>
      </c>
      <c r="G2833">
        <v>2826</v>
      </c>
      <c r="H2833">
        <f t="shared" ca="1" si="92"/>
        <v>-1.7714056241272893E-2</v>
      </c>
    </row>
    <row r="2834" spans="2:8">
      <c r="B2834" s="13">
        <v>42368</v>
      </c>
      <c r="C2834">
        <v>1037.3450929999999</v>
      </c>
      <c r="D2834" s="262">
        <f t="shared" si="91"/>
        <v>10.662566148148557</v>
      </c>
      <c r="E2834" s="105">
        <v>-4.6777674112190645E-4</v>
      </c>
      <c r="G2834">
        <v>2827</v>
      </c>
      <c r="H2834">
        <f t="shared" ca="1" si="92"/>
        <v>2.8196335241137169E-2</v>
      </c>
    </row>
    <row r="2835" spans="2:8">
      <c r="B2835" s="13">
        <v>40805</v>
      </c>
      <c r="C2835">
        <v>88.946556000000001</v>
      </c>
      <c r="D2835" s="262">
        <f t="shared" si="91"/>
        <v>4.0648648082397161E-3</v>
      </c>
      <c r="E2835" s="105">
        <v>-4.7617158673551028E-4</v>
      </c>
      <c r="G2835">
        <v>2828</v>
      </c>
      <c r="H2835">
        <f t="shared" ca="1" si="92"/>
        <v>-1.8012340092375699E-2</v>
      </c>
    </row>
    <row r="2836" spans="2:8">
      <c r="B2836" s="13">
        <v>41053</v>
      </c>
      <c r="C2836">
        <v>88.586464000000007</v>
      </c>
      <c r="D2836" s="262">
        <f t="shared" si="91"/>
        <v>-0.22245226874119309</v>
      </c>
      <c r="E2836" s="105">
        <v>-4.7784684924419301E-4</v>
      </c>
      <c r="G2836">
        <v>2829</v>
      </c>
      <c r="H2836">
        <f t="shared" ca="1" si="92"/>
        <v>-3.1054417374807932E-2</v>
      </c>
    </row>
    <row r="2837" spans="2:8">
      <c r="B2837" s="13">
        <v>39325</v>
      </c>
      <c r="C2837">
        <v>113.93058000000001</v>
      </c>
      <c r="D2837" s="262">
        <f t="shared" si="91"/>
        <v>-0.85716223491573029</v>
      </c>
      <c r="E2837" s="105">
        <v>-4.7850981395173252E-4</v>
      </c>
      <c r="G2837">
        <v>2830</v>
      </c>
      <c r="H2837">
        <f t="shared" ca="1" si="92"/>
        <v>1.9483339511225457E-2</v>
      </c>
    </row>
    <row r="2838" spans="2:8">
      <c r="B2838" s="13">
        <v>43831</v>
      </c>
      <c r="C2838">
        <v>797.622253</v>
      </c>
      <c r="D2838" s="262">
        <f t="shared" si="91"/>
        <v>-8.7095084515926569E-2</v>
      </c>
      <c r="E2838" s="105">
        <v>-4.8299910493346807E-4</v>
      </c>
      <c r="G2838">
        <v>2831</v>
      </c>
      <c r="H2838">
        <f t="shared" ca="1" si="92"/>
        <v>-1.1339078597791413E-3</v>
      </c>
    </row>
    <row r="2839" spans="2:8">
      <c r="B2839" s="13">
        <v>43648</v>
      </c>
      <c r="C2839">
        <v>873.71887200000003</v>
      </c>
      <c r="D2839" s="262">
        <f t="shared" si="91"/>
        <v>0.40939700421836783</v>
      </c>
      <c r="E2839" s="105">
        <v>-4.8840936334719086E-4</v>
      </c>
      <c r="G2839">
        <v>2832</v>
      </c>
      <c r="H2839">
        <f t="shared" ca="1" si="92"/>
        <v>-3.1130825098381679E-2</v>
      </c>
    </row>
    <row r="2840" spans="2:8">
      <c r="B2840" s="13">
        <v>42879</v>
      </c>
      <c r="C2840">
        <v>619.92388900000003</v>
      </c>
      <c r="D2840" s="262">
        <f t="shared" si="91"/>
        <v>-0.89510098359042545</v>
      </c>
      <c r="E2840" s="105">
        <v>-4.8869366358914761E-4</v>
      </c>
      <c r="G2840">
        <v>2833</v>
      </c>
      <c r="H2840">
        <f t="shared" ca="1" si="92"/>
        <v>-3.0368411055597271E-2</v>
      </c>
    </row>
    <row r="2841" spans="2:8">
      <c r="B2841" s="13">
        <v>45014</v>
      </c>
      <c r="C2841">
        <v>5909.720703</v>
      </c>
      <c r="D2841" s="262">
        <f t="shared" si="91"/>
        <v>-0.26595526277355525</v>
      </c>
      <c r="E2841" s="105">
        <v>-5.1192038384813559E-4</v>
      </c>
      <c r="G2841">
        <v>2834</v>
      </c>
      <c r="H2841">
        <f t="shared" ca="1" si="92"/>
        <v>-5.3956750203575467E-2</v>
      </c>
    </row>
    <row r="2842" spans="2:8">
      <c r="B2842" s="13">
        <v>45239</v>
      </c>
      <c r="C2842">
        <v>8050.8999020000001</v>
      </c>
      <c r="D2842" s="262">
        <f t="shared" si="91"/>
        <v>96.18830182100379</v>
      </c>
      <c r="E2842">
        <v>-5.1519271766930315E-4</v>
      </c>
      <c r="G2842">
        <v>2835</v>
      </c>
      <c r="H2842">
        <f t="shared" ca="1" si="92"/>
        <v>-2.9368496750028221E-2</v>
      </c>
    </row>
    <row r="2843" spans="2:8">
      <c r="B2843" s="13">
        <v>41334</v>
      </c>
      <c r="C2843">
        <v>82.838158000000007</v>
      </c>
      <c r="D2843" s="262">
        <f t="shared" si="91"/>
        <v>2.1522731870993426E-2</v>
      </c>
      <c r="E2843" s="105">
        <v>-5.2643650674036031E-4</v>
      </c>
      <c r="G2843">
        <v>2836</v>
      </c>
      <c r="H2843">
        <f t="shared" ca="1" si="92"/>
        <v>2.5627183977538905E-2</v>
      </c>
    </row>
    <row r="2844" spans="2:8">
      <c r="B2844" s="13">
        <v>41442</v>
      </c>
      <c r="C2844">
        <v>81.092819000000006</v>
      </c>
      <c r="D2844" s="262">
        <f t="shared" si="91"/>
        <v>1.7491679131964388</v>
      </c>
      <c r="E2844" s="105">
        <v>-5.3777308379222453E-4</v>
      </c>
      <c r="G2844">
        <v>2837</v>
      </c>
      <c r="H2844">
        <f t="shared" ca="1" si="92"/>
        <v>1.1350103115415502E-2</v>
      </c>
    </row>
    <row r="2845" spans="2:8">
      <c r="B2845" s="13">
        <v>37952</v>
      </c>
      <c r="C2845">
        <v>29.497223000000002</v>
      </c>
      <c r="D2845" s="262">
        <f t="shared" si="91"/>
        <v>-0.57769459471063789</v>
      </c>
      <c r="E2845" s="105">
        <v>-5.4571952896256023E-4</v>
      </c>
      <c r="G2845">
        <v>2838</v>
      </c>
      <c r="H2845">
        <f t="shared" ca="1" si="92"/>
        <v>1.188263306552206E-2</v>
      </c>
    </row>
    <row r="2846" spans="2:8">
      <c r="B2846" s="13">
        <v>40109</v>
      </c>
      <c r="C2846">
        <v>69.848083000000003</v>
      </c>
      <c r="D2846" s="262">
        <f t="shared" si="91"/>
        <v>-0.99071878776201705</v>
      </c>
      <c r="E2846" s="105">
        <v>-5.6068867937437983E-4</v>
      </c>
      <c r="G2846">
        <v>2839</v>
      </c>
      <c r="H2846">
        <f t="shared" ca="1" si="92"/>
        <v>-1.2467436769899851E-2</v>
      </c>
    </row>
    <row r="2847" spans="2:8">
      <c r="B2847" s="13">
        <v>45397</v>
      </c>
      <c r="C2847">
        <v>7525.75</v>
      </c>
      <c r="D2847" s="262">
        <f t="shared" si="91"/>
        <v>108.18442416055628</v>
      </c>
      <c r="E2847">
        <v>-5.6440903054448869E-4</v>
      </c>
      <c r="G2847">
        <v>2840</v>
      </c>
      <c r="H2847">
        <f t="shared" ca="1" si="92"/>
        <v>2.9310297485006589E-3</v>
      </c>
    </row>
    <row r="2848" spans="2:8">
      <c r="B2848" s="13">
        <v>40081</v>
      </c>
      <c r="C2848">
        <v>68.926956000000004</v>
      </c>
      <c r="D2848" s="262">
        <f t="shared" si="91"/>
        <v>-0.92456003924636021</v>
      </c>
      <c r="E2848" s="105">
        <v>-5.683947355278712E-4</v>
      </c>
      <c r="G2848">
        <v>2841</v>
      </c>
      <c r="H2848">
        <f t="shared" ca="1" si="92"/>
        <v>-4.0781845936384183E-2</v>
      </c>
    </row>
    <row r="2849" spans="2:8">
      <c r="B2849" s="13">
        <v>43483</v>
      </c>
      <c r="C2849">
        <v>913.666382</v>
      </c>
      <c r="D2849" s="262">
        <f t="shared" si="91"/>
        <v>7.3757524980689526E-3</v>
      </c>
      <c r="E2849" s="105">
        <v>-5.7076761278725022E-4</v>
      </c>
      <c r="G2849">
        <v>2842</v>
      </c>
      <c r="H2849">
        <f t="shared" ca="1" si="92"/>
        <v>9.0508227937070029E-3</v>
      </c>
    </row>
    <row r="2850" spans="2:8">
      <c r="B2850" s="13">
        <v>43573</v>
      </c>
      <c r="C2850">
        <v>906.97674600000005</v>
      </c>
      <c r="D2850" s="262">
        <f t="shared" si="91"/>
        <v>31.731015930020089</v>
      </c>
      <c r="E2850" s="105">
        <v>-5.7510939104335435E-4</v>
      </c>
      <c r="G2850">
        <v>2843</v>
      </c>
      <c r="H2850">
        <f t="shared" ca="1" si="92"/>
        <v>9.0992299800809664E-3</v>
      </c>
    </row>
    <row r="2851" spans="2:8">
      <c r="B2851" s="13">
        <v>37802</v>
      </c>
      <c r="C2851">
        <v>27.710008999999999</v>
      </c>
      <c r="D2851" s="262">
        <f t="shared" si="91"/>
        <v>-0.57869363963071196</v>
      </c>
      <c r="E2851" s="105">
        <v>-5.8068010913473497E-4</v>
      </c>
      <c r="G2851">
        <v>2844</v>
      </c>
      <c r="H2851">
        <f t="shared" ca="1" si="92"/>
        <v>3.109107513824539E-2</v>
      </c>
    </row>
    <row r="2852" spans="2:8">
      <c r="B2852" s="13">
        <v>40134</v>
      </c>
      <c r="C2852">
        <v>65.771636999999998</v>
      </c>
      <c r="D2852" s="262">
        <f t="shared" si="91"/>
        <v>-0.99005129130363823</v>
      </c>
      <c r="E2852" s="105">
        <v>-5.957528823062147E-4</v>
      </c>
      <c r="G2852">
        <v>2845</v>
      </c>
      <c r="H2852">
        <f t="shared" ca="1" si="92"/>
        <v>3.9464986407073278E-2</v>
      </c>
    </row>
    <row r="2853" spans="2:8">
      <c r="B2853" s="13">
        <v>44974</v>
      </c>
      <c r="C2853">
        <v>6611.0727539999998</v>
      </c>
      <c r="D2853" s="262">
        <f t="shared" si="91"/>
        <v>-8.5187903799570933E-2</v>
      </c>
      <c r="E2853" s="105">
        <v>-5.9995844283065587E-4</v>
      </c>
      <c r="G2853">
        <v>2846</v>
      </c>
      <c r="H2853">
        <f t="shared" ca="1" si="92"/>
        <v>6.0072797796481012E-3</v>
      </c>
    </row>
    <row r="2854" spans="2:8">
      <c r="B2854" s="13">
        <v>45133</v>
      </c>
      <c r="C2854">
        <v>7226.7001950000003</v>
      </c>
      <c r="D2854" s="262">
        <f t="shared" si="91"/>
        <v>13.523267910635733</v>
      </c>
      <c r="E2854">
        <v>-6.0151846789821724E-4</v>
      </c>
      <c r="G2854">
        <v>2847</v>
      </c>
      <c r="H2854">
        <f t="shared" ca="1" si="92"/>
        <v>1.7053887950938332E-3</v>
      </c>
    </row>
    <row r="2855" spans="2:8">
      <c r="B2855" s="13">
        <v>42691</v>
      </c>
      <c r="C2855">
        <v>497.59463499999998</v>
      </c>
      <c r="D2855" s="262">
        <f t="shared" si="91"/>
        <v>-0.36216856233640893</v>
      </c>
      <c r="E2855" s="105">
        <v>-6.0900643601483962E-4</v>
      </c>
      <c r="G2855">
        <v>2848</v>
      </c>
      <c r="H2855">
        <f t="shared" ca="1" si="92"/>
        <v>-2.8543906857647863E-2</v>
      </c>
    </row>
    <row r="2856" spans="2:8">
      <c r="B2856" s="13">
        <v>43774</v>
      </c>
      <c r="C2856">
        <v>780.13500999999997</v>
      </c>
      <c r="D2856" s="262">
        <f t="shared" si="91"/>
        <v>-0.31143720167729305</v>
      </c>
      <c r="E2856" s="105">
        <v>-6.1721831638572046E-4</v>
      </c>
      <c r="G2856">
        <v>2849</v>
      </c>
      <c r="H2856">
        <f t="shared" ca="1" si="92"/>
        <v>-1.1104485296761626E-2</v>
      </c>
    </row>
    <row r="2857" spans="2:8">
      <c r="B2857" s="13">
        <v>43213</v>
      </c>
      <c r="C2857">
        <v>1132.990356</v>
      </c>
      <c r="D2857" s="262">
        <f t="shared" si="91"/>
        <v>-0.59258175374460398</v>
      </c>
      <c r="E2857" s="105">
        <v>-6.2279018716932194E-4</v>
      </c>
      <c r="G2857">
        <v>2850</v>
      </c>
      <c r="H2857">
        <f t="shared" ca="1" si="92"/>
        <v>2.8219005884555757E-2</v>
      </c>
    </row>
    <row r="2858" spans="2:8">
      <c r="B2858" s="13">
        <v>44238</v>
      </c>
      <c r="C2858">
        <v>2780.9023440000001</v>
      </c>
      <c r="D2858" s="262">
        <f t="shared" si="91"/>
        <v>-0.33665088174912478</v>
      </c>
      <c r="E2858" s="105">
        <v>-6.3459559847993949E-4</v>
      </c>
      <c r="G2858">
        <v>2851</v>
      </c>
      <c r="H2858">
        <f t="shared" ca="1" si="92"/>
        <v>1.9740507149433515E-2</v>
      </c>
    </row>
    <row r="2859" spans="2:8">
      <c r="B2859" s="13">
        <v>44399</v>
      </c>
      <c r="C2859">
        <v>4192.2153319999998</v>
      </c>
      <c r="D2859" s="262">
        <f t="shared" si="91"/>
        <v>33.083478493011036</v>
      </c>
      <c r="E2859" s="105">
        <v>-6.3542376758598455E-4</v>
      </c>
      <c r="G2859">
        <v>2852</v>
      </c>
      <c r="H2859">
        <f t="shared" ca="1" si="92"/>
        <v>2.9286781516540541E-2</v>
      </c>
    </row>
    <row r="2860" spans="2:8">
      <c r="B2860" s="13">
        <v>40255</v>
      </c>
      <c r="C2860">
        <v>122.998459</v>
      </c>
      <c r="D2860" s="262">
        <f t="shared" si="91"/>
        <v>-0.91400961219029331</v>
      </c>
      <c r="E2860" s="105">
        <v>-6.3687041436381159E-4</v>
      </c>
      <c r="G2860">
        <v>2853</v>
      </c>
      <c r="H2860">
        <f t="shared" ca="1" si="92"/>
        <v>-4.3157267919472268E-2</v>
      </c>
    </row>
    <row r="2861" spans="2:8">
      <c r="B2861" s="13">
        <v>44117</v>
      </c>
      <c r="C2861">
        <v>1430.3745120000001</v>
      </c>
      <c r="D2861" s="262">
        <f t="shared" si="91"/>
        <v>4.2775826097986345</v>
      </c>
      <c r="E2861" s="105">
        <v>-6.5107233685543768E-4</v>
      </c>
      <c r="G2861">
        <v>2854</v>
      </c>
      <c r="H2861">
        <f t="shared" ca="1" si="92"/>
        <v>-2.8499024924477836E-2</v>
      </c>
    </row>
    <row r="2862" spans="2:8">
      <c r="B2862" s="13">
        <v>41870</v>
      </c>
      <c r="C2862">
        <v>271.02835099999999</v>
      </c>
      <c r="D2862" s="262">
        <f t="shared" si="91"/>
        <v>1.2669133630090601</v>
      </c>
      <c r="E2862" s="105">
        <v>-6.7052786601443375E-4</v>
      </c>
      <c r="G2862">
        <v>2855</v>
      </c>
      <c r="H2862">
        <f t="shared" ca="1" si="92"/>
        <v>2.8311843508560499E-2</v>
      </c>
    </row>
    <row r="2863" spans="2:8">
      <c r="B2863" s="13">
        <v>40463</v>
      </c>
      <c r="C2863">
        <v>119.558319</v>
      </c>
      <c r="D2863" s="262">
        <f t="shared" si="91"/>
        <v>-0.98616167164303958</v>
      </c>
      <c r="E2863" s="105">
        <v>-6.8934681835488014E-4</v>
      </c>
      <c r="G2863">
        <v>2856</v>
      </c>
      <c r="H2863">
        <f t="shared" ca="1" si="92"/>
        <v>-7.9246461756211761E-3</v>
      </c>
    </row>
    <row r="2864" spans="2:8">
      <c r="B2864" s="13">
        <v>45295</v>
      </c>
      <c r="C2864">
        <v>8639.6503909999992</v>
      </c>
      <c r="D2864" s="262">
        <f t="shared" si="91"/>
        <v>385.31200020818767</v>
      </c>
      <c r="E2864">
        <v>-7.1701663576803545E-4</v>
      </c>
      <c r="G2864">
        <v>2857</v>
      </c>
      <c r="H2864">
        <f t="shared" ca="1" si="92"/>
        <v>1.4998653623814097E-2</v>
      </c>
    </row>
    <row r="2865" spans="2:8">
      <c r="B2865" s="13">
        <v>37705</v>
      </c>
      <c r="C2865">
        <v>22.364436999999999</v>
      </c>
      <c r="D2865" s="262">
        <f t="shared" si="91"/>
        <v>-0.68562073446777283</v>
      </c>
      <c r="E2865" s="105">
        <v>-7.1928575433963054E-4</v>
      </c>
      <c r="G2865">
        <v>2858</v>
      </c>
      <c r="H2865">
        <f t="shared" ca="1" si="92"/>
        <v>2.3182943400431123E-2</v>
      </c>
    </row>
    <row r="2866" spans="2:8">
      <c r="B2866" s="13">
        <v>38866</v>
      </c>
      <c r="C2866">
        <v>71.138396999999998</v>
      </c>
      <c r="D2866" s="262">
        <f t="shared" si="91"/>
        <v>-0.99148750300971977</v>
      </c>
      <c r="E2866" s="105">
        <v>-7.2222412948647421E-4</v>
      </c>
      <c r="G2866">
        <v>2859</v>
      </c>
      <c r="H2866">
        <f t="shared" ca="1" si="92"/>
        <v>-3.542362374339713E-2</v>
      </c>
    </row>
    <row r="2867" spans="2:8">
      <c r="B2867" s="13">
        <v>44832</v>
      </c>
      <c r="C2867">
        <v>8356.9365230000003</v>
      </c>
      <c r="D2867" s="262">
        <f t="shared" si="91"/>
        <v>379.7987796028645</v>
      </c>
      <c r="E2867" s="105">
        <v>-7.2958689620395074E-4</v>
      </c>
      <c r="G2867">
        <v>2860</v>
      </c>
      <c r="H2867">
        <f t="shared" ca="1" si="92"/>
        <v>1.5071898427489673E-3</v>
      </c>
    </row>
    <row r="2868" spans="2:8">
      <c r="B2868" s="13">
        <v>37735</v>
      </c>
      <c r="C2868">
        <v>21.945806999999999</v>
      </c>
      <c r="D2868" s="262">
        <f t="shared" si="91"/>
        <v>-0.80244081985566262</v>
      </c>
      <c r="E2868" s="105">
        <v>-7.3304202285541748E-4</v>
      </c>
      <c r="G2868">
        <v>2861</v>
      </c>
      <c r="H2868">
        <f t="shared" ca="1" si="92"/>
        <v>2.9211598920356005E-2</v>
      </c>
    </row>
    <row r="2869" spans="2:8">
      <c r="B2869" s="13">
        <v>40518</v>
      </c>
      <c r="C2869">
        <v>111.08472399999999</v>
      </c>
      <c r="D2869" s="262">
        <f t="shared" si="91"/>
        <v>1.2082144349816544</v>
      </c>
      <c r="E2869" s="105">
        <v>-7.4182858501847262E-4</v>
      </c>
      <c r="G2869">
        <v>2862</v>
      </c>
      <c r="H2869">
        <f t="shared" ca="1" si="92"/>
        <v>2.8654578508999404E-3</v>
      </c>
    </row>
    <row r="2870" spans="2:8">
      <c r="B2870" s="13">
        <v>39982</v>
      </c>
      <c r="C2870">
        <v>50.305225</v>
      </c>
      <c r="D2870" s="262">
        <f t="shared" si="91"/>
        <v>-0.60589198290654511</v>
      </c>
      <c r="E2870" s="105">
        <v>-7.4751419054349864E-4</v>
      </c>
      <c r="G2870">
        <v>2863</v>
      </c>
      <c r="H2870">
        <f t="shared" ca="1" si="92"/>
        <v>6.0481557816876599E-2</v>
      </c>
    </row>
    <row r="2871" spans="2:8">
      <c r="B2871" s="13">
        <v>40281</v>
      </c>
      <c r="C2871">
        <v>127.643242</v>
      </c>
      <c r="D2871" s="262">
        <f t="shared" si="91"/>
        <v>0.50907976184857628</v>
      </c>
      <c r="E2871" s="105">
        <v>-7.6723063824118021E-4</v>
      </c>
      <c r="G2871">
        <v>2864</v>
      </c>
      <c r="H2871">
        <f t="shared" ca="1" si="92"/>
        <v>1.7029565694199122E-2</v>
      </c>
    </row>
    <row r="2872" spans="2:8">
      <c r="B2872" s="13">
        <v>41407</v>
      </c>
      <c r="C2872">
        <v>84.583495999999997</v>
      </c>
      <c r="D2872" s="262">
        <f t="shared" si="91"/>
        <v>-0.91544940770849614</v>
      </c>
      <c r="E2872" s="105">
        <v>-7.7313430300323391E-4</v>
      </c>
      <c r="G2872">
        <v>2865</v>
      </c>
      <c r="H2872">
        <f t="shared" ca="1" si="92"/>
        <v>8.9330589078551539E-4</v>
      </c>
    </row>
    <row r="2873" spans="2:8">
      <c r="B2873" s="13">
        <v>44056</v>
      </c>
      <c r="C2873">
        <v>1000.3891599999999</v>
      </c>
      <c r="D2873" s="262">
        <f t="shared" si="91"/>
        <v>-0.84934901889050851</v>
      </c>
      <c r="E2873" s="105">
        <v>-7.8393065678569968E-4</v>
      </c>
      <c r="G2873">
        <v>2866</v>
      </c>
      <c r="H2873">
        <f t="shared" ca="1" si="92"/>
        <v>-2.108195899659689E-2</v>
      </c>
    </row>
    <row r="2874" spans="2:8">
      <c r="B2874" s="13">
        <v>44964</v>
      </c>
      <c r="C2874">
        <v>6640.4423829999996</v>
      </c>
      <c r="D2874" s="262">
        <f t="shared" si="91"/>
        <v>-0.14067064913982635</v>
      </c>
      <c r="E2874" s="105">
        <v>-7.9879520288562945E-4</v>
      </c>
      <c r="G2874">
        <v>2867</v>
      </c>
      <c r="H2874">
        <f t="shared" ca="1" si="92"/>
        <v>-2.6383428003030496E-2</v>
      </c>
    </row>
    <row r="2875" spans="2:8">
      <c r="B2875" s="13">
        <v>44735</v>
      </c>
      <c r="C2875">
        <v>7727.470703</v>
      </c>
      <c r="D2875" s="262">
        <f t="shared" si="91"/>
        <v>68.969422798108241</v>
      </c>
      <c r="E2875" s="105">
        <v>-8.0833845129155407E-4</v>
      </c>
      <c r="G2875">
        <v>2868</v>
      </c>
      <c r="H2875">
        <f t="shared" ca="1" si="92"/>
        <v>-9.373861619019876E-3</v>
      </c>
    </row>
    <row r="2876" spans="2:8">
      <c r="B2876" s="13">
        <v>39343</v>
      </c>
      <c r="C2876">
        <v>110.440681</v>
      </c>
      <c r="D2876" s="262">
        <f t="shared" si="91"/>
        <v>-0.98534365629152221</v>
      </c>
      <c r="E2876" s="105">
        <v>-8.2236227551187437E-4</v>
      </c>
      <c r="G2876">
        <v>2869</v>
      </c>
      <c r="H2876">
        <f t="shared" ca="1" si="92"/>
        <v>5.1024030916307299E-2</v>
      </c>
    </row>
    <row r="2877" spans="2:8">
      <c r="B2877" s="13">
        <v>45113</v>
      </c>
      <c r="C2877">
        <v>7535.3500979999999</v>
      </c>
      <c r="D2877" s="262">
        <f t="shared" si="91"/>
        <v>72.534817289058168</v>
      </c>
      <c r="E2877">
        <v>-8.3533498397075575E-4</v>
      </c>
      <c r="G2877">
        <v>2870</v>
      </c>
      <c r="H2877">
        <f t="shared" ca="1" si="92"/>
        <v>-5.9162630837926868E-2</v>
      </c>
    </row>
    <row r="2878" spans="2:8">
      <c r="B2878" s="13">
        <v>41282</v>
      </c>
      <c r="C2878">
        <v>102.47322800000001</v>
      </c>
      <c r="D2878" s="262">
        <f t="shared" si="91"/>
        <v>-6.3628492239536705E-2</v>
      </c>
      <c r="E2878" s="105">
        <v>-8.5071756393332513E-4</v>
      </c>
      <c r="G2878">
        <v>2871</v>
      </c>
      <c r="H2878">
        <f t="shared" ca="1" si="92"/>
        <v>2.5977103638284694E-2</v>
      </c>
    </row>
    <row r="2879" spans="2:8">
      <c r="B2879" s="13">
        <v>40241</v>
      </c>
      <c r="C2879">
        <v>109.436508</v>
      </c>
      <c r="D2879" s="262">
        <f t="shared" si="91"/>
        <v>-4.7711672282626329E-2</v>
      </c>
      <c r="E2879" s="105">
        <v>-8.9454927129252351E-4</v>
      </c>
      <c r="G2879">
        <v>2872</v>
      </c>
      <c r="H2879">
        <f t="shared" ca="1" si="92"/>
        <v>-5.7290997663238955E-3</v>
      </c>
    </row>
    <row r="2880" spans="2:8">
      <c r="B2880" s="13">
        <v>40472</v>
      </c>
      <c r="C2880">
        <v>114.91951</v>
      </c>
      <c r="D2880" s="262">
        <f t="shared" si="91"/>
        <v>-0.85190243149859313</v>
      </c>
      <c r="E2880" s="105">
        <v>-8.9604149446315953E-4</v>
      </c>
      <c r="G2880">
        <v>2873</v>
      </c>
      <c r="H2880">
        <f t="shared" ca="1" si="92"/>
        <v>-2.8266899722639714E-2</v>
      </c>
    </row>
    <row r="2881" spans="2:8">
      <c r="B2881" s="13">
        <v>42570</v>
      </c>
      <c r="C2881">
        <v>775.97161900000003</v>
      </c>
      <c r="D2881" s="262">
        <f t="shared" si="91"/>
        <v>1.8242357677887675</v>
      </c>
      <c r="E2881" s="105">
        <v>-9.0066948708560004E-4</v>
      </c>
      <c r="G2881">
        <v>2874</v>
      </c>
      <c r="H2881">
        <f t="shared" ca="1" si="92"/>
        <v>-5.844231861740265E-2</v>
      </c>
    </row>
    <row r="2882" spans="2:8">
      <c r="B2882" s="13">
        <v>41848</v>
      </c>
      <c r="C2882">
        <v>274.754547</v>
      </c>
      <c r="D2882" s="262">
        <f t="shared" si="91"/>
        <v>5.6566632302135753</v>
      </c>
      <c r="E2882" s="105">
        <v>-9.0863265200195875E-4</v>
      </c>
      <c r="G2882">
        <v>2875</v>
      </c>
      <c r="H2882">
        <f t="shared" ca="1" si="92"/>
        <v>-3.0827960129845206E-2</v>
      </c>
    </row>
    <row r="2883" spans="2:8">
      <c r="B2883" s="13">
        <v>39932</v>
      </c>
      <c r="C2883">
        <v>41.275115999999997</v>
      </c>
      <c r="D2883" s="262">
        <f t="shared" si="91"/>
        <v>-0.62809055206867215</v>
      </c>
      <c r="E2883" s="105">
        <v>-9.1090527311332833E-4</v>
      </c>
      <c r="G2883">
        <v>2876</v>
      </c>
      <c r="H2883">
        <f t="shared" ca="1" si="92"/>
        <v>1.1176127297700426E-2</v>
      </c>
    </row>
    <row r="2884" spans="2:8">
      <c r="B2884" s="13">
        <v>40515</v>
      </c>
      <c r="C2884">
        <v>110.981628</v>
      </c>
      <c r="D2884" s="262">
        <f t="shared" si="91"/>
        <v>-0.82138700346504456</v>
      </c>
      <c r="E2884" s="105">
        <v>-9.2808440519682653E-4</v>
      </c>
      <c r="G2884">
        <v>2877</v>
      </c>
      <c r="H2884">
        <f t="shared" ca="1" si="92"/>
        <v>4.1520271679060278E-2</v>
      </c>
    </row>
    <row r="2885" spans="2:8">
      <c r="B2885" s="13">
        <v>43719</v>
      </c>
      <c r="C2885">
        <v>621.35247800000002</v>
      </c>
      <c r="D2885" s="262">
        <f t="shared" si="91"/>
        <v>-0.23825442879051992</v>
      </c>
      <c r="E2885" s="105">
        <v>-9.2946713654066962E-4</v>
      </c>
      <c r="G2885">
        <v>2878</v>
      </c>
      <c r="H2885">
        <f t="shared" ca="1" si="92"/>
        <v>1.3620585612646955E-2</v>
      </c>
    </row>
    <row r="2886" spans="2:8">
      <c r="B2886" s="13">
        <v>43592</v>
      </c>
      <c r="C2886">
        <v>815.69555700000001</v>
      </c>
      <c r="D2886" s="262">
        <f t="shared" si="91"/>
        <v>7.5692466185565506</v>
      </c>
      <c r="E2886" s="105">
        <v>-9.297442289908697E-4</v>
      </c>
      <c r="G2886">
        <v>2879</v>
      </c>
      <c r="H2886">
        <f t="shared" ca="1" si="92"/>
        <v>-8.2459527399477393E-4</v>
      </c>
    </row>
    <row r="2887" spans="2:8">
      <c r="B2887" s="13">
        <v>39090</v>
      </c>
      <c r="C2887">
        <v>95.188713000000007</v>
      </c>
      <c r="D2887" s="262">
        <f t="shared" si="91"/>
        <v>-0.86781616738805989</v>
      </c>
      <c r="E2887" s="105">
        <v>-9.3447842616930382E-4</v>
      </c>
      <c r="G2887">
        <v>2880</v>
      </c>
      <c r="H2887">
        <f t="shared" ca="1" si="92"/>
        <v>-2.0221148413223915E-2</v>
      </c>
    </row>
    <row r="2888" spans="2:8">
      <c r="B2888" s="13">
        <v>42845</v>
      </c>
      <c r="C2888">
        <v>720.12371800000005</v>
      </c>
      <c r="D2888" s="262">
        <f t="shared" ref="D2888:D2951" si="93">(C2888-C2889)/C2889</f>
        <v>-5.5937273593330006E-2</v>
      </c>
      <c r="E2888" s="105">
        <v>-9.3822143626330265E-4</v>
      </c>
      <c r="G2888">
        <v>2881</v>
      </c>
      <c r="H2888">
        <f t="shared" ca="1" si="92"/>
        <v>-8.710574599426462E-3</v>
      </c>
    </row>
    <row r="2889" spans="2:8">
      <c r="B2889" s="13">
        <v>43783</v>
      </c>
      <c r="C2889">
        <v>762.792236</v>
      </c>
      <c r="D2889" s="262">
        <f t="shared" si="93"/>
        <v>13.584593193640647</v>
      </c>
      <c r="E2889" s="105">
        <v>-9.4648710408328147E-4</v>
      </c>
      <c r="G2889">
        <v>2882</v>
      </c>
      <c r="H2889">
        <f t="shared" ref="H2889:H2952" ca="1" si="94">_xlfn.NORM.INV(RAND(),N$9,N$10)</f>
        <v>3.4615898308061749E-2</v>
      </c>
    </row>
    <row r="2890" spans="2:8">
      <c r="B2890" s="13">
        <v>38320</v>
      </c>
      <c r="C2890">
        <v>52.301234999999998</v>
      </c>
      <c r="D2890" s="262">
        <f t="shared" si="93"/>
        <v>-0.40332444935220368</v>
      </c>
      <c r="E2890" s="105">
        <v>-9.5565981070370651E-4</v>
      </c>
      <c r="G2890">
        <v>2883</v>
      </c>
      <c r="H2890">
        <f t="shared" ca="1" si="94"/>
        <v>-1.0843582501169905E-2</v>
      </c>
    </row>
    <row r="2891" spans="2:8">
      <c r="B2891" s="13">
        <v>41060</v>
      </c>
      <c r="C2891">
        <v>87.654396000000006</v>
      </c>
      <c r="D2891" s="262">
        <f t="shared" si="93"/>
        <v>0.16708370674144585</v>
      </c>
      <c r="E2891" s="105">
        <v>-9.658972848639862E-4</v>
      </c>
      <c r="G2891">
        <v>2884</v>
      </c>
      <c r="H2891">
        <f t="shared" ca="1" si="94"/>
        <v>4.2134758278293633E-2</v>
      </c>
    </row>
    <row r="2892" spans="2:8">
      <c r="B2892" s="13">
        <v>39471</v>
      </c>
      <c r="C2892">
        <v>75.105491999999998</v>
      </c>
      <c r="D2892" s="262">
        <f t="shared" si="93"/>
        <v>-0.28219084870577438</v>
      </c>
      <c r="E2892" s="105">
        <v>-9.6723509247836014E-4</v>
      </c>
      <c r="G2892">
        <v>2885</v>
      </c>
      <c r="H2892">
        <f t="shared" ca="1" si="94"/>
        <v>-2.5085759161039825E-3</v>
      </c>
    </row>
    <row r="2893" spans="2:8">
      <c r="B2893" s="13">
        <v>40402</v>
      </c>
      <c r="C2893">
        <v>104.631561</v>
      </c>
      <c r="D2893" s="262">
        <f t="shared" si="93"/>
        <v>-0.98321766306773173</v>
      </c>
      <c r="E2893" s="105">
        <v>-9.8443051304935051E-4</v>
      </c>
      <c r="G2893">
        <v>2886</v>
      </c>
      <c r="H2893">
        <f t="shared" ca="1" si="94"/>
        <v>4.1525255008675745E-2</v>
      </c>
    </row>
    <row r="2894" spans="2:8">
      <c r="B2894" s="13">
        <v>45029</v>
      </c>
      <c r="C2894">
        <v>6234.6240230000003</v>
      </c>
      <c r="D2894" s="262">
        <f t="shared" si="93"/>
        <v>123.278669773256</v>
      </c>
      <c r="E2894" s="105">
        <v>-9.9364616156342165E-4</v>
      </c>
      <c r="G2894">
        <v>2887</v>
      </c>
      <c r="H2894">
        <f t="shared" ca="1" si="94"/>
        <v>3.7281640606070185E-2</v>
      </c>
    </row>
    <row r="2895" spans="2:8">
      <c r="B2895" s="13">
        <v>38338</v>
      </c>
      <c r="C2895">
        <v>50.166485000000002</v>
      </c>
      <c r="D2895" s="262">
        <f t="shared" si="93"/>
        <v>-0.40778555551629742</v>
      </c>
      <c r="E2895" s="105">
        <v>-9.9650461682674382E-4</v>
      </c>
      <c r="G2895">
        <v>2888</v>
      </c>
      <c r="H2895">
        <f t="shared" ca="1" si="94"/>
        <v>-7.9024250372817153E-3</v>
      </c>
    </row>
    <row r="2896" spans="2:8">
      <c r="B2896" s="13">
        <v>41044</v>
      </c>
      <c r="C2896">
        <v>84.709998999999996</v>
      </c>
      <c r="D2896" s="262">
        <f t="shared" si="93"/>
        <v>-0.91268162024775434</v>
      </c>
      <c r="E2896" s="105">
        <v>-9.9926020167458835E-4</v>
      </c>
      <c r="G2896">
        <v>2889</v>
      </c>
      <c r="H2896">
        <f t="shared" ca="1" si="94"/>
        <v>6.81415283766936E-2</v>
      </c>
    </row>
    <row r="2897" spans="2:8">
      <c r="B2897" s="13">
        <v>44049</v>
      </c>
      <c r="C2897">
        <v>970.12792999999999</v>
      </c>
      <c r="D2897" s="262">
        <f t="shared" si="93"/>
        <v>6.8905774422832184</v>
      </c>
      <c r="E2897" s="105">
        <v>-1.0100783493445767E-3</v>
      </c>
      <c r="G2897">
        <v>2890</v>
      </c>
      <c r="H2897">
        <f t="shared" ca="1" si="94"/>
        <v>-7.7018392211381945E-2</v>
      </c>
    </row>
    <row r="2898" spans="2:8">
      <c r="B2898" s="13">
        <v>39234</v>
      </c>
      <c r="C2898">
        <v>122.947647</v>
      </c>
      <c r="D2898" s="262">
        <f t="shared" si="93"/>
        <v>0.435789231542839</v>
      </c>
      <c r="E2898" s="105">
        <v>-1.0127543821013549E-3</v>
      </c>
      <c r="G2898">
        <v>2891</v>
      </c>
      <c r="H2898">
        <f t="shared" ca="1" si="94"/>
        <v>3.1202849971131423E-2</v>
      </c>
    </row>
    <row r="2899" spans="2:8">
      <c r="B2899" s="13">
        <v>41367</v>
      </c>
      <c r="C2899">
        <v>85.630707000000001</v>
      </c>
      <c r="D2899" s="262">
        <f t="shared" si="93"/>
        <v>-0.98779633032440484</v>
      </c>
      <c r="E2899" s="105">
        <v>-1.0178730694666157E-3</v>
      </c>
      <c r="G2899">
        <v>2892</v>
      </c>
      <c r="H2899">
        <f t="shared" ca="1" si="94"/>
        <v>-2.5974338399888941E-3</v>
      </c>
    </row>
    <row r="2900" spans="2:8">
      <c r="B2900" s="13">
        <v>45159</v>
      </c>
      <c r="C2900">
        <v>7016.7998049999997</v>
      </c>
      <c r="D2900" s="262">
        <f t="shared" si="93"/>
        <v>98.802456117917899</v>
      </c>
      <c r="E2900">
        <v>-1.0321680798503394E-3</v>
      </c>
      <c r="G2900">
        <v>2893</v>
      </c>
      <c r="H2900">
        <f t="shared" ca="1" si="94"/>
        <v>1.7917930541202713E-2</v>
      </c>
    </row>
    <row r="2901" spans="2:8">
      <c r="B2901" s="13">
        <v>39568</v>
      </c>
      <c r="C2901">
        <v>70.306884999999994</v>
      </c>
      <c r="D2901" s="262">
        <f t="shared" si="93"/>
        <v>-0.94889441161254151</v>
      </c>
      <c r="E2901" s="105">
        <v>-1.0331971049395376E-3</v>
      </c>
      <c r="G2901">
        <v>2894</v>
      </c>
      <c r="H2901">
        <f t="shared" ca="1" si="94"/>
        <v>1.833379961764094E-2</v>
      </c>
    </row>
    <row r="2902" spans="2:8">
      <c r="B2902" s="13">
        <v>43307</v>
      </c>
      <c r="C2902">
        <v>1375.7181399999999</v>
      </c>
      <c r="D2902" s="262">
        <f t="shared" si="93"/>
        <v>15.664300238835263</v>
      </c>
      <c r="E2902" s="105">
        <v>-1.0335459513088573E-3</v>
      </c>
      <c r="G2902">
        <v>2895</v>
      </c>
      <c r="H2902">
        <f t="shared" ca="1" si="94"/>
        <v>1.3228000020015583E-2</v>
      </c>
    </row>
    <row r="2903" spans="2:8">
      <c r="B2903" s="13">
        <v>38842</v>
      </c>
      <c r="C2903">
        <v>82.554810000000003</v>
      </c>
      <c r="D2903" s="262">
        <f t="shared" si="93"/>
        <v>1.6788276951865748</v>
      </c>
      <c r="E2903" s="105">
        <v>-1.037215082585399E-3</v>
      </c>
      <c r="G2903">
        <v>2896</v>
      </c>
      <c r="H2903">
        <f t="shared" ca="1" si="94"/>
        <v>-5.5520001448799306E-3</v>
      </c>
    </row>
    <row r="2904" spans="2:8">
      <c r="B2904" s="13">
        <v>38098</v>
      </c>
      <c r="C2904">
        <v>30.817513999999999</v>
      </c>
      <c r="D2904" s="262">
        <f t="shared" si="93"/>
        <v>-0.64343747889175129</v>
      </c>
      <c r="E2904" s="105">
        <v>-1.043899331591949E-3</v>
      </c>
      <c r="G2904">
        <v>2897</v>
      </c>
      <c r="H2904">
        <f t="shared" ca="1" si="94"/>
        <v>8.8241375525248637E-3</v>
      </c>
    </row>
    <row r="2905" spans="2:8">
      <c r="B2905" s="13">
        <v>39412</v>
      </c>
      <c r="C2905">
        <v>86.429481999999993</v>
      </c>
      <c r="D2905" s="262">
        <f t="shared" si="93"/>
        <v>-0.15706436812291516</v>
      </c>
      <c r="E2905" s="105">
        <v>-1.050307757059041E-3</v>
      </c>
      <c r="G2905">
        <v>2898</v>
      </c>
      <c r="H2905">
        <f t="shared" ca="1" si="94"/>
        <v>1.5645130550009642E-2</v>
      </c>
    </row>
    <row r="2906" spans="2:8">
      <c r="B2906" s="13">
        <v>39448</v>
      </c>
      <c r="C2906">
        <v>102.533905</v>
      </c>
      <c r="D2906" s="262">
        <f t="shared" si="93"/>
        <v>3.1332525525513688E-2</v>
      </c>
      <c r="E2906" s="105">
        <v>-1.0625374849111138E-3</v>
      </c>
      <c r="G2906">
        <v>2899</v>
      </c>
      <c r="H2906">
        <f t="shared" ca="1" si="94"/>
        <v>3.3173823415241464E-3</v>
      </c>
    </row>
    <row r="2907" spans="2:8">
      <c r="B2907" s="13">
        <v>41192</v>
      </c>
      <c r="C2907">
        <v>99.418861000000007</v>
      </c>
      <c r="D2907" s="262">
        <f t="shared" si="93"/>
        <v>-0.88157309266194273</v>
      </c>
      <c r="E2907" s="105">
        <v>-1.096254661842763E-3</v>
      </c>
      <c r="G2907">
        <v>2900</v>
      </c>
      <c r="H2907">
        <f t="shared" ca="1" si="94"/>
        <v>-4.1899281133458768E-2</v>
      </c>
    </row>
    <row r="2908" spans="2:8">
      <c r="B2908" s="13">
        <v>42311</v>
      </c>
      <c r="C2908">
        <v>839.495544</v>
      </c>
      <c r="D2908" s="262">
        <f t="shared" si="93"/>
        <v>27.758412873861779</v>
      </c>
      <c r="E2908" s="105">
        <v>-1.1006251808231464E-3</v>
      </c>
      <c r="G2908">
        <v>2901</v>
      </c>
      <c r="H2908">
        <f t="shared" ca="1" si="94"/>
        <v>-1.3028398156255772E-2</v>
      </c>
    </row>
    <row r="2909" spans="2:8">
      <c r="B2909" s="13">
        <v>38126</v>
      </c>
      <c r="C2909">
        <v>29.191303000000001</v>
      </c>
      <c r="D2909" s="262">
        <f t="shared" si="93"/>
        <v>-0.7394883163137137</v>
      </c>
      <c r="E2909" s="105">
        <v>-1.1020579356161037E-3</v>
      </c>
      <c r="G2909">
        <v>2902</v>
      </c>
      <c r="H2909">
        <f t="shared" ca="1" si="94"/>
        <v>-1.0830268991480043E-2</v>
      </c>
    </row>
    <row r="2910" spans="2:8">
      <c r="B2910" s="13">
        <v>40561</v>
      </c>
      <c r="C2910">
        <v>112.053719</v>
      </c>
      <c r="D2910" s="262">
        <f t="shared" si="93"/>
        <v>0.73748604610872881</v>
      </c>
      <c r="E2910" s="105">
        <v>-1.1026017128618918E-3</v>
      </c>
      <c r="G2910">
        <v>2903</v>
      </c>
      <c r="H2910">
        <f t="shared" ca="1" si="94"/>
        <v>1.1711233619180753E-2</v>
      </c>
    </row>
    <row r="2911" spans="2:8">
      <c r="B2911" s="13">
        <v>38938</v>
      </c>
      <c r="C2911">
        <v>64.491866999999999</v>
      </c>
      <c r="D2911" s="262">
        <f t="shared" si="93"/>
        <v>-0.71033159222911657</v>
      </c>
      <c r="E2911" s="105">
        <v>-1.1031071051481279E-3</v>
      </c>
      <c r="G2911">
        <v>2904</v>
      </c>
      <c r="H2911">
        <f t="shared" ca="1" si="94"/>
        <v>2.6643206621122222E-2</v>
      </c>
    </row>
    <row r="2912" spans="2:8">
      <c r="B2912" s="13">
        <v>41689</v>
      </c>
      <c r="C2912">
        <v>222.64032</v>
      </c>
      <c r="D2912" s="262">
        <f t="shared" si="93"/>
        <v>-0.35784703379360022</v>
      </c>
      <c r="E2912" s="105">
        <v>-1.1043246014330527E-3</v>
      </c>
      <c r="G2912">
        <v>2905</v>
      </c>
      <c r="H2912">
        <f t="shared" ca="1" si="94"/>
        <v>9.5898948397908947E-3</v>
      </c>
    </row>
    <row r="2913" spans="2:8">
      <c r="B2913" s="13">
        <v>42033</v>
      </c>
      <c r="C2913">
        <v>346.70916699999998</v>
      </c>
      <c r="D2913" s="262">
        <f t="shared" si="93"/>
        <v>-0.77355044577065324</v>
      </c>
      <c r="E2913" s="105">
        <v>-1.1127517167485157E-3</v>
      </c>
      <c r="G2913">
        <v>2906</v>
      </c>
      <c r="H2913">
        <f t="shared" ca="1" si="94"/>
        <v>1.9901448803432286E-3</v>
      </c>
    </row>
    <row r="2914" spans="2:8">
      <c r="B2914" s="13">
        <v>44158</v>
      </c>
      <c r="C2914">
        <v>1531.0657960000001</v>
      </c>
      <c r="D2914" s="262">
        <f t="shared" si="93"/>
        <v>52.36179670754089</v>
      </c>
      <c r="E2914" s="105">
        <v>-1.1198935068112376E-3</v>
      </c>
      <c r="G2914">
        <v>2907</v>
      </c>
      <c r="H2914">
        <f t="shared" ca="1" si="94"/>
        <v>-5.9170013790216178E-3</v>
      </c>
    </row>
    <row r="2915" spans="2:8">
      <c r="B2915" s="13">
        <v>37942</v>
      </c>
      <c r="C2915">
        <v>28.692170999999998</v>
      </c>
      <c r="D2915" s="262">
        <f t="shared" si="93"/>
        <v>-0.95773559814694709</v>
      </c>
      <c r="E2915" s="105">
        <v>-1.1211384059705432E-3</v>
      </c>
      <c r="G2915">
        <v>2908</v>
      </c>
      <c r="H2915">
        <f t="shared" ca="1" si="94"/>
        <v>-2.3757161616548728E-2</v>
      </c>
    </row>
    <row r="2916" spans="2:8">
      <c r="B2916" s="13">
        <v>42718</v>
      </c>
      <c r="C2916">
        <v>678.87323000000004</v>
      </c>
      <c r="D2916" s="262">
        <f t="shared" si="93"/>
        <v>8.8800697933879373</v>
      </c>
      <c r="E2916" s="105">
        <v>-1.1321684173168573E-3</v>
      </c>
      <c r="G2916">
        <v>2909</v>
      </c>
      <c r="H2916">
        <f t="shared" ca="1" si="94"/>
        <v>-4.7951787000885239E-2</v>
      </c>
    </row>
    <row r="2917" spans="2:8">
      <c r="B2917" s="13">
        <v>40095</v>
      </c>
      <c r="C2917">
        <v>68.711380000000005</v>
      </c>
      <c r="D2917" s="262">
        <f t="shared" si="93"/>
        <v>-0.74618116434102633</v>
      </c>
      <c r="E2917" s="105">
        <v>-1.1394718551440267E-3</v>
      </c>
      <c r="G2917">
        <v>2910</v>
      </c>
      <c r="H2917">
        <f t="shared" ca="1" si="94"/>
        <v>-4.7048784588277544E-3</v>
      </c>
    </row>
    <row r="2918" spans="2:8">
      <c r="B2918" s="13">
        <v>41869</v>
      </c>
      <c r="C2918">
        <v>270.71032700000001</v>
      </c>
      <c r="D2918" s="262">
        <f t="shared" si="93"/>
        <v>2.7132450361829377</v>
      </c>
      <c r="E2918" s="105">
        <v>-1.1733975387688497E-3</v>
      </c>
      <c r="G2918">
        <v>2911</v>
      </c>
      <c r="H2918">
        <f t="shared" ca="1" si="94"/>
        <v>4.2786904901097829E-2</v>
      </c>
    </row>
    <row r="2919" spans="2:8">
      <c r="B2919" s="13">
        <v>38574</v>
      </c>
      <c r="C2919">
        <v>72.903976</v>
      </c>
      <c r="D2919" s="262">
        <f t="shared" si="93"/>
        <v>-0.20832664637494458</v>
      </c>
      <c r="E2919" s="105">
        <v>-1.1746860338516902E-3</v>
      </c>
      <c r="G2919">
        <v>2912</v>
      </c>
      <c r="H2919">
        <f t="shared" ca="1" si="94"/>
        <v>-4.8801961205362711E-2</v>
      </c>
    </row>
    <row r="2920" spans="2:8">
      <c r="B2920" s="13">
        <v>41313</v>
      </c>
      <c r="C2920">
        <v>92.088454999999996</v>
      </c>
      <c r="D2920" s="262">
        <f t="shared" si="93"/>
        <v>3.5816722625404064E-2</v>
      </c>
      <c r="E2920" s="105">
        <v>-1.1831660584437223E-3</v>
      </c>
      <c r="G2920">
        <v>2913</v>
      </c>
      <c r="H2920">
        <f t="shared" ca="1" si="94"/>
        <v>3.1866464054665666E-3</v>
      </c>
    </row>
    <row r="2921" spans="2:8">
      <c r="B2921" s="13">
        <v>41071</v>
      </c>
      <c r="C2921">
        <v>88.904197999999994</v>
      </c>
      <c r="D2921" s="262">
        <f t="shared" si="93"/>
        <v>-0.89277190550095342</v>
      </c>
      <c r="E2921" s="105">
        <v>-1.1897863142522674E-3</v>
      </c>
      <c r="G2921">
        <v>2914</v>
      </c>
      <c r="H2921">
        <f t="shared" ca="1" si="94"/>
        <v>5.7655519656425579E-3</v>
      </c>
    </row>
    <row r="2922" spans="2:8">
      <c r="B2922" s="13">
        <v>42534</v>
      </c>
      <c r="C2922">
        <v>829.11291500000004</v>
      </c>
      <c r="D2922" s="262">
        <f t="shared" si="93"/>
        <v>6.8604926124608179</v>
      </c>
      <c r="E2922" s="105">
        <v>-1.1976791665068605E-3</v>
      </c>
      <c r="G2922">
        <v>2915</v>
      </c>
      <c r="H2922">
        <f t="shared" ca="1" si="94"/>
        <v>-9.3833836304679299E-3</v>
      </c>
    </row>
    <row r="2923" spans="2:8">
      <c r="B2923" s="13">
        <v>39315</v>
      </c>
      <c r="C2923">
        <v>105.478493</v>
      </c>
      <c r="D2923" s="262">
        <f t="shared" si="93"/>
        <v>0.94122961169074204</v>
      </c>
      <c r="E2923" s="105">
        <v>-1.205029070812608E-3</v>
      </c>
      <c r="G2923">
        <v>2916</v>
      </c>
      <c r="H2923">
        <f t="shared" ca="1" si="94"/>
        <v>-3.8206113163446125E-4</v>
      </c>
    </row>
    <row r="2924" spans="2:8">
      <c r="B2924" s="13">
        <v>38385</v>
      </c>
      <c r="C2924">
        <v>54.335917999999999</v>
      </c>
      <c r="D2924" s="262">
        <f t="shared" si="93"/>
        <v>-0.93177296845400859</v>
      </c>
      <c r="E2924" s="105">
        <v>-1.2262642449455577E-3</v>
      </c>
      <c r="G2924">
        <v>2917</v>
      </c>
      <c r="H2924">
        <f t="shared" ca="1" si="94"/>
        <v>2.8585154630703147E-2</v>
      </c>
    </row>
    <row r="2925" spans="2:8">
      <c r="B2925" s="13">
        <v>42926</v>
      </c>
      <c r="C2925">
        <v>796.39868200000001</v>
      </c>
      <c r="D2925" s="262">
        <f t="shared" si="93"/>
        <v>-0.40843443354031794</v>
      </c>
      <c r="E2925" s="105">
        <v>-1.2281615633405961E-3</v>
      </c>
      <c r="G2925">
        <v>2918</v>
      </c>
      <c r="H2925">
        <f t="shared" ca="1" si="94"/>
        <v>-3.1178349502653989E-2</v>
      </c>
    </row>
    <row r="2926" spans="2:8">
      <c r="B2926" s="13">
        <v>43294</v>
      </c>
      <c r="C2926">
        <v>1346.255981</v>
      </c>
      <c r="D2926" s="262">
        <f t="shared" si="93"/>
        <v>-0.80790137199893475</v>
      </c>
      <c r="E2926" s="105">
        <v>-1.2318278953895024E-3</v>
      </c>
      <c r="G2926">
        <v>2919</v>
      </c>
      <c r="H2926">
        <f t="shared" ca="1" si="94"/>
        <v>3.8627392093172487E-2</v>
      </c>
    </row>
    <row r="2927" spans="2:8">
      <c r="B2927" s="13">
        <v>45156</v>
      </c>
      <c r="C2927">
        <v>7008.1499020000001</v>
      </c>
      <c r="D2927" s="262">
        <f t="shared" si="93"/>
        <v>7.2105317682719949</v>
      </c>
      <c r="E2927">
        <v>-1.2327418823942834E-3</v>
      </c>
      <c r="G2927">
        <v>2920</v>
      </c>
      <c r="H2927">
        <f t="shared" ca="1" si="94"/>
        <v>4.5718242626055186E-2</v>
      </c>
    </row>
    <row r="2928" spans="2:8">
      <c r="B2928" s="13">
        <v>42990</v>
      </c>
      <c r="C2928">
        <v>853.556152</v>
      </c>
      <c r="D2928" s="262">
        <f t="shared" si="93"/>
        <v>11.374230628278314</v>
      </c>
      <c r="E2928" s="105">
        <v>-1.2394639494316332E-3</v>
      </c>
      <c r="G2928">
        <v>2921</v>
      </c>
      <c r="H2928">
        <f t="shared" ca="1" si="94"/>
        <v>1.8546406743362872E-3</v>
      </c>
    </row>
    <row r="2929" spans="2:8">
      <c r="B2929" s="13">
        <v>38631</v>
      </c>
      <c r="C2929">
        <v>68.978522999999996</v>
      </c>
      <c r="D2929" s="262">
        <f t="shared" si="93"/>
        <v>-0.30529456040640485</v>
      </c>
      <c r="E2929" s="105">
        <v>-1.2410041713054663E-3</v>
      </c>
      <c r="G2929">
        <v>2922</v>
      </c>
      <c r="H2929">
        <f t="shared" ca="1" si="94"/>
        <v>-5.5070257428770156E-2</v>
      </c>
    </row>
    <row r="2930" spans="2:8">
      <c r="B2930" s="13">
        <v>40618</v>
      </c>
      <c r="C2930">
        <v>99.291756000000007</v>
      </c>
      <c r="D2930" s="262">
        <f t="shared" si="93"/>
        <v>-0.98653515899194433</v>
      </c>
      <c r="E2930" s="105">
        <v>-1.2443034639108984E-3</v>
      </c>
      <c r="G2930">
        <v>2923</v>
      </c>
      <c r="H2930">
        <f t="shared" ca="1" si="94"/>
        <v>-1.571813604733718E-2</v>
      </c>
    </row>
    <row r="2931" spans="2:8">
      <c r="B2931" s="13">
        <v>45166</v>
      </c>
      <c r="C2931">
        <v>7374.1499020000001</v>
      </c>
      <c r="D2931" s="262">
        <f t="shared" si="93"/>
        <v>7.1228240027204803</v>
      </c>
      <c r="E2931">
        <v>-1.246073378328887E-3</v>
      </c>
      <c r="G2931">
        <v>2924</v>
      </c>
      <c r="H2931">
        <f t="shared" ca="1" si="94"/>
        <v>-3.9221663393070531E-2</v>
      </c>
    </row>
    <row r="2932" spans="2:8">
      <c r="B2932" s="13">
        <v>43549</v>
      </c>
      <c r="C2932">
        <v>907.83081100000004</v>
      </c>
      <c r="D2932" s="262">
        <f t="shared" si="93"/>
        <v>8.2623041524812049</v>
      </c>
      <c r="E2932" s="105">
        <v>-1.2526383987123935E-3</v>
      </c>
      <c r="G2932">
        <v>2925</v>
      </c>
      <c r="H2932">
        <f t="shared" ca="1" si="94"/>
        <v>3.0250565305820609E-2</v>
      </c>
    </row>
    <row r="2933" spans="2:8">
      <c r="B2933" s="13">
        <v>40689</v>
      </c>
      <c r="C2933">
        <v>98.013496000000004</v>
      </c>
      <c r="D2933" s="262">
        <f t="shared" si="93"/>
        <v>-0.85462455098446466</v>
      </c>
      <c r="E2933" s="105">
        <v>-1.2605108079352448E-3</v>
      </c>
      <c r="G2933">
        <v>2926</v>
      </c>
      <c r="H2933">
        <f t="shared" ca="1" si="94"/>
        <v>9.9751192019615492E-4</v>
      </c>
    </row>
    <row r="2934" spans="2:8">
      <c r="B2934" s="13">
        <v>42802</v>
      </c>
      <c r="C2934">
        <v>674.20941200000004</v>
      </c>
      <c r="D2934" s="262">
        <f t="shared" si="93"/>
        <v>7.2285835399065048</v>
      </c>
      <c r="E2934" s="105">
        <v>-1.2780751356812425E-3</v>
      </c>
      <c r="G2934">
        <v>2927</v>
      </c>
      <c r="H2934">
        <f t="shared" ca="1" si="94"/>
        <v>-1.6376324638130869E-2</v>
      </c>
    </row>
    <row r="2935" spans="2:8">
      <c r="B2935" s="13">
        <v>40819</v>
      </c>
      <c r="C2935">
        <v>81.935051000000001</v>
      </c>
      <c r="D2935" s="262">
        <f t="shared" si="93"/>
        <v>-0.26572182819674101</v>
      </c>
      <c r="E2935" s="105">
        <v>-1.2910500692519858E-3</v>
      </c>
      <c r="G2935">
        <v>2928</v>
      </c>
      <c r="H2935">
        <f t="shared" ca="1" si="94"/>
        <v>2.0581256952415701E-2</v>
      </c>
    </row>
    <row r="2936" spans="2:8">
      <c r="B2936" s="13">
        <v>39304</v>
      </c>
      <c r="C2936">
        <v>111.585846</v>
      </c>
      <c r="D2936" s="262">
        <f t="shared" si="93"/>
        <v>-0.98201996613892795</v>
      </c>
      <c r="E2936" s="105">
        <v>-1.3011403150832196E-3</v>
      </c>
      <c r="G2936">
        <v>2929</v>
      </c>
      <c r="H2936">
        <f t="shared" ca="1" si="94"/>
        <v>4.0932807562072127E-2</v>
      </c>
    </row>
    <row r="2937" spans="2:8">
      <c r="B2937" s="13">
        <v>44943</v>
      </c>
      <c r="C2937">
        <v>6206.0976559999999</v>
      </c>
      <c r="D2937" s="262">
        <f t="shared" si="93"/>
        <v>5.6370883152612423</v>
      </c>
      <c r="E2937" s="105">
        <v>-1.3012852360494084E-3</v>
      </c>
      <c r="G2937">
        <v>2930</v>
      </c>
      <c r="H2937">
        <f t="shared" ca="1" si="94"/>
        <v>-3.8900423945673328E-2</v>
      </c>
    </row>
    <row r="2938" spans="2:8">
      <c r="B2938" s="13">
        <v>43543</v>
      </c>
      <c r="C2938">
        <v>935.06329300000004</v>
      </c>
      <c r="D2938" s="262">
        <f t="shared" si="93"/>
        <v>37.383650057741932</v>
      </c>
      <c r="E2938" s="105">
        <v>-1.3175116065617071E-3</v>
      </c>
      <c r="G2938">
        <v>2931</v>
      </c>
      <c r="H2938">
        <f t="shared" ca="1" si="94"/>
        <v>1.3588416313536829E-2</v>
      </c>
    </row>
    <row r="2939" spans="2:8">
      <c r="B2939" s="13">
        <v>37670</v>
      </c>
      <c r="C2939">
        <v>24.360979</v>
      </c>
      <c r="D2939" s="262">
        <f t="shared" si="93"/>
        <v>-0.99650408928405987</v>
      </c>
      <c r="E2939" s="105">
        <v>-1.3202049113475729E-3</v>
      </c>
      <c r="G2939">
        <v>2932</v>
      </c>
      <c r="H2939">
        <f t="shared" ca="1" si="94"/>
        <v>5.9436701262140616E-2</v>
      </c>
    </row>
    <row r="2940" spans="2:8">
      <c r="B2940" s="13">
        <v>45069</v>
      </c>
      <c r="C2940">
        <v>6968.4213870000003</v>
      </c>
      <c r="D2940" s="262">
        <f t="shared" si="93"/>
        <v>102.98000414432549</v>
      </c>
      <c r="E2940">
        <v>-1.336698786609311E-3</v>
      </c>
      <c r="G2940">
        <v>2933</v>
      </c>
      <c r="H2940">
        <f t="shared" ca="1" si="94"/>
        <v>-4.3321998647097071E-2</v>
      </c>
    </row>
    <row r="2941" spans="2:8">
      <c r="B2941" s="13">
        <v>39563</v>
      </c>
      <c r="C2941">
        <v>67.016936999999999</v>
      </c>
      <c r="D2941" s="262">
        <f t="shared" si="93"/>
        <v>-0.14710799316601453</v>
      </c>
      <c r="E2941" s="105">
        <v>-1.354149370182846E-3</v>
      </c>
      <c r="G2941">
        <v>2934</v>
      </c>
      <c r="H2941">
        <f t="shared" ca="1" si="94"/>
        <v>5.008061860094927E-2</v>
      </c>
    </row>
    <row r="2942" spans="2:8">
      <c r="B2942" s="13">
        <v>38964</v>
      </c>
      <c r="C2942">
        <v>78.576110999999997</v>
      </c>
      <c r="D2942" s="262">
        <f t="shared" si="93"/>
        <v>-0.70589028764271766</v>
      </c>
      <c r="E2942" s="105">
        <v>-1.3576895158642344E-3</v>
      </c>
      <c r="G2942">
        <v>2935</v>
      </c>
      <c r="H2942">
        <f t="shared" ca="1" si="94"/>
        <v>-3.8917445867530362E-2</v>
      </c>
    </row>
    <row r="2943" spans="2:8">
      <c r="B2943" s="13">
        <v>42002</v>
      </c>
      <c r="C2943">
        <v>267.16598499999998</v>
      </c>
      <c r="D2943" s="262">
        <f t="shared" si="93"/>
        <v>-0.96482251121035312</v>
      </c>
      <c r="E2943" s="105">
        <v>-1.3588220604150857E-3</v>
      </c>
      <c r="G2943">
        <v>2936</v>
      </c>
      <c r="H2943">
        <f t="shared" ca="1" si="94"/>
        <v>-1.7464341296205329E-2</v>
      </c>
    </row>
    <row r="2944" spans="2:8">
      <c r="B2944" s="13">
        <v>45321</v>
      </c>
      <c r="C2944">
        <v>7594.7998049999997</v>
      </c>
      <c r="D2944" s="262">
        <f t="shared" si="93"/>
        <v>94.663097770149662</v>
      </c>
      <c r="E2944">
        <v>-1.3609326750125719E-3</v>
      </c>
      <c r="G2944">
        <v>2937</v>
      </c>
      <c r="H2944">
        <f t="shared" ca="1" si="94"/>
        <v>-2.971061983312322E-2</v>
      </c>
    </row>
    <row r="2945" spans="2:8">
      <c r="B2945" s="13">
        <v>41459</v>
      </c>
      <c r="C2945">
        <v>79.391113000000004</v>
      </c>
      <c r="D2945" s="262">
        <f t="shared" si="93"/>
        <v>-0.8967744273271725</v>
      </c>
      <c r="E2945" s="105">
        <v>-1.3720470181008331E-3</v>
      </c>
      <c r="G2945">
        <v>2938</v>
      </c>
      <c r="H2945">
        <f t="shared" ca="1" si="94"/>
        <v>3.4929049327098913E-3</v>
      </c>
    </row>
    <row r="2946" spans="2:8">
      <c r="B2946" s="13">
        <v>43796</v>
      </c>
      <c r="C2946">
        <v>769.10314900000003</v>
      </c>
      <c r="D2946" s="262">
        <f t="shared" si="93"/>
        <v>-0.89158246385980655</v>
      </c>
      <c r="E2946" s="105">
        <v>-1.3760918786533051E-3</v>
      </c>
      <c r="G2946">
        <v>2939</v>
      </c>
      <c r="H2946">
        <f t="shared" ca="1" si="94"/>
        <v>2.884354576016396E-3</v>
      </c>
    </row>
    <row r="2947" spans="2:8">
      <c r="B2947" s="13">
        <v>45407</v>
      </c>
      <c r="C2947">
        <v>7093.8999020000001</v>
      </c>
      <c r="D2947" s="262">
        <f t="shared" si="93"/>
        <v>54.610135730703853</v>
      </c>
      <c r="E2947">
        <v>-1.3796039713075529E-3</v>
      </c>
      <c r="G2947">
        <v>2940</v>
      </c>
      <c r="H2947">
        <f t="shared" ca="1" si="94"/>
        <v>2.0319033586298604E-2</v>
      </c>
    </row>
    <row r="2948" spans="2:8">
      <c r="B2948" s="13">
        <v>40291</v>
      </c>
      <c r="C2948">
        <v>127.56487300000001</v>
      </c>
      <c r="D2948" s="262">
        <f t="shared" si="93"/>
        <v>-0.8704459536541902</v>
      </c>
      <c r="E2948" s="105">
        <v>-1.3807286321428605E-3</v>
      </c>
      <c r="G2948">
        <v>2941</v>
      </c>
      <c r="H2948">
        <f t="shared" ca="1" si="94"/>
        <v>2.8234334504529782E-2</v>
      </c>
    </row>
    <row r="2949" spans="2:8">
      <c r="B2949" s="13">
        <v>43116</v>
      </c>
      <c r="C2949">
        <v>984.64599599999997</v>
      </c>
      <c r="D2949" s="262">
        <f t="shared" si="93"/>
        <v>0.21028867383481453</v>
      </c>
      <c r="E2949" s="105">
        <v>-1.384665683930177E-3</v>
      </c>
      <c r="G2949">
        <v>2942</v>
      </c>
      <c r="H2949">
        <f t="shared" ca="1" si="94"/>
        <v>-3.3396627089816125E-2</v>
      </c>
    </row>
    <row r="2950" spans="2:8">
      <c r="B2950" s="13">
        <v>43017</v>
      </c>
      <c r="C2950">
        <v>813.56292699999995</v>
      </c>
      <c r="D2950" s="262">
        <f t="shared" si="93"/>
        <v>6.8606903830650516</v>
      </c>
      <c r="E2950" s="105">
        <v>-1.3868822532017479E-3</v>
      </c>
      <c r="G2950">
        <v>2943</v>
      </c>
      <c r="H2950">
        <f t="shared" ca="1" si="94"/>
        <v>-2.4975943852978046E-2</v>
      </c>
    </row>
    <row r="2951" spans="2:8">
      <c r="B2951" s="13">
        <v>40575</v>
      </c>
      <c r="C2951">
        <v>103.497643</v>
      </c>
      <c r="D2951" s="262">
        <f t="shared" si="93"/>
        <v>0.76902908874792053</v>
      </c>
      <c r="E2951" s="105">
        <v>-1.3924572634481335E-3</v>
      </c>
      <c r="G2951">
        <v>2944</v>
      </c>
      <c r="H2951">
        <f t="shared" ca="1" si="94"/>
        <v>-2.7838823487468987E-3</v>
      </c>
    </row>
    <row r="2952" spans="2:8">
      <c r="B2952" s="13">
        <v>38495</v>
      </c>
      <c r="C2952">
        <v>58.505336999999997</v>
      </c>
      <c r="D2952" s="262">
        <f t="shared" ref="D2952:D3015" si="95">(C2952-C2953)/C2953</f>
        <v>1.9993801529325614E-3</v>
      </c>
      <c r="E2952" s="105">
        <v>-1.4232261287419757E-3</v>
      </c>
      <c r="G2952">
        <v>2945</v>
      </c>
      <c r="H2952">
        <f t="shared" ca="1" si="94"/>
        <v>-3.0730655538710647E-3</v>
      </c>
    </row>
    <row r="2953" spans="2:8">
      <c r="B2953" s="13">
        <v>38475</v>
      </c>
      <c r="C2953">
        <v>58.388596</v>
      </c>
      <c r="D2953" s="262">
        <f t="shared" si="95"/>
        <v>-0.9901910415979247</v>
      </c>
      <c r="E2953" s="105">
        <v>-1.4262554968197505E-3</v>
      </c>
      <c r="G2953">
        <v>2946</v>
      </c>
      <c r="H2953">
        <f t="shared" ref="H2953:H3016" ca="1" si="96">_xlfn.NORM.INV(RAND(),N$9,N$10)</f>
        <v>-5.5601872247355473E-2</v>
      </c>
    </row>
    <row r="2954" spans="2:8">
      <c r="B2954" s="13">
        <v>44522</v>
      </c>
      <c r="C2954">
        <v>5952.5786129999997</v>
      </c>
      <c r="D2954" s="262">
        <f t="shared" si="95"/>
        <v>5.054083538921379</v>
      </c>
      <c r="E2954" s="105">
        <v>-1.4326235558379946E-3</v>
      </c>
      <c r="G2954">
        <v>2947</v>
      </c>
      <c r="H2954">
        <f t="shared" ca="1" si="96"/>
        <v>1.6618360326774075E-2</v>
      </c>
    </row>
    <row r="2955" spans="2:8">
      <c r="B2955" s="13">
        <v>43115</v>
      </c>
      <c r="C2955">
        <v>983.23364300000003</v>
      </c>
      <c r="D2955" s="262">
        <f t="shared" si="95"/>
        <v>-0.7951314607549772</v>
      </c>
      <c r="E2955" s="105">
        <v>-1.4343764213102423E-3</v>
      </c>
      <c r="G2955">
        <v>2948</v>
      </c>
      <c r="H2955">
        <f t="shared" ca="1" si="96"/>
        <v>2.4562442725073713E-2</v>
      </c>
    </row>
    <row r="2956" spans="2:8">
      <c r="B2956" s="13">
        <v>44434</v>
      </c>
      <c r="C2956">
        <v>4799.3393550000001</v>
      </c>
      <c r="D2956" s="262">
        <f t="shared" si="95"/>
        <v>66.906625879540158</v>
      </c>
      <c r="E2956" s="105">
        <v>-1.4480914613099736E-3</v>
      </c>
      <c r="G2956">
        <v>2949</v>
      </c>
      <c r="H2956">
        <f t="shared" ca="1" si="96"/>
        <v>-3.1061645701379457E-2</v>
      </c>
    </row>
    <row r="2957" spans="2:8">
      <c r="B2957" s="13">
        <v>38628</v>
      </c>
      <c r="C2957">
        <v>70.675567999999998</v>
      </c>
      <c r="D2957" s="262">
        <f t="shared" si="95"/>
        <v>-5.186946697167049E-2</v>
      </c>
      <c r="E2957" s="105">
        <v>-1.4530419247044508E-3</v>
      </c>
      <c r="G2957">
        <v>2950</v>
      </c>
      <c r="H2957">
        <f t="shared" ca="1" si="96"/>
        <v>2.7934008463326596E-2</v>
      </c>
    </row>
    <row r="2958" spans="2:8">
      <c r="B2958" s="13">
        <v>39596</v>
      </c>
      <c r="C2958">
        <v>74.542023</v>
      </c>
      <c r="D2958" s="262">
        <f t="shared" si="95"/>
        <v>-0.98398620739871834</v>
      </c>
      <c r="E2958" s="105">
        <v>-1.4609566625856068E-3</v>
      </c>
      <c r="G2958">
        <v>2951</v>
      </c>
      <c r="H2958">
        <f t="shared" ca="1" si="96"/>
        <v>-3.7924533092273014E-5</v>
      </c>
    </row>
    <row r="2959" spans="2:8">
      <c r="B2959" s="13">
        <v>44425</v>
      </c>
      <c r="C2959">
        <v>4654.8637699999999</v>
      </c>
      <c r="D2959" s="262">
        <f t="shared" si="95"/>
        <v>60.614107743104078</v>
      </c>
      <c r="E2959" s="105">
        <v>-1.4718431172493728E-3</v>
      </c>
      <c r="G2959">
        <v>2952</v>
      </c>
      <c r="H2959">
        <f t="shared" ca="1" si="96"/>
        <v>-4.1308357683730701E-2</v>
      </c>
    </row>
    <row r="2960" spans="2:8">
      <c r="B2960" s="13">
        <v>41534</v>
      </c>
      <c r="C2960">
        <v>75.548668000000006</v>
      </c>
      <c r="D2960" s="262">
        <f t="shared" si="95"/>
        <v>1.3228422743840098</v>
      </c>
      <c r="E2960" s="105">
        <v>-1.4788814478919198E-3</v>
      </c>
      <c r="G2960">
        <v>2953</v>
      </c>
      <c r="H2960">
        <f t="shared" ca="1" si="96"/>
        <v>-8.2393862263919061E-4</v>
      </c>
    </row>
    <row r="2961" spans="2:8">
      <c r="B2961" s="13">
        <v>37505</v>
      </c>
      <c r="C2961">
        <v>32.524234999999997</v>
      </c>
      <c r="D2961" s="262">
        <f t="shared" si="95"/>
        <v>0.50746252054125307</v>
      </c>
      <c r="E2961" s="105">
        <v>-1.4831202622676099E-3</v>
      </c>
      <c r="G2961">
        <v>2954</v>
      </c>
      <c r="H2961">
        <f t="shared" ca="1" si="96"/>
        <v>-1.0656135775109567E-2</v>
      </c>
    </row>
    <row r="2962" spans="2:8">
      <c r="B2962" s="13">
        <v>37767</v>
      </c>
      <c r="C2962">
        <v>21.575485</v>
      </c>
      <c r="D2962" s="262">
        <f t="shared" si="95"/>
        <v>-0.71184526020282246</v>
      </c>
      <c r="E2962" s="105">
        <v>-1.4901181214108453E-3</v>
      </c>
      <c r="G2962">
        <v>2955</v>
      </c>
      <c r="H2962">
        <f t="shared" ca="1" si="96"/>
        <v>-2.607290179208363E-2</v>
      </c>
    </row>
    <row r="2963" spans="2:8">
      <c r="B2963" s="13">
        <v>39640</v>
      </c>
      <c r="C2963">
        <v>74.874649000000005</v>
      </c>
      <c r="D2963" s="262">
        <f t="shared" si="95"/>
        <v>0.22536931085774284</v>
      </c>
      <c r="E2963" s="105">
        <v>-1.5053835481507029E-3</v>
      </c>
      <c r="G2963">
        <v>2956</v>
      </c>
      <c r="H2963">
        <f t="shared" ca="1" si="96"/>
        <v>6.5526645782516907E-2</v>
      </c>
    </row>
    <row r="2964" spans="2:8">
      <c r="B2964" s="13">
        <v>39682</v>
      </c>
      <c r="C2964">
        <v>61.103740999999999</v>
      </c>
      <c r="D2964" s="262">
        <f t="shared" si="95"/>
        <v>-0.93382688287173898</v>
      </c>
      <c r="E2964" s="105">
        <v>-1.5368364924015613E-3</v>
      </c>
      <c r="G2964">
        <v>2957</v>
      </c>
      <c r="H2964">
        <f t="shared" ca="1" si="96"/>
        <v>2.8390154447022607E-2</v>
      </c>
    </row>
    <row r="2965" spans="2:8">
      <c r="B2965" s="13">
        <v>43396</v>
      </c>
      <c r="C2965">
        <v>923.39221199999997</v>
      </c>
      <c r="D2965" s="262">
        <f t="shared" si="95"/>
        <v>10.870412109372538</v>
      </c>
      <c r="E2965" s="105">
        <v>-1.5390528380734376E-3</v>
      </c>
      <c r="G2965">
        <v>2958</v>
      </c>
      <c r="H2965">
        <f t="shared" ca="1" si="96"/>
        <v>-1.6875107237604249E-2</v>
      </c>
    </row>
    <row r="2966" spans="2:8">
      <c r="B2966" s="13">
        <v>38595</v>
      </c>
      <c r="C2966">
        <v>77.789398000000006</v>
      </c>
      <c r="D2966" s="262">
        <f t="shared" si="95"/>
        <v>1.5136881541973328</v>
      </c>
      <c r="E2966" s="105">
        <v>-1.5401865600466014E-3</v>
      </c>
      <c r="G2966">
        <v>2959</v>
      </c>
      <c r="H2966">
        <f t="shared" ca="1" si="96"/>
        <v>-2.6410277057396431E-2</v>
      </c>
    </row>
    <row r="2967" spans="2:8">
      <c r="B2967" s="13">
        <v>37519</v>
      </c>
      <c r="C2967">
        <v>30.94632</v>
      </c>
      <c r="D2967" s="262">
        <f t="shared" si="95"/>
        <v>-0.96570638310743551</v>
      </c>
      <c r="E2967" s="105">
        <v>-1.5586248830402104E-3</v>
      </c>
      <c r="G2967">
        <v>2960</v>
      </c>
      <c r="H2967">
        <f t="shared" ca="1" si="96"/>
        <v>1.842025041944613E-2</v>
      </c>
    </row>
    <row r="2968" spans="2:8">
      <c r="B2968" s="13">
        <v>42440</v>
      </c>
      <c r="C2968">
        <v>902.39300500000002</v>
      </c>
      <c r="D2968" s="262">
        <f t="shared" si="95"/>
        <v>-2.8541284297388968E-2</v>
      </c>
      <c r="E2968" s="105">
        <v>-1.560652239454427E-3</v>
      </c>
      <c r="G2968">
        <v>2961</v>
      </c>
      <c r="H2968">
        <f t="shared" ca="1" si="96"/>
        <v>-4.5047235374432351E-2</v>
      </c>
    </row>
    <row r="2969" spans="2:8">
      <c r="B2969" s="13">
        <v>43150</v>
      </c>
      <c r="C2969">
        <v>928.90515100000005</v>
      </c>
      <c r="D2969" s="262">
        <f t="shared" si="95"/>
        <v>7.2324866781618331</v>
      </c>
      <c r="E2969" s="105">
        <v>-1.5686453010355355E-3</v>
      </c>
      <c r="G2969">
        <v>2962</v>
      </c>
      <c r="H2969">
        <f t="shared" ca="1" si="96"/>
        <v>1.825720010164E-2</v>
      </c>
    </row>
    <row r="2970" spans="2:8">
      <c r="B2970" s="13">
        <v>39210</v>
      </c>
      <c r="C2970">
        <v>112.834091</v>
      </c>
      <c r="D2970" s="262">
        <f t="shared" si="95"/>
        <v>0.33178897602690888</v>
      </c>
      <c r="E2970" s="105">
        <v>-1.5753354177763896E-3</v>
      </c>
      <c r="G2970">
        <v>2963</v>
      </c>
      <c r="H2970">
        <f t="shared" ca="1" si="96"/>
        <v>-3.27790727848339E-3</v>
      </c>
    </row>
    <row r="2971" spans="2:8">
      <c r="B2971" s="13">
        <v>41556</v>
      </c>
      <c r="C2971">
        <v>84.723701000000005</v>
      </c>
      <c r="D2971" s="262">
        <f t="shared" si="95"/>
        <v>-0.96787478674896776</v>
      </c>
      <c r="E2971" s="105">
        <v>-1.5824674415439383E-3</v>
      </c>
      <c r="G2971">
        <v>2964</v>
      </c>
      <c r="H2971">
        <f t="shared" ca="1" si="96"/>
        <v>3.7263299869396783E-2</v>
      </c>
    </row>
    <row r="2972" spans="2:8">
      <c r="B2972" s="13">
        <v>44285</v>
      </c>
      <c r="C2972">
        <v>2637.296143</v>
      </c>
      <c r="D2972" s="262">
        <f t="shared" si="95"/>
        <v>64.597103978016378</v>
      </c>
      <c r="E2972" s="105">
        <v>-1.5967256407214976E-3</v>
      </c>
      <c r="G2972">
        <v>2965</v>
      </c>
      <c r="H2972">
        <f t="shared" ca="1" si="96"/>
        <v>3.5602934194036408E-2</v>
      </c>
    </row>
    <row r="2973" spans="2:8">
      <c r="B2973" s="13">
        <v>37994</v>
      </c>
      <c r="C2973">
        <v>40.204459999999997</v>
      </c>
      <c r="D2973" s="262">
        <f t="shared" si="95"/>
        <v>-0.94674140877676094</v>
      </c>
      <c r="E2973" s="105">
        <v>-1.5994241904050284E-3</v>
      </c>
      <c r="G2973">
        <v>2966</v>
      </c>
      <c r="H2973">
        <f t="shared" ca="1" si="96"/>
        <v>-1.5625206874944956E-2</v>
      </c>
    </row>
    <row r="2974" spans="2:8">
      <c r="B2974" s="13">
        <v>42604</v>
      </c>
      <c r="C2974">
        <v>754.89154099999996</v>
      </c>
      <c r="D2974" s="262">
        <f t="shared" si="95"/>
        <v>5.7284622465992439E-2</v>
      </c>
      <c r="E2974" s="105">
        <v>-1.6038080741378879E-3</v>
      </c>
      <c r="G2974">
        <v>2967</v>
      </c>
      <c r="H2974">
        <f t="shared" ca="1" si="96"/>
        <v>-3.382159080888169E-3</v>
      </c>
    </row>
    <row r="2975" spans="2:8">
      <c r="B2975" s="13">
        <v>42857</v>
      </c>
      <c r="C2975">
        <v>713.99084500000004</v>
      </c>
      <c r="D2975" s="262">
        <f t="shared" si="95"/>
        <v>-0.13539935269813275</v>
      </c>
      <c r="E2975" s="105">
        <v>-1.6304325179793643E-3</v>
      </c>
      <c r="G2975">
        <v>2968</v>
      </c>
      <c r="H2975">
        <f t="shared" ca="1" si="96"/>
        <v>1.5768068050785768E-2</v>
      </c>
    </row>
    <row r="2976" spans="2:8">
      <c r="B2976" s="13">
        <v>43818</v>
      </c>
      <c r="C2976">
        <v>825.80419900000004</v>
      </c>
      <c r="D2976" s="262">
        <f t="shared" si="95"/>
        <v>10.258454742271383</v>
      </c>
      <c r="E2976" s="105">
        <v>-1.6308937730782191E-3</v>
      </c>
      <c r="G2976">
        <v>2969</v>
      </c>
      <c r="H2976">
        <f t="shared" ca="1" si="96"/>
        <v>-2.9574902898171752E-2</v>
      </c>
    </row>
    <row r="2977" spans="2:8">
      <c r="B2977" s="13">
        <v>38723</v>
      </c>
      <c r="C2977">
        <v>73.349693000000002</v>
      </c>
      <c r="D2977" s="262">
        <f t="shared" si="95"/>
        <v>-0.67572854231854174</v>
      </c>
      <c r="E2977" s="105">
        <v>-1.6331634814093206E-3</v>
      </c>
      <c r="G2977">
        <v>2970</v>
      </c>
      <c r="H2977">
        <f t="shared" ca="1" si="96"/>
        <v>-3.1506411952807865E-2</v>
      </c>
    </row>
    <row r="2978" spans="2:8">
      <c r="B2978" s="13">
        <v>41768</v>
      </c>
      <c r="C2978">
        <v>226.19842499999999</v>
      </c>
      <c r="D2978" s="262">
        <f t="shared" si="95"/>
        <v>4.7059046535180045</v>
      </c>
      <c r="E2978" s="105">
        <v>-1.6789608272427424E-3</v>
      </c>
      <c r="G2978">
        <v>2971</v>
      </c>
      <c r="H2978">
        <f t="shared" ca="1" si="96"/>
        <v>-9.7962752502841963E-2</v>
      </c>
    </row>
    <row r="2979" spans="2:8">
      <c r="B2979" s="13">
        <v>38205</v>
      </c>
      <c r="C2979">
        <v>39.642868</v>
      </c>
      <c r="D2979" s="262">
        <f t="shared" si="95"/>
        <v>0.18650724004381736</v>
      </c>
      <c r="E2979" s="105">
        <v>-1.6798970605981399E-3</v>
      </c>
      <c r="G2979">
        <v>2972</v>
      </c>
      <c r="H2979">
        <f t="shared" ca="1" si="96"/>
        <v>-3.2475833624064442E-2</v>
      </c>
    </row>
    <row r="2980" spans="2:8">
      <c r="B2980" s="13">
        <v>39780</v>
      </c>
      <c r="C2980">
        <v>33.4114</v>
      </c>
      <c r="D2980" s="262">
        <f t="shared" si="95"/>
        <v>-0.99460557858444465</v>
      </c>
      <c r="E2980" s="105">
        <v>-1.686126597209014E-3</v>
      </c>
      <c r="G2980">
        <v>2973</v>
      </c>
      <c r="H2980">
        <f t="shared" ca="1" si="96"/>
        <v>-9.5111710562986035E-3</v>
      </c>
    </row>
    <row r="2981" spans="2:8">
      <c r="B2981" s="13">
        <v>44939</v>
      </c>
      <c r="C2981">
        <v>6193.6948240000002</v>
      </c>
      <c r="D2981" s="262">
        <f t="shared" si="95"/>
        <v>66.423648796269632</v>
      </c>
      <c r="E2981" s="105">
        <v>-1.6952317745616663E-3</v>
      </c>
      <c r="G2981">
        <v>2974</v>
      </c>
      <c r="H2981">
        <f t="shared" ca="1" si="96"/>
        <v>3.2210143573613141E-3</v>
      </c>
    </row>
    <row r="2982" spans="2:8">
      <c r="B2982" s="13">
        <v>41477</v>
      </c>
      <c r="C2982">
        <v>91.862350000000006</v>
      </c>
      <c r="D2982" s="262">
        <f t="shared" si="95"/>
        <v>-0.89912219490994472</v>
      </c>
      <c r="E2982" s="105">
        <v>-1.7022573275363693E-3</v>
      </c>
      <c r="G2982">
        <v>2975</v>
      </c>
      <c r="H2982">
        <f t="shared" ca="1" si="96"/>
        <v>-1.1017024394978847E-2</v>
      </c>
    </row>
    <row r="2983" spans="2:8">
      <c r="B2983" s="13">
        <v>43536</v>
      </c>
      <c r="C2983">
        <v>910.62994400000002</v>
      </c>
      <c r="D2983" s="262">
        <f t="shared" si="95"/>
        <v>-0.73598072341572673</v>
      </c>
      <c r="E2983" s="105">
        <v>-1.7162461411671178E-3</v>
      </c>
      <c r="G2983">
        <v>2976</v>
      </c>
      <c r="H2983">
        <f t="shared" ca="1" si="96"/>
        <v>1.9101314461217539E-3</v>
      </c>
    </row>
    <row r="2984" spans="2:8">
      <c r="B2984" s="13">
        <v>44327</v>
      </c>
      <c r="C2984">
        <v>3449.1040039999998</v>
      </c>
      <c r="D2984" s="262">
        <f t="shared" si="95"/>
        <v>-0.60647548747693425</v>
      </c>
      <c r="E2984" s="105">
        <v>-1.7175861548256849E-3</v>
      </c>
      <c r="G2984">
        <v>2977</v>
      </c>
      <c r="H2984">
        <f t="shared" ca="1" si="96"/>
        <v>-3.8612713897114966E-2</v>
      </c>
    </row>
    <row r="2985" spans="2:8">
      <c r="B2985" s="13">
        <v>44656</v>
      </c>
      <c r="C2985">
        <v>8764.6484380000002</v>
      </c>
      <c r="D2985" s="262">
        <f t="shared" si="95"/>
        <v>145.884014088024</v>
      </c>
      <c r="E2985" s="105">
        <v>-1.720488770155256E-3</v>
      </c>
      <c r="G2985">
        <v>2978</v>
      </c>
      <c r="H2985">
        <f t="shared" ca="1" si="96"/>
        <v>-3.8508664775215528E-3</v>
      </c>
    </row>
    <row r="2986" spans="2:8">
      <c r="B2986" s="13">
        <v>38909</v>
      </c>
      <c r="C2986">
        <v>59.670540000000003</v>
      </c>
      <c r="D2986" s="262">
        <f t="shared" si="95"/>
        <v>-0.48488447885775943</v>
      </c>
      <c r="E2986" s="105">
        <v>-1.7208824466627616E-3</v>
      </c>
      <c r="G2986">
        <v>2979</v>
      </c>
      <c r="H2986">
        <f t="shared" ca="1" si="96"/>
        <v>5.2649102604681045E-2</v>
      </c>
    </row>
    <row r="2987" spans="2:8">
      <c r="B2987" s="13">
        <v>39336</v>
      </c>
      <c r="C2987">
        <v>115.839142</v>
      </c>
      <c r="D2987" s="262">
        <f t="shared" si="95"/>
        <v>-0.85214528574764459</v>
      </c>
      <c r="E2987" s="105">
        <v>-1.7228078942904985E-3</v>
      </c>
      <c r="G2987">
        <v>2980</v>
      </c>
      <c r="H2987">
        <f t="shared" ca="1" si="96"/>
        <v>6.575842005456331E-2</v>
      </c>
    </row>
    <row r="2988" spans="2:8">
      <c r="B2988" s="13">
        <v>42550</v>
      </c>
      <c r="C2988">
        <v>783.466003</v>
      </c>
      <c r="D2988" s="262">
        <f t="shared" si="95"/>
        <v>-0.36999027669070256</v>
      </c>
      <c r="E2988" s="105">
        <v>-1.7383617347037506E-3</v>
      </c>
      <c r="G2988">
        <v>2981</v>
      </c>
      <c r="H2988">
        <f t="shared" ca="1" si="96"/>
        <v>9.8773413074377103E-3</v>
      </c>
    </row>
    <row r="2989" spans="2:8">
      <c r="B2989" s="13">
        <v>43271</v>
      </c>
      <c r="C2989">
        <v>1243.5776370000001</v>
      </c>
      <c r="D2989" s="262">
        <f t="shared" si="95"/>
        <v>-0.81670277049293627</v>
      </c>
      <c r="E2989" s="105">
        <v>-1.7384392308896644E-3</v>
      </c>
      <c r="G2989">
        <v>2982</v>
      </c>
      <c r="H2989">
        <f t="shared" ca="1" si="96"/>
        <v>2.7718484133053283E-3</v>
      </c>
    </row>
    <row r="2990" spans="2:8">
      <c r="B2990" s="13">
        <v>44692</v>
      </c>
      <c r="C2990">
        <v>6784.4868159999996</v>
      </c>
      <c r="D2990" s="262">
        <f t="shared" si="95"/>
        <v>-0.15484437047648711</v>
      </c>
      <c r="E2990" s="105">
        <v>-1.7430270097206475E-3</v>
      </c>
      <c r="G2990">
        <v>2983</v>
      </c>
      <c r="H2990">
        <f t="shared" ca="1" si="96"/>
        <v>5.0833164377903188E-3</v>
      </c>
    </row>
    <row r="2991" spans="2:8">
      <c r="B2991" s="13">
        <v>45386</v>
      </c>
      <c r="C2991">
        <v>8027.5</v>
      </c>
      <c r="D2991" s="262">
        <f t="shared" si="95"/>
        <v>10.177069909493106</v>
      </c>
      <c r="E2991">
        <v>-1.7471514000030062E-3</v>
      </c>
      <c r="G2991">
        <v>2984</v>
      </c>
      <c r="H2991">
        <f t="shared" ca="1" si="96"/>
        <v>-5.0327701648422749E-2</v>
      </c>
    </row>
    <row r="2992" spans="2:8">
      <c r="B2992" s="13">
        <v>42895</v>
      </c>
      <c r="C2992">
        <v>718.21148700000003</v>
      </c>
      <c r="D2992" s="262">
        <f t="shared" si="95"/>
        <v>-0.20797991757679626</v>
      </c>
      <c r="E2992" s="105">
        <v>-1.7502823783955691E-3</v>
      </c>
      <c r="G2992">
        <v>2985</v>
      </c>
      <c r="H2992">
        <f t="shared" ca="1" si="96"/>
        <v>1.7306633794590798E-2</v>
      </c>
    </row>
    <row r="2993" spans="2:8">
      <c r="B2993" s="13">
        <v>42438</v>
      </c>
      <c r="C2993">
        <v>906.80969200000004</v>
      </c>
      <c r="D2993" s="262">
        <f t="shared" si="95"/>
        <v>-0.87500641918845612</v>
      </c>
      <c r="E2993" s="105">
        <v>-1.7563297590768563E-3</v>
      </c>
      <c r="G2993">
        <v>2986</v>
      </c>
      <c r="H2993">
        <f t="shared" ca="1" si="96"/>
        <v>1.4247973912026198E-2</v>
      </c>
    </row>
    <row r="2994" spans="2:8">
      <c r="B2994" s="13">
        <v>45191</v>
      </c>
      <c r="C2994">
        <v>7254.8500979999999</v>
      </c>
      <c r="D2994" s="262">
        <f t="shared" si="95"/>
        <v>6.5633434795640948</v>
      </c>
      <c r="E2994">
        <v>-1.7749512572667072E-3</v>
      </c>
      <c r="G2994">
        <v>2987</v>
      </c>
      <c r="H2994">
        <f t="shared" ca="1" si="96"/>
        <v>-1.4950335229933753E-2</v>
      </c>
    </row>
    <row r="2995" spans="2:8">
      <c r="B2995" s="13">
        <v>43461</v>
      </c>
      <c r="C2995">
        <v>959.21203600000001</v>
      </c>
      <c r="D2995" s="262">
        <f t="shared" si="95"/>
        <v>10.536966993731328</v>
      </c>
      <c r="E2995" s="105">
        <v>-1.7774081403404327E-3</v>
      </c>
      <c r="G2995">
        <v>2988</v>
      </c>
      <c r="H2995">
        <f t="shared" ca="1" si="96"/>
        <v>-3.3731275419470075E-2</v>
      </c>
    </row>
    <row r="2996" spans="2:8">
      <c r="B2996" s="13">
        <v>40771</v>
      </c>
      <c r="C2996">
        <v>83.142478999999994</v>
      </c>
      <c r="D2996" s="262">
        <f t="shared" si="95"/>
        <v>-0.93090066938026339</v>
      </c>
      <c r="E2996" s="105">
        <v>-1.7802335711781427E-3</v>
      </c>
      <c r="G2996">
        <v>2989</v>
      </c>
      <c r="H2996">
        <f t="shared" ca="1" si="96"/>
        <v>7.5107896183851663E-2</v>
      </c>
    </row>
    <row r="2997" spans="2:8">
      <c r="B2997" s="13">
        <v>43263</v>
      </c>
      <c r="C2997">
        <v>1203.231323</v>
      </c>
      <c r="D2997" s="262">
        <f t="shared" si="95"/>
        <v>-0.83921328022595365</v>
      </c>
      <c r="E2997" s="105">
        <v>-1.7966280391513098E-3</v>
      </c>
      <c r="G2997">
        <v>2990</v>
      </c>
      <c r="H2997">
        <f t="shared" ca="1" si="96"/>
        <v>-4.5381171311033634E-2</v>
      </c>
    </row>
    <row r="2998" spans="2:8">
      <c r="B2998" s="13">
        <v>45231</v>
      </c>
      <c r="C2998">
        <v>7483.3999020000001</v>
      </c>
      <c r="D2998" s="262">
        <f t="shared" si="95"/>
        <v>88.186660195387844</v>
      </c>
      <c r="E2998">
        <v>-1.8007443311866163E-3</v>
      </c>
      <c r="G2998">
        <v>2991</v>
      </c>
      <c r="H2998">
        <f t="shared" ca="1" si="96"/>
        <v>1.3214509440843871E-2</v>
      </c>
    </row>
    <row r="2999" spans="2:8">
      <c r="B2999" s="13">
        <v>41376</v>
      </c>
      <c r="C2999">
        <v>83.907166000000004</v>
      </c>
      <c r="D2999" s="262">
        <f t="shared" si="95"/>
        <v>-0.98452091280083887</v>
      </c>
      <c r="E2999" s="105">
        <v>-1.8169424854643566E-3</v>
      </c>
      <c r="G2999">
        <v>2992</v>
      </c>
      <c r="H2999">
        <f t="shared" ca="1" si="96"/>
        <v>8.3674560584101731E-3</v>
      </c>
    </row>
    <row r="3000" spans="2:8">
      <c r="B3000" s="13">
        <v>44553</v>
      </c>
      <c r="C3000">
        <v>5420.6791990000002</v>
      </c>
      <c r="D3000" s="262">
        <f t="shared" si="95"/>
        <v>65.762348184415444</v>
      </c>
      <c r="E3000" s="105">
        <v>-1.8177865189176953E-3</v>
      </c>
      <c r="G3000">
        <v>2993</v>
      </c>
      <c r="H3000">
        <f t="shared" ca="1" si="96"/>
        <v>-2.461094990385514E-2</v>
      </c>
    </row>
    <row r="3001" spans="2:8">
      <c r="B3001" s="13">
        <v>40872</v>
      </c>
      <c r="C3001">
        <v>81.193657000000002</v>
      </c>
      <c r="D3001" s="262">
        <f t="shared" si="95"/>
        <v>-0.20069436143671954</v>
      </c>
      <c r="E3001" s="105">
        <v>-1.8227992066132952E-3</v>
      </c>
      <c r="G3001">
        <v>2994</v>
      </c>
      <c r="H3001">
        <f t="shared" ca="1" si="96"/>
        <v>-7.362833270577707E-3</v>
      </c>
    </row>
    <row r="3002" spans="2:8">
      <c r="B3002" s="13">
        <v>40668</v>
      </c>
      <c r="C3002">
        <v>101.58023799999999</v>
      </c>
      <c r="D3002" s="262">
        <f t="shared" si="95"/>
        <v>-0.9852960039023313</v>
      </c>
      <c r="E3002" s="105">
        <v>-1.823500482598366E-3</v>
      </c>
      <c r="G3002">
        <v>2995</v>
      </c>
      <c r="H3002">
        <f t="shared" ca="1" si="96"/>
        <v>1.8465914551185996E-2</v>
      </c>
    </row>
    <row r="3003" spans="2:8">
      <c r="B3003" s="13">
        <v>44876</v>
      </c>
      <c r="C3003">
        <v>6908.3422849999997</v>
      </c>
      <c r="D3003" s="262">
        <f t="shared" si="95"/>
        <v>67.677796673729688</v>
      </c>
      <c r="E3003" s="105">
        <v>-1.8278993636065255E-3</v>
      </c>
      <c r="G3003">
        <v>2996</v>
      </c>
      <c r="H3003">
        <f t="shared" ca="1" si="96"/>
        <v>-6.0577164823278122E-2</v>
      </c>
    </row>
    <row r="3004" spans="2:8">
      <c r="B3004" s="13">
        <v>40723</v>
      </c>
      <c r="C3004">
        <v>100.590622</v>
      </c>
      <c r="D3004" s="262">
        <f t="shared" si="95"/>
        <v>-0.8899364124931477</v>
      </c>
      <c r="E3004" s="105">
        <v>-1.8413279073953074E-3</v>
      </c>
      <c r="G3004">
        <v>2997</v>
      </c>
      <c r="H3004">
        <f t="shared" ca="1" si="96"/>
        <v>-7.728729949853351E-2</v>
      </c>
    </row>
    <row r="3005" spans="2:8">
      <c r="B3005" s="13">
        <v>42342</v>
      </c>
      <c r="C3005">
        <v>913.93188499999997</v>
      </c>
      <c r="D3005" s="262">
        <f t="shared" si="95"/>
        <v>2.2450504064723229</v>
      </c>
      <c r="E3005" s="105">
        <v>-1.8436797025168192E-3</v>
      </c>
      <c r="G3005">
        <v>2998</v>
      </c>
      <c r="H3005">
        <f t="shared" ca="1" si="96"/>
        <v>-2.8289818448203614E-2</v>
      </c>
    </row>
    <row r="3006" spans="2:8">
      <c r="B3006" s="13">
        <v>41942</v>
      </c>
      <c r="C3006">
        <v>281.638733</v>
      </c>
      <c r="D3006" s="262">
        <f t="shared" si="95"/>
        <v>-0.61271468284008812</v>
      </c>
      <c r="E3006" s="105">
        <v>-1.8519620790641734E-3</v>
      </c>
      <c r="G3006">
        <v>2999</v>
      </c>
      <c r="H3006">
        <f t="shared" ca="1" si="96"/>
        <v>8.7095564835068404E-2</v>
      </c>
    </row>
    <row r="3007" spans="2:8">
      <c r="B3007" s="13">
        <v>42871</v>
      </c>
      <c r="C3007">
        <v>727.21252400000003</v>
      </c>
      <c r="D3007" s="262">
        <f t="shared" si="95"/>
        <v>6.8393172460349119</v>
      </c>
      <c r="E3007" s="105">
        <v>-1.8563587274811467E-3</v>
      </c>
      <c r="G3007">
        <v>3000</v>
      </c>
      <c r="H3007">
        <f t="shared" ca="1" si="96"/>
        <v>1.8134087379490557E-2</v>
      </c>
    </row>
    <row r="3008" spans="2:8">
      <c r="B3008" s="13">
        <v>41233</v>
      </c>
      <c r="C3008">
        <v>92.764778000000007</v>
      </c>
      <c r="D3008" s="262">
        <f t="shared" si="95"/>
        <v>-0.87915870045539479</v>
      </c>
      <c r="E3008" s="105">
        <v>-1.8778921831437575E-3</v>
      </c>
      <c r="G3008">
        <v>3001</v>
      </c>
      <c r="H3008">
        <f t="shared" ca="1" si="96"/>
        <v>-1.8638769296942404E-2</v>
      </c>
    </row>
    <row r="3009" spans="2:8">
      <c r="B3009" s="13">
        <v>43795</v>
      </c>
      <c r="C3009">
        <v>767.65789800000005</v>
      </c>
      <c r="D3009" s="262">
        <f t="shared" si="95"/>
        <v>-0.91197391120481064</v>
      </c>
      <c r="E3009" s="105">
        <v>-1.8791380608428436E-3</v>
      </c>
      <c r="G3009">
        <v>3002</v>
      </c>
      <c r="H3009">
        <f t="shared" ca="1" si="96"/>
        <v>-1.9930510628994192E-2</v>
      </c>
    </row>
    <row r="3010" spans="2:8">
      <c r="B3010" s="13">
        <v>45302</v>
      </c>
      <c r="C3010">
        <v>8720.7998050000006</v>
      </c>
      <c r="D3010" s="262">
        <f t="shared" si="95"/>
        <v>0.19657250773709461</v>
      </c>
      <c r="E3010">
        <v>-1.8827657443703041E-3</v>
      </c>
      <c r="G3010">
        <v>3003</v>
      </c>
      <c r="H3010">
        <f t="shared" ca="1" si="96"/>
        <v>4.476740757847676E-3</v>
      </c>
    </row>
    <row r="3011" spans="2:8">
      <c r="B3011" s="13">
        <v>45187</v>
      </c>
      <c r="C3011">
        <v>7288.1499020000001</v>
      </c>
      <c r="D3011" s="262">
        <f t="shared" si="95"/>
        <v>74.954627027254048</v>
      </c>
      <c r="E3011">
        <v>-1.8830715546009958E-3</v>
      </c>
      <c r="G3011">
        <v>3004</v>
      </c>
      <c r="H3011">
        <f t="shared" ca="1" si="96"/>
        <v>3.4331847660405593E-5</v>
      </c>
    </row>
    <row r="3012" spans="2:8">
      <c r="B3012" s="13">
        <v>39428</v>
      </c>
      <c r="C3012">
        <v>95.953995000000006</v>
      </c>
      <c r="D3012" s="262">
        <f t="shared" si="95"/>
        <v>2.7670456626620923</v>
      </c>
      <c r="E3012" s="105">
        <v>-1.8905247540502391E-3</v>
      </c>
      <c r="G3012">
        <v>3005</v>
      </c>
      <c r="H3012">
        <f t="shared" ca="1" si="96"/>
        <v>-2.7917559446123447E-4</v>
      </c>
    </row>
    <row r="3013" spans="2:8">
      <c r="B3013" s="13">
        <v>38064</v>
      </c>
      <c r="C3013">
        <v>25.471948999999999</v>
      </c>
      <c r="D3013" s="262">
        <f t="shared" si="95"/>
        <v>-0.99644685707585012</v>
      </c>
      <c r="E3013" s="105">
        <v>-1.8928885352874677E-3</v>
      </c>
      <c r="G3013">
        <v>3006</v>
      </c>
      <c r="H3013">
        <f t="shared" ca="1" si="96"/>
        <v>-4.6833629580786178E-2</v>
      </c>
    </row>
    <row r="3014" spans="2:8">
      <c r="B3014" s="13">
        <v>45141</v>
      </c>
      <c r="C3014">
        <v>7168.8500979999999</v>
      </c>
      <c r="D3014" s="262">
        <f t="shared" si="95"/>
        <v>76.976750434091258</v>
      </c>
      <c r="E3014">
        <v>-1.8935177593668591E-3</v>
      </c>
      <c r="G3014">
        <v>3007</v>
      </c>
      <c r="H3014">
        <f t="shared" ca="1" si="96"/>
        <v>5.2162678376028178E-2</v>
      </c>
    </row>
    <row r="3015" spans="2:8">
      <c r="B3015" s="13">
        <v>41326</v>
      </c>
      <c r="C3015">
        <v>91.935738000000001</v>
      </c>
      <c r="D3015" s="262">
        <f t="shared" si="95"/>
        <v>1.327090843394384</v>
      </c>
      <c r="E3015" s="105">
        <v>-1.8948700348576837E-3</v>
      </c>
      <c r="G3015">
        <v>3008</v>
      </c>
      <c r="H3015">
        <f t="shared" ca="1" si="96"/>
        <v>4.3346270748791119E-2</v>
      </c>
    </row>
    <row r="3016" spans="2:8">
      <c r="B3016" s="13">
        <v>39734</v>
      </c>
      <c r="C3016">
        <v>39.506725000000003</v>
      </c>
      <c r="D3016" s="262">
        <f t="shared" ref="D3016:D3079" si="97">(C3016-C3017)/C3017</f>
        <v>0.56085582446608662</v>
      </c>
      <c r="E3016" s="105">
        <v>-1.9010926539439253E-3</v>
      </c>
      <c r="G3016">
        <v>3009</v>
      </c>
      <c r="H3016">
        <f t="shared" ca="1" si="96"/>
        <v>4.331280603177029E-2</v>
      </c>
    </row>
    <row r="3017" spans="2:8">
      <c r="B3017" s="13">
        <v>38072</v>
      </c>
      <c r="C3017">
        <v>25.310938</v>
      </c>
      <c r="D3017" s="262">
        <f t="shared" si="97"/>
        <v>-0.96361606544378287</v>
      </c>
      <c r="E3017" s="105">
        <v>-1.9047100780622615E-3</v>
      </c>
      <c r="G3017">
        <v>3010</v>
      </c>
      <c r="H3017">
        <f t="shared" ref="H3017:H3080" ca="1" si="98">_xlfn.NORM.INV(RAND(),N$9,N$10)</f>
        <v>-8.4517663868998533E-2</v>
      </c>
    </row>
    <row r="3018" spans="2:8">
      <c r="B3018" s="13">
        <v>42776</v>
      </c>
      <c r="C3018">
        <v>695.66247599999997</v>
      </c>
      <c r="D3018" s="262">
        <f t="shared" si="97"/>
        <v>10.43738806143884</v>
      </c>
      <c r="E3018" s="105">
        <v>-1.9070858403438028E-3</v>
      </c>
      <c r="G3018">
        <v>3011</v>
      </c>
      <c r="H3018">
        <f t="shared" ca="1" si="98"/>
        <v>-2.9405404641706042E-2</v>
      </c>
    </row>
    <row r="3019" spans="2:8">
      <c r="B3019" s="13">
        <v>38499</v>
      </c>
      <c r="C3019">
        <v>60.823543999999998</v>
      </c>
      <c r="D3019" s="262">
        <f t="shared" si="97"/>
        <v>-0.49159413424090109</v>
      </c>
      <c r="E3019" s="105">
        <v>-1.9157277051968305E-3</v>
      </c>
      <c r="G3019">
        <v>3012</v>
      </c>
      <c r="H3019">
        <f t="shared" ca="1" si="98"/>
        <v>-1.4127964793944459E-2</v>
      </c>
    </row>
    <row r="3020" spans="2:8">
      <c r="B3020" s="13">
        <v>39261</v>
      </c>
      <c r="C3020">
        <v>119.635803</v>
      </c>
      <c r="D3020" s="262">
        <f t="shared" si="97"/>
        <v>0.36750157715703924</v>
      </c>
      <c r="E3020" s="105">
        <v>-1.9312273788378458E-3</v>
      </c>
      <c r="G3020">
        <v>3013</v>
      </c>
      <c r="H3020">
        <f t="shared" ca="1" si="98"/>
        <v>-9.7840578782241415E-3</v>
      </c>
    </row>
    <row r="3021" spans="2:8">
      <c r="B3021" s="13">
        <v>41059</v>
      </c>
      <c r="C3021">
        <v>87.484947000000005</v>
      </c>
      <c r="D3021" s="262">
        <f t="shared" si="97"/>
        <v>-0.71258128996006653</v>
      </c>
      <c r="E3021" s="105">
        <v>-1.9331489090404566E-3</v>
      </c>
      <c r="G3021">
        <v>3014</v>
      </c>
      <c r="H3021">
        <f t="shared" ca="1" si="98"/>
        <v>-5.205573451061582E-3</v>
      </c>
    </row>
    <row r="3022" spans="2:8">
      <c r="B3022" s="13">
        <v>41901</v>
      </c>
      <c r="C3022">
        <v>304.381531</v>
      </c>
      <c r="D3022" s="262">
        <f t="shared" si="97"/>
        <v>2.5593953661016995</v>
      </c>
      <c r="E3022" s="105">
        <v>-1.9371921952222896E-3</v>
      </c>
      <c r="G3022">
        <v>3015</v>
      </c>
      <c r="H3022">
        <f t="shared" ca="1" si="98"/>
        <v>-3.6655569903658834E-2</v>
      </c>
    </row>
    <row r="3023" spans="2:8">
      <c r="B3023" s="13">
        <v>40840</v>
      </c>
      <c r="C3023">
        <v>85.514954000000003</v>
      </c>
      <c r="D3023" s="262">
        <f t="shared" si="97"/>
        <v>-0.68883590701150732</v>
      </c>
      <c r="E3023" s="105">
        <v>-1.9775828043942316E-3</v>
      </c>
      <c r="G3023">
        <v>3016</v>
      </c>
      <c r="H3023">
        <f t="shared" ca="1" si="98"/>
        <v>3.4891887036869254E-2</v>
      </c>
    </row>
    <row r="3024" spans="2:8">
      <c r="B3024" s="13">
        <v>41956</v>
      </c>
      <c r="C3024">
        <v>274.82269300000002</v>
      </c>
      <c r="D3024" s="262">
        <f t="shared" si="97"/>
        <v>1.5978901447892218</v>
      </c>
      <c r="E3024" s="105">
        <v>-1.9803244320924728E-3</v>
      </c>
      <c r="G3024">
        <v>3017</v>
      </c>
      <c r="H3024">
        <f t="shared" ca="1" si="98"/>
        <v>1.4179357671764784E-2</v>
      </c>
    </row>
    <row r="3025" spans="2:8">
      <c r="B3025" s="13">
        <v>40743</v>
      </c>
      <c r="C3025">
        <v>105.78688</v>
      </c>
      <c r="D3025" s="262">
        <f t="shared" si="97"/>
        <v>0.36153149641242133</v>
      </c>
      <c r="E3025" s="105">
        <v>-1.9982793184387922E-3</v>
      </c>
      <c r="G3025">
        <v>3018</v>
      </c>
      <c r="H3025">
        <f t="shared" ca="1" si="98"/>
        <v>1.1492078240580581E-2</v>
      </c>
    </row>
    <row r="3026" spans="2:8">
      <c r="B3026" s="13">
        <v>41529</v>
      </c>
      <c r="C3026">
        <v>77.696976000000006</v>
      </c>
      <c r="D3026" s="262">
        <f t="shared" si="97"/>
        <v>-0.13277084171459586</v>
      </c>
      <c r="E3026" s="105">
        <v>-2.0119682303769504E-3</v>
      </c>
      <c r="G3026">
        <v>3019</v>
      </c>
      <c r="H3026">
        <f t="shared" ca="1" si="98"/>
        <v>3.3763774167708642E-2</v>
      </c>
    </row>
    <row r="3027" spans="2:8">
      <c r="B3027" s="13">
        <v>39391</v>
      </c>
      <c r="C3027">
        <v>89.592208999999997</v>
      </c>
      <c r="D3027" s="262">
        <f t="shared" si="97"/>
        <v>0.15088919638172651</v>
      </c>
      <c r="E3027" s="105">
        <v>-2.024584767138161E-3</v>
      </c>
      <c r="G3027">
        <v>3020</v>
      </c>
      <c r="H3027">
        <f t="shared" ca="1" si="98"/>
        <v>-1.8380618179518603E-2</v>
      </c>
    </row>
    <row r="3028" spans="2:8">
      <c r="B3028" s="13">
        <v>39009</v>
      </c>
      <c r="C3028">
        <v>77.846076999999994</v>
      </c>
      <c r="D3028" s="262">
        <f t="shared" si="97"/>
        <v>-0.9889823828237837</v>
      </c>
      <c r="E3028" s="105">
        <v>-2.054103059098747E-3</v>
      </c>
      <c r="G3028">
        <v>3021</v>
      </c>
      <c r="H3028">
        <f t="shared" ca="1" si="98"/>
        <v>1.0469599764176777E-2</v>
      </c>
    </row>
    <row r="3029" spans="2:8">
      <c r="B3029" s="13">
        <v>45154</v>
      </c>
      <c r="C3029">
        <v>7065.6000979999999</v>
      </c>
      <c r="D3029" s="262">
        <f t="shared" si="97"/>
        <v>4.2245817312400087</v>
      </c>
      <c r="E3029">
        <v>-2.0621022849482379E-3</v>
      </c>
      <c r="G3029">
        <v>3022</v>
      </c>
      <c r="H3029">
        <f t="shared" ca="1" si="98"/>
        <v>3.6485679763465853E-2</v>
      </c>
    </row>
    <row r="3030" spans="2:8">
      <c r="B3030" s="13">
        <v>43311</v>
      </c>
      <c r="C3030">
        <v>1352.376221</v>
      </c>
      <c r="D3030" s="262">
        <f t="shared" si="97"/>
        <v>17.216016648255692</v>
      </c>
      <c r="E3030" s="105">
        <v>-2.0653787494754093E-3</v>
      </c>
      <c r="G3030">
        <v>3023</v>
      </c>
      <c r="H3030">
        <f t="shared" ca="1" si="98"/>
        <v>-1.1819262534652923E-2</v>
      </c>
    </row>
    <row r="3031" spans="2:8">
      <c r="B3031" s="13">
        <v>38604</v>
      </c>
      <c r="C3031">
        <v>74.241050999999999</v>
      </c>
      <c r="D3031" s="262">
        <f t="shared" si="97"/>
        <v>-0.34096176161409963</v>
      </c>
      <c r="E3031" s="105">
        <v>-2.0737055722251487E-3</v>
      </c>
      <c r="G3031">
        <v>3024</v>
      </c>
      <c r="H3031">
        <f t="shared" ca="1" si="98"/>
        <v>3.0613828570864761E-2</v>
      </c>
    </row>
    <row r="3032" spans="2:8">
      <c r="B3032" s="13">
        <v>40354</v>
      </c>
      <c r="C3032">
        <v>112.650597</v>
      </c>
      <c r="D3032" s="262">
        <f t="shared" si="97"/>
        <v>-0.98534483403258855</v>
      </c>
      <c r="E3032" s="105">
        <v>-2.0834420715564331E-3</v>
      </c>
      <c r="G3032">
        <v>3025</v>
      </c>
      <c r="H3032">
        <f t="shared" ca="1" si="98"/>
        <v>-3.5430055130266286E-2</v>
      </c>
    </row>
    <row r="3033" spans="2:8">
      <c r="B3033" s="13">
        <v>45358</v>
      </c>
      <c r="C3033">
        <v>7686.75</v>
      </c>
      <c r="D3033" s="262">
        <f t="shared" si="97"/>
        <v>0.16921839212779294</v>
      </c>
      <c r="E3033">
        <v>-2.1031156362033765E-3</v>
      </c>
      <c r="G3033">
        <v>3026</v>
      </c>
      <c r="H3033">
        <f t="shared" ca="1" si="98"/>
        <v>-2.3696238910615609E-2</v>
      </c>
    </row>
    <row r="3034" spans="2:8">
      <c r="B3034" s="13">
        <v>44623</v>
      </c>
      <c r="C3034">
        <v>6574.263672</v>
      </c>
      <c r="D3034" s="262">
        <f t="shared" si="97"/>
        <v>215.49589309865516</v>
      </c>
      <c r="E3034" s="105">
        <v>-2.1053919693810861E-3</v>
      </c>
      <c r="G3034">
        <v>3027</v>
      </c>
      <c r="H3034">
        <f t="shared" ca="1" si="98"/>
        <v>2.0348849388913824E-3</v>
      </c>
    </row>
    <row r="3035" spans="2:8">
      <c r="B3035" s="13">
        <v>37616</v>
      </c>
      <c r="C3035">
        <v>30.366689999999998</v>
      </c>
      <c r="D3035" s="262">
        <f t="shared" si="97"/>
        <v>1.0616959892905586E-3</v>
      </c>
      <c r="E3035" s="105">
        <v>-2.1162895539959497E-3</v>
      </c>
      <c r="G3035">
        <v>3028</v>
      </c>
      <c r="H3035">
        <f t="shared" ca="1" si="98"/>
        <v>2.3185573535315127E-2</v>
      </c>
    </row>
    <row r="3036" spans="2:8">
      <c r="B3036" s="13">
        <v>37524</v>
      </c>
      <c r="C3036">
        <v>30.334484</v>
      </c>
      <c r="D3036" s="262">
        <f t="shared" si="97"/>
        <v>-0.97463118318894293</v>
      </c>
      <c r="E3036" s="105">
        <v>-2.1187942600410241E-3</v>
      </c>
      <c r="G3036">
        <v>3029</v>
      </c>
      <c r="H3036">
        <f t="shared" ca="1" si="98"/>
        <v>2.1978648615675615E-2</v>
      </c>
    </row>
    <row r="3037" spans="2:8">
      <c r="B3037" s="13">
        <v>44082</v>
      </c>
      <c r="C3037">
        <v>1195.739014</v>
      </c>
      <c r="D3037" s="262">
        <f t="shared" si="97"/>
        <v>-0.84147174253422163</v>
      </c>
      <c r="E3037" s="105">
        <v>-2.1283797872842037E-3</v>
      </c>
      <c r="G3037">
        <v>3030</v>
      </c>
      <c r="H3037">
        <f t="shared" ca="1" si="98"/>
        <v>-2.4807960918777159E-3</v>
      </c>
    </row>
    <row r="3038" spans="2:8">
      <c r="B3038" s="13">
        <v>45125</v>
      </c>
      <c r="C3038">
        <v>7542.75</v>
      </c>
      <c r="D3038" s="262">
        <f t="shared" si="97"/>
        <v>8.5344297653896231</v>
      </c>
      <c r="E3038">
        <v>-2.136541323391123E-3</v>
      </c>
      <c r="G3038">
        <v>3031</v>
      </c>
      <c r="H3038">
        <f t="shared" ca="1" si="98"/>
        <v>4.2311200993293961E-2</v>
      </c>
    </row>
    <row r="3039" spans="2:8">
      <c r="B3039" s="13">
        <v>43034</v>
      </c>
      <c r="C3039">
        <v>791.10656700000004</v>
      </c>
      <c r="D3039" s="262">
        <f t="shared" si="97"/>
        <v>7.2661470255842291</v>
      </c>
      <c r="E3039" s="105">
        <v>-2.1376906593512817E-3</v>
      </c>
      <c r="G3039">
        <v>3032</v>
      </c>
      <c r="H3039">
        <f t="shared" ca="1" si="98"/>
        <v>-4.1927205106177992E-2</v>
      </c>
    </row>
    <row r="3040" spans="2:8">
      <c r="B3040" s="13">
        <v>40716</v>
      </c>
      <c r="C3040">
        <v>95.704391000000001</v>
      </c>
      <c r="D3040" s="262">
        <f t="shared" si="97"/>
        <v>0.56964385414547869</v>
      </c>
      <c r="E3040" s="105">
        <v>-2.1496796891036733E-3</v>
      </c>
      <c r="G3040">
        <v>3033</v>
      </c>
      <c r="H3040">
        <f t="shared" ca="1" si="98"/>
        <v>-2.9665275997502606E-2</v>
      </c>
    </row>
    <row r="3041" spans="2:8">
      <c r="B3041" s="13">
        <v>39681</v>
      </c>
      <c r="C3041">
        <v>60.972042000000002</v>
      </c>
      <c r="D3041" s="262">
        <f t="shared" si="97"/>
        <v>-0.92487569197741992</v>
      </c>
      <c r="E3041" s="105">
        <v>-2.1553344827119109E-3</v>
      </c>
      <c r="G3041">
        <v>3034</v>
      </c>
      <c r="H3041">
        <f t="shared" ca="1" si="98"/>
        <v>-1.083473024860321E-2</v>
      </c>
    </row>
    <row r="3042" spans="2:8">
      <c r="B3042" s="13">
        <v>43622</v>
      </c>
      <c r="C3042">
        <v>811.61535600000002</v>
      </c>
      <c r="D3042" s="262">
        <f t="shared" si="97"/>
        <v>8.2080841864368512</v>
      </c>
      <c r="E3042" s="105">
        <v>-2.1582947065290066E-3</v>
      </c>
      <c r="G3042">
        <v>3035</v>
      </c>
      <c r="H3042">
        <f t="shared" ca="1" si="98"/>
        <v>-1.9410370666932901E-2</v>
      </c>
    </row>
    <row r="3043" spans="2:8">
      <c r="B3043" s="13">
        <v>41065</v>
      </c>
      <c r="C3043">
        <v>88.141609000000003</v>
      </c>
      <c r="D3043" s="262">
        <f t="shared" si="97"/>
        <v>-0.90635967979381438</v>
      </c>
      <c r="E3043" s="105">
        <v>-2.158339433407484E-3</v>
      </c>
      <c r="G3043">
        <v>3036</v>
      </c>
      <c r="H3043">
        <f t="shared" ca="1" si="98"/>
        <v>-1.7262246463280489E-2</v>
      </c>
    </row>
    <row r="3044" spans="2:8">
      <c r="B3044" s="13">
        <v>43426</v>
      </c>
      <c r="C3044">
        <v>941.27838099999997</v>
      </c>
      <c r="D3044" s="262">
        <f t="shared" si="97"/>
        <v>0.95679531009607599</v>
      </c>
      <c r="E3044" s="105">
        <v>-2.1627487525841638E-3</v>
      </c>
      <c r="G3044">
        <v>3037</v>
      </c>
      <c r="H3044">
        <f t="shared" ca="1" si="98"/>
        <v>1.0781582339606358E-2</v>
      </c>
    </row>
    <row r="3045" spans="2:8">
      <c r="B3045" s="13">
        <v>42061</v>
      </c>
      <c r="C3045">
        <v>481.03057899999999</v>
      </c>
      <c r="D3045" s="262">
        <f t="shared" si="97"/>
        <v>4.4825082916526773</v>
      </c>
      <c r="E3045" s="105">
        <v>-2.1678009634600805E-3</v>
      </c>
      <c r="G3045">
        <v>3038</v>
      </c>
      <c r="H3045">
        <f t="shared" ca="1" si="98"/>
        <v>2.1457057082990027E-3</v>
      </c>
    </row>
    <row r="3046" spans="2:8">
      <c r="B3046" s="13">
        <v>41061</v>
      </c>
      <c r="C3046">
        <v>87.739142999999999</v>
      </c>
      <c r="D3046" s="262">
        <f t="shared" si="97"/>
        <v>-0.95515594620151978</v>
      </c>
      <c r="E3046" s="105">
        <v>-2.1680482103793052E-3</v>
      </c>
      <c r="G3046">
        <v>3039</v>
      </c>
      <c r="H3046">
        <f t="shared" ca="1" si="98"/>
        <v>-8.2701178394732656E-3</v>
      </c>
    </row>
    <row r="3047" spans="2:8">
      <c r="B3047" s="13">
        <v>44202</v>
      </c>
      <c r="C3047">
        <v>1956.5390629999999</v>
      </c>
      <c r="D3047" s="262">
        <f t="shared" si="97"/>
        <v>17.862858735318635</v>
      </c>
      <c r="E3047" s="105">
        <v>-2.1760669848002634E-3</v>
      </c>
      <c r="G3047">
        <v>3040</v>
      </c>
      <c r="H3047">
        <f t="shared" ca="1" si="98"/>
        <v>-1.0787291334239708E-2</v>
      </c>
    </row>
    <row r="3048" spans="2:8">
      <c r="B3048" s="13">
        <v>40435</v>
      </c>
      <c r="C3048">
        <v>103.724419</v>
      </c>
      <c r="D3048" s="262">
        <f t="shared" si="97"/>
        <v>-0.88842694354985063</v>
      </c>
      <c r="E3048" s="105">
        <v>-2.1817829974825282E-3</v>
      </c>
      <c r="G3048">
        <v>3041</v>
      </c>
      <c r="H3048">
        <f t="shared" ca="1" si="98"/>
        <v>-6.4875656166122841E-2</v>
      </c>
    </row>
    <row r="3049" spans="2:8">
      <c r="B3049" s="13">
        <v>43539</v>
      </c>
      <c r="C3049">
        <v>929.65472399999999</v>
      </c>
      <c r="D3049" s="262">
        <f t="shared" si="97"/>
        <v>7.190019792058159</v>
      </c>
      <c r="E3049" s="105">
        <v>-2.1896654864319094E-3</v>
      </c>
      <c r="G3049">
        <v>3042</v>
      </c>
      <c r="H3049">
        <f t="shared" ca="1" si="98"/>
        <v>-1.7955825489253049E-2</v>
      </c>
    </row>
    <row r="3050" spans="2:8">
      <c r="B3050" s="13">
        <v>39213</v>
      </c>
      <c r="C3050">
        <v>113.51068100000001</v>
      </c>
      <c r="D3050" s="262">
        <f t="shared" si="97"/>
        <v>-0.975650498771646</v>
      </c>
      <c r="E3050" s="105">
        <v>-2.1912367828271421E-3</v>
      </c>
      <c r="G3050">
        <v>3043</v>
      </c>
      <c r="H3050">
        <f t="shared" ca="1" si="98"/>
        <v>6.9191711544744662E-3</v>
      </c>
    </row>
    <row r="3051" spans="2:8">
      <c r="B3051" s="13">
        <v>44426</v>
      </c>
      <c r="C3051">
        <v>4661.7250979999999</v>
      </c>
      <c r="D3051" s="262">
        <f t="shared" si="97"/>
        <v>4.215439285045024</v>
      </c>
      <c r="E3051" s="105">
        <v>-2.1974784334907408E-3</v>
      </c>
      <c r="G3051">
        <v>3044</v>
      </c>
      <c r="H3051">
        <f t="shared" ca="1" si="98"/>
        <v>-1.8451030213498861E-2</v>
      </c>
    </row>
    <row r="3052" spans="2:8">
      <c r="B3052" s="13">
        <v>43062</v>
      </c>
      <c r="C3052">
        <v>893.831726</v>
      </c>
      <c r="D3052" s="262">
        <f t="shared" si="97"/>
        <v>1.3551030811267616E-3</v>
      </c>
      <c r="E3052" s="105">
        <v>-2.2072729272057936E-3</v>
      </c>
      <c r="G3052">
        <v>3045</v>
      </c>
      <c r="H3052">
        <f t="shared" ca="1" si="98"/>
        <v>4.9838523070910211E-2</v>
      </c>
    </row>
    <row r="3053" spans="2:8">
      <c r="B3053" s="13">
        <v>44021</v>
      </c>
      <c r="C3053">
        <v>892.62213099999997</v>
      </c>
      <c r="D3053" s="262">
        <f t="shared" si="97"/>
        <v>11.806909760541545</v>
      </c>
      <c r="E3053" s="105">
        <v>-2.2078069727622671E-3</v>
      </c>
      <c r="G3053">
        <v>3046</v>
      </c>
      <c r="H3053">
        <f t="shared" ca="1" si="98"/>
        <v>6.6070465673108399E-3</v>
      </c>
    </row>
    <row r="3054" spans="2:8">
      <c r="B3054" s="13">
        <v>38826</v>
      </c>
      <c r="C3054">
        <v>69.698479000000006</v>
      </c>
      <c r="D3054" s="262">
        <f t="shared" si="97"/>
        <v>-0.29100642572762503</v>
      </c>
      <c r="E3054" s="105">
        <v>-2.208774318005429E-3</v>
      </c>
      <c r="G3054">
        <v>3047</v>
      </c>
      <c r="H3054">
        <f t="shared" ca="1" si="98"/>
        <v>-3.7180520549587676E-2</v>
      </c>
    </row>
    <row r="3055" spans="2:8">
      <c r="B3055" s="13">
        <v>41178</v>
      </c>
      <c r="C3055">
        <v>98.306220999999994</v>
      </c>
      <c r="D3055" s="262">
        <f t="shared" si="97"/>
        <v>-0.98562571887282513</v>
      </c>
      <c r="E3055" s="105">
        <v>-2.214375524533825E-3</v>
      </c>
      <c r="G3055">
        <v>3048</v>
      </c>
      <c r="H3055">
        <f t="shared" ca="1" si="98"/>
        <v>4.3483620543954819E-2</v>
      </c>
    </row>
    <row r="3056" spans="2:8">
      <c r="B3056" s="13">
        <v>44868</v>
      </c>
      <c r="C3056">
        <v>6839.0356449999999</v>
      </c>
      <c r="D3056" s="262">
        <f t="shared" si="97"/>
        <v>85.100582417864231</v>
      </c>
      <c r="E3056" s="105">
        <v>-2.2292921982007053E-3</v>
      </c>
      <c r="G3056">
        <v>3049</v>
      </c>
      <c r="H3056">
        <f t="shared" ca="1" si="98"/>
        <v>-3.625336742896932E-2</v>
      </c>
    </row>
    <row r="3057" spans="2:8">
      <c r="B3057" s="13">
        <v>39003</v>
      </c>
      <c r="C3057">
        <v>79.430770999999993</v>
      </c>
      <c r="D3057" s="262">
        <f t="shared" si="97"/>
        <v>-0.89951226449130373</v>
      </c>
      <c r="E3057" s="105">
        <v>-2.2365235971724454E-3</v>
      </c>
      <c r="G3057">
        <v>3050</v>
      </c>
      <c r="H3057">
        <f t="shared" ca="1" si="98"/>
        <v>1.0161183525761279E-2</v>
      </c>
    </row>
    <row r="3058" spans="2:8">
      <c r="B3058" s="13">
        <v>42921</v>
      </c>
      <c r="C3058">
        <v>790.45239300000003</v>
      </c>
      <c r="D3058" s="262">
        <f t="shared" si="97"/>
        <v>22.64485841276101</v>
      </c>
      <c r="E3058" s="105">
        <v>-2.2370120542417504E-3</v>
      </c>
      <c r="G3058">
        <v>3051</v>
      </c>
      <c r="H3058">
        <f t="shared" ca="1" si="98"/>
        <v>-2.5580767756506789E-2</v>
      </c>
    </row>
    <row r="3059" spans="2:8">
      <c r="B3059" s="13">
        <v>39919</v>
      </c>
      <c r="C3059">
        <v>33.430202000000001</v>
      </c>
      <c r="D3059" s="262">
        <f t="shared" si="97"/>
        <v>-0.95892314794243516</v>
      </c>
      <c r="E3059" s="105">
        <v>-2.2462307116901379E-3</v>
      </c>
      <c r="G3059">
        <v>3052</v>
      </c>
      <c r="H3059">
        <f t="shared" ca="1" si="98"/>
        <v>1.976555586841295E-2</v>
      </c>
    </row>
    <row r="3060" spans="2:8">
      <c r="B3060" s="13">
        <v>43591</v>
      </c>
      <c r="C3060">
        <v>813.84527600000001</v>
      </c>
      <c r="D3060" s="262">
        <f t="shared" si="97"/>
        <v>-0.10980793182767298</v>
      </c>
      <c r="E3060" s="105">
        <v>-2.2683475276058115E-3</v>
      </c>
      <c r="G3060">
        <v>3053</v>
      </c>
      <c r="H3060">
        <f t="shared" ca="1" si="98"/>
        <v>4.70693350687909E-2</v>
      </c>
    </row>
    <row r="3061" spans="2:8">
      <c r="B3061" s="13">
        <v>43564</v>
      </c>
      <c r="C3061">
        <v>914.23559599999999</v>
      </c>
      <c r="D3061" s="262">
        <f t="shared" si="97"/>
        <v>5.1639789551045532E-3</v>
      </c>
      <c r="E3061" s="105">
        <v>-2.2781527110218832E-3</v>
      </c>
      <c r="G3061">
        <v>3054</v>
      </c>
      <c r="H3061">
        <f t="shared" ca="1" si="98"/>
        <v>-8.3974201919949185E-2</v>
      </c>
    </row>
    <row r="3062" spans="2:8">
      <c r="B3062" s="13">
        <v>43552</v>
      </c>
      <c r="C3062">
        <v>909.53875700000003</v>
      </c>
      <c r="D3062" s="262">
        <f t="shared" si="97"/>
        <v>0.14293573539176718</v>
      </c>
      <c r="E3062" s="105">
        <v>-2.2898244389132753E-3</v>
      </c>
      <c r="G3062">
        <v>3055</v>
      </c>
      <c r="H3062">
        <f t="shared" ca="1" si="98"/>
        <v>-8.8862801759161426E-3</v>
      </c>
    </row>
    <row r="3063" spans="2:8">
      <c r="B3063" s="13">
        <v>43830</v>
      </c>
      <c r="C3063">
        <v>795.79168700000002</v>
      </c>
      <c r="D3063" s="262">
        <f t="shared" si="97"/>
        <v>-0.87240804846823339</v>
      </c>
      <c r="E3063" s="105">
        <v>-2.2950287471480263E-3</v>
      </c>
      <c r="G3063">
        <v>3056</v>
      </c>
      <c r="H3063">
        <f t="shared" ca="1" si="98"/>
        <v>-3.9327606980326779E-2</v>
      </c>
    </row>
    <row r="3064" spans="2:8">
      <c r="B3064" s="13">
        <v>44925</v>
      </c>
      <c r="C3064">
        <v>6237.0053710000002</v>
      </c>
      <c r="D3064" s="262">
        <f t="shared" si="97"/>
        <v>225.52929098935394</v>
      </c>
      <c r="E3064" s="105">
        <v>-2.3014403303723797E-3</v>
      </c>
      <c r="G3064">
        <v>3057</v>
      </c>
      <c r="H3064">
        <f t="shared" ca="1" si="98"/>
        <v>4.678497733623474E-2</v>
      </c>
    </row>
    <row r="3065" spans="2:8">
      <c r="B3065" s="13">
        <v>38082</v>
      </c>
      <c r="C3065">
        <v>27.532886999999999</v>
      </c>
      <c r="D3065" s="262">
        <f t="shared" si="97"/>
        <v>1.1709526508157184E-3</v>
      </c>
      <c r="E3065" s="105">
        <v>-2.3336711684372709E-3</v>
      </c>
      <c r="G3065">
        <v>3058</v>
      </c>
      <c r="H3065">
        <f t="shared" ca="1" si="98"/>
        <v>7.2136909112874761E-3</v>
      </c>
    </row>
    <row r="3066" spans="2:8">
      <c r="B3066" s="13">
        <v>37809</v>
      </c>
      <c r="C3066">
        <v>27.500685000000001</v>
      </c>
      <c r="D3066" s="262">
        <f t="shared" si="97"/>
        <v>-0.97067246976706079</v>
      </c>
      <c r="E3066" s="105">
        <v>-2.3366145604291327E-3</v>
      </c>
      <c r="G3066">
        <v>3059</v>
      </c>
      <c r="H3066">
        <f t="shared" ca="1" si="98"/>
        <v>-7.078327573805456E-3</v>
      </c>
    </row>
    <row r="3067" spans="2:8">
      <c r="B3067" s="13">
        <v>43139</v>
      </c>
      <c r="C3067">
        <v>937.70886199999995</v>
      </c>
      <c r="D3067" s="262">
        <f t="shared" si="97"/>
        <v>-0.87275384365023512</v>
      </c>
      <c r="E3067" s="105">
        <v>-2.3541411013687243E-3</v>
      </c>
      <c r="G3067">
        <v>3060</v>
      </c>
      <c r="H3067">
        <f t="shared" ca="1" si="98"/>
        <v>7.8785995303060699E-3</v>
      </c>
    </row>
    <row r="3068" spans="2:8">
      <c r="B3068" s="13">
        <v>44593</v>
      </c>
      <c r="C3068">
        <v>7369.2509769999997</v>
      </c>
      <c r="D3068" s="262">
        <f t="shared" si="97"/>
        <v>25.535956930753162</v>
      </c>
      <c r="E3068" s="105">
        <v>-2.3588188812922782E-3</v>
      </c>
      <c r="G3068">
        <v>3061</v>
      </c>
      <c r="H3068">
        <f t="shared" ca="1" si="98"/>
        <v>-3.1762312912739831E-3</v>
      </c>
    </row>
    <row r="3069" spans="2:8">
      <c r="B3069" s="13">
        <v>41879</v>
      </c>
      <c r="C3069">
        <v>277.70812999999998</v>
      </c>
      <c r="D3069" s="262">
        <f t="shared" si="97"/>
        <v>2.1582944158201514</v>
      </c>
      <c r="E3069" s="105">
        <v>-2.366818126923507E-3</v>
      </c>
      <c r="G3069">
        <v>3062</v>
      </c>
      <c r="H3069">
        <f t="shared" ca="1" si="98"/>
        <v>1.4517036852351608E-2</v>
      </c>
    </row>
    <row r="3070" spans="2:8">
      <c r="B3070" s="13">
        <v>41064</v>
      </c>
      <c r="C3070">
        <v>87.929778999999996</v>
      </c>
      <c r="D3070" s="262">
        <f t="shared" si="97"/>
        <v>-0.14221559722284369</v>
      </c>
      <c r="E3070" s="105">
        <v>-2.4032917302429339E-3</v>
      </c>
      <c r="G3070">
        <v>3063</v>
      </c>
      <c r="H3070">
        <f t="shared" ca="1" si="98"/>
        <v>-1.1077242854774991E-2</v>
      </c>
    </row>
    <row r="3071" spans="2:8">
      <c r="B3071" s="13">
        <v>40410</v>
      </c>
      <c r="C3071">
        <v>102.50801800000001</v>
      </c>
      <c r="D3071" s="262">
        <f t="shared" si="97"/>
        <v>0.52133163838089269</v>
      </c>
      <c r="E3071" s="105">
        <v>-2.4077948502030729E-3</v>
      </c>
      <c r="G3071">
        <v>3064</v>
      </c>
      <c r="H3071">
        <f t="shared" ca="1" si="98"/>
        <v>7.1644821009157519E-2</v>
      </c>
    </row>
    <row r="3072" spans="2:8">
      <c r="B3072" s="13">
        <v>39583</v>
      </c>
      <c r="C3072">
        <v>67.380454999999998</v>
      </c>
      <c r="D3072" s="262">
        <f t="shared" si="97"/>
        <v>-0.99023958747888374</v>
      </c>
      <c r="E3072" s="105">
        <v>-2.4220785569689508E-3</v>
      </c>
      <c r="G3072">
        <v>3065</v>
      </c>
      <c r="H3072">
        <f t="shared" ca="1" si="98"/>
        <v>3.468588085602603E-2</v>
      </c>
    </row>
    <row r="3073" spans="2:8">
      <c r="B3073" s="13">
        <v>44629</v>
      </c>
      <c r="C3073">
        <v>6903.4433589999999</v>
      </c>
      <c r="D3073" s="262">
        <f t="shared" si="97"/>
        <v>23.799793092552708</v>
      </c>
      <c r="E3073" s="105">
        <v>-2.4322777706058856E-3</v>
      </c>
      <c r="G3073">
        <v>3066</v>
      </c>
      <c r="H3073">
        <f t="shared" ca="1" si="98"/>
        <v>-1.9927678759730449E-2</v>
      </c>
    </row>
    <row r="3074" spans="2:8">
      <c r="B3074" s="13">
        <v>41883</v>
      </c>
      <c r="C3074">
        <v>278.36697400000003</v>
      </c>
      <c r="D3074" s="262">
        <f t="shared" si="97"/>
        <v>3.4042434414158063</v>
      </c>
      <c r="E3074" s="105">
        <v>-2.4426212461983962E-3</v>
      </c>
      <c r="G3074">
        <v>3067</v>
      </c>
      <c r="H3074">
        <f t="shared" ca="1" si="98"/>
        <v>-5.6368075228189561E-2</v>
      </c>
    </row>
    <row r="3075" spans="2:8">
      <c r="B3075" s="13">
        <v>40058</v>
      </c>
      <c r="C3075">
        <v>63.204265999999997</v>
      </c>
      <c r="D3075" s="262">
        <f t="shared" si="97"/>
        <v>-0.34022916428272693</v>
      </c>
      <c r="E3075" s="105">
        <v>-2.4744539429192194E-3</v>
      </c>
      <c r="G3075">
        <v>3068</v>
      </c>
      <c r="H3075">
        <f t="shared" ca="1" si="98"/>
        <v>-3.5590602703637786E-2</v>
      </c>
    </row>
    <row r="3076" spans="2:8">
      <c r="B3076" s="13">
        <v>41218</v>
      </c>
      <c r="C3076">
        <v>95.797302000000002</v>
      </c>
      <c r="D3076" s="262">
        <f t="shared" si="97"/>
        <v>-0.98575973281718898</v>
      </c>
      <c r="E3076" s="105">
        <v>-2.4988523988365057E-3</v>
      </c>
      <c r="G3076">
        <v>3069</v>
      </c>
      <c r="H3076">
        <f t="shared" ca="1" si="98"/>
        <v>3.7294113249375899E-2</v>
      </c>
    </row>
    <row r="3077" spans="2:8">
      <c r="B3077" s="13">
        <v>44890</v>
      </c>
      <c r="C3077">
        <v>6727.2124020000001</v>
      </c>
      <c r="D3077" s="262">
        <f t="shared" si="97"/>
        <v>6.6137126945685836</v>
      </c>
      <c r="E3077" s="105">
        <v>-2.5011806776211523E-3</v>
      </c>
      <c r="G3077">
        <v>3070</v>
      </c>
      <c r="H3077">
        <f t="shared" ca="1" si="98"/>
        <v>3.519972258080091E-2</v>
      </c>
    </row>
    <row r="3078" spans="2:8">
      <c r="B3078" s="13">
        <v>44018</v>
      </c>
      <c r="C3078">
        <v>883.56530799999996</v>
      </c>
      <c r="D3078" s="262">
        <f t="shared" si="97"/>
        <v>7.4171715592516008E-2</v>
      </c>
      <c r="E3078" s="105">
        <v>-2.5017495542982849E-3</v>
      </c>
      <c r="G3078">
        <v>3071</v>
      </c>
      <c r="H3078">
        <f t="shared" ca="1" si="98"/>
        <v>5.5937494965124242E-2</v>
      </c>
    </row>
    <row r="3079" spans="2:8">
      <c r="B3079" s="13">
        <v>42983</v>
      </c>
      <c r="C3079">
        <v>822.55499299999997</v>
      </c>
      <c r="D3079" s="262">
        <f t="shared" si="97"/>
        <v>9.8984795206219172</v>
      </c>
      <c r="E3079" s="105">
        <v>-2.5119387275889505E-3</v>
      </c>
      <c r="G3079">
        <v>3072</v>
      </c>
      <c r="H3079">
        <f t="shared" ca="1" si="98"/>
        <v>9.0070843796606365E-3</v>
      </c>
    </row>
    <row r="3080" spans="2:8">
      <c r="B3080" s="13">
        <v>40905</v>
      </c>
      <c r="C3080">
        <v>75.474288999999999</v>
      </c>
      <c r="D3080" s="262">
        <f t="shared" ref="D3080:D3143" si="99">(C3080-C3081)/C3081</f>
        <v>-0.89499198149964865</v>
      </c>
      <c r="E3080" s="105">
        <v>-2.5197797003705942E-3</v>
      </c>
      <c r="G3080">
        <v>3073</v>
      </c>
      <c r="H3080">
        <f t="shared" ca="1" si="98"/>
        <v>3.6197144086677637E-3</v>
      </c>
    </row>
    <row r="3081" spans="2:8">
      <c r="B3081" s="13">
        <v>42892</v>
      </c>
      <c r="C3081">
        <v>718.74786400000005</v>
      </c>
      <c r="D3081" s="262">
        <f t="shared" si="99"/>
        <v>-0.90265288054067838</v>
      </c>
      <c r="E3081" s="105">
        <v>-2.5241896027583836E-3</v>
      </c>
      <c r="G3081">
        <v>3074</v>
      </c>
      <c r="H3081">
        <f t="shared" ref="H3081:H3144" ca="1" si="100">_xlfn.NORM.INV(RAND(),N$9,N$10)</f>
        <v>5.0507656388840824E-3</v>
      </c>
    </row>
    <row r="3082" spans="2:8">
      <c r="B3082" s="13">
        <v>45167</v>
      </c>
      <c r="C3082">
        <v>7383.3500979999999</v>
      </c>
      <c r="D3082" s="262">
        <f t="shared" si="99"/>
        <v>87.375800877444036</v>
      </c>
      <c r="E3082">
        <v>-2.5262876490466635E-3</v>
      </c>
      <c r="G3082">
        <v>3075</v>
      </c>
      <c r="H3082">
        <f t="shared" ca="1" si="100"/>
        <v>6.6552526983082061E-2</v>
      </c>
    </row>
    <row r="3083" spans="2:8">
      <c r="B3083" s="13">
        <v>40990</v>
      </c>
      <c r="C3083">
        <v>83.544929999999994</v>
      </c>
      <c r="D3083" s="262">
        <f t="shared" si="99"/>
        <v>0.59585312790435907</v>
      </c>
      <c r="E3083" s="105">
        <v>-2.529109292193325E-3</v>
      </c>
      <c r="G3083">
        <v>3076</v>
      </c>
      <c r="H3083">
        <f t="shared" ca="1" si="100"/>
        <v>3.6681265780708502E-2</v>
      </c>
    </row>
    <row r="3084" spans="2:8">
      <c r="B3084" s="13">
        <v>38309</v>
      </c>
      <c r="C3084">
        <v>52.351264999999998</v>
      </c>
      <c r="D3084" s="262">
        <f t="shared" si="99"/>
        <v>-0.92720575178634679</v>
      </c>
      <c r="E3084" s="105">
        <v>-2.54220792607499E-3</v>
      </c>
      <c r="G3084">
        <v>3077</v>
      </c>
      <c r="H3084">
        <f t="shared" ca="1" si="100"/>
        <v>4.5629624780885301E-2</v>
      </c>
    </row>
    <row r="3085" spans="2:8">
      <c r="B3085" s="13">
        <v>42901</v>
      </c>
      <c r="C3085">
        <v>719.16760299999999</v>
      </c>
      <c r="D3085" s="262">
        <f t="shared" si="99"/>
        <v>7.4827652923299439</v>
      </c>
      <c r="E3085" s="105">
        <v>-2.5550608757514029E-3</v>
      </c>
      <c r="G3085">
        <v>3078</v>
      </c>
      <c r="H3085">
        <f t="shared" ca="1" si="100"/>
        <v>-3.7277977974410473E-2</v>
      </c>
    </row>
    <row r="3086" spans="2:8">
      <c r="B3086" s="13">
        <v>41386</v>
      </c>
      <c r="C3086">
        <v>84.779854</v>
      </c>
      <c r="D3086" s="262">
        <f t="shared" si="99"/>
        <v>-0.16412129924247743</v>
      </c>
      <c r="E3086" s="105">
        <v>-2.5666716738424415E-3</v>
      </c>
      <c r="G3086">
        <v>3079</v>
      </c>
      <c r="H3086">
        <f t="shared" ca="1" si="100"/>
        <v>1.9028596948280952E-2</v>
      </c>
    </row>
    <row r="3087" spans="2:8">
      <c r="B3087" s="13">
        <v>41288</v>
      </c>
      <c r="C3087">
        <v>101.426025</v>
      </c>
      <c r="D3087" s="262">
        <f t="shared" si="99"/>
        <v>0.96432129429424696</v>
      </c>
      <c r="E3087" s="105">
        <v>-2.5744284617470322E-3</v>
      </c>
      <c r="G3087">
        <v>3080</v>
      </c>
      <c r="H3087">
        <f t="shared" ca="1" si="100"/>
        <v>-4.843253787055931E-2</v>
      </c>
    </row>
    <row r="3088" spans="2:8">
      <c r="B3088" s="13">
        <v>38313</v>
      </c>
      <c r="C3088">
        <v>51.634132000000001</v>
      </c>
      <c r="D3088" s="262">
        <f t="shared" si="99"/>
        <v>-0.93592029850793756</v>
      </c>
      <c r="E3088" s="105">
        <v>-2.577213044743724E-3</v>
      </c>
      <c r="G3088">
        <v>3081</v>
      </c>
      <c r="H3088">
        <f t="shared" ca="1" si="100"/>
        <v>-2.2520350851132308E-2</v>
      </c>
    </row>
    <row r="3089" spans="2:8">
      <c r="B3089" s="13">
        <v>43600</v>
      </c>
      <c r="C3089">
        <v>805.77984600000002</v>
      </c>
      <c r="D3089" s="262">
        <f t="shared" si="99"/>
        <v>14.661211305461666</v>
      </c>
      <c r="E3089" s="105">
        <v>-2.5839193815132273E-3</v>
      </c>
      <c r="G3089">
        <v>3082</v>
      </c>
      <c r="H3089">
        <f t="shared" ca="1" si="100"/>
        <v>1.9712237275624242E-4</v>
      </c>
    </row>
    <row r="3090" spans="2:8">
      <c r="B3090" s="13">
        <v>38260</v>
      </c>
      <c r="C3090">
        <v>51.450671999999997</v>
      </c>
      <c r="D3090" s="262">
        <f t="shared" si="99"/>
        <v>-0.3669820760824456</v>
      </c>
      <c r="E3090" s="105">
        <v>-2.5865143122119428E-3</v>
      </c>
      <c r="G3090">
        <v>3083</v>
      </c>
      <c r="H3090">
        <f t="shared" ca="1" si="100"/>
        <v>3.2286146656649313E-2</v>
      </c>
    </row>
    <row r="3091" spans="2:8">
      <c r="B3091" s="13">
        <v>40876</v>
      </c>
      <c r="C3091">
        <v>81.278380999999996</v>
      </c>
      <c r="D3091" s="262">
        <f t="shared" si="99"/>
        <v>-0.9894580676218051</v>
      </c>
      <c r="E3091" s="105">
        <v>-2.5996491579291883E-3</v>
      </c>
      <c r="G3091">
        <v>3084</v>
      </c>
      <c r="H3091">
        <f t="shared" ca="1" si="100"/>
        <v>1.7180048812665303E-2</v>
      </c>
    </row>
    <row r="3092" spans="2:8">
      <c r="B3092" s="13">
        <v>45097</v>
      </c>
      <c r="C3092">
        <v>7710.0078130000002</v>
      </c>
      <c r="D3092" s="262">
        <f t="shared" si="99"/>
        <v>0.42605931918559931</v>
      </c>
      <c r="E3092">
        <v>-2.6056530928059538E-3</v>
      </c>
      <c r="G3092">
        <v>3085</v>
      </c>
      <c r="H3092">
        <f t="shared" ca="1" si="100"/>
        <v>-1.6340581277624312E-2</v>
      </c>
    </row>
    <row r="3093" spans="2:8">
      <c r="B3093" s="13">
        <v>44552</v>
      </c>
      <c r="C3093">
        <v>5406.5126950000003</v>
      </c>
      <c r="D3093" s="262">
        <f t="shared" si="99"/>
        <v>6.8144421328245572</v>
      </c>
      <c r="E3093" s="105">
        <v>-2.6134186289078357E-3</v>
      </c>
      <c r="G3093">
        <v>3086</v>
      </c>
      <c r="H3093">
        <f t="shared" ca="1" si="100"/>
        <v>1.1068505643820854E-2</v>
      </c>
    </row>
    <row r="3094" spans="2:8">
      <c r="B3094" s="13">
        <v>42716</v>
      </c>
      <c r="C3094">
        <v>691.86163299999998</v>
      </c>
      <c r="D3094" s="262">
        <f t="shared" si="99"/>
        <v>5.798566695407164</v>
      </c>
      <c r="E3094" s="105">
        <v>-2.6220256296933383E-3</v>
      </c>
      <c r="G3094">
        <v>3087</v>
      </c>
      <c r="H3094">
        <f t="shared" ca="1" si="100"/>
        <v>-2.8977968414096205E-2</v>
      </c>
    </row>
    <row r="3095" spans="2:8">
      <c r="B3095" s="13">
        <v>40669</v>
      </c>
      <c r="C3095">
        <v>101.76580800000001</v>
      </c>
      <c r="D3095" s="262">
        <f t="shared" si="99"/>
        <v>0.15207974979922398</v>
      </c>
      <c r="E3095" s="105">
        <v>-2.6267856712501722E-3</v>
      </c>
      <c r="G3095">
        <v>3088</v>
      </c>
      <c r="H3095">
        <f t="shared" ca="1" si="100"/>
        <v>-3.2174019942966901E-4</v>
      </c>
    </row>
    <row r="3096" spans="2:8">
      <c r="B3096" s="13">
        <v>41066</v>
      </c>
      <c r="C3096">
        <v>88.332260000000005</v>
      </c>
      <c r="D3096" s="262">
        <f t="shared" si="99"/>
        <v>-0.90637804833232483</v>
      </c>
      <c r="E3096" s="105">
        <v>-2.6308509085650198E-3</v>
      </c>
      <c r="G3096">
        <v>3089</v>
      </c>
      <c r="H3096">
        <f t="shared" ca="1" si="100"/>
        <v>-1.9782846126366948E-2</v>
      </c>
    </row>
    <row r="3097" spans="2:8">
      <c r="B3097" s="13">
        <v>43192</v>
      </c>
      <c r="C3097">
        <v>943.49945100000002</v>
      </c>
      <c r="D3097" s="262">
        <f t="shared" si="99"/>
        <v>13.564943360398829</v>
      </c>
      <c r="E3097" s="105">
        <v>-2.6376881671502507E-3</v>
      </c>
      <c r="G3097">
        <v>3090</v>
      </c>
      <c r="H3097">
        <f t="shared" ca="1" si="100"/>
        <v>1.7119876350353818E-2</v>
      </c>
    </row>
    <row r="3098" spans="2:8">
      <c r="B3098" s="13">
        <v>38798</v>
      </c>
      <c r="C3098">
        <v>64.778792999999993</v>
      </c>
      <c r="D3098" s="262">
        <f t="shared" si="99"/>
        <v>-0.9162952477970433</v>
      </c>
      <c r="E3098" s="105">
        <v>-2.639098756935505E-3</v>
      </c>
      <c r="G3098">
        <v>3091</v>
      </c>
      <c r="H3098">
        <f t="shared" ca="1" si="100"/>
        <v>4.2604994271620185E-2</v>
      </c>
    </row>
    <row r="3099" spans="2:8">
      <c r="B3099" s="13">
        <v>42572</v>
      </c>
      <c r="C3099">
        <v>773.89624000000003</v>
      </c>
      <c r="D3099" s="262">
        <f t="shared" si="99"/>
        <v>31.064574613227219</v>
      </c>
      <c r="E3099" s="105">
        <v>-2.6445872644687974E-3</v>
      </c>
      <c r="G3099">
        <v>3092</v>
      </c>
      <c r="H3099">
        <f t="shared" ca="1" si="100"/>
        <v>6.4245558726031332E-3</v>
      </c>
    </row>
    <row r="3100" spans="2:8">
      <c r="B3100" s="13">
        <v>37673</v>
      </c>
      <c r="C3100">
        <v>24.135553000000002</v>
      </c>
      <c r="D3100" s="262">
        <f t="shared" si="99"/>
        <v>-0.97567827984677147</v>
      </c>
      <c r="E3100" s="105">
        <v>-2.6616567420654227E-3</v>
      </c>
      <c r="G3100">
        <v>3093</v>
      </c>
      <c r="H3100">
        <f t="shared" ca="1" si="100"/>
        <v>2.9744939964761511E-3</v>
      </c>
    </row>
    <row r="3101" spans="2:8">
      <c r="B3101" s="13">
        <v>44054</v>
      </c>
      <c r="C3101">
        <v>992.345642</v>
      </c>
      <c r="D3101" s="262">
        <f t="shared" si="99"/>
        <v>2.4331821272351433</v>
      </c>
      <c r="E3101" s="105">
        <v>-2.6618237141961374E-3</v>
      </c>
      <c r="G3101">
        <v>3094</v>
      </c>
      <c r="H3101">
        <f t="shared" ca="1" si="100"/>
        <v>4.5504807293884645E-3</v>
      </c>
    </row>
    <row r="3102" spans="2:8">
      <c r="B3102" s="13">
        <v>41976</v>
      </c>
      <c r="C3102">
        <v>289.04544099999998</v>
      </c>
      <c r="D3102" s="262">
        <f t="shared" si="99"/>
        <v>3.5713648196132026</v>
      </c>
      <c r="E3102" s="105">
        <v>-2.6655421630992471E-3</v>
      </c>
      <c r="G3102">
        <v>3095</v>
      </c>
      <c r="H3102">
        <f t="shared" ca="1" si="100"/>
        <v>6.8603166360257034E-3</v>
      </c>
    </row>
    <row r="3103" spans="2:8">
      <c r="B3103" s="13">
        <v>39668</v>
      </c>
      <c r="C3103">
        <v>63.229571999999997</v>
      </c>
      <c r="D3103" s="262">
        <f t="shared" si="99"/>
        <v>0.80796140320828802</v>
      </c>
      <c r="E3103" s="105">
        <v>-2.670646210703286E-3</v>
      </c>
      <c r="G3103">
        <v>3096</v>
      </c>
      <c r="H3103">
        <f t="shared" ca="1" si="100"/>
        <v>-4.4165414439281833E-2</v>
      </c>
    </row>
    <row r="3104" spans="2:8">
      <c r="B3104" s="13">
        <v>39794</v>
      </c>
      <c r="C3104">
        <v>34.972855000000003</v>
      </c>
      <c r="D3104" s="262">
        <f t="shared" si="99"/>
        <v>-0.99588350619532928</v>
      </c>
      <c r="E3104" s="105">
        <v>-2.6824710387318572E-3</v>
      </c>
      <c r="G3104">
        <v>3097</v>
      </c>
      <c r="H3104">
        <f t="shared" ca="1" si="100"/>
        <v>3.6332361200017295E-2</v>
      </c>
    </row>
    <row r="3105" spans="2:8">
      <c r="B3105" s="13">
        <v>44713</v>
      </c>
      <c r="C3105">
        <v>8495.7871090000008</v>
      </c>
      <c r="D3105" s="262">
        <f t="shared" si="99"/>
        <v>83.125314816877008</v>
      </c>
      <c r="E3105" s="105">
        <v>-2.6827655967702263E-3</v>
      </c>
      <c r="G3105">
        <v>3098</v>
      </c>
      <c r="H3105">
        <f t="shared" ca="1" si="100"/>
        <v>-1.6169263506440771E-2</v>
      </c>
    </row>
    <row r="3106" spans="2:8">
      <c r="B3106" s="13">
        <v>40337</v>
      </c>
      <c r="C3106">
        <v>100.989662</v>
      </c>
      <c r="D3106" s="262">
        <f t="shared" si="99"/>
        <v>1.8484185272997957</v>
      </c>
      <c r="E3106" s="105">
        <v>-2.7095107544497063E-3</v>
      </c>
      <c r="G3106">
        <v>3099</v>
      </c>
      <c r="H3106">
        <f t="shared" ca="1" si="100"/>
        <v>4.4491266067697495E-2</v>
      </c>
    </row>
    <row r="3107" spans="2:8">
      <c r="B3107" s="13">
        <v>38167</v>
      </c>
      <c r="C3107">
        <v>35.454642999999997</v>
      </c>
      <c r="D3107" s="262">
        <f t="shared" si="99"/>
        <v>-0.99544931121127644</v>
      </c>
      <c r="E3107" s="105">
        <v>-2.7172045714407857E-3</v>
      </c>
      <c r="G3107">
        <v>3100</v>
      </c>
      <c r="H3107">
        <f t="shared" ca="1" si="100"/>
        <v>-1.5564675249461219E-3</v>
      </c>
    </row>
    <row r="3108" spans="2:8">
      <c r="B3108" s="13">
        <v>45344</v>
      </c>
      <c r="C3108">
        <v>7791.0498049999997</v>
      </c>
      <c r="D3108" s="262">
        <f t="shared" si="99"/>
        <v>80.365541763999317</v>
      </c>
      <c r="E3108">
        <v>-2.7200697016773029E-3</v>
      </c>
      <c r="G3108">
        <v>3101</v>
      </c>
      <c r="H3108">
        <f t="shared" ca="1" si="100"/>
        <v>-1.9665837596532072E-2</v>
      </c>
    </row>
    <row r="3109" spans="2:8">
      <c r="B3109" s="13">
        <v>41138</v>
      </c>
      <c r="C3109">
        <v>95.753676999999996</v>
      </c>
      <c r="D3109" s="262">
        <f t="shared" si="99"/>
        <v>-0.98520220282438775</v>
      </c>
      <c r="E3109" s="105">
        <v>-2.7265191081458583E-3</v>
      </c>
      <c r="G3109">
        <v>3102</v>
      </c>
      <c r="H3109">
        <f t="shared" ca="1" si="100"/>
        <v>-5.1160302775960509E-2</v>
      </c>
    </row>
    <row r="3110" spans="2:8">
      <c r="B3110" s="13">
        <v>44627</v>
      </c>
      <c r="C3110">
        <v>6470.8061520000001</v>
      </c>
      <c r="D3110" s="262">
        <f t="shared" si="99"/>
        <v>5.1894264510311566E-2</v>
      </c>
      <c r="E3110" s="105">
        <v>-2.7310076275752736E-3</v>
      </c>
      <c r="G3110">
        <v>3103</v>
      </c>
      <c r="H3110">
        <f t="shared" ca="1" si="100"/>
        <v>1.1104228929323849E-2</v>
      </c>
    </row>
    <row r="3111" spans="2:8">
      <c r="B3111" s="13">
        <v>44936</v>
      </c>
      <c r="C3111">
        <v>6151.5747069999998</v>
      </c>
      <c r="D3111" s="262">
        <f t="shared" si="99"/>
        <v>81.138785301823759</v>
      </c>
      <c r="E3111" s="105">
        <v>-2.7345902933305181E-3</v>
      </c>
      <c r="G3111">
        <v>3104</v>
      </c>
      <c r="H3111">
        <f t="shared" ca="1" si="100"/>
        <v>3.3377304678092648E-2</v>
      </c>
    </row>
    <row r="3112" spans="2:8">
      <c r="B3112" s="13">
        <v>38601</v>
      </c>
      <c r="C3112">
        <v>74.892448000000002</v>
      </c>
      <c r="D3112" s="262">
        <f t="shared" si="99"/>
        <v>-0.33237493475290381</v>
      </c>
      <c r="E3112" s="105">
        <v>-2.7389361203460009E-3</v>
      </c>
      <c r="G3112">
        <v>3105</v>
      </c>
      <c r="H3112">
        <f t="shared" ca="1" si="100"/>
        <v>-5.3615894916711577E-3</v>
      </c>
    </row>
    <row r="3113" spans="2:8">
      <c r="B3113" s="13">
        <v>40562</v>
      </c>
      <c r="C3113">
        <v>112.177406</v>
      </c>
      <c r="D3113" s="262">
        <f t="shared" si="99"/>
        <v>-0.39901602536877484</v>
      </c>
      <c r="E3113" s="105">
        <v>-2.7493479649690791E-3</v>
      </c>
      <c r="G3113">
        <v>3106</v>
      </c>
      <c r="H3113">
        <f t="shared" ca="1" si="100"/>
        <v>2.0321043086399666E-2</v>
      </c>
    </row>
    <row r="3114" spans="2:8">
      <c r="B3114" s="13">
        <v>41639</v>
      </c>
      <c r="C3114">
        <v>186.65623500000001</v>
      </c>
      <c r="D3114" s="262">
        <f t="shared" si="99"/>
        <v>1.5066677956255037</v>
      </c>
      <c r="E3114" s="105">
        <v>-2.7498607970257577E-3</v>
      </c>
      <c r="G3114">
        <v>3107</v>
      </c>
      <c r="H3114">
        <f t="shared" ca="1" si="100"/>
        <v>-6.0773608134201342E-4</v>
      </c>
    </row>
    <row r="3115" spans="2:8">
      <c r="B3115" s="13">
        <v>38593</v>
      </c>
      <c r="C3115">
        <v>74.463890000000006</v>
      </c>
      <c r="D3115" s="262">
        <f t="shared" si="99"/>
        <v>-0.90695896608208237</v>
      </c>
      <c r="E3115" s="105">
        <v>-2.754949768648071E-3</v>
      </c>
      <c r="G3115">
        <v>3108</v>
      </c>
      <c r="H3115">
        <f t="shared" ca="1" si="100"/>
        <v>-5.4937376683088936E-2</v>
      </c>
    </row>
    <row r="3116" spans="2:8">
      <c r="B3116" s="13">
        <v>43031</v>
      </c>
      <c r="C3116">
        <v>800.33386199999995</v>
      </c>
      <c r="D3116" s="262">
        <f t="shared" si="99"/>
        <v>-4.0836606575123849E-2</v>
      </c>
      <c r="E3116" s="105">
        <v>-2.7570327391456648E-3</v>
      </c>
      <c r="G3116">
        <v>3109</v>
      </c>
      <c r="H3116">
        <f t="shared" ca="1" si="100"/>
        <v>-2.7515245362420681E-2</v>
      </c>
    </row>
    <row r="3117" spans="2:8">
      <c r="B3117" s="13">
        <v>42528</v>
      </c>
      <c r="C3117">
        <v>834.40826400000003</v>
      </c>
      <c r="D3117" s="262">
        <f t="shared" si="99"/>
        <v>12.975250752690608</v>
      </c>
      <c r="E3117" s="105">
        <v>-2.7636201187444436E-3</v>
      </c>
      <c r="G3117">
        <v>3110</v>
      </c>
      <c r="H3117">
        <f t="shared" ca="1" si="100"/>
        <v>6.7934213716126526E-2</v>
      </c>
    </row>
    <row r="3118" spans="2:8">
      <c r="B3118" s="13">
        <v>38457</v>
      </c>
      <c r="C3118">
        <v>59.706139</v>
      </c>
      <c r="D3118" s="262">
        <f t="shared" si="99"/>
        <v>-0.27223996742115558</v>
      </c>
      <c r="E3118" s="105">
        <v>-2.7853500212600356E-3</v>
      </c>
      <c r="G3118">
        <v>3111</v>
      </c>
      <c r="H3118">
        <f t="shared" ca="1" si="100"/>
        <v>-3.6950402667661066E-2</v>
      </c>
    </row>
    <row r="3119" spans="2:8">
      <c r="B3119" s="13">
        <v>40820</v>
      </c>
      <c r="C3119">
        <v>82.040970000000002</v>
      </c>
      <c r="D3119" s="262">
        <f t="shared" si="99"/>
        <v>-0.89498702516931694</v>
      </c>
      <c r="E3119" s="105">
        <v>-2.8321105023982806E-3</v>
      </c>
      <c r="G3119">
        <v>3112</v>
      </c>
      <c r="H3119">
        <f t="shared" ca="1" si="100"/>
        <v>-1.4120030985124881E-2</v>
      </c>
    </row>
    <row r="3120" spans="2:8">
      <c r="B3120" s="13">
        <v>42549</v>
      </c>
      <c r="C3120">
        <v>781.24603300000001</v>
      </c>
      <c r="D3120" s="262">
        <f t="shared" si="99"/>
        <v>13.842771607618166</v>
      </c>
      <c r="E3120" s="105">
        <v>-2.8335243539597331E-3</v>
      </c>
      <c r="G3120">
        <v>3113</v>
      </c>
      <c r="H3120">
        <f t="shared" ca="1" si="100"/>
        <v>5.9460584295119481E-2</v>
      </c>
    </row>
    <row r="3121" spans="2:8">
      <c r="B3121" s="13">
        <v>38306</v>
      </c>
      <c r="C3121">
        <v>52.634780999999997</v>
      </c>
      <c r="D3121" s="262">
        <f t="shared" si="99"/>
        <v>-0.92923676601256144</v>
      </c>
      <c r="E3121" s="105">
        <v>-2.843692848814694E-3</v>
      </c>
      <c r="G3121">
        <v>3114</v>
      </c>
      <c r="H3121">
        <f t="shared" ca="1" si="100"/>
        <v>-3.33749968840511E-2</v>
      </c>
    </row>
    <row r="3122" spans="2:8">
      <c r="B3122" s="13">
        <v>42914</v>
      </c>
      <c r="C3122">
        <v>743.81536900000003</v>
      </c>
      <c r="D3122" s="262">
        <f t="shared" si="99"/>
        <v>17.293444970394031</v>
      </c>
      <c r="E3122" s="105">
        <v>-2.8446733413659943E-3</v>
      </c>
      <c r="G3122">
        <v>3115</v>
      </c>
      <c r="H3122">
        <f t="shared" ca="1" si="100"/>
        <v>-1.068754945516317E-2</v>
      </c>
    </row>
    <row r="3123" spans="2:8">
      <c r="B3123" s="13">
        <v>38218</v>
      </c>
      <c r="C3123">
        <v>40.660212999999999</v>
      </c>
      <c r="D3123" s="262">
        <f t="shared" si="99"/>
        <v>-0.57382490510814721</v>
      </c>
      <c r="E3123" s="105">
        <v>-2.8628427858668985E-3</v>
      </c>
      <c r="G3123">
        <v>3116</v>
      </c>
      <c r="H3123">
        <f t="shared" ca="1" si="100"/>
        <v>-7.7347121465932173E-2</v>
      </c>
    </row>
    <row r="3124" spans="2:8">
      <c r="B3124" s="13">
        <v>40953</v>
      </c>
      <c r="C3124">
        <v>95.407295000000005</v>
      </c>
      <c r="D3124" s="262">
        <f t="shared" si="99"/>
        <v>-0.86261458458940843</v>
      </c>
      <c r="E3124" s="105">
        <v>-2.8780862508884925E-3</v>
      </c>
      <c r="G3124">
        <v>3117</v>
      </c>
      <c r="H3124">
        <f t="shared" ca="1" si="100"/>
        <v>-3.6174106914316648E-2</v>
      </c>
    </row>
    <row r="3125" spans="2:8">
      <c r="B3125" s="13">
        <v>42821</v>
      </c>
      <c r="C3125">
        <v>694.44995100000006</v>
      </c>
      <c r="D3125" s="262">
        <f t="shared" si="99"/>
        <v>23.974272343982626</v>
      </c>
      <c r="E3125" s="105">
        <v>-2.8794838103791756E-3</v>
      </c>
      <c r="G3125">
        <v>3118</v>
      </c>
      <c r="H3125">
        <f t="shared" ca="1" si="100"/>
        <v>2.5585795314591112E-2</v>
      </c>
    </row>
    <row r="3126" spans="2:8">
      <c r="B3126" s="13">
        <v>37566</v>
      </c>
      <c r="C3126">
        <v>27.806614</v>
      </c>
      <c r="D3126" s="262">
        <f t="shared" si="99"/>
        <v>-0.57082613126821602</v>
      </c>
      <c r="E3126" s="105">
        <v>-2.8868881803898214E-3</v>
      </c>
      <c r="G3126">
        <v>3119</v>
      </c>
      <c r="H3126">
        <f t="shared" ca="1" si="100"/>
        <v>1.0393423399357855E-2</v>
      </c>
    </row>
    <row r="3127" spans="2:8">
      <c r="B3127" s="13">
        <v>39652</v>
      </c>
      <c r="C3127">
        <v>64.791022999999996</v>
      </c>
      <c r="D3127" s="262">
        <f t="shared" si="99"/>
        <v>-0.34787443031757281</v>
      </c>
      <c r="E3127" s="105">
        <v>-2.8952822963722036E-3</v>
      </c>
      <c r="G3127">
        <v>3120</v>
      </c>
      <c r="H3127">
        <f t="shared" ca="1" si="100"/>
        <v>1.5830675191326256E-2</v>
      </c>
    </row>
    <row r="3128" spans="2:8">
      <c r="B3128" s="13">
        <v>40701</v>
      </c>
      <c r="C3128">
        <v>99.3536</v>
      </c>
      <c r="D3128" s="262">
        <f t="shared" si="99"/>
        <v>-0.86826077525060263</v>
      </c>
      <c r="E3128" s="105">
        <v>-2.8967834746231008E-3</v>
      </c>
      <c r="G3128">
        <v>3121</v>
      </c>
      <c r="H3128">
        <f t="shared" ca="1" si="100"/>
        <v>-1.6255939991418115E-2</v>
      </c>
    </row>
    <row r="3129" spans="2:8">
      <c r="B3129" s="13">
        <v>42905</v>
      </c>
      <c r="C3129">
        <v>754.16870100000006</v>
      </c>
      <c r="D3129" s="262">
        <f t="shared" si="99"/>
        <v>33.040375266704686</v>
      </c>
      <c r="E3129" s="105">
        <v>-2.8981105811472937E-3</v>
      </c>
      <c r="G3129">
        <v>3122</v>
      </c>
      <c r="H3129">
        <f t="shared" ca="1" si="100"/>
        <v>3.20834889371482E-2</v>
      </c>
    </row>
    <row r="3130" spans="2:8">
      <c r="B3130" s="13">
        <v>37733</v>
      </c>
      <c r="C3130">
        <v>22.155123</v>
      </c>
      <c r="D3130" s="262">
        <f t="shared" si="99"/>
        <v>-0.96929294544951772</v>
      </c>
      <c r="E3130" s="105">
        <v>-2.898486673388022E-3</v>
      </c>
      <c r="G3130">
        <v>3123</v>
      </c>
      <c r="H3130">
        <f t="shared" ca="1" si="100"/>
        <v>2.1921460794292046E-2</v>
      </c>
    </row>
    <row r="3131" spans="2:8">
      <c r="B3131" s="13">
        <v>42633</v>
      </c>
      <c r="C3131">
        <v>721.49945100000002</v>
      </c>
      <c r="D3131" s="262">
        <f t="shared" si="99"/>
        <v>5.7886064177247523</v>
      </c>
      <c r="E3131" s="105">
        <v>-2.9003584579394173E-3</v>
      </c>
      <c r="G3131">
        <v>3124</v>
      </c>
      <c r="H3131">
        <f t="shared" ca="1" si="100"/>
        <v>1.7386495664404807E-2</v>
      </c>
    </row>
    <row r="3132" spans="2:8">
      <c r="B3132" s="13">
        <v>40389</v>
      </c>
      <c r="C3132">
        <v>106.28093699999999</v>
      </c>
      <c r="D3132" s="262">
        <f t="shared" si="99"/>
        <v>-0.98286982717915583</v>
      </c>
      <c r="E3132" s="105">
        <v>-2.9012989722966317E-3</v>
      </c>
      <c r="G3132">
        <v>3125</v>
      </c>
      <c r="H3132">
        <f t="shared" ca="1" si="100"/>
        <v>1.2128944095327296E-2</v>
      </c>
    </row>
    <row r="3133" spans="2:8">
      <c r="B3133" s="13">
        <v>45040</v>
      </c>
      <c r="C3133">
        <v>6204.3120120000003</v>
      </c>
      <c r="D3133" s="262">
        <f t="shared" si="99"/>
        <v>70.822934530575182</v>
      </c>
      <c r="E3133" s="105">
        <v>-2.9101073580677763E-3</v>
      </c>
      <c r="G3133">
        <v>3126</v>
      </c>
      <c r="H3133">
        <f t="shared" ca="1" si="100"/>
        <v>2.2969580330434253E-2</v>
      </c>
    </row>
    <row r="3134" spans="2:8">
      <c r="B3134" s="13">
        <v>40798</v>
      </c>
      <c r="C3134">
        <v>86.383437999999998</v>
      </c>
      <c r="D3134" s="262">
        <f t="shared" si="99"/>
        <v>-0.86110436428767645</v>
      </c>
      <c r="E3134" s="105">
        <v>-2.933933081985229E-3</v>
      </c>
      <c r="G3134">
        <v>3127</v>
      </c>
      <c r="H3134">
        <f t="shared" ca="1" si="100"/>
        <v>6.1398192396888374E-2</v>
      </c>
    </row>
    <row r="3135" spans="2:8">
      <c r="B3135" s="13">
        <v>43720</v>
      </c>
      <c r="C3135">
        <v>621.93054199999995</v>
      </c>
      <c r="D3135" s="262">
        <f t="shared" si="99"/>
        <v>1.2428145925721303</v>
      </c>
      <c r="E3135" s="105">
        <v>-2.9348203943744527E-3</v>
      </c>
      <c r="G3135">
        <v>3128</v>
      </c>
      <c r="H3135">
        <f t="shared" ca="1" si="100"/>
        <v>1.3987879276722466E-3</v>
      </c>
    </row>
    <row r="3136" spans="2:8">
      <c r="B3136" s="13">
        <v>41961</v>
      </c>
      <c r="C3136">
        <v>277.29913299999998</v>
      </c>
      <c r="D3136" s="262">
        <f t="shared" si="99"/>
        <v>2.2235337461561886</v>
      </c>
      <c r="E3136" s="105">
        <v>-2.9411816947943052E-3</v>
      </c>
      <c r="G3136">
        <v>3129</v>
      </c>
      <c r="H3136">
        <f t="shared" ca="1" si="100"/>
        <v>3.5642611599084523E-2</v>
      </c>
    </row>
    <row r="3137" spans="2:8">
      <c r="B3137" s="13">
        <v>41010</v>
      </c>
      <c r="C3137">
        <v>86.023337999999995</v>
      </c>
      <c r="D3137" s="262">
        <f t="shared" si="99"/>
        <v>-0.89904527019009062</v>
      </c>
      <c r="E3137" s="105">
        <v>-2.9460052116478059E-3</v>
      </c>
      <c r="G3137">
        <v>3130</v>
      </c>
      <c r="H3137">
        <f t="shared" ca="1" si="100"/>
        <v>-6.2226366240155831E-2</v>
      </c>
    </row>
    <row r="3138" spans="2:8">
      <c r="B3138" s="13">
        <v>42290</v>
      </c>
      <c r="C3138">
        <v>852.09814500000005</v>
      </c>
      <c r="D3138" s="262">
        <f t="shared" si="99"/>
        <v>11.632438830383947</v>
      </c>
      <c r="E3138" s="105">
        <v>-2.9492768430707645E-3</v>
      </c>
      <c r="G3138">
        <v>3131</v>
      </c>
      <c r="H3138">
        <f t="shared" ca="1" si="100"/>
        <v>1.6410481369472939E-2</v>
      </c>
    </row>
    <row r="3139" spans="2:8">
      <c r="B3139" s="13">
        <v>39588</v>
      </c>
      <c r="C3139">
        <v>67.453177999999994</v>
      </c>
      <c r="D3139" s="262">
        <f t="shared" si="99"/>
        <v>-0.13191718568688071</v>
      </c>
      <c r="E3139" s="105">
        <v>-2.9553111184210694E-3</v>
      </c>
      <c r="G3139">
        <v>3132</v>
      </c>
      <c r="H3139">
        <f t="shared" ca="1" si="100"/>
        <v>-1.3311240988477288E-2</v>
      </c>
    </row>
    <row r="3140" spans="2:8">
      <c r="B3140" s="13">
        <v>38987</v>
      </c>
      <c r="C3140">
        <v>77.703620999999998</v>
      </c>
      <c r="D3140" s="262">
        <f t="shared" si="99"/>
        <v>-0.92512879891417654</v>
      </c>
      <c r="E3140" s="105">
        <v>-2.9701124257277911E-3</v>
      </c>
      <c r="G3140">
        <v>3133</v>
      </c>
      <c r="H3140">
        <f t="shared" ca="1" si="100"/>
        <v>8.7074731245607648E-3</v>
      </c>
    </row>
    <row r="3141" spans="2:8">
      <c r="B3141" s="13">
        <v>42369</v>
      </c>
      <c r="C3141">
        <v>1037.8305660000001</v>
      </c>
      <c r="D3141" s="262">
        <f t="shared" si="99"/>
        <v>-0.87895569444419275</v>
      </c>
      <c r="E3141" s="105">
        <v>-2.9767951585723904E-3</v>
      </c>
      <c r="G3141">
        <v>3134</v>
      </c>
      <c r="H3141">
        <f t="shared" ca="1" si="100"/>
        <v>8.5995102336855304E-3</v>
      </c>
    </row>
    <row r="3142" spans="2:8">
      <c r="B3142" s="13">
        <v>44659</v>
      </c>
      <c r="C3142">
        <v>8573.9726559999999</v>
      </c>
      <c r="D3142" s="262">
        <f t="shared" si="99"/>
        <v>8.8946492492833897</v>
      </c>
      <c r="E3142" s="105">
        <v>-2.9788848613371342E-3</v>
      </c>
      <c r="G3142">
        <v>3135</v>
      </c>
      <c r="H3142">
        <f t="shared" ca="1" si="100"/>
        <v>3.8189752522491504E-3</v>
      </c>
    </row>
    <row r="3143" spans="2:8">
      <c r="B3143" s="13">
        <v>43070</v>
      </c>
      <c r="C3143">
        <v>866.52618399999994</v>
      </c>
      <c r="D3143" s="262">
        <f t="shared" si="99"/>
        <v>-3.3762190201906551E-2</v>
      </c>
      <c r="E3143" s="105">
        <v>-2.979300082472425E-3</v>
      </c>
      <c r="G3143">
        <v>3136</v>
      </c>
      <c r="H3143">
        <f t="shared" ca="1" si="100"/>
        <v>-5.6783034096892038E-4</v>
      </c>
    </row>
    <row r="3144" spans="2:8">
      <c r="B3144" s="13">
        <v>44028</v>
      </c>
      <c r="C3144">
        <v>896.80426</v>
      </c>
      <c r="D3144" s="262">
        <f t="shared" ref="D3144:D3207" si="101">(C3144-C3145)/C3145</f>
        <v>41.004747619316824</v>
      </c>
      <c r="E3144" s="105">
        <v>-2.9988934874469074E-3</v>
      </c>
      <c r="G3144">
        <v>3137</v>
      </c>
      <c r="H3144">
        <f t="shared" ca="1" si="100"/>
        <v>2.8070386521732292E-2</v>
      </c>
    </row>
    <row r="3145" spans="2:8">
      <c r="B3145" s="13">
        <v>37691</v>
      </c>
      <c r="C3145">
        <v>21.350069000000001</v>
      </c>
      <c r="D3145" s="262">
        <f t="shared" si="101"/>
        <v>-0.96886196652818068</v>
      </c>
      <c r="E3145" s="105">
        <v>-3.0074987136036306E-3</v>
      </c>
      <c r="G3145">
        <v>3138</v>
      </c>
      <c r="H3145">
        <f t="shared" ref="H3145:H3208" ca="1" si="102">_xlfn.NORM.INV(RAND(),N$9,N$10)</f>
        <v>2.7740687028555457E-2</v>
      </c>
    </row>
    <row r="3146" spans="2:8">
      <c r="B3146" s="13">
        <v>42768</v>
      </c>
      <c r="C3146">
        <v>685.65887499999997</v>
      </c>
      <c r="D3146" s="262">
        <f t="shared" si="101"/>
        <v>-0.22953125038556652</v>
      </c>
      <c r="E3146" s="105">
        <v>-3.0175265505327687E-3</v>
      </c>
      <c r="G3146">
        <v>3139</v>
      </c>
      <c r="H3146">
        <f t="shared" ca="1" si="102"/>
        <v>2.898550114177368E-2</v>
      </c>
    </row>
    <row r="3147" spans="2:8">
      <c r="B3147" s="13">
        <v>44020</v>
      </c>
      <c r="C3147">
        <v>889.92431599999998</v>
      </c>
      <c r="D3147" s="262">
        <f t="shared" si="101"/>
        <v>7.8198749574318125</v>
      </c>
      <c r="E3147" s="105">
        <v>-3.0223483222151831E-3</v>
      </c>
      <c r="G3147">
        <v>3140</v>
      </c>
      <c r="H3147">
        <f t="shared" ca="1" si="102"/>
        <v>-2.4342596060983046E-2</v>
      </c>
    </row>
    <row r="3148" spans="2:8">
      <c r="B3148" s="13">
        <v>40444</v>
      </c>
      <c r="C3148">
        <v>100.899879</v>
      </c>
      <c r="D3148" s="262">
        <f t="shared" si="101"/>
        <v>-6.2560434264893605E-2</v>
      </c>
      <c r="E3148" s="105">
        <v>-3.0557120110046181E-3</v>
      </c>
      <c r="G3148">
        <v>3141</v>
      </c>
      <c r="H3148">
        <f t="shared" ca="1" si="102"/>
        <v>2.5754451742416761E-2</v>
      </c>
    </row>
    <row r="3149" spans="2:8">
      <c r="B3149" s="13">
        <v>40315</v>
      </c>
      <c r="C3149">
        <v>107.633476</v>
      </c>
      <c r="D3149" s="262">
        <f t="shared" si="101"/>
        <v>-0.97435408199283224</v>
      </c>
      <c r="E3149" s="105">
        <v>-3.0857034537958559E-3</v>
      </c>
      <c r="G3149">
        <v>3142</v>
      </c>
      <c r="H3149">
        <f t="shared" ca="1" si="102"/>
        <v>-4.0545181673183057E-2</v>
      </c>
    </row>
    <row r="3150" spans="2:8">
      <c r="B3150" s="13">
        <v>44412</v>
      </c>
      <c r="C3150">
        <v>4196.9047849999997</v>
      </c>
      <c r="D3150" s="262">
        <f t="shared" si="101"/>
        <v>134.4778327961603</v>
      </c>
      <c r="E3150" s="105">
        <v>-3.0952402606937873E-3</v>
      </c>
      <c r="G3150">
        <v>3143</v>
      </c>
      <c r="H3150">
        <f t="shared" ca="1" si="102"/>
        <v>1.4579111883686782E-2</v>
      </c>
    </row>
    <row r="3151" spans="2:8">
      <c r="B3151" s="13">
        <v>37476</v>
      </c>
      <c r="C3151">
        <v>30.978535000000001</v>
      </c>
      <c r="D3151" s="262">
        <f t="shared" si="101"/>
        <v>-0.68696495810164304</v>
      </c>
      <c r="E3151" s="105">
        <v>-3.1084984610845467E-3</v>
      </c>
      <c r="G3151">
        <v>3144</v>
      </c>
      <c r="H3151">
        <f t="shared" ca="1" si="102"/>
        <v>-2.5477923755815753E-2</v>
      </c>
    </row>
    <row r="3152" spans="2:8">
      <c r="B3152" s="13">
        <v>40721</v>
      </c>
      <c r="C3152">
        <v>98.961876000000004</v>
      </c>
      <c r="D3152" s="262">
        <f t="shared" si="101"/>
        <v>-0.89550814249031496</v>
      </c>
      <c r="E3152" s="105">
        <v>-3.1152762203288473E-3</v>
      </c>
      <c r="G3152">
        <v>3145</v>
      </c>
      <c r="H3152">
        <f t="shared" ca="1" si="102"/>
        <v>-4.0850096644740104E-2</v>
      </c>
    </row>
    <row r="3153" spans="2:8">
      <c r="B3153" s="13">
        <v>43105</v>
      </c>
      <c r="C3153">
        <v>947.07739300000003</v>
      </c>
      <c r="D3153" s="262">
        <f t="shared" si="101"/>
        <v>-0.86988282088691116</v>
      </c>
      <c r="E3153" s="105">
        <v>-3.1219658096544472E-3</v>
      </c>
      <c r="G3153">
        <v>3146</v>
      </c>
      <c r="H3153">
        <f t="shared" ca="1" si="102"/>
        <v>3.2918155432769873E-2</v>
      </c>
    </row>
    <row r="3154" spans="2:8">
      <c r="B3154" s="13">
        <v>45162</v>
      </c>
      <c r="C3154">
        <v>7278.6499020000001</v>
      </c>
      <c r="D3154" s="262">
        <f t="shared" si="101"/>
        <v>0.1697458534204018</v>
      </c>
      <c r="E3154">
        <v>-3.122707460993677E-3</v>
      </c>
      <c r="G3154">
        <v>3147</v>
      </c>
      <c r="H3154">
        <f t="shared" ca="1" si="102"/>
        <v>1.5970406870664363E-2</v>
      </c>
    </row>
    <row r="3155" spans="2:8">
      <c r="B3155" s="13">
        <v>45041</v>
      </c>
      <c r="C3155">
        <v>6222.419922</v>
      </c>
      <c r="D3155" s="262">
        <f t="shared" si="101"/>
        <v>75.275971499620596</v>
      </c>
      <c r="E3155" s="105">
        <v>-3.1235708557145049E-3</v>
      </c>
      <c r="G3155">
        <v>3148</v>
      </c>
      <c r="H3155">
        <f t="shared" ca="1" si="102"/>
        <v>-4.5089006260950705E-3</v>
      </c>
    </row>
    <row r="3156" spans="2:8">
      <c r="B3156" s="13">
        <v>38846</v>
      </c>
      <c r="C3156">
        <v>81.577720999999997</v>
      </c>
      <c r="D3156" s="262">
        <f t="shared" si="101"/>
        <v>-0.55721883322817578</v>
      </c>
      <c r="E3156" s="105">
        <v>-3.142193848875853E-3</v>
      </c>
      <c r="G3156">
        <v>3149</v>
      </c>
      <c r="H3156">
        <f t="shared" ca="1" si="102"/>
        <v>-3.2991955261272711E-3</v>
      </c>
    </row>
    <row r="3157" spans="2:8">
      <c r="B3157" s="13">
        <v>41642</v>
      </c>
      <c r="C3157">
        <v>184.23936499999999</v>
      </c>
      <c r="D3157" s="262">
        <f t="shared" si="101"/>
        <v>0.72627162188659466</v>
      </c>
      <c r="E3157" s="105">
        <v>-3.1482476677408425E-3</v>
      </c>
      <c r="G3157">
        <v>3150</v>
      </c>
      <c r="H3157">
        <f t="shared" ca="1" si="102"/>
        <v>-9.1846656745471593E-3</v>
      </c>
    </row>
    <row r="3158" spans="2:8">
      <c r="B3158" s="13">
        <v>39115</v>
      </c>
      <c r="C3158">
        <v>106.726753</v>
      </c>
      <c r="D3158" s="262">
        <f t="shared" si="101"/>
        <v>0.11181034357391159</v>
      </c>
      <c r="E3158" s="105">
        <v>-3.1597146437556561E-3</v>
      </c>
      <c r="G3158">
        <v>3151</v>
      </c>
      <c r="H3158">
        <f t="shared" ca="1" si="102"/>
        <v>-2.7418911895678365E-2</v>
      </c>
    </row>
    <row r="3159" spans="2:8">
      <c r="B3159" s="13">
        <v>41143</v>
      </c>
      <c r="C3159">
        <v>95.993668</v>
      </c>
      <c r="D3159" s="262">
        <f t="shared" si="101"/>
        <v>-0.89145076896191133</v>
      </c>
      <c r="E3159" s="105">
        <v>-3.1715772843040634E-3</v>
      </c>
      <c r="G3159">
        <v>3152</v>
      </c>
      <c r="H3159">
        <f t="shared" ca="1" si="102"/>
        <v>-3.0901634532913315E-2</v>
      </c>
    </row>
    <row r="3160" spans="2:8">
      <c r="B3160" s="13">
        <v>42446</v>
      </c>
      <c r="C3160">
        <v>884.33300799999995</v>
      </c>
      <c r="D3160" s="262">
        <f t="shared" si="101"/>
        <v>0.16768272376379711</v>
      </c>
      <c r="E3160" s="105">
        <v>-3.1800873912526968E-3</v>
      </c>
      <c r="G3160">
        <v>3153</v>
      </c>
      <c r="H3160">
        <f t="shared" ca="1" si="102"/>
        <v>-4.4092201986410343E-3</v>
      </c>
    </row>
    <row r="3161" spans="2:8">
      <c r="B3161" s="13">
        <v>42585</v>
      </c>
      <c r="C3161">
        <v>757.340149</v>
      </c>
      <c r="D3161" s="262">
        <f t="shared" si="101"/>
        <v>8.5629536219569236</v>
      </c>
      <c r="E3161" s="105">
        <v>-3.191920098047044E-3</v>
      </c>
      <c r="G3161">
        <v>3154</v>
      </c>
      <c r="H3161">
        <f t="shared" ca="1" si="102"/>
        <v>5.350554148620159E-2</v>
      </c>
    </row>
    <row r="3162" spans="2:8">
      <c r="B3162" s="13">
        <v>39616</v>
      </c>
      <c r="C3162">
        <v>79.195212999999995</v>
      </c>
      <c r="D3162" s="262">
        <f t="shared" si="101"/>
        <v>-0.45829606015088448</v>
      </c>
      <c r="E3162" s="105">
        <v>-3.2032087921986699E-3</v>
      </c>
      <c r="G3162">
        <v>3155</v>
      </c>
      <c r="H3162">
        <f t="shared" ca="1" si="102"/>
        <v>-1.2785176193990024E-2</v>
      </c>
    </row>
    <row r="3163" spans="2:8">
      <c r="B3163" s="13">
        <v>41618</v>
      </c>
      <c r="C3163">
        <v>146.19648699999999</v>
      </c>
      <c r="D3163" s="262">
        <f t="shared" si="101"/>
        <v>1.3526547683737218</v>
      </c>
      <c r="E3163" s="105">
        <v>-3.2044542313361948E-3</v>
      </c>
      <c r="G3163">
        <v>3156</v>
      </c>
      <c r="H3163">
        <f t="shared" ca="1" si="102"/>
        <v>-3.3696941607053874E-2</v>
      </c>
    </row>
    <row r="3164" spans="2:8">
      <c r="B3164" s="13">
        <v>38532</v>
      </c>
      <c r="C3164">
        <v>62.141070999999997</v>
      </c>
      <c r="D3164" s="262">
        <f t="shared" si="101"/>
        <v>-0.92573259475054281</v>
      </c>
      <c r="E3164" s="105">
        <v>-3.2103164638810975E-3</v>
      </c>
      <c r="G3164">
        <v>3157</v>
      </c>
      <c r="H3164">
        <f t="shared" ca="1" si="102"/>
        <v>1.1744787740140376E-2</v>
      </c>
    </row>
    <row r="3165" spans="2:8">
      <c r="B3165" s="13">
        <v>42515</v>
      </c>
      <c r="C3165">
        <v>836.720642</v>
      </c>
      <c r="D3165" s="262">
        <f t="shared" si="101"/>
        <v>-7.9772472708671008E-2</v>
      </c>
      <c r="E3165" s="105">
        <v>-3.2231135675954213E-3</v>
      </c>
      <c r="G3165">
        <v>3158</v>
      </c>
      <c r="H3165">
        <f t="shared" ca="1" si="102"/>
        <v>-9.0870443197050357E-3</v>
      </c>
    </row>
    <row r="3166" spans="2:8">
      <c r="B3166" s="13">
        <v>43566</v>
      </c>
      <c r="C3166">
        <v>909.25408900000002</v>
      </c>
      <c r="D3166" s="262">
        <f t="shared" si="101"/>
        <v>16.764480697476582</v>
      </c>
      <c r="E3166" s="105">
        <v>-3.224535763329428E-3</v>
      </c>
      <c r="G3166">
        <v>3159</v>
      </c>
      <c r="H3166">
        <f t="shared" ca="1" si="102"/>
        <v>1.5629115947265466E-2</v>
      </c>
    </row>
    <row r="3167" spans="2:8">
      <c r="B3167" s="13">
        <v>38329</v>
      </c>
      <c r="C3167">
        <v>51.183826000000003</v>
      </c>
      <c r="D3167" s="262">
        <f t="shared" si="101"/>
        <v>2.2857181573710714E-3</v>
      </c>
      <c r="E3167" s="105">
        <v>-3.2480623017258231E-3</v>
      </c>
      <c r="G3167">
        <v>3160</v>
      </c>
      <c r="H3167">
        <f t="shared" ca="1" si="102"/>
        <v>1.2176623786414901E-2</v>
      </c>
    </row>
    <row r="3168" spans="2:8">
      <c r="B3168" s="13">
        <v>38324</v>
      </c>
      <c r="C3168">
        <v>51.067101000000001</v>
      </c>
      <c r="D3168" s="262">
        <f t="shared" si="101"/>
        <v>-0.91323172626083038</v>
      </c>
      <c r="E3168" s="105">
        <v>-3.255014827301349E-3</v>
      </c>
      <c r="G3168">
        <v>3161</v>
      </c>
      <c r="H3168">
        <f t="shared" ca="1" si="102"/>
        <v>-4.071734964344177E-3</v>
      </c>
    </row>
    <row r="3169" spans="2:8">
      <c r="B3169" s="13">
        <v>43690</v>
      </c>
      <c r="C3169">
        <v>588.54577600000005</v>
      </c>
      <c r="D3169" s="262">
        <f t="shared" si="101"/>
        <v>2.3295362374463409</v>
      </c>
      <c r="E3169" s="105">
        <v>-3.2632840495157201E-3</v>
      </c>
      <c r="G3169">
        <v>3162</v>
      </c>
      <c r="H3169">
        <f t="shared" ca="1" si="102"/>
        <v>-3.7607928018764294E-2</v>
      </c>
    </row>
    <row r="3170" spans="2:8">
      <c r="B3170" s="13">
        <v>41649</v>
      </c>
      <c r="C3170">
        <v>176.76509100000001</v>
      </c>
      <c r="D3170" s="262">
        <f t="shared" si="101"/>
        <v>-0.87077984849454015</v>
      </c>
      <c r="E3170" s="105">
        <v>-3.2807617232762883E-3</v>
      </c>
      <c r="G3170">
        <v>3163</v>
      </c>
      <c r="H3170">
        <f t="shared" ca="1" si="102"/>
        <v>-1.2427094621677308E-3</v>
      </c>
    </row>
    <row r="3171" spans="2:8">
      <c r="B3171" s="13">
        <v>43333</v>
      </c>
      <c r="C3171">
        <v>1367.9375</v>
      </c>
      <c r="D3171" s="262">
        <f t="shared" si="101"/>
        <v>-0.80238354198682804</v>
      </c>
      <c r="E3171" s="105">
        <v>-3.2839795979230629E-3</v>
      </c>
      <c r="G3171">
        <v>3164</v>
      </c>
      <c r="H3171">
        <f t="shared" ca="1" si="102"/>
        <v>-2.6437655998267882E-3</v>
      </c>
    </row>
    <row r="3172" spans="2:8">
      <c r="B3172" s="13">
        <v>44872</v>
      </c>
      <c r="C3172">
        <v>6922.1840819999998</v>
      </c>
      <c r="D3172" s="262">
        <f t="shared" si="101"/>
        <v>59.382196420835378</v>
      </c>
      <c r="E3172" s="105">
        <v>-3.2930778845438528E-3</v>
      </c>
      <c r="G3172">
        <v>3165</v>
      </c>
      <c r="H3172">
        <f t="shared" ca="1" si="102"/>
        <v>-3.5744356139599226E-2</v>
      </c>
    </row>
    <row r="3173" spans="2:8">
      <c r="B3173" s="13">
        <v>39331</v>
      </c>
      <c r="C3173">
        <v>114.639488</v>
      </c>
      <c r="D3173" s="262">
        <f t="shared" si="101"/>
        <v>-0.86984886197443767</v>
      </c>
      <c r="E3173" s="105">
        <v>-3.3186403320667984E-3</v>
      </c>
      <c r="G3173">
        <v>3166</v>
      </c>
      <c r="H3173">
        <f t="shared" ca="1" si="102"/>
        <v>4.7484403105765981E-2</v>
      </c>
    </row>
    <row r="3174" spans="2:8">
      <c r="B3174" s="13">
        <v>42461</v>
      </c>
      <c r="C3174">
        <v>880.81817599999999</v>
      </c>
      <c r="D3174" s="262">
        <f t="shared" si="101"/>
        <v>-0.41277641340705573</v>
      </c>
      <c r="E3174" s="105">
        <v>-3.3231257343770164E-3</v>
      </c>
      <c r="G3174">
        <v>3167</v>
      </c>
      <c r="H3174">
        <f t="shared" ca="1" si="102"/>
        <v>2.4833816889682378E-2</v>
      </c>
    </row>
    <row r="3175" spans="2:8">
      <c r="B3175" s="13">
        <v>44154</v>
      </c>
      <c r="C3175">
        <v>1499.970703</v>
      </c>
      <c r="D3175" s="262">
        <f t="shared" si="101"/>
        <v>-6.2245223539966664E-2</v>
      </c>
      <c r="E3175" s="105">
        <v>-3.3241834247805303E-3</v>
      </c>
      <c r="G3175">
        <v>3168</v>
      </c>
      <c r="H3175">
        <f t="shared" ca="1" si="102"/>
        <v>-6.9922941235513927E-3</v>
      </c>
    </row>
    <row r="3176" spans="2:8">
      <c r="B3176" s="13">
        <v>44182</v>
      </c>
      <c r="C3176">
        <v>1599.534058</v>
      </c>
      <c r="D3176" s="262">
        <f t="shared" si="101"/>
        <v>0.95912174183940058</v>
      </c>
      <c r="E3176" s="105">
        <v>-3.3309813753831597E-3</v>
      </c>
      <c r="G3176">
        <v>3169</v>
      </c>
      <c r="H3176">
        <f t="shared" ca="1" si="102"/>
        <v>-2.6230780275550734E-2</v>
      </c>
    </row>
    <row r="3177" spans="2:8">
      <c r="B3177" s="13">
        <v>43593</v>
      </c>
      <c r="C3177">
        <v>816.45465100000001</v>
      </c>
      <c r="D3177" s="262">
        <f t="shared" si="101"/>
        <v>-0.1343126011442661</v>
      </c>
      <c r="E3177" s="105">
        <v>-3.3589936972657358E-3</v>
      </c>
      <c r="G3177">
        <v>3170</v>
      </c>
      <c r="H3177">
        <f t="shared" ca="1" si="102"/>
        <v>-3.5656318027861024E-3</v>
      </c>
    </row>
    <row r="3178" spans="2:8">
      <c r="B3178" s="13">
        <v>43418</v>
      </c>
      <c r="C3178">
        <v>943.12872300000004</v>
      </c>
      <c r="D3178" s="262">
        <f t="shared" si="101"/>
        <v>0.12711916254233707</v>
      </c>
      <c r="E3178" s="105">
        <v>-3.3590679791699785E-3</v>
      </c>
      <c r="G3178">
        <v>3171</v>
      </c>
      <c r="H3178">
        <f t="shared" ca="1" si="102"/>
        <v>-1.0366701491677056E-2</v>
      </c>
    </row>
    <row r="3179" spans="2:8">
      <c r="B3179" s="13">
        <v>43523</v>
      </c>
      <c r="C3179">
        <v>836.76043700000002</v>
      </c>
      <c r="D3179" s="262">
        <f t="shared" si="101"/>
        <v>34.37721692523035</v>
      </c>
      <c r="E3179" s="105">
        <v>-3.3904181481772019E-3</v>
      </c>
      <c r="G3179">
        <v>3172</v>
      </c>
      <c r="H3179">
        <f t="shared" ca="1" si="102"/>
        <v>-8.4552575535076051E-3</v>
      </c>
    </row>
    <row r="3180" spans="2:8">
      <c r="B3180" s="13">
        <v>37796</v>
      </c>
      <c r="C3180">
        <v>23.652522999999999</v>
      </c>
      <c r="D3180" s="262">
        <f t="shared" si="101"/>
        <v>-0.55997104639276418</v>
      </c>
      <c r="E3180" s="105">
        <v>-3.3920662543383633E-3</v>
      </c>
      <c r="G3180">
        <v>3173</v>
      </c>
      <c r="H3180">
        <f t="shared" ca="1" si="102"/>
        <v>3.159732484013533E-3</v>
      </c>
    </row>
    <row r="3181" spans="2:8">
      <c r="B3181" s="13">
        <v>38299</v>
      </c>
      <c r="C3181">
        <v>53.752197000000002</v>
      </c>
      <c r="D3181" s="262">
        <f t="shared" si="101"/>
        <v>-0.96244535960279465</v>
      </c>
      <c r="E3181" s="105">
        <v>-3.4014049407836439E-3</v>
      </c>
      <c r="G3181">
        <v>3174</v>
      </c>
      <c r="H3181">
        <f t="shared" ca="1" si="102"/>
        <v>-2.7185737839715987E-3</v>
      </c>
    </row>
    <row r="3182" spans="2:8">
      <c r="B3182" s="13">
        <v>44118</v>
      </c>
      <c r="C3182">
        <v>1431.3063959999999</v>
      </c>
      <c r="D3182" s="262">
        <f t="shared" si="101"/>
        <v>19.950210779724483</v>
      </c>
      <c r="E3182" s="105">
        <v>-3.4150869046778234E-3</v>
      </c>
      <c r="G3182">
        <v>3175</v>
      </c>
      <c r="H3182">
        <f t="shared" ca="1" si="102"/>
        <v>-2.7193260711010761E-2</v>
      </c>
    </row>
    <row r="3183" spans="2:8">
      <c r="B3183" s="13">
        <v>40067</v>
      </c>
      <c r="C3183">
        <v>68.319427000000005</v>
      </c>
      <c r="D3183" s="262">
        <f t="shared" si="101"/>
        <v>-0.99086876747112584</v>
      </c>
      <c r="E3183" s="105">
        <v>-3.4303899916498532E-3</v>
      </c>
      <c r="G3183">
        <v>3176</v>
      </c>
      <c r="H3183">
        <f t="shared" ca="1" si="102"/>
        <v>5.6044040316334198E-2</v>
      </c>
    </row>
    <row r="3184" spans="2:8">
      <c r="B3184" s="13">
        <v>45100</v>
      </c>
      <c r="C3184">
        <v>7481.9501950000003</v>
      </c>
      <c r="D3184" s="262">
        <f t="shared" si="101"/>
        <v>6.4271000805280893</v>
      </c>
      <c r="E3184">
        <v>-3.4364230295360993E-3</v>
      </c>
      <c r="G3184">
        <v>3177</v>
      </c>
      <c r="H3184">
        <f t="shared" ca="1" si="102"/>
        <v>-1.329036722165349E-2</v>
      </c>
    </row>
    <row r="3185" spans="2:8">
      <c r="B3185" s="13">
        <v>43202</v>
      </c>
      <c r="C3185">
        <v>1007.385132</v>
      </c>
      <c r="D3185" s="262">
        <f t="shared" si="101"/>
        <v>15.427663765669763</v>
      </c>
      <c r="E3185" s="105">
        <v>-3.4462463174067398E-3</v>
      </c>
      <c r="G3185">
        <v>3178</v>
      </c>
      <c r="H3185">
        <f t="shared" ca="1" si="102"/>
        <v>6.4598044171527993E-2</v>
      </c>
    </row>
    <row r="3186" spans="2:8">
      <c r="B3186" s="13">
        <v>38932</v>
      </c>
      <c r="C3186">
        <v>61.322482999999998</v>
      </c>
      <c r="D3186" s="262">
        <f t="shared" si="101"/>
        <v>-0.92725290130955673</v>
      </c>
      <c r="E3186" s="105">
        <v>-3.4721220101149313E-3</v>
      </c>
      <c r="G3186">
        <v>3179</v>
      </c>
      <c r="H3186">
        <f t="shared" ca="1" si="102"/>
        <v>2.7746025641042196E-2</v>
      </c>
    </row>
    <row r="3187" spans="2:8">
      <c r="B3187" s="13">
        <v>44001</v>
      </c>
      <c r="C3187">
        <v>842.95434599999999</v>
      </c>
      <c r="D3187" s="262">
        <f t="shared" si="101"/>
        <v>-0.87261401767504954</v>
      </c>
      <c r="E3187" s="105">
        <v>-3.4740315650204833E-3</v>
      </c>
      <c r="G3187">
        <v>3180</v>
      </c>
      <c r="H3187">
        <f t="shared" ca="1" si="102"/>
        <v>-6.4850619224342473E-3</v>
      </c>
    </row>
    <row r="3188" spans="2:8">
      <c r="B3188" s="13">
        <v>44963</v>
      </c>
      <c r="C3188">
        <v>6617.3242190000001</v>
      </c>
      <c r="D3188" s="262">
        <f t="shared" si="101"/>
        <v>77.039332644383293</v>
      </c>
      <c r="E3188" s="105">
        <v>-3.4814192589312501E-3</v>
      </c>
      <c r="G3188">
        <v>3181</v>
      </c>
      <c r="H3188">
        <f t="shared" ca="1" si="102"/>
        <v>9.8215660178344946E-3</v>
      </c>
    </row>
    <row r="3189" spans="2:8">
      <c r="B3189" s="13">
        <v>41045</v>
      </c>
      <c r="C3189">
        <v>84.794730999999999</v>
      </c>
      <c r="D3189" s="262">
        <f t="shared" si="101"/>
        <v>-0.98894051478269895</v>
      </c>
      <c r="E3189" s="105">
        <v>-3.4852214550317676E-3</v>
      </c>
      <c r="G3189">
        <v>3182</v>
      </c>
      <c r="H3189">
        <f t="shared" ca="1" si="102"/>
        <v>2.9192366826828083E-2</v>
      </c>
    </row>
    <row r="3190" spans="2:8">
      <c r="B3190" s="13">
        <v>45316</v>
      </c>
      <c r="C3190">
        <v>7667.1499020000001</v>
      </c>
      <c r="D3190" s="262">
        <f t="shared" si="101"/>
        <v>89.623878919314535</v>
      </c>
      <c r="E3190">
        <v>-3.4897449961008432E-3</v>
      </c>
      <c r="G3190">
        <v>3183</v>
      </c>
      <c r="H3190">
        <f t="shared" ca="1" si="102"/>
        <v>8.5695325418500522E-3</v>
      </c>
    </row>
    <row r="3191" spans="2:8">
      <c r="B3191" s="13">
        <v>40935</v>
      </c>
      <c r="C3191">
        <v>84.604079999999996</v>
      </c>
      <c r="D3191" s="262">
        <f t="shared" si="101"/>
        <v>-0.89137532809713205</v>
      </c>
      <c r="E3191" s="105">
        <v>-3.4931416897279665E-3</v>
      </c>
      <c r="G3191">
        <v>3184</v>
      </c>
      <c r="H3191">
        <f t="shared" ca="1" si="102"/>
        <v>6.8835051073599003E-3</v>
      </c>
    </row>
    <row r="3192" spans="2:8">
      <c r="B3192" s="13">
        <v>43013</v>
      </c>
      <c r="C3192">
        <v>778.86614999999995</v>
      </c>
      <c r="D3192" s="262">
        <f t="shared" si="101"/>
        <v>-6.1728138393975569E-2</v>
      </c>
      <c r="E3192" s="105">
        <v>-3.4935281454880852E-3</v>
      </c>
      <c r="G3192">
        <v>3185</v>
      </c>
      <c r="H3192">
        <f t="shared" ca="1" si="102"/>
        <v>1.561327347454677E-2</v>
      </c>
    </row>
    <row r="3193" spans="2:8">
      <c r="B3193" s="13">
        <v>42535</v>
      </c>
      <c r="C3193">
        <v>830.10711700000002</v>
      </c>
      <c r="D3193" s="262">
        <f t="shared" si="101"/>
        <v>-0.9037272791272436</v>
      </c>
      <c r="E3193" s="105">
        <v>-3.4977469404476442E-3</v>
      </c>
      <c r="G3193">
        <v>3186</v>
      </c>
      <c r="H3193">
        <f t="shared" ca="1" si="102"/>
        <v>-2.2679234573267256E-2</v>
      </c>
    </row>
    <row r="3194" spans="2:8">
      <c r="B3194" s="13">
        <v>44771</v>
      </c>
      <c r="C3194">
        <v>8622.4541019999997</v>
      </c>
      <c r="D3194" s="262">
        <f t="shared" si="101"/>
        <v>8.5762027466201651</v>
      </c>
      <c r="E3194" s="105">
        <v>-3.5032147975646972E-3</v>
      </c>
      <c r="G3194">
        <v>3187</v>
      </c>
      <c r="H3194">
        <f t="shared" ca="1" si="102"/>
        <v>-1.8177785834476722E-2</v>
      </c>
    </row>
    <row r="3195" spans="2:8">
      <c r="B3195" s="13">
        <v>42481</v>
      </c>
      <c r="C3195">
        <v>900.40429700000004</v>
      </c>
      <c r="D3195" s="262">
        <f t="shared" si="101"/>
        <v>-0.3999738384777452</v>
      </c>
      <c r="E3195" s="105">
        <v>-3.5315595974294714E-3</v>
      </c>
      <c r="G3195">
        <v>3188</v>
      </c>
      <c r="H3195">
        <f t="shared" ca="1" si="102"/>
        <v>-1.4951939065083819E-2</v>
      </c>
    </row>
    <row r="3196" spans="2:8">
      <c r="B3196" s="13">
        <v>44138</v>
      </c>
      <c r="C3196">
        <v>1500.6083980000001</v>
      </c>
      <c r="D3196" s="262">
        <f t="shared" si="101"/>
        <v>16.088896257417147</v>
      </c>
      <c r="E3196" s="105">
        <v>-3.5499546059315702E-3</v>
      </c>
      <c r="G3196">
        <v>3189</v>
      </c>
      <c r="H3196">
        <f t="shared" ca="1" si="102"/>
        <v>2.9190948659840919E-2</v>
      </c>
    </row>
    <row r="3197" spans="2:8">
      <c r="B3197" s="13">
        <v>41565</v>
      </c>
      <c r="C3197">
        <v>87.811897000000002</v>
      </c>
      <c r="D3197" s="262">
        <f t="shared" si="101"/>
        <v>-0.87411406046182094</v>
      </c>
      <c r="E3197" s="105">
        <v>-3.5550110573955352E-3</v>
      </c>
      <c r="G3197">
        <v>3190</v>
      </c>
      <c r="H3197">
        <f t="shared" ca="1" si="102"/>
        <v>-1.395674370166314E-2</v>
      </c>
    </row>
    <row r="3198" spans="2:8">
      <c r="B3198" s="13">
        <v>42774</v>
      </c>
      <c r="C3198">
        <v>697.55127000000005</v>
      </c>
      <c r="D3198" s="262">
        <f t="shared" si="101"/>
        <v>5.5377247494021233</v>
      </c>
      <c r="E3198" s="105">
        <v>-3.5643903196722741E-3</v>
      </c>
      <c r="G3198">
        <v>3191</v>
      </c>
      <c r="H3198">
        <f t="shared" ca="1" si="102"/>
        <v>-4.1358826356006601E-2</v>
      </c>
    </row>
    <row r="3199" spans="2:8">
      <c r="B3199" s="13">
        <v>39367</v>
      </c>
      <c r="C3199">
        <v>106.696335</v>
      </c>
      <c r="D3199" s="262">
        <f t="shared" si="101"/>
        <v>-0.98509702817827038</v>
      </c>
      <c r="E3199" s="105">
        <v>-3.5646062433013974E-3</v>
      </c>
      <c r="G3199">
        <v>3192</v>
      </c>
      <c r="H3199">
        <f t="shared" ca="1" si="102"/>
        <v>1.8616159449528769E-2</v>
      </c>
    </row>
    <row r="3200" spans="2:8">
      <c r="B3200" s="13">
        <v>45138</v>
      </c>
      <c r="C3200">
        <v>7159.3999020000001</v>
      </c>
      <c r="D3200" s="262">
        <f t="shared" si="101"/>
        <v>6.6952628966372192</v>
      </c>
      <c r="E3200">
        <v>-3.5698991233366322E-3</v>
      </c>
      <c r="G3200">
        <v>3193</v>
      </c>
      <c r="H3200">
        <f t="shared" ca="1" si="102"/>
        <v>3.9813320858874089E-2</v>
      </c>
    </row>
    <row r="3201" spans="2:8">
      <c r="B3201" s="13">
        <v>43151</v>
      </c>
      <c r="C3201">
        <v>930.36456299999998</v>
      </c>
      <c r="D3201" s="262">
        <f t="shared" si="101"/>
        <v>3.6388413961552582E-2</v>
      </c>
      <c r="E3201" s="105">
        <v>-3.5799776952350356E-3</v>
      </c>
      <c r="G3201">
        <v>3194</v>
      </c>
      <c r="H3201">
        <f t="shared" ca="1" si="102"/>
        <v>-4.2045776747254543E-2</v>
      </c>
    </row>
    <row r="3202" spans="2:8">
      <c r="B3202" s="13">
        <v>42473</v>
      </c>
      <c r="C3202">
        <v>897.69872999999995</v>
      </c>
      <c r="D3202" s="262">
        <f t="shared" si="101"/>
        <v>-3.6488443559282976E-2</v>
      </c>
      <c r="E3202" s="105">
        <v>-3.5934033447833145E-3</v>
      </c>
      <c r="G3202">
        <v>3195</v>
      </c>
      <c r="H3202">
        <f t="shared" ca="1" si="102"/>
        <v>-3.9535402408355465E-2</v>
      </c>
    </row>
    <row r="3203" spans="2:8">
      <c r="B3203" s="13">
        <v>43542</v>
      </c>
      <c r="C3203">
        <v>931.69482400000004</v>
      </c>
      <c r="D3203" s="262">
        <f t="shared" si="101"/>
        <v>8.0835137453133168</v>
      </c>
      <c r="E3203" s="105">
        <v>-3.6023967844923247E-3</v>
      </c>
      <c r="G3203">
        <v>3196</v>
      </c>
      <c r="H3203">
        <f t="shared" ca="1" si="102"/>
        <v>-3.2201071138995729E-2</v>
      </c>
    </row>
    <row r="3204" spans="2:8">
      <c r="B3204" s="13">
        <v>40437</v>
      </c>
      <c r="C3204">
        <v>102.56986999999999</v>
      </c>
      <c r="D3204" s="262">
        <f t="shared" si="101"/>
        <v>-0.87529914580779222</v>
      </c>
      <c r="E3204" s="105">
        <v>-3.6049205834132211E-3</v>
      </c>
      <c r="G3204">
        <v>3197</v>
      </c>
      <c r="H3204">
        <f t="shared" ca="1" si="102"/>
        <v>2.5909912642257515E-3</v>
      </c>
    </row>
    <row r="3205" spans="2:8">
      <c r="B3205" s="13">
        <v>43633</v>
      </c>
      <c r="C3205">
        <v>822.52740500000004</v>
      </c>
      <c r="D3205" s="262">
        <f t="shared" si="101"/>
        <v>7.6072801565497537E-4</v>
      </c>
      <c r="E3205" s="105">
        <v>-3.620705967428731E-3</v>
      </c>
      <c r="G3205">
        <v>3198</v>
      </c>
      <c r="H3205">
        <f t="shared" ca="1" si="102"/>
        <v>4.3822768817545869E-2</v>
      </c>
    </row>
    <row r="3206" spans="2:8">
      <c r="B3206" s="13">
        <v>43815</v>
      </c>
      <c r="C3206">
        <v>821.90216099999998</v>
      </c>
      <c r="D3206" s="262">
        <f t="shared" si="101"/>
        <v>-0.88124505522196184</v>
      </c>
      <c r="E3206" s="105">
        <v>-3.6209439844684293E-3</v>
      </c>
      <c r="G3206">
        <v>3199</v>
      </c>
      <c r="H3206">
        <f t="shared" ca="1" si="102"/>
        <v>-6.1942748539926843E-3</v>
      </c>
    </row>
    <row r="3207" spans="2:8">
      <c r="B3207" s="13">
        <v>44879</v>
      </c>
      <c r="C3207">
        <v>6920.9931640000004</v>
      </c>
      <c r="D3207" s="262">
        <f t="shared" si="101"/>
        <v>78.437664384822</v>
      </c>
      <c r="E3207" s="105">
        <v>-3.6282646965366495E-3</v>
      </c>
      <c r="G3207">
        <v>3200</v>
      </c>
      <c r="H3207">
        <f t="shared" ca="1" si="102"/>
        <v>1.5493611583944258E-2</v>
      </c>
    </row>
    <row r="3208" spans="2:8">
      <c r="B3208" s="13">
        <v>40921</v>
      </c>
      <c r="C3208">
        <v>87.124831999999998</v>
      </c>
      <c r="D3208" s="262">
        <f t="shared" ref="D3208:D3271" si="103">(C3208-C3209)/C3209</f>
        <v>-0.68380596028783203</v>
      </c>
      <c r="E3208" s="105">
        <v>-3.6335396318118631E-3</v>
      </c>
      <c r="G3208">
        <v>3201</v>
      </c>
      <c r="H3208">
        <f t="shared" ca="1" si="102"/>
        <v>-2.0770896546573991E-2</v>
      </c>
    </row>
    <row r="3209" spans="2:8">
      <c r="B3209" s="13">
        <v>41817</v>
      </c>
      <c r="C3209">
        <v>275.54229700000002</v>
      </c>
      <c r="D3209" s="262">
        <f t="shared" si="103"/>
        <v>1.833736858595735</v>
      </c>
      <c r="E3209" s="105">
        <v>-3.6411524594416184E-3</v>
      </c>
      <c r="G3209">
        <v>3202</v>
      </c>
      <c r="H3209">
        <f t="shared" ref="H3209:H3272" ca="1" si="104">_xlfn.NORM.INV(RAND(),N$9,N$10)</f>
        <v>5.4369125183077391E-3</v>
      </c>
    </row>
    <row r="3210" spans="2:8">
      <c r="B3210" s="13">
        <v>39093</v>
      </c>
      <c r="C3210">
        <v>97.236373999999998</v>
      </c>
      <c r="D3210" s="262">
        <f t="shared" si="103"/>
        <v>-0.80257656449166737</v>
      </c>
      <c r="E3210" s="105">
        <v>-3.648785682927896E-3</v>
      </c>
      <c r="G3210">
        <v>3203</v>
      </c>
      <c r="H3210">
        <f t="shared" ca="1" si="104"/>
        <v>1.2075677241488498E-2</v>
      </c>
    </row>
    <row r="3211" spans="2:8">
      <c r="B3211" s="13">
        <v>42167</v>
      </c>
      <c r="C3211">
        <v>492.52700800000002</v>
      </c>
      <c r="D3211" s="262">
        <f t="shared" si="103"/>
        <v>4.3784488777201407</v>
      </c>
      <c r="E3211" s="105">
        <v>-3.676533401661403E-3</v>
      </c>
      <c r="G3211">
        <v>3204</v>
      </c>
      <c r="H3211">
        <f t="shared" ca="1" si="104"/>
        <v>-1.5294951319844423E-2</v>
      </c>
    </row>
    <row r="3212" spans="2:8">
      <c r="B3212" s="13">
        <v>39055</v>
      </c>
      <c r="C3212">
        <v>91.574173000000002</v>
      </c>
      <c r="D3212" s="262">
        <f t="shared" si="103"/>
        <v>0.23432593084684983</v>
      </c>
      <c r="E3212" s="105">
        <v>-3.6809466325243121E-3</v>
      </c>
      <c r="G3212">
        <v>3205</v>
      </c>
      <c r="H3212">
        <f t="shared" ca="1" si="104"/>
        <v>1.6041084189112764E-2</v>
      </c>
    </row>
    <row r="3213" spans="2:8">
      <c r="B3213" s="13">
        <v>38590</v>
      </c>
      <c r="C3213">
        <v>74.189621000000002</v>
      </c>
      <c r="D3213" s="262">
        <f t="shared" si="103"/>
        <v>-0.99072386227521447</v>
      </c>
      <c r="E3213" s="105">
        <v>-3.6832483503078319E-3</v>
      </c>
      <c r="G3213">
        <v>3206</v>
      </c>
      <c r="H3213">
        <f t="shared" ca="1" si="104"/>
        <v>-1.940007811603213E-2</v>
      </c>
    </row>
    <row r="3214" spans="2:8">
      <c r="B3214" s="13">
        <v>45385</v>
      </c>
      <c r="C3214">
        <v>7997.8999020000001</v>
      </c>
      <c r="D3214" s="262">
        <f t="shared" si="103"/>
        <v>10.155050991571546</v>
      </c>
      <c r="E3214">
        <v>-3.687337028962926E-3</v>
      </c>
      <c r="G3214">
        <v>3207</v>
      </c>
      <c r="H3214">
        <f t="shared" ca="1" si="104"/>
        <v>-2.3278580260957731E-2</v>
      </c>
    </row>
    <row r="3215" spans="2:8">
      <c r="B3215" s="13">
        <v>42619</v>
      </c>
      <c r="C3215">
        <v>716.97564699999998</v>
      </c>
      <c r="D3215" s="262">
        <f t="shared" si="103"/>
        <v>-0.7315447374842412</v>
      </c>
      <c r="E3215" s="105">
        <v>-3.69399598050103E-3</v>
      </c>
      <c r="G3215">
        <v>3208</v>
      </c>
      <c r="H3215">
        <f t="shared" ca="1" si="104"/>
        <v>-7.3947629030096723E-3</v>
      </c>
    </row>
    <row r="3216" spans="2:8">
      <c r="B3216" s="13">
        <v>44277</v>
      </c>
      <c r="C3216">
        <v>2670.7453609999998</v>
      </c>
      <c r="D3216" s="262">
        <f t="shared" si="103"/>
        <v>33.936428096003411</v>
      </c>
      <c r="E3216" s="105">
        <v>-3.6958265477406759E-3</v>
      </c>
      <c r="G3216">
        <v>3209</v>
      </c>
      <c r="H3216">
        <f t="shared" ca="1" si="104"/>
        <v>-2.9110913153512139E-2</v>
      </c>
    </row>
    <row r="3217" spans="2:8">
      <c r="B3217" s="13">
        <v>41450</v>
      </c>
      <c r="C3217">
        <v>76.445862000000005</v>
      </c>
      <c r="D3217" s="262">
        <f t="shared" si="103"/>
        <v>-0.90899670457027937</v>
      </c>
      <c r="E3217" s="105">
        <v>-3.6962978387041203E-3</v>
      </c>
      <c r="G3217">
        <v>3210</v>
      </c>
      <c r="H3217">
        <f t="shared" ca="1" si="104"/>
        <v>-3.6697293861737233E-3</v>
      </c>
    </row>
    <row r="3218" spans="2:8">
      <c r="B3218" s="13">
        <v>43613</v>
      </c>
      <c r="C3218">
        <v>840.033997</v>
      </c>
      <c r="D3218" s="262">
        <f t="shared" si="103"/>
        <v>-0.9072154686225643</v>
      </c>
      <c r="E3218" s="105">
        <v>-3.7137994609038453E-3</v>
      </c>
      <c r="G3218">
        <v>3211</v>
      </c>
      <c r="H3218">
        <f t="shared" ca="1" si="104"/>
        <v>-7.6029484957940013E-3</v>
      </c>
    </row>
    <row r="3219" spans="2:8">
      <c r="B3219" s="13">
        <v>45275</v>
      </c>
      <c r="C3219">
        <v>9053.5996090000008</v>
      </c>
      <c r="D3219" s="262">
        <f t="shared" si="103"/>
        <v>5.182076364413208E-2</v>
      </c>
      <c r="E3219">
        <v>-3.7139541727958182E-3</v>
      </c>
      <c r="G3219">
        <v>3212</v>
      </c>
      <c r="H3219">
        <f t="shared" ca="1" si="104"/>
        <v>-4.801530194084884E-2</v>
      </c>
    </row>
    <row r="3220" spans="2:8">
      <c r="B3220" s="13">
        <v>45294</v>
      </c>
      <c r="C3220">
        <v>8607.5498050000006</v>
      </c>
      <c r="D3220" s="262">
        <f t="shared" si="103"/>
        <v>0.16176668693010901</v>
      </c>
      <c r="E3220">
        <v>-3.7154959456968447E-3</v>
      </c>
      <c r="G3220">
        <v>3213</v>
      </c>
      <c r="H3220">
        <f t="shared" ca="1" si="104"/>
        <v>-9.2362269469010334E-3</v>
      </c>
    </row>
    <row r="3221" spans="2:8">
      <c r="B3221" s="13">
        <v>45072</v>
      </c>
      <c r="C3221">
        <v>7409.017578</v>
      </c>
      <c r="D3221" s="262">
        <f t="shared" si="103"/>
        <v>-3.3396271624266151E-2</v>
      </c>
      <c r="E3221">
        <v>-3.7158260418049469E-3</v>
      </c>
      <c r="G3221">
        <v>3214</v>
      </c>
      <c r="H3221">
        <f t="shared" ca="1" si="104"/>
        <v>2.2063021079943523E-2</v>
      </c>
    </row>
    <row r="3222" spans="2:8">
      <c r="B3222" s="13">
        <v>45373</v>
      </c>
      <c r="C3222">
        <v>7665</v>
      </c>
      <c r="D3222" s="262">
        <f t="shared" si="103"/>
        <v>89.621161420903405</v>
      </c>
      <c r="E3222">
        <v>-3.7367993501218524E-3</v>
      </c>
      <c r="G3222">
        <v>3215</v>
      </c>
      <c r="H3222">
        <f t="shared" ca="1" si="104"/>
        <v>5.3571869656516363E-2</v>
      </c>
    </row>
    <row r="3223" spans="2:8">
      <c r="B3223" s="13">
        <v>40862</v>
      </c>
      <c r="C3223">
        <v>84.582892999999999</v>
      </c>
      <c r="D3223" s="262">
        <f t="shared" si="103"/>
        <v>4.6981560584416111E-2</v>
      </c>
      <c r="E3223" s="105">
        <v>-3.7426921937582375E-3</v>
      </c>
      <c r="G3223">
        <v>3216</v>
      </c>
      <c r="H3223">
        <f t="shared" ca="1" si="104"/>
        <v>1.2271980201813765E-2</v>
      </c>
    </row>
    <row r="3224" spans="2:8">
      <c r="B3224" s="13">
        <v>41439</v>
      </c>
      <c r="C3224">
        <v>80.787375999999995</v>
      </c>
      <c r="D3224" s="262">
        <f t="shared" si="103"/>
        <v>-0.98761087637804446</v>
      </c>
      <c r="E3224" s="105">
        <v>-3.766585053603957E-3</v>
      </c>
      <c r="G3224">
        <v>3217</v>
      </c>
      <c r="H3224">
        <f t="shared" ca="1" si="104"/>
        <v>2.4195065187162256E-2</v>
      </c>
    </row>
    <row r="3225" spans="2:8">
      <c r="B3225" s="13">
        <v>44970</v>
      </c>
      <c r="C3225">
        <v>6520.8305659999996</v>
      </c>
      <c r="D3225" s="262">
        <f t="shared" si="103"/>
        <v>94.916714034221357</v>
      </c>
      <c r="E3225" s="105">
        <v>-3.7669085116372805E-3</v>
      </c>
      <c r="G3225">
        <v>3218</v>
      </c>
      <c r="H3225">
        <f t="shared" ca="1" si="104"/>
        <v>-1.5885112452135912E-2</v>
      </c>
    </row>
    <row r="3226" spans="2:8">
      <c r="B3226" s="13">
        <v>38663</v>
      </c>
      <c r="C3226">
        <v>67.984298999999993</v>
      </c>
      <c r="D3226" s="262">
        <f t="shared" si="103"/>
        <v>-0.98090589915501447</v>
      </c>
      <c r="E3226" s="105">
        <v>-3.7677705314941735E-3</v>
      </c>
      <c r="G3226">
        <v>3219</v>
      </c>
      <c r="H3226">
        <f t="shared" ca="1" si="104"/>
        <v>2.6635664086314993E-2</v>
      </c>
    </row>
    <row r="3227" spans="2:8">
      <c r="B3227" s="13">
        <v>44344</v>
      </c>
      <c r="C3227">
        <v>3560.4870609999998</v>
      </c>
      <c r="D3227" s="262">
        <f t="shared" si="103"/>
        <v>3.3303053493714545</v>
      </c>
      <c r="E3227" s="105">
        <v>-3.7875697757710071E-3</v>
      </c>
      <c r="G3227">
        <v>3220</v>
      </c>
      <c r="H3227">
        <f t="shared" ca="1" si="104"/>
        <v>-7.7661954813540331E-3</v>
      </c>
    </row>
    <row r="3228" spans="2:8">
      <c r="B3228" s="13">
        <v>42944</v>
      </c>
      <c r="C3228">
        <v>822.22540300000003</v>
      </c>
      <c r="D3228" s="262">
        <f t="shared" si="103"/>
        <v>26.798800076949789</v>
      </c>
      <c r="E3228" s="105">
        <v>-3.7931952623505702E-3</v>
      </c>
      <c r="G3228">
        <v>3221</v>
      </c>
      <c r="H3228">
        <f t="shared" ca="1" si="104"/>
        <v>-5.2265215330691325E-2</v>
      </c>
    </row>
    <row r="3229" spans="2:8">
      <c r="B3229" s="13">
        <v>37533</v>
      </c>
      <c r="C3229">
        <v>29.577729999999999</v>
      </c>
      <c r="D3229" s="262">
        <f t="shared" si="103"/>
        <v>-0.96739547826161798</v>
      </c>
      <c r="E3229" s="105">
        <v>-3.7960036624590321E-3</v>
      </c>
      <c r="G3229">
        <v>3222</v>
      </c>
      <c r="H3229">
        <f t="shared" ca="1" si="104"/>
        <v>-4.9298677130349376E-3</v>
      </c>
    </row>
    <row r="3230" spans="2:8">
      <c r="B3230" s="13">
        <v>43535</v>
      </c>
      <c r="C3230">
        <v>907.16650400000003</v>
      </c>
      <c r="D3230" s="262">
        <f t="shared" si="103"/>
        <v>0.22581120348923284</v>
      </c>
      <c r="E3230" s="105">
        <v>-3.8033451709116994E-3</v>
      </c>
      <c r="G3230">
        <v>3223</v>
      </c>
      <c r="H3230">
        <f t="shared" ca="1" si="104"/>
        <v>-1.9634888471024615E-2</v>
      </c>
    </row>
    <row r="3231" spans="2:8">
      <c r="B3231" s="13">
        <v>43955</v>
      </c>
      <c r="C3231">
        <v>740.05401600000005</v>
      </c>
      <c r="D3231" s="262">
        <f t="shared" si="103"/>
        <v>8.3088331825517265</v>
      </c>
      <c r="E3231" s="105">
        <v>-3.8258694107806863E-3</v>
      </c>
      <c r="G3231">
        <v>3224</v>
      </c>
      <c r="H3231">
        <f t="shared" ca="1" si="104"/>
        <v>1.8217812251373075E-2</v>
      </c>
    </row>
    <row r="3232" spans="2:8">
      <c r="B3232" s="13">
        <v>41460</v>
      </c>
      <c r="C3232">
        <v>79.500191000000001</v>
      </c>
      <c r="D3232" s="262">
        <f t="shared" si="103"/>
        <v>1.0386660955644642E-2</v>
      </c>
      <c r="E3232" s="105">
        <v>-3.8274236779827801E-3</v>
      </c>
      <c r="G3232">
        <v>3225</v>
      </c>
      <c r="H3232">
        <f t="shared" ca="1" si="104"/>
        <v>3.8766015914640274E-2</v>
      </c>
    </row>
    <row r="3233" spans="2:8">
      <c r="B3233" s="13">
        <v>38995</v>
      </c>
      <c r="C3233">
        <v>78.682937999999993</v>
      </c>
      <c r="D3233" s="262">
        <f t="shared" si="103"/>
        <v>-0.91374783431891604</v>
      </c>
      <c r="E3233" s="105">
        <v>-3.8321909356014146E-3</v>
      </c>
      <c r="G3233">
        <v>3226</v>
      </c>
      <c r="H3233">
        <f t="shared" ca="1" si="104"/>
        <v>2.3879175769116173E-2</v>
      </c>
    </row>
    <row r="3234" spans="2:8">
      <c r="B3234" s="13">
        <v>43559</v>
      </c>
      <c r="C3234">
        <v>912.24304199999995</v>
      </c>
      <c r="D3234" s="262">
        <f t="shared" si="103"/>
        <v>10.534870346562622</v>
      </c>
      <c r="E3234" s="105">
        <v>-3.8335855434449982E-3</v>
      </c>
      <c r="G3234">
        <v>3227</v>
      </c>
      <c r="H3234">
        <f t="shared" ca="1" si="104"/>
        <v>-5.9631801157234126E-5</v>
      </c>
    </row>
    <row r="3235" spans="2:8">
      <c r="B3235" s="13">
        <v>41458</v>
      </c>
      <c r="C3235">
        <v>79.085678000000001</v>
      </c>
      <c r="D3235" s="262">
        <f t="shared" si="103"/>
        <v>0.52819997035798627</v>
      </c>
      <c r="E3235" s="105">
        <v>-3.8472190205974663E-3</v>
      </c>
      <c r="G3235">
        <v>3228</v>
      </c>
      <c r="H3235">
        <f t="shared" ca="1" si="104"/>
        <v>3.4872440147820177E-2</v>
      </c>
    </row>
    <row r="3236" spans="2:8">
      <c r="B3236" s="13">
        <v>38278</v>
      </c>
      <c r="C3236">
        <v>51.750869999999999</v>
      </c>
      <c r="D3236" s="262">
        <f t="shared" si="103"/>
        <v>-0.88553424461436059</v>
      </c>
      <c r="E3236" s="105">
        <v>-3.8525139799009036E-3</v>
      </c>
      <c r="G3236">
        <v>3229</v>
      </c>
      <c r="H3236">
        <f t="shared" ca="1" si="104"/>
        <v>-3.3831394697603233E-2</v>
      </c>
    </row>
    <row r="3237" spans="2:8">
      <c r="B3237" s="13">
        <v>42053</v>
      </c>
      <c r="C3237">
        <v>452.10788000000002</v>
      </c>
      <c r="D3237" s="262">
        <f t="shared" si="103"/>
        <v>3.722648177607168</v>
      </c>
      <c r="E3237" s="105">
        <v>-3.8545595719182801E-3</v>
      </c>
      <c r="G3237">
        <v>3230</v>
      </c>
      <c r="H3237">
        <f t="shared" ca="1" si="104"/>
        <v>4.2327409559727774E-2</v>
      </c>
    </row>
    <row r="3238" spans="2:8">
      <c r="B3238" s="13">
        <v>41306</v>
      </c>
      <c r="C3238">
        <v>95.731857000000005</v>
      </c>
      <c r="D3238" s="262">
        <f t="shared" si="103"/>
        <v>0.85584058419557441</v>
      </c>
      <c r="E3238" s="105">
        <v>-3.8592862253829865E-3</v>
      </c>
      <c r="G3238">
        <v>3231</v>
      </c>
      <c r="H3238">
        <f t="shared" ca="1" si="104"/>
        <v>-1.434297488430664E-2</v>
      </c>
    </row>
    <row r="3239" spans="2:8">
      <c r="B3239" s="13">
        <v>38288</v>
      </c>
      <c r="C3239">
        <v>51.584094999999998</v>
      </c>
      <c r="D3239" s="262">
        <f t="shared" si="103"/>
        <v>-0.92920900374619042</v>
      </c>
      <c r="E3239" s="105">
        <v>-3.8646904535116914E-3</v>
      </c>
      <c r="G3239">
        <v>3232</v>
      </c>
      <c r="H3239">
        <f t="shared" ca="1" si="104"/>
        <v>3.5325903455236028E-2</v>
      </c>
    </row>
    <row r="3240" spans="2:8">
      <c r="B3240" s="13">
        <v>42614</v>
      </c>
      <c r="C3240">
        <v>728.68158000000005</v>
      </c>
      <c r="D3240" s="262">
        <f t="shared" si="103"/>
        <v>24.368056920298528</v>
      </c>
      <c r="E3240" s="105">
        <v>-3.8889203330326654E-3</v>
      </c>
      <c r="G3240">
        <v>3233</v>
      </c>
      <c r="H3240">
        <f t="shared" ca="1" si="104"/>
        <v>4.6355992581260973E-4</v>
      </c>
    </row>
    <row r="3241" spans="2:8">
      <c r="B3241" s="13">
        <v>37943</v>
      </c>
      <c r="C3241">
        <v>28.724374999999998</v>
      </c>
      <c r="D3241" s="262">
        <f t="shared" si="103"/>
        <v>-0.99694027824621312</v>
      </c>
      <c r="E3241" s="105">
        <v>-3.9081288205593525E-3</v>
      </c>
      <c r="G3241">
        <v>3234</v>
      </c>
      <c r="H3241">
        <f t="shared" ca="1" si="104"/>
        <v>1.9881110492341224E-2</v>
      </c>
    </row>
    <row r="3242" spans="2:8">
      <c r="B3242" s="13">
        <v>44783</v>
      </c>
      <c r="C3242">
        <v>9387.9042969999991</v>
      </c>
      <c r="D3242" s="262">
        <f t="shared" si="103"/>
        <v>279.03301300129453</v>
      </c>
      <c r="E3242" s="105">
        <v>-3.911113492543839E-3</v>
      </c>
      <c r="G3242">
        <v>3235</v>
      </c>
      <c r="H3242">
        <f t="shared" ca="1" si="104"/>
        <v>-5.6632175249524873E-2</v>
      </c>
    </row>
    <row r="3243" spans="2:8">
      <c r="B3243" s="13">
        <v>39827</v>
      </c>
      <c r="C3243">
        <v>33.524276999999998</v>
      </c>
      <c r="D3243" s="262">
        <f t="shared" si="103"/>
        <v>-0.61038451049258013</v>
      </c>
      <c r="E3243" s="105">
        <v>-3.9128572977013632E-3</v>
      </c>
      <c r="G3243">
        <v>3236</v>
      </c>
      <c r="H3243">
        <f t="shared" ca="1" si="104"/>
        <v>-8.3270191194172338E-2</v>
      </c>
    </row>
    <row r="3244" spans="2:8">
      <c r="B3244" s="13">
        <v>40836</v>
      </c>
      <c r="C3244">
        <v>86.044517999999997</v>
      </c>
      <c r="D3244" s="262">
        <f t="shared" si="103"/>
        <v>-0.5113088074806037</v>
      </c>
      <c r="E3244" s="105">
        <v>-3.9234372681485738E-3</v>
      </c>
      <c r="G3244">
        <v>3237</v>
      </c>
      <c r="H3244">
        <f t="shared" ca="1" si="104"/>
        <v>6.1019273507352333E-2</v>
      </c>
    </row>
    <row r="3245" spans="2:8">
      <c r="B3245" s="13">
        <v>41648</v>
      </c>
      <c r="C3245">
        <v>176.07135</v>
      </c>
      <c r="D3245" s="262">
        <f t="shared" si="103"/>
        <v>-0.97814149455777322</v>
      </c>
      <c r="E3245" s="105">
        <v>-3.9246493528522384E-3</v>
      </c>
      <c r="G3245">
        <v>3238</v>
      </c>
      <c r="H3245">
        <f t="shared" ca="1" si="104"/>
        <v>3.7260926194983349E-2</v>
      </c>
    </row>
    <row r="3246" spans="2:8">
      <c r="B3246" s="13">
        <v>45240</v>
      </c>
      <c r="C3246">
        <v>8055.0498049999997</v>
      </c>
      <c r="D3246" s="262">
        <f t="shared" si="103"/>
        <v>7.8286069131356975</v>
      </c>
      <c r="E3246">
        <v>-3.9261513535143091E-3</v>
      </c>
      <c r="G3246">
        <v>3239</v>
      </c>
      <c r="H3246">
        <f t="shared" ca="1" si="104"/>
        <v>-1.5579255023713497E-2</v>
      </c>
    </row>
    <row r="3247" spans="2:8">
      <c r="B3247" s="13">
        <v>43137</v>
      </c>
      <c r="C3247">
        <v>912.38061500000003</v>
      </c>
      <c r="D3247" s="262">
        <f t="shared" si="103"/>
        <v>-0.89245289222109403</v>
      </c>
      <c r="E3247" s="105">
        <v>-3.9574656522106087E-3</v>
      </c>
      <c r="G3247">
        <v>3240</v>
      </c>
      <c r="H3247">
        <f t="shared" ca="1" si="104"/>
        <v>4.8252758956734233E-2</v>
      </c>
    </row>
    <row r="3248" spans="2:8">
      <c r="B3248" s="13">
        <v>44841</v>
      </c>
      <c r="C3248">
        <v>8483.5439449999994</v>
      </c>
      <c r="D3248" s="262">
        <f t="shared" si="103"/>
        <v>99.676777334953357</v>
      </c>
      <c r="E3248" s="105">
        <v>-3.9782858359870849E-3</v>
      </c>
      <c r="G3248">
        <v>3241</v>
      </c>
      <c r="H3248">
        <f t="shared" ca="1" si="104"/>
        <v>1.4889399738610403E-2</v>
      </c>
    </row>
    <row r="3249" spans="2:8">
      <c r="B3249" s="13">
        <v>40933</v>
      </c>
      <c r="C3249">
        <v>84.265152</v>
      </c>
      <c r="D3249" s="262">
        <f t="shared" si="103"/>
        <v>-0.88625582851775242</v>
      </c>
      <c r="E3249" s="105">
        <v>-4.0060479352768295E-3</v>
      </c>
      <c r="G3249">
        <v>3242</v>
      </c>
      <c r="H3249">
        <f t="shared" ca="1" si="104"/>
        <v>9.7955696783415293E-3</v>
      </c>
    </row>
    <row r="3250" spans="2:8">
      <c r="B3250" s="13">
        <v>42913</v>
      </c>
      <c r="C3250">
        <v>740.83050500000002</v>
      </c>
      <c r="D3250" s="262">
        <f t="shared" si="103"/>
        <v>1.7003554542788997</v>
      </c>
      <c r="E3250" s="105">
        <v>-4.01290982198032E-3</v>
      </c>
      <c r="G3250">
        <v>3243</v>
      </c>
      <c r="H3250">
        <f t="shared" ca="1" si="104"/>
        <v>-1.4786739643812066E-2</v>
      </c>
    </row>
    <row r="3251" spans="2:8">
      <c r="B3251" s="13">
        <v>42005</v>
      </c>
      <c r="C3251">
        <v>274.345551</v>
      </c>
      <c r="D3251" s="262">
        <f t="shared" si="103"/>
        <v>2.4804216352758881</v>
      </c>
      <c r="E3251" s="105">
        <v>-4.0417718515988839E-3</v>
      </c>
      <c r="G3251">
        <v>3244</v>
      </c>
      <c r="H3251">
        <f t="shared" ca="1" si="104"/>
        <v>-1.9839818194082856E-2</v>
      </c>
    </row>
    <row r="3252" spans="2:8">
      <c r="B3252" s="13">
        <v>38957</v>
      </c>
      <c r="C3252">
        <v>78.825378000000001</v>
      </c>
      <c r="D3252" s="262">
        <f t="shared" si="103"/>
        <v>-0.98887401476829728</v>
      </c>
      <c r="E3252" s="105">
        <v>-4.0494340867346492E-3</v>
      </c>
      <c r="G3252">
        <v>3245</v>
      </c>
      <c r="H3252">
        <f t="shared" ca="1" si="104"/>
        <v>-5.0676186724895482E-2</v>
      </c>
    </row>
    <row r="3253" spans="2:8">
      <c r="B3253" s="13">
        <v>45148</v>
      </c>
      <c r="C3253">
        <v>7084.7998049999997</v>
      </c>
      <c r="D3253" s="262">
        <f t="shared" si="103"/>
        <v>25.545434885915714</v>
      </c>
      <c r="E3253">
        <v>-4.0696109646811245E-3</v>
      </c>
      <c r="G3253">
        <v>3246</v>
      </c>
      <c r="H3253">
        <f t="shared" ca="1" si="104"/>
        <v>3.4106807950623035E-2</v>
      </c>
    </row>
    <row r="3254" spans="2:8">
      <c r="B3254" s="13">
        <v>41997</v>
      </c>
      <c r="C3254">
        <v>266.89334100000002</v>
      </c>
      <c r="D3254" s="262">
        <f t="shared" si="103"/>
        <v>1.5035619756236471</v>
      </c>
      <c r="E3254" s="105">
        <v>-4.0696728596594052E-3</v>
      </c>
      <c r="G3254">
        <v>3247</v>
      </c>
      <c r="H3254">
        <f t="shared" ca="1" si="104"/>
        <v>7.0527790904060242E-3</v>
      </c>
    </row>
    <row r="3255" spans="2:8">
      <c r="B3255" s="13">
        <v>39323</v>
      </c>
      <c r="C3255">
        <v>106.605446</v>
      </c>
      <c r="D3255" s="262">
        <f t="shared" si="103"/>
        <v>-0.86335000399482131</v>
      </c>
      <c r="E3255" s="105">
        <v>-4.0754309113233186E-3</v>
      </c>
      <c r="G3255">
        <v>3248</v>
      </c>
      <c r="H3255">
        <f t="shared" ca="1" si="104"/>
        <v>-3.0084986778432084E-2</v>
      </c>
    </row>
    <row r="3256" spans="2:8">
      <c r="B3256" s="13">
        <v>43788</v>
      </c>
      <c r="C3256">
        <v>780.13500999999997</v>
      </c>
      <c r="D3256" s="262">
        <f t="shared" si="103"/>
        <v>-0.7183044169833992</v>
      </c>
      <c r="E3256" s="105">
        <v>-4.1203415329184754E-3</v>
      </c>
      <c r="G3256">
        <v>3249</v>
      </c>
      <c r="H3256">
        <f t="shared" ca="1" si="104"/>
        <v>-2.48040730424916E-2</v>
      </c>
    </row>
    <row r="3257" spans="2:8">
      <c r="B3257" s="13">
        <v>44237</v>
      </c>
      <c r="C3257">
        <v>2769.4257809999999</v>
      </c>
      <c r="D3257" s="262">
        <f t="shared" si="103"/>
        <v>24.259052051212667</v>
      </c>
      <c r="E3257" s="105">
        <v>-4.126920538853762E-3</v>
      </c>
      <c r="G3257">
        <v>3250</v>
      </c>
      <c r="H3257">
        <f t="shared" ca="1" si="104"/>
        <v>-1.6832428768212358E-2</v>
      </c>
    </row>
    <row r="3258" spans="2:8">
      <c r="B3258" s="13">
        <v>39296</v>
      </c>
      <c r="C3258">
        <v>109.640923</v>
      </c>
      <c r="D3258" s="262">
        <f t="shared" si="103"/>
        <v>-0.91856150145716242</v>
      </c>
      <c r="E3258" s="105">
        <v>-4.1275947780248217E-3</v>
      </c>
      <c r="G3258">
        <v>3251</v>
      </c>
      <c r="H3258">
        <f t="shared" ca="1" si="104"/>
        <v>-1.4428833787162585E-2</v>
      </c>
    </row>
    <row r="3259" spans="2:8">
      <c r="B3259" s="13">
        <v>43336</v>
      </c>
      <c r="C3259">
        <v>1346.303345</v>
      </c>
      <c r="D3259" s="262">
        <f t="shared" si="103"/>
        <v>23.926310285560977</v>
      </c>
      <c r="E3259" s="105">
        <v>-4.1410306448698853E-3</v>
      </c>
      <c r="G3259">
        <v>3252</v>
      </c>
      <c r="H3259">
        <f t="shared" ca="1" si="104"/>
        <v>-1.7819835855905582E-2</v>
      </c>
    </row>
    <row r="3260" spans="2:8">
      <c r="B3260" s="13">
        <v>39987</v>
      </c>
      <c r="C3260">
        <v>54.011336999999997</v>
      </c>
      <c r="D3260" s="262">
        <f t="shared" si="103"/>
        <v>-0.93139615546916377</v>
      </c>
      <c r="E3260" s="105">
        <v>-4.1623545038579225E-3</v>
      </c>
      <c r="G3260">
        <v>3253</v>
      </c>
      <c r="H3260">
        <f t="shared" ca="1" si="104"/>
        <v>1.0577363541188205E-2</v>
      </c>
    </row>
    <row r="3261" spans="2:8">
      <c r="B3261" s="13">
        <v>43038</v>
      </c>
      <c r="C3261">
        <v>787.29315199999996</v>
      </c>
      <c r="D3261" s="262">
        <f t="shared" si="103"/>
        <v>6.9521061881358017</v>
      </c>
      <c r="E3261" s="105">
        <v>-4.1683764528445792E-3</v>
      </c>
      <c r="G3261">
        <v>3254</v>
      </c>
      <c r="H3261">
        <f t="shared" ca="1" si="104"/>
        <v>-2.5364317884161405E-2</v>
      </c>
    </row>
    <row r="3262" spans="2:8">
      <c r="B3262" s="13">
        <v>41176</v>
      </c>
      <c r="C3262">
        <v>99.004356000000001</v>
      </c>
      <c r="D3262" s="262">
        <f t="shared" si="103"/>
        <v>-0.87520483012595895</v>
      </c>
      <c r="E3262" s="105">
        <v>-4.1692793080782267E-3</v>
      </c>
      <c r="G3262">
        <v>3255</v>
      </c>
      <c r="H3262">
        <f t="shared" ca="1" si="104"/>
        <v>-2.0417427085335321E-2</v>
      </c>
    </row>
    <row r="3263" spans="2:8">
      <c r="B3263" s="13">
        <v>43836</v>
      </c>
      <c r="C3263">
        <v>793.33483899999999</v>
      </c>
      <c r="D3263" s="262">
        <f t="shared" si="103"/>
        <v>1.8139015550771607</v>
      </c>
      <c r="E3263" s="105">
        <v>-4.172393433373116E-3</v>
      </c>
      <c r="G3263">
        <v>3256</v>
      </c>
      <c r="H3263">
        <f t="shared" ca="1" si="104"/>
        <v>1.2405238542206961E-2</v>
      </c>
    </row>
    <row r="3264" spans="2:8">
      <c r="B3264" s="13">
        <v>41885</v>
      </c>
      <c r="C3264">
        <v>281.93411300000002</v>
      </c>
      <c r="D3264" s="262">
        <f t="shared" si="103"/>
        <v>1.2327639618828174</v>
      </c>
      <c r="E3264" s="105">
        <v>-4.1729500259858046E-3</v>
      </c>
      <c r="G3264">
        <v>3257</v>
      </c>
      <c r="H3264">
        <f t="shared" ca="1" si="104"/>
        <v>-1.1997542953002607E-3</v>
      </c>
    </row>
    <row r="3265" spans="2:8">
      <c r="B3265" s="13">
        <v>40288</v>
      </c>
      <c r="C3265">
        <v>126.27134700000001</v>
      </c>
      <c r="D3265" s="262">
        <f t="shared" si="103"/>
        <v>2.599332494742182E-2</v>
      </c>
      <c r="E3265" s="105">
        <v>-4.1732244082228328E-3</v>
      </c>
      <c r="G3265">
        <v>3258</v>
      </c>
      <c r="H3265">
        <f t="shared" ca="1" si="104"/>
        <v>-1.3093761717044726E-2</v>
      </c>
    </row>
    <row r="3266" spans="2:8">
      <c r="B3266" s="13">
        <v>39237</v>
      </c>
      <c r="C3266">
        <v>123.072289</v>
      </c>
      <c r="D3266" s="262">
        <f t="shared" si="103"/>
        <v>-0.55332036850489463</v>
      </c>
      <c r="E3266" s="105">
        <v>-4.1780938887804988E-3</v>
      </c>
      <c r="G3266">
        <v>3259</v>
      </c>
      <c r="H3266">
        <f t="shared" ca="1" si="104"/>
        <v>-6.8329663567462479E-2</v>
      </c>
    </row>
    <row r="3267" spans="2:8">
      <c r="B3267" s="13">
        <v>41855</v>
      </c>
      <c r="C3267">
        <v>275.52697799999999</v>
      </c>
      <c r="D3267" s="262">
        <f t="shared" si="103"/>
        <v>-0.95485168590094538</v>
      </c>
      <c r="E3267" s="105">
        <v>-4.1880796467444895E-3</v>
      </c>
      <c r="G3267">
        <v>3260</v>
      </c>
      <c r="H3267">
        <f t="shared" ca="1" si="104"/>
        <v>-6.7008567057995957E-4</v>
      </c>
    </row>
    <row r="3268" spans="2:8">
      <c r="B3268" s="13">
        <v>44987</v>
      </c>
      <c r="C3268">
        <v>6102.7080079999996</v>
      </c>
      <c r="D3268" s="262">
        <f t="shared" si="103"/>
        <v>1.4523650969662533E-2</v>
      </c>
      <c r="E3268" s="105">
        <v>-4.1933786543004205E-3</v>
      </c>
      <c r="G3268">
        <v>3261</v>
      </c>
      <c r="H3268">
        <f t="shared" ca="1" si="104"/>
        <v>-2.9548254245804827E-2</v>
      </c>
    </row>
    <row r="3269" spans="2:8">
      <c r="B3269" s="13">
        <v>44999</v>
      </c>
      <c r="C3269">
        <v>6015.3432620000003</v>
      </c>
      <c r="D3269" s="262">
        <f t="shared" si="103"/>
        <v>6.111234194447559</v>
      </c>
      <c r="E3269" s="105">
        <v>-4.1967152432986878E-3</v>
      </c>
      <c r="G3269">
        <v>3262</v>
      </c>
      <c r="H3269">
        <f t="shared" ca="1" si="104"/>
        <v>-2.574535465068474E-2</v>
      </c>
    </row>
    <row r="3270" spans="2:8">
      <c r="B3270" s="13">
        <v>44004</v>
      </c>
      <c r="C3270">
        <v>845.89300500000002</v>
      </c>
      <c r="D3270" s="262">
        <f t="shared" si="103"/>
        <v>-0.11948799703311108</v>
      </c>
      <c r="E3270" s="105">
        <v>-4.1967257032442286E-3</v>
      </c>
      <c r="G3270">
        <v>3263</v>
      </c>
      <c r="H3270">
        <f t="shared" ca="1" si="104"/>
        <v>3.5785062325153716E-2</v>
      </c>
    </row>
    <row r="3271" spans="2:8">
      <c r="B3271" s="13">
        <v>43195</v>
      </c>
      <c r="C3271">
        <v>960.68310499999995</v>
      </c>
      <c r="D3271" s="262">
        <f t="shared" si="103"/>
        <v>-0.41852911137475007</v>
      </c>
      <c r="E3271" s="105">
        <v>-4.1967805908699318E-3</v>
      </c>
      <c r="G3271">
        <v>3264</v>
      </c>
      <c r="H3271">
        <f t="shared" ca="1" si="104"/>
        <v>2.6638393669637045E-4</v>
      </c>
    </row>
    <row r="3272" spans="2:8">
      <c r="B3272" s="13">
        <v>44167</v>
      </c>
      <c r="C3272">
        <v>1652.1602780000001</v>
      </c>
      <c r="D3272" s="262">
        <f t="shared" ref="D3272:D3335" si="105">(C3272-C3273)/C3273</f>
        <v>53.148600546867485</v>
      </c>
      <c r="E3272" s="105">
        <v>-4.1976819252523235E-3</v>
      </c>
      <c r="G3272">
        <v>3265</v>
      </c>
      <c r="H3272">
        <f t="shared" ca="1" si="104"/>
        <v>-2.3161496448925772E-2</v>
      </c>
    </row>
    <row r="3273" spans="2:8">
      <c r="B3273" s="13">
        <v>38118</v>
      </c>
      <c r="C3273">
        <v>30.511596999999998</v>
      </c>
      <c r="D3273" s="262">
        <f t="shared" si="105"/>
        <v>-0.7046235314647763</v>
      </c>
      <c r="E3273" s="105">
        <v>-4.2040558790155252E-3</v>
      </c>
      <c r="G3273">
        <v>3266</v>
      </c>
      <c r="H3273">
        <f t="shared" ref="H3273:H3336" ca="1" si="106">_xlfn.NORM.INV(RAND(),N$9,N$10)</f>
        <v>-1.4601778394543498E-2</v>
      </c>
    </row>
    <row r="3274" spans="2:8">
      <c r="B3274" s="13">
        <v>39371</v>
      </c>
      <c r="C3274">
        <v>103.297318</v>
      </c>
      <c r="D3274" s="262">
        <f t="shared" si="105"/>
        <v>0.64072651985928664</v>
      </c>
      <c r="E3274" s="105">
        <v>-4.2053221527141339E-3</v>
      </c>
      <c r="G3274">
        <v>3267</v>
      </c>
      <c r="H3274">
        <f t="shared" ca="1" si="106"/>
        <v>-1.3922309591916099E-2</v>
      </c>
    </row>
    <row r="3275" spans="2:8">
      <c r="B3275" s="13">
        <v>38526</v>
      </c>
      <c r="C3275">
        <v>62.958278999999997</v>
      </c>
      <c r="D3275" s="262">
        <f t="shared" si="105"/>
        <v>-0.43338631982049669</v>
      </c>
      <c r="E3275" s="105">
        <v>-4.2208052050182214E-3</v>
      </c>
      <c r="G3275">
        <v>3268</v>
      </c>
      <c r="H3275">
        <f t="shared" ca="1" si="106"/>
        <v>2.3371502971896208E-2</v>
      </c>
    </row>
    <row r="3276" spans="2:8">
      <c r="B3276" s="13">
        <v>39303</v>
      </c>
      <c r="C3276">
        <v>111.113235</v>
      </c>
      <c r="D3276" s="262">
        <f t="shared" si="105"/>
        <v>-0.9861395275995154</v>
      </c>
      <c r="E3276" s="105">
        <v>-4.2354027588767896E-3</v>
      </c>
      <c r="G3276">
        <v>3269</v>
      </c>
      <c r="H3276">
        <f t="shared" ca="1" si="106"/>
        <v>2.0076334181864771E-2</v>
      </c>
    </row>
    <row r="3277" spans="2:8">
      <c r="B3277" s="13">
        <v>44761</v>
      </c>
      <c r="C3277">
        <v>8016.5546880000002</v>
      </c>
      <c r="D3277" s="262">
        <f t="shared" si="105"/>
        <v>86.05276560454837</v>
      </c>
      <c r="E3277" s="105">
        <v>-4.239678421124062E-3</v>
      </c>
      <c r="G3277">
        <v>3270</v>
      </c>
      <c r="H3277">
        <f t="shared" ca="1" si="106"/>
        <v>3.0887300638669291E-2</v>
      </c>
    </row>
    <row r="3278" spans="2:8">
      <c r="B3278" s="13">
        <v>41317</v>
      </c>
      <c r="C3278">
        <v>92.088454999999996</v>
      </c>
      <c r="D3278" s="262">
        <f t="shared" si="105"/>
        <v>-0.63388750167688412</v>
      </c>
      <c r="E3278" s="105">
        <v>-4.2461951272491595E-3</v>
      </c>
      <c r="G3278">
        <v>3271</v>
      </c>
      <c r="H3278">
        <f t="shared" ca="1" si="106"/>
        <v>-4.5775655726555321E-2</v>
      </c>
    </row>
    <row r="3279" spans="2:8">
      <c r="B3279" s="13">
        <v>41813</v>
      </c>
      <c r="C3279">
        <v>251.53048699999999</v>
      </c>
      <c r="D3279" s="262">
        <f t="shared" si="105"/>
        <v>5.4452373816074608</v>
      </c>
      <c r="E3279" s="105">
        <v>-4.2526283584383932E-3</v>
      </c>
      <c r="G3279">
        <v>3272</v>
      </c>
      <c r="H3279">
        <f t="shared" ca="1" si="106"/>
        <v>-5.3555420813642764E-2</v>
      </c>
    </row>
    <row r="3280" spans="2:8">
      <c r="B3280" s="13">
        <v>38195</v>
      </c>
      <c r="C3280">
        <v>39.025790999999998</v>
      </c>
      <c r="D3280" s="262">
        <f t="shared" si="105"/>
        <v>-0.96010598579481909</v>
      </c>
      <c r="E3280" s="105">
        <v>-4.2555507386003704E-3</v>
      </c>
      <c r="G3280">
        <v>3273</v>
      </c>
      <c r="H3280">
        <f t="shared" ca="1" si="106"/>
        <v>-1.6231626997471129E-2</v>
      </c>
    </row>
    <row r="3281" spans="2:8">
      <c r="B3281" s="13">
        <v>43437</v>
      </c>
      <c r="C3281">
        <v>978.23675500000002</v>
      </c>
      <c r="D3281" s="262">
        <f t="shared" si="105"/>
        <v>4.5161677343427624E-2</v>
      </c>
      <c r="E3281" s="105">
        <v>-4.2979854542602378E-3</v>
      </c>
      <c r="G3281">
        <v>3274</v>
      </c>
      <c r="H3281">
        <f t="shared" ca="1" si="106"/>
        <v>-5.627635359741278E-2</v>
      </c>
    </row>
    <row r="3282" spans="2:8">
      <c r="B3282" s="13">
        <v>43103</v>
      </c>
      <c r="C3282">
        <v>935.96691899999996</v>
      </c>
      <c r="D3282" s="262">
        <f t="shared" si="105"/>
        <v>30.575550463780601</v>
      </c>
      <c r="E3282" s="105">
        <v>-4.3071270621328744E-3</v>
      </c>
      <c r="G3282">
        <v>3275</v>
      </c>
      <c r="H3282">
        <f t="shared" ca="1" si="106"/>
        <v>-2.0869053993689976E-2</v>
      </c>
    </row>
    <row r="3283" spans="2:8">
      <c r="B3283" s="13">
        <v>37908</v>
      </c>
      <c r="C3283">
        <v>29.642140999999999</v>
      </c>
      <c r="D3283" s="262">
        <f t="shared" si="105"/>
        <v>-0.10674424773846175</v>
      </c>
      <c r="E3283" s="105">
        <v>-4.3265002169061931E-3</v>
      </c>
      <c r="G3283">
        <v>3276</v>
      </c>
      <c r="H3283">
        <f t="shared" ca="1" si="106"/>
        <v>-4.4184353586167319E-2</v>
      </c>
    </row>
    <row r="3284" spans="2:8">
      <c r="B3284" s="13">
        <v>37502</v>
      </c>
      <c r="C3284">
        <v>33.184382999999997</v>
      </c>
      <c r="D3284" s="262">
        <f t="shared" si="105"/>
        <v>-0.99427149385059443</v>
      </c>
      <c r="E3284" s="105">
        <v>-4.3476776341577232E-3</v>
      </c>
      <c r="G3284">
        <v>3277</v>
      </c>
      <c r="H3284">
        <f t="shared" ca="1" si="106"/>
        <v>-7.8387167796351853E-3</v>
      </c>
    </row>
    <row r="3285" spans="2:8">
      <c r="B3285" s="13">
        <v>44561</v>
      </c>
      <c r="C3285">
        <v>5792.8510740000002</v>
      </c>
      <c r="D3285" s="262">
        <f t="shared" si="105"/>
        <v>-9.9658601021243992E-2</v>
      </c>
      <c r="E3285" s="105">
        <v>-4.3521036195193112E-3</v>
      </c>
      <c r="G3285">
        <v>3278</v>
      </c>
      <c r="H3285">
        <f t="shared" ca="1" si="106"/>
        <v>-4.1634554157183666E-2</v>
      </c>
    </row>
    <row r="3286" spans="2:8">
      <c r="B3286" s="13">
        <v>44980</v>
      </c>
      <c r="C3286">
        <v>6434.060547</v>
      </c>
      <c r="D3286" s="262">
        <f t="shared" si="105"/>
        <v>8.3062224079122835</v>
      </c>
      <c r="E3286" s="105">
        <v>-4.3529197155796808E-3</v>
      </c>
      <c r="G3286">
        <v>3279</v>
      </c>
      <c r="H3286">
        <f t="shared" ca="1" si="106"/>
        <v>-4.0652540104561007E-2</v>
      </c>
    </row>
    <row r="3287" spans="2:8">
      <c r="B3287" s="13">
        <v>42755</v>
      </c>
      <c r="C3287">
        <v>691.37188700000002</v>
      </c>
      <c r="D3287" s="262">
        <f t="shared" si="105"/>
        <v>8.0362505354627451</v>
      </c>
      <c r="E3287" s="105">
        <v>-4.3654345810033605E-3</v>
      </c>
      <c r="G3287">
        <v>3280</v>
      </c>
      <c r="H3287">
        <f t="shared" ca="1" si="106"/>
        <v>-6.9810962589713426E-3</v>
      </c>
    </row>
    <row r="3288" spans="2:8">
      <c r="B3288" s="13">
        <v>41508</v>
      </c>
      <c r="C3288">
        <v>76.510925</v>
      </c>
      <c r="D3288" s="262">
        <f t="shared" si="105"/>
        <v>-0.88275862377548731</v>
      </c>
      <c r="E3288" s="105">
        <v>-4.3680659583152509E-3</v>
      </c>
      <c r="G3288">
        <v>3281</v>
      </c>
      <c r="H3288">
        <f t="shared" ca="1" si="106"/>
        <v>-3.1146133455285212E-2</v>
      </c>
    </row>
    <row r="3289" spans="2:8">
      <c r="B3289" s="13">
        <v>42746</v>
      </c>
      <c r="C3289">
        <v>652.59320100000002</v>
      </c>
      <c r="D3289" s="262">
        <f t="shared" si="105"/>
        <v>7.4801047276556636</v>
      </c>
      <c r="E3289" s="105">
        <v>-4.3757941400558043E-3</v>
      </c>
      <c r="G3289">
        <v>3282</v>
      </c>
      <c r="H3289">
        <f t="shared" ca="1" si="106"/>
        <v>4.0969604734989375E-2</v>
      </c>
    </row>
    <row r="3290" spans="2:8">
      <c r="B3290" s="13">
        <v>38979</v>
      </c>
      <c r="C3290">
        <v>76.955794999999995</v>
      </c>
      <c r="D3290" s="262">
        <f t="shared" si="105"/>
        <v>-0.28043401886553393</v>
      </c>
      <c r="E3290" s="105">
        <v>-4.3767253097876206E-3</v>
      </c>
      <c r="G3290">
        <v>3283</v>
      </c>
      <c r="H3290">
        <f t="shared" ca="1" si="106"/>
        <v>7.4614609771688725E-2</v>
      </c>
    </row>
    <row r="3291" spans="2:8">
      <c r="B3291" s="13">
        <v>40344</v>
      </c>
      <c r="C3291">
        <v>106.947517</v>
      </c>
      <c r="D3291" s="262">
        <f t="shared" si="105"/>
        <v>0.66857971939750649</v>
      </c>
      <c r="E3291" s="105">
        <v>-4.3787869685787909E-3</v>
      </c>
      <c r="G3291">
        <v>3284</v>
      </c>
      <c r="H3291">
        <f t="shared" ca="1" si="106"/>
        <v>-2.2410737332458897E-2</v>
      </c>
    </row>
    <row r="3292" spans="2:8">
      <c r="B3292" s="13">
        <v>40038</v>
      </c>
      <c r="C3292">
        <v>64.094939999999994</v>
      </c>
      <c r="D3292" s="262">
        <f t="shared" si="105"/>
        <v>-0.19088979559025637</v>
      </c>
      <c r="E3292" s="105">
        <v>-4.3836054609693031E-3</v>
      </c>
      <c r="G3292">
        <v>3285</v>
      </c>
      <c r="H3292">
        <f t="shared" ca="1" si="106"/>
        <v>3.7451275039689876E-3</v>
      </c>
    </row>
    <row r="3293" spans="2:8">
      <c r="B3293" s="13">
        <v>41430</v>
      </c>
      <c r="C3293">
        <v>79.216576000000003</v>
      </c>
      <c r="D3293" s="262">
        <f t="shared" si="105"/>
        <v>1.7272426687811688</v>
      </c>
      <c r="E3293" s="105">
        <v>-4.3873576161795273E-3</v>
      </c>
      <c r="G3293">
        <v>3286</v>
      </c>
      <c r="H3293">
        <f t="shared" ca="1" si="106"/>
        <v>-1.2936825910348558E-2</v>
      </c>
    </row>
    <row r="3294" spans="2:8">
      <c r="B3294" s="13">
        <v>38043</v>
      </c>
      <c r="C3294">
        <v>29.046398</v>
      </c>
      <c r="D3294" s="262">
        <f t="shared" si="105"/>
        <v>-0.99519154647059427</v>
      </c>
      <c r="E3294" s="105">
        <v>-4.4148793069237547E-3</v>
      </c>
      <c r="G3294">
        <v>3287</v>
      </c>
      <c r="H3294">
        <f t="shared" ca="1" si="106"/>
        <v>2.2661747985558986E-4</v>
      </c>
    </row>
    <row r="3295" spans="2:8">
      <c r="B3295" s="13">
        <v>45000</v>
      </c>
      <c r="C3295">
        <v>6040.6943359999996</v>
      </c>
      <c r="D3295" s="262">
        <f t="shared" si="105"/>
        <v>21.733998807445268</v>
      </c>
      <c r="E3295" s="105">
        <v>-4.4235175614618597E-3</v>
      </c>
      <c r="G3295">
        <v>3288</v>
      </c>
      <c r="H3295">
        <f t="shared" ca="1" si="106"/>
        <v>8.0420993094037288E-3</v>
      </c>
    </row>
    <row r="3296" spans="2:8">
      <c r="B3296" s="13">
        <v>41996</v>
      </c>
      <c r="C3296">
        <v>265.71191399999998</v>
      </c>
      <c r="D3296" s="262">
        <f t="shared" si="105"/>
        <v>1.890922559845996</v>
      </c>
      <c r="E3296" s="105">
        <v>-4.4265885224916189E-3</v>
      </c>
      <c r="G3296">
        <v>3289</v>
      </c>
      <c r="H3296">
        <f t="shared" ca="1" si="106"/>
        <v>1.4799609787612383E-2</v>
      </c>
    </row>
    <row r="3297" spans="2:8">
      <c r="B3297" s="13">
        <v>39056</v>
      </c>
      <c r="C3297">
        <v>91.912497999999999</v>
      </c>
      <c r="D3297" s="262">
        <f t="shared" si="105"/>
        <v>-0.97372502896092905</v>
      </c>
      <c r="E3297" s="105">
        <v>-4.435810606875765E-3</v>
      </c>
      <c r="G3297">
        <v>3290</v>
      </c>
      <c r="H3297">
        <f t="shared" ca="1" si="106"/>
        <v>-6.5993297403277654E-4</v>
      </c>
    </row>
    <row r="3298" spans="2:8">
      <c r="B3298" s="13">
        <v>44337</v>
      </c>
      <c r="C3298">
        <v>3498.1008299999999</v>
      </c>
      <c r="D3298" s="262">
        <f t="shared" si="105"/>
        <v>3.7056825361406216</v>
      </c>
      <c r="E3298" s="105">
        <v>-4.4387534893566057E-3</v>
      </c>
      <c r="G3298">
        <v>3291</v>
      </c>
      <c r="H3298">
        <f t="shared" ca="1" si="106"/>
        <v>-3.9048696664225327E-3</v>
      </c>
    </row>
    <row r="3299" spans="2:8">
      <c r="B3299" s="13">
        <v>43972</v>
      </c>
      <c r="C3299">
        <v>743.37799099999995</v>
      </c>
      <c r="D3299" s="262">
        <f t="shared" si="105"/>
        <v>-0.90013393907640638</v>
      </c>
      <c r="E3299" s="105">
        <v>-4.4516217771720552E-3</v>
      </c>
      <c r="G3299">
        <v>3292</v>
      </c>
      <c r="H3299">
        <f t="shared" ca="1" si="106"/>
        <v>-4.5491295313141592E-3</v>
      </c>
    </row>
    <row r="3300" spans="2:8">
      <c r="B3300" s="13">
        <v>45212</v>
      </c>
      <c r="C3300">
        <v>7443.75</v>
      </c>
      <c r="D3300" s="262">
        <f t="shared" si="105"/>
        <v>345.56143086817019</v>
      </c>
      <c r="E3300">
        <v>-4.4536021383369201E-3</v>
      </c>
      <c r="G3300">
        <v>3293</v>
      </c>
      <c r="H3300">
        <f t="shared" ca="1" si="106"/>
        <v>-3.7473565870253661E-2</v>
      </c>
    </row>
    <row r="3301" spans="2:8">
      <c r="B3301" s="13">
        <v>37764</v>
      </c>
      <c r="C3301">
        <v>21.478876</v>
      </c>
      <c r="D3301" s="262">
        <f t="shared" si="105"/>
        <v>-0.97792336931024015</v>
      </c>
      <c r="E3301" s="105">
        <v>-4.4777208948026349E-3</v>
      </c>
      <c r="G3301">
        <v>3294</v>
      </c>
      <c r="H3301">
        <f t="shared" ca="1" si="106"/>
        <v>1.8349028678911292E-2</v>
      </c>
    </row>
    <row r="3302" spans="2:8">
      <c r="B3302" s="13">
        <v>43118</v>
      </c>
      <c r="C3302">
        <v>972.92364499999996</v>
      </c>
      <c r="D3302" s="262">
        <f t="shared" si="105"/>
        <v>10.238729935401111</v>
      </c>
      <c r="E3302" s="105">
        <v>-4.479858642317802E-3</v>
      </c>
      <c r="G3302">
        <v>3295</v>
      </c>
      <c r="H3302">
        <f t="shared" ca="1" si="106"/>
        <v>-3.2046445098110367E-2</v>
      </c>
    </row>
    <row r="3303" spans="2:8">
      <c r="B3303" s="13">
        <v>41465</v>
      </c>
      <c r="C3303">
        <v>86.568825000000004</v>
      </c>
      <c r="D3303" s="262">
        <f t="shared" si="105"/>
        <v>-0.98752823555860181</v>
      </c>
      <c r="E3303" s="105">
        <v>-4.5156985934364131E-3</v>
      </c>
      <c r="G3303">
        <v>3296</v>
      </c>
      <c r="H3303">
        <f t="shared" ca="1" si="106"/>
        <v>1.1707913040559362E-2</v>
      </c>
    </row>
    <row r="3304" spans="2:8">
      <c r="B3304" s="13">
        <v>45064</v>
      </c>
      <c r="C3304">
        <v>6941.1850590000004</v>
      </c>
      <c r="D3304" s="262">
        <f t="shared" si="105"/>
        <v>4.4893567433175416</v>
      </c>
      <c r="E3304">
        <v>-4.5180465631354614E-3</v>
      </c>
      <c r="G3304">
        <v>3297</v>
      </c>
      <c r="H3304">
        <f t="shared" ca="1" si="106"/>
        <v>-6.312485044247633E-3</v>
      </c>
    </row>
    <row r="3305" spans="2:8">
      <c r="B3305" s="13">
        <v>43276</v>
      </c>
      <c r="C3305">
        <v>1264.480591</v>
      </c>
      <c r="D3305" s="262">
        <f t="shared" si="105"/>
        <v>10.275806117255719</v>
      </c>
      <c r="E3305" s="105">
        <v>-4.5216666138242576E-3</v>
      </c>
      <c r="G3305">
        <v>3298</v>
      </c>
      <c r="H3305">
        <f t="shared" ca="1" si="106"/>
        <v>-1.3834979218306755E-2</v>
      </c>
    </row>
    <row r="3306" spans="2:8">
      <c r="B3306" s="13">
        <v>40353</v>
      </c>
      <c r="C3306">
        <v>112.141037</v>
      </c>
      <c r="D3306" s="262">
        <f t="shared" si="105"/>
        <v>-0.8591780728840388</v>
      </c>
      <c r="E3306" s="105">
        <v>-4.523367062138229E-3</v>
      </c>
      <c r="G3306">
        <v>3299</v>
      </c>
      <c r="H3306">
        <f t="shared" ca="1" si="106"/>
        <v>-3.7839288721952663E-2</v>
      </c>
    </row>
    <row r="3307" spans="2:8">
      <c r="B3307" s="13">
        <v>42950</v>
      </c>
      <c r="C3307">
        <v>796.33221400000002</v>
      </c>
      <c r="D3307" s="262">
        <f t="shared" si="105"/>
        <v>8.9805701457053258E-2</v>
      </c>
      <c r="E3307" s="105">
        <v>-4.5314923555399046E-3</v>
      </c>
      <c r="G3307">
        <v>3300</v>
      </c>
      <c r="H3307">
        <f t="shared" ca="1" si="106"/>
        <v>-2.1029842457899663E-2</v>
      </c>
    </row>
    <row r="3308" spans="2:8">
      <c r="B3308" s="13">
        <v>42835</v>
      </c>
      <c r="C3308">
        <v>730.71026600000005</v>
      </c>
      <c r="D3308" s="262">
        <f t="shared" si="105"/>
        <v>-0.20070037090864956</v>
      </c>
      <c r="E3308" s="105">
        <v>-4.5427673118740384E-3</v>
      </c>
      <c r="G3308">
        <v>3301</v>
      </c>
      <c r="H3308">
        <f t="shared" ca="1" si="106"/>
        <v>2.9378513931917576E-2</v>
      </c>
    </row>
    <row r="3309" spans="2:8">
      <c r="B3309" s="13">
        <v>43486</v>
      </c>
      <c r="C3309">
        <v>914.18817100000001</v>
      </c>
      <c r="D3309" s="262">
        <f t="shared" si="105"/>
        <v>16.098567653793477</v>
      </c>
      <c r="E3309" s="105">
        <v>-4.5461848962112666E-3</v>
      </c>
      <c r="G3309">
        <v>3302</v>
      </c>
      <c r="H3309">
        <f t="shared" ca="1" si="106"/>
        <v>-6.9297844885078702E-2</v>
      </c>
    </row>
    <row r="3310" spans="2:8">
      <c r="B3310" s="13">
        <v>39989</v>
      </c>
      <c r="C3310">
        <v>53.465775000000001</v>
      </c>
      <c r="D3310" s="262">
        <f t="shared" si="105"/>
        <v>-0.35775604789474008</v>
      </c>
      <c r="E3310" s="105">
        <v>-4.5532394875763436E-3</v>
      </c>
      <c r="G3310">
        <v>3303</v>
      </c>
      <c r="H3310">
        <f t="shared" ca="1" si="106"/>
        <v>-6.1278861870577381E-3</v>
      </c>
    </row>
    <row r="3311" spans="2:8">
      <c r="B3311" s="13">
        <v>40994</v>
      </c>
      <c r="C3311">
        <v>83.248390000000001</v>
      </c>
      <c r="D3311" s="262">
        <f t="shared" si="105"/>
        <v>-0.90275579201734069</v>
      </c>
      <c r="E3311" s="105">
        <v>-4.5592308098953956E-3</v>
      </c>
      <c r="G3311">
        <v>3304</v>
      </c>
      <c r="H3311">
        <f t="shared" ca="1" si="106"/>
        <v>-1.7955937762289025E-2</v>
      </c>
    </row>
    <row r="3312" spans="2:8">
      <c r="B3312" s="13">
        <v>42304</v>
      </c>
      <c r="C3312">
        <v>856.07556199999999</v>
      </c>
      <c r="D3312" s="262">
        <f t="shared" si="105"/>
        <v>9.9833366825704424</v>
      </c>
      <c r="E3312" s="105">
        <v>-4.5709300795684655E-3</v>
      </c>
      <c r="G3312">
        <v>3305</v>
      </c>
      <c r="H3312">
        <f t="shared" ca="1" si="106"/>
        <v>3.0957707947091392E-2</v>
      </c>
    </row>
    <row r="3313" spans="2:8">
      <c r="B3313" s="13">
        <v>41523</v>
      </c>
      <c r="C3313">
        <v>77.943123</v>
      </c>
      <c r="D3313" s="262">
        <f t="shared" si="105"/>
        <v>-0.90879742928859419</v>
      </c>
      <c r="E3313" s="105">
        <v>-4.5727919955430704E-3</v>
      </c>
      <c r="G3313">
        <v>3306</v>
      </c>
      <c r="H3313">
        <f t="shared" ca="1" si="106"/>
        <v>4.3079024604366287E-2</v>
      </c>
    </row>
    <row r="3314" spans="2:8">
      <c r="B3314" s="13">
        <v>42991</v>
      </c>
      <c r="C3314">
        <v>854.61541699999998</v>
      </c>
      <c r="D3314" s="262">
        <f t="shared" si="105"/>
        <v>7.6755669075140345</v>
      </c>
      <c r="E3314" s="105">
        <v>-4.5787758249448956E-3</v>
      </c>
      <c r="G3314">
        <v>3307</v>
      </c>
      <c r="H3314">
        <f t="shared" ca="1" si="106"/>
        <v>-1.1134971305863998E-2</v>
      </c>
    </row>
    <row r="3315" spans="2:8">
      <c r="B3315" s="13">
        <v>40718</v>
      </c>
      <c r="C3315">
        <v>98.508308</v>
      </c>
      <c r="D3315" s="262">
        <f t="shared" si="105"/>
        <v>0.27446106164132344</v>
      </c>
      <c r="E3315" s="105">
        <v>-4.5832599212246557E-3</v>
      </c>
      <c r="G3315">
        <v>3308</v>
      </c>
      <c r="H3315">
        <f t="shared" ca="1" si="106"/>
        <v>-4.6742272388634052E-3</v>
      </c>
    </row>
    <row r="3316" spans="2:8">
      <c r="B3316" s="13">
        <v>38980</v>
      </c>
      <c r="C3316">
        <v>77.294089999999997</v>
      </c>
      <c r="D3316" s="262">
        <f t="shared" si="105"/>
        <v>-0.72050515919849445</v>
      </c>
      <c r="E3316" s="105">
        <v>-4.5862719118035383E-3</v>
      </c>
      <c r="G3316">
        <v>3309</v>
      </c>
      <c r="H3316">
        <f t="shared" ca="1" si="106"/>
        <v>-1.3481904256445746E-2</v>
      </c>
    </row>
    <row r="3317" spans="2:8">
      <c r="B3317" s="13">
        <v>41820</v>
      </c>
      <c r="C3317">
        <v>276.54925500000002</v>
      </c>
      <c r="D3317" s="262">
        <f t="shared" si="105"/>
        <v>2.1741726055781667</v>
      </c>
      <c r="E3317" s="105">
        <v>-4.5912887073171057E-3</v>
      </c>
      <c r="G3317">
        <v>3310</v>
      </c>
      <c r="H3317">
        <f t="shared" ca="1" si="106"/>
        <v>6.5522213848975289E-2</v>
      </c>
    </row>
    <row r="3318" spans="2:8">
      <c r="B3318" s="13">
        <v>40980</v>
      </c>
      <c r="C3318">
        <v>87.124831999999998</v>
      </c>
      <c r="D3318" s="262">
        <f t="shared" si="105"/>
        <v>-0.93570954230536152</v>
      </c>
      <c r="E3318" s="105">
        <v>-4.5983474895431638E-3</v>
      </c>
      <c r="G3318">
        <v>3311</v>
      </c>
      <c r="H3318">
        <f t="shared" ca="1" si="106"/>
        <v>-2.075902378588548E-2</v>
      </c>
    </row>
    <row r="3319" spans="2:8">
      <c r="B3319" s="13">
        <v>43312</v>
      </c>
      <c r="C3319">
        <v>1355.1751710000001</v>
      </c>
      <c r="D3319" s="262">
        <f t="shared" si="105"/>
        <v>7.8441562719007984E-2</v>
      </c>
      <c r="E3319" s="105">
        <v>-4.6000593610637051E-3</v>
      </c>
      <c r="G3319">
        <v>3312</v>
      </c>
      <c r="H3319">
        <f t="shared" ca="1" si="106"/>
        <v>1.8077701737087459E-2</v>
      </c>
    </row>
    <row r="3320" spans="2:8">
      <c r="B3320" s="13">
        <v>44103</v>
      </c>
      <c r="C3320">
        <v>1256.6051030000001</v>
      </c>
      <c r="D3320" s="262">
        <f t="shared" si="105"/>
        <v>11.748607132062931</v>
      </c>
      <c r="E3320" s="105">
        <v>-4.6230288172279871E-3</v>
      </c>
      <c r="G3320">
        <v>3313</v>
      </c>
      <c r="H3320">
        <f t="shared" ca="1" si="106"/>
        <v>1.1855266006248142E-2</v>
      </c>
    </row>
    <row r="3321" spans="2:8">
      <c r="B3321" s="13">
        <v>41187</v>
      </c>
      <c r="C3321">
        <v>98.568031000000005</v>
      </c>
      <c r="D3321" s="262">
        <f t="shared" si="105"/>
        <v>0.14890110548477256</v>
      </c>
      <c r="E3321" s="105">
        <v>-4.6264336450296392E-3</v>
      </c>
      <c r="G3321">
        <v>3314</v>
      </c>
      <c r="H3321">
        <f t="shared" ca="1" si="106"/>
        <v>-3.9237056537843144E-2</v>
      </c>
    </row>
    <row r="3322" spans="2:8">
      <c r="B3322" s="13">
        <v>39401</v>
      </c>
      <c r="C3322">
        <v>85.793312</v>
      </c>
      <c r="D3322" s="262">
        <f t="shared" si="105"/>
        <v>-0.90314391268523841</v>
      </c>
      <c r="E3322" s="105">
        <v>-4.6393455297489856E-3</v>
      </c>
      <c r="G3322">
        <v>3315</v>
      </c>
      <c r="H3322">
        <f t="shared" ca="1" si="106"/>
        <v>1.4501595437118871E-2</v>
      </c>
    </row>
    <row r="3323" spans="2:8">
      <c r="B3323" s="13">
        <v>44019</v>
      </c>
      <c r="C3323">
        <v>885.78131099999996</v>
      </c>
      <c r="D3323" s="262">
        <f t="shared" si="105"/>
        <v>9.3729451184327139</v>
      </c>
      <c r="E3323" s="105">
        <v>-4.6554576895053807E-3</v>
      </c>
      <c r="G3323">
        <v>3316</v>
      </c>
      <c r="H3323">
        <f t="shared" ca="1" si="106"/>
        <v>3.3987984718822223E-2</v>
      </c>
    </row>
    <row r="3324" spans="2:8">
      <c r="B3324" s="13">
        <v>39400</v>
      </c>
      <c r="C3324">
        <v>85.393424999999993</v>
      </c>
      <c r="D3324" s="262">
        <f t="shared" si="105"/>
        <v>-6.3122515389809064E-2</v>
      </c>
      <c r="E3324" s="105">
        <v>-4.6610509686350237E-3</v>
      </c>
      <c r="G3324">
        <v>3317</v>
      </c>
      <c r="H3324">
        <f t="shared" ca="1" si="106"/>
        <v>1.1331122788102492E-2</v>
      </c>
    </row>
    <row r="3325" spans="2:8">
      <c r="B3325" s="13">
        <v>39052</v>
      </c>
      <c r="C3325">
        <v>91.146843000000004</v>
      </c>
      <c r="D3325" s="262">
        <f t="shared" si="105"/>
        <v>-0.9853060571795369</v>
      </c>
      <c r="E3325" s="105">
        <v>-4.666490408818628E-3</v>
      </c>
      <c r="G3325">
        <v>3318</v>
      </c>
      <c r="H3325">
        <f t="shared" ca="1" si="106"/>
        <v>-6.3709238309025947E-3</v>
      </c>
    </row>
    <row r="3326" spans="2:8">
      <c r="B3326" s="13">
        <v>45036</v>
      </c>
      <c r="C3326">
        <v>6203.0214839999999</v>
      </c>
      <c r="D3326" s="262">
        <f t="shared" si="105"/>
        <v>-0.18436565170546723</v>
      </c>
      <c r="E3326" s="105">
        <v>-4.6728819294663661E-3</v>
      </c>
      <c r="G3326">
        <v>3319</v>
      </c>
      <c r="H3326">
        <f t="shared" ca="1" si="106"/>
        <v>-2.3696154015997766E-2</v>
      </c>
    </row>
    <row r="3327" spans="2:8">
      <c r="B3327" s="13">
        <v>45322</v>
      </c>
      <c r="C3327">
        <v>7605.1499020000001</v>
      </c>
      <c r="D3327" s="262">
        <f t="shared" si="105"/>
        <v>4.6829585457687042</v>
      </c>
      <c r="E3327">
        <v>-4.6787682679421648E-3</v>
      </c>
      <c r="G3327">
        <v>3320</v>
      </c>
      <c r="H3327">
        <f t="shared" ca="1" si="106"/>
        <v>-1.3957382051922013E-2</v>
      </c>
    </row>
    <row r="3328" spans="2:8">
      <c r="B3328" s="13">
        <v>43298</v>
      </c>
      <c r="C3328">
        <v>1338.237793</v>
      </c>
      <c r="D3328" s="262">
        <f t="shared" si="105"/>
        <v>-0.78442413818665047</v>
      </c>
      <c r="E3328" s="105">
        <v>-4.6929802965736738E-3</v>
      </c>
      <c r="G3328">
        <v>3321</v>
      </c>
      <c r="H3328">
        <f t="shared" ca="1" si="106"/>
        <v>-2.09598275016308E-2</v>
      </c>
    </row>
    <row r="3329" spans="2:8">
      <c r="B3329" s="13">
        <v>44924</v>
      </c>
      <c r="C3329">
        <v>6207.7348629999997</v>
      </c>
      <c r="D3329" s="262">
        <f t="shared" si="105"/>
        <v>5.8342523518266205</v>
      </c>
      <c r="E3329" s="105">
        <v>-4.6930387676269517E-3</v>
      </c>
      <c r="G3329">
        <v>3322</v>
      </c>
      <c r="H3329">
        <f t="shared" ca="1" si="106"/>
        <v>3.4470657450603175E-2</v>
      </c>
    </row>
    <row r="3330" spans="2:8">
      <c r="B3330" s="13">
        <v>43857</v>
      </c>
      <c r="C3330">
        <v>908.32684300000005</v>
      </c>
      <c r="D3330" s="262">
        <f t="shared" si="105"/>
        <v>-0.88187620226751051</v>
      </c>
      <c r="E3330" s="105">
        <v>-4.6981483169407819E-3</v>
      </c>
      <c r="G3330">
        <v>3323</v>
      </c>
      <c r="H3330">
        <f t="shared" ca="1" si="106"/>
        <v>-2.9139195331394311E-2</v>
      </c>
    </row>
    <row r="3331" spans="2:8">
      <c r="B3331" s="13">
        <v>45091</v>
      </c>
      <c r="C3331">
        <v>7689.6176759999998</v>
      </c>
      <c r="D3331" s="262">
        <f t="shared" si="105"/>
        <v>6.4010733895587748</v>
      </c>
      <c r="E3331">
        <v>-4.7068118996039044E-3</v>
      </c>
      <c r="G3331">
        <v>3324</v>
      </c>
      <c r="H3331">
        <f t="shared" ca="1" si="106"/>
        <v>-3.418203020190249E-2</v>
      </c>
    </row>
    <row r="3332" spans="2:8">
      <c r="B3332" s="13">
        <v>42366</v>
      </c>
      <c r="C3332">
        <v>1038.9868160000001</v>
      </c>
      <c r="D3332" s="262">
        <f t="shared" si="105"/>
        <v>9.7769570590379367</v>
      </c>
      <c r="E3332" s="105">
        <v>-4.7179944874029536E-3</v>
      </c>
      <c r="G3332">
        <v>3325</v>
      </c>
      <c r="H3332">
        <f t="shared" ca="1" si="106"/>
        <v>2.1802079265878599E-2</v>
      </c>
    </row>
    <row r="3333" spans="2:8">
      <c r="B3333" s="13">
        <v>41214</v>
      </c>
      <c r="C3333">
        <v>96.408180000000002</v>
      </c>
      <c r="D3333" s="262">
        <f t="shared" si="105"/>
        <v>8.1827796761957991E-2</v>
      </c>
      <c r="E3333" s="105">
        <v>-4.7296622433028379E-3</v>
      </c>
      <c r="G3333">
        <v>3326</v>
      </c>
      <c r="H3333">
        <f t="shared" ca="1" si="106"/>
        <v>3.8136970500081135E-2</v>
      </c>
    </row>
    <row r="3334" spans="2:8">
      <c r="B3334" s="13">
        <v>40967</v>
      </c>
      <c r="C3334">
        <v>89.116012999999995</v>
      </c>
      <c r="D3334" s="262">
        <f t="shared" si="105"/>
        <v>-0.11744950311728959</v>
      </c>
      <c r="E3334" s="105">
        <v>-4.7314449970301334E-3</v>
      </c>
      <c r="G3334">
        <v>3327</v>
      </c>
      <c r="H3334">
        <f t="shared" ca="1" si="106"/>
        <v>-8.8891855462080852E-2</v>
      </c>
    </row>
    <row r="3335" spans="2:8">
      <c r="B3335" s="13">
        <v>39153</v>
      </c>
      <c r="C3335">
        <v>100.97554</v>
      </c>
      <c r="D3335" s="262">
        <f t="shared" si="105"/>
        <v>-0.64132666898937263</v>
      </c>
      <c r="E3335" s="105">
        <v>-4.7384349302602236E-3</v>
      </c>
      <c r="G3335">
        <v>3328</v>
      </c>
      <c r="H3335">
        <f t="shared" ca="1" si="106"/>
        <v>-1.8357228631139984E-3</v>
      </c>
    </row>
    <row r="3336" spans="2:8">
      <c r="B3336" s="13">
        <v>41922</v>
      </c>
      <c r="C3336">
        <v>281.52508499999999</v>
      </c>
      <c r="D3336" s="262">
        <f t="shared" ref="D3336:D3399" si="107">(C3336-C3337)/C3337</f>
        <v>-0.60212872297379705</v>
      </c>
      <c r="E3336" s="105">
        <v>-4.7388416418628438E-3</v>
      </c>
      <c r="G3336">
        <v>3329</v>
      </c>
      <c r="H3336">
        <f t="shared" ca="1" si="106"/>
        <v>-3.9530716627721292E-2</v>
      </c>
    </row>
    <row r="3337" spans="2:8">
      <c r="B3337" s="13">
        <v>42811</v>
      </c>
      <c r="C3337">
        <v>707.57830799999999</v>
      </c>
      <c r="D3337" s="262">
        <f t="shared" si="107"/>
        <v>4.934751944129089</v>
      </c>
      <c r="E3337" s="105">
        <v>-4.7557774084262183E-3</v>
      </c>
      <c r="G3337">
        <v>3330</v>
      </c>
      <c r="H3337">
        <f t="shared" ref="H3337:H3400" ca="1" si="108">_xlfn.NORM.INV(RAND(),N$9,N$10)</f>
        <v>-2.2830370711859303E-2</v>
      </c>
    </row>
    <row r="3338" spans="2:8">
      <c r="B3338" s="13">
        <v>39248</v>
      </c>
      <c r="C3338">
        <v>119.226265</v>
      </c>
      <c r="D3338" s="262">
        <f t="shared" si="107"/>
        <v>-0.8773898628219432</v>
      </c>
      <c r="E3338" s="105">
        <v>-4.7565578981122311E-3</v>
      </c>
      <c r="G3338">
        <v>3331</v>
      </c>
      <c r="H3338">
        <f t="shared" ca="1" si="108"/>
        <v>5.7452718483925205E-2</v>
      </c>
    </row>
    <row r="3339" spans="2:8">
      <c r="B3339" s="13">
        <v>43467</v>
      </c>
      <c r="C3339">
        <v>972.40136700000005</v>
      </c>
      <c r="D3339" s="262">
        <f t="shared" si="107"/>
        <v>13.846438014132007</v>
      </c>
      <c r="E3339" s="105">
        <v>-4.7585584912110861E-3</v>
      </c>
      <c r="G3339">
        <v>3332</v>
      </c>
      <c r="H3339">
        <f t="shared" ca="1" si="108"/>
        <v>1.4851068882985643E-2</v>
      </c>
    </row>
    <row r="3340" spans="2:8">
      <c r="B3340" s="13">
        <v>40144</v>
      </c>
      <c r="C3340">
        <v>65.497283999999993</v>
      </c>
      <c r="D3340" s="262">
        <f t="shared" si="107"/>
        <v>1.1672219010593385</v>
      </c>
      <c r="E3340" s="105">
        <v>-4.7645643322855669E-3</v>
      </c>
      <c r="G3340">
        <v>3333</v>
      </c>
      <c r="H3340">
        <f t="shared" ca="1" si="108"/>
        <v>5.1212812164478736E-3</v>
      </c>
    </row>
    <row r="3341" spans="2:8">
      <c r="B3341" s="13">
        <v>37615</v>
      </c>
      <c r="C3341">
        <v>30.221771</v>
      </c>
      <c r="D3341" s="262">
        <f t="shared" si="107"/>
        <v>-0.69435728833737975</v>
      </c>
      <c r="E3341" s="105">
        <v>-4.7723014921941783E-3</v>
      </c>
      <c r="G3341">
        <v>3334</v>
      </c>
      <c r="H3341">
        <f t="shared" ca="1" si="108"/>
        <v>1.7302175067073747E-4</v>
      </c>
    </row>
    <row r="3342" spans="2:8">
      <c r="B3342" s="13">
        <v>40700</v>
      </c>
      <c r="C3342">
        <v>98.879409999999993</v>
      </c>
      <c r="D3342" s="262">
        <f t="shared" si="107"/>
        <v>-0.98381897844630761</v>
      </c>
      <c r="E3342" s="105">
        <v>-4.7727510628704671E-3</v>
      </c>
      <c r="G3342">
        <v>3335</v>
      </c>
      <c r="H3342">
        <f t="shared" ca="1" si="108"/>
        <v>-1.6523144779363206E-2</v>
      </c>
    </row>
    <row r="3343" spans="2:8">
      <c r="B3343" s="13">
        <v>44503</v>
      </c>
      <c r="C3343">
        <v>6110.826172</v>
      </c>
      <c r="D3343" s="262">
        <f t="shared" si="107"/>
        <v>72.648356299936793</v>
      </c>
      <c r="E3343" s="105">
        <v>-4.8230605396844799E-3</v>
      </c>
      <c r="G3343">
        <v>3336</v>
      </c>
      <c r="H3343">
        <f t="shared" ca="1" si="108"/>
        <v>-3.173358894496469E-2</v>
      </c>
    </row>
    <row r="3344" spans="2:8">
      <c r="B3344" s="13">
        <v>40931</v>
      </c>
      <c r="C3344">
        <v>82.973015000000004</v>
      </c>
      <c r="D3344" s="262">
        <f t="shared" si="107"/>
        <v>-0.9076665708842766</v>
      </c>
      <c r="E3344" s="105">
        <v>-4.8271505624056287E-3</v>
      </c>
      <c r="G3344">
        <v>3337</v>
      </c>
      <c r="H3344">
        <f t="shared" ca="1" si="108"/>
        <v>-1.1711988854541765E-2</v>
      </c>
    </row>
    <row r="3345" spans="2:8">
      <c r="B3345" s="13">
        <v>42282</v>
      </c>
      <c r="C3345">
        <v>898.62377900000001</v>
      </c>
      <c r="D3345" s="262">
        <f t="shared" si="107"/>
        <v>14.434485306427314</v>
      </c>
      <c r="E3345" s="105">
        <v>-4.8398564304748901E-3</v>
      </c>
      <c r="G3345">
        <v>3338</v>
      </c>
      <c r="H3345">
        <f t="shared" ca="1" si="108"/>
        <v>-5.2015857918142078E-3</v>
      </c>
    </row>
    <row r="3346" spans="2:8">
      <c r="B3346" s="13">
        <v>38492</v>
      </c>
      <c r="C3346">
        <v>58.221817000000001</v>
      </c>
      <c r="D3346" s="262">
        <f t="shared" si="107"/>
        <v>0.76218958570587425</v>
      </c>
      <c r="E3346" s="105">
        <v>-4.8460536172964148E-3</v>
      </c>
      <c r="G3346">
        <v>3339</v>
      </c>
      <c r="H3346">
        <f t="shared" ca="1" si="108"/>
        <v>3.7277971555747226E-2</v>
      </c>
    </row>
    <row r="3347" spans="2:8">
      <c r="B3347" s="13">
        <v>37510</v>
      </c>
      <c r="C3347">
        <v>33.039473999999998</v>
      </c>
      <c r="D3347" s="262">
        <f t="shared" si="107"/>
        <v>-0.71057782279349291</v>
      </c>
      <c r="E3347" s="105">
        <v>-4.8495381738597396E-3</v>
      </c>
      <c r="G3347">
        <v>3340</v>
      </c>
      <c r="H3347">
        <f t="shared" ca="1" si="108"/>
        <v>-6.2421580210691711E-2</v>
      </c>
    </row>
    <row r="3348" spans="2:8">
      <c r="B3348" s="13">
        <v>40469</v>
      </c>
      <c r="C3348">
        <v>114.156677</v>
      </c>
      <c r="D3348" s="262">
        <f t="shared" si="107"/>
        <v>-0.98450263718362052</v>
      </c>
      <c r="E3348" s="105">
        <v>-4.8525832651031397E-3</v>
      </c>
      <c r="G3348">
        <v>3341</v>
      </c>
      <c r="H3348">
        <f t="shared" ca="1" si="108"/>
        <v>3.2557469133769626E-2</v>
      </c>
    </row>
    <row r="3349" spans="2:8">
      <c r="B3349" s="13">
        <v>45177</v>
      </c>
      <c r="C3349">
        <v>7366.2001950000003</v>
      </c>
      <c r="D3349" s="262">
        <f t="shared" si="107"/>
        <v>134.15296823244813</v>
      </c>
      <c r="E3349">
        <v>-4.8566575219297367E-3</v>
      </c>
      <c r="G3349">
        <v>3342</v>
      </c>
      <c r="H3349">
        <f t="shared" ca="1" si="108"/>
        <v>-4.1232581915654196E-2</v>
      </c>
    </row>
    <row r="3350" spans="2:8">
      <c r="B3350" s="13">
        <v>38268</v>
      </c>
      <c r="C3350">
        <v>54.502688999999997</v>
      </c>
      <c r="D3350" s="262">
        <f t="shared" si="107"/>
        <v>-0.99251758099604304</v>
      </c>
      <c r="E3350" s="105">
        <v>-4.8723064934100722E-3</v>
      </c>
      <c r="G3350">
        <v>3343</v>
      </c>
      <c r="H3350">
        <f t="shared" ca="1" si="108"/>
        <v>-2.3915040915985442E-2</v>
      </c>
    </row>
    <row r="3351" spans="2:8">
      <c r="B3351" s="13">
        <v>45170</v>
      </c>
      <c r="C3351">
        <v>7284.1000979999999</v>
      </c>
      <c r="D3351" s="262">
        <f t="shared" si="107"/>
        <v>13.266060806384036</v>
      </c>
      <c r="E3351">
        <v>-4.8771425381899172E-3</v>
      </c>
      <c r="G3351">
        <v>3344</v>
      </c>
      <c r="H3351">
        <f t="shared" ca="1" si="108"/>
        <v>-2.5805323788424981E-3</v>
      </c>
    </row>
    <row r="3352" spans="2:8">
      <c r="B3352" s="13">
        <v>42158</v>
      </c>
      <c r="C3352">
        <v>510.58944700000001</v>
      </c>
      <c r="D3352" s="262">
        <f t="shared" si="107"/>
        <v>6.3582642271254022</v>
      </c>
      <c r="E3352" s="105">
        <v>-4.9149990705040147E-3</v>
      </c>
      <c r="G3352">
        <v>3345</v>
      </c>
      <c r="H3352">
        <f t="shared" ca="1" si="108"/>
        <v>1.4271634704968377E-2</v>
      </c>
    </row>
    <row r="3353" spans="2:8">
      <c r="B3353" s="13">
        <v>38623</v>
      </c>
      <c r="C3353">
        <v>69.389931000000004</v>
      </c>
      <c r="D3353" s="262">
        <f t="shared" si="107"/>
        <v>-0.89842162923296254</v>
      </c>
      <c r="E3353" s="105">
        <v>-4.916397621691845E-3</v>
      </c>
      <c r="G3353">
        <v>3346</v>
      </c>
      <c r="H3353">
        <f t="shared" ca="1" si="108"/>
        <v>-5.0075659488521197E-2</v>
      </c>
    </row>
    <row r="3354" spans="2:8">
      <c r="B3354" s="13">
        <v>42760</v>
      </c>
      <c r="C3354">
        <v>683.11718800000006</v>
      </c>
      <c r="D3354" s="262">
        <f t="shared" si="107"/>
        <v>-0.91013507956308703</v>
      </c>
      <c r="E3354" s="105">
        <v>-4.9252325080598285E-3</v>
      </c>
      <c r="G3354">
        <v>3347</v>
      </c>
      <c r="H3354">
        <f t="shared" ca="1" si="108"/>
        <v>2.6998029790984836E-2</v>
      </c>
    </row>
    <row r="3355" spans="2:8">
      <c r="B3355" s="13">
        <v>45226</v>
      </c>
      <c r="C3355">
        <v>7601.6000979999999</v>
      </c>
      <c r="D3355" s="262">
        <f t="shared" si="107"/>
        <v>41.082306282634256</v>
      </c>
      <c r="E3355">
        <v>-4.9284814608764093E-3</v>
      </c>
      <c r="G3355">
        <v>3348</v>
      </c>
      <c r="H3355">
        <f t="shared" ca="1" si="108"/>
        <v>-1.314506640271646E-2</v>
      </c>
    </row>
    <row r="3356" spans="2:8">
      <c r="B3356" s="13">
        <v>41676</v>
      </c>
      <c r="C3356">
        <v>180.63649000000001</v>
      </c>
      <c r="D3356" s="262">
        <f t="shared" si="107"/>
        <v>5.3098498221112796E-2</v>
      </c>
      <c r="E3356" s="105">
        <v>-4.930964752718362E-3</v>
      </c>
      <c r="G3356">
        <v>3349</v>
      </c>
      <c r="H3356">
        <f t="shared" ca="1" si="108"/>
        <v>2.1487184134885914E-2</v>
      </c>
    </row>
    <row r="3357" spans="2:8">
      <c r="B3357" s="13">
        <v>41660</v>
      </c>
      <c r="C3357">
        <v>171.52858000000001</v>
      </c>
      <c r="D3357" s="262">
        <f t="shared" si="107"/>
        <v>1.3404779745049664</v>
      </c>
      <c r="E3357" s="105">
        <v>-4.9330678956443644E-3</v>
      </c>
      <c r="G3357">
        <v>3350</v>
      </c>
      <c r="H3357">
        <f t="shared" ca="1" si="108"/>
        <v>6.1202183489224762E-3</v>
      </c>
    </row>
    <row r="3358" spans="2:8">
      <c r="B3358" s="13">
        <v>39503</v>
      </c>
      <c r="C3358">
        <v>73.287841999999998</v>
      </c>
      <c r="D3358" s="262">
        <f t="shared" si="107"/>
        <v>-0.91864982103826709</v>
      </c>
      <c r="E3358" s="105">
        <v>-4.9359562594494212E-3</v>
      </c>
      <c r="G3358">
        <v>3351</v>
      </c>
      <c r="H3358">
        <f t="shared" ca="1" si="108"/>
        <v>1.304626911543944E-2</v>
      </c>
    </row>
    <row r="3359" spans="2:8">
      <c r="B3359" s="13">
        <v>43091</v>
      </c>
      <c r="C3359">
        <v>900.89343299999996</v>
      </c>
      <c r="D3359" s="262">
        <f t="shared" si="107"/>
        <v>-0.17868618106480044</v>
      </c>
      <c r="E3359" s="105">
        <v>-4.9400288535475694E-3</v>
      </c>
      <c r="G3359">
        <v>3352</v>
      </c>
      <c r="H3359">
        <f t="shared" ca="1" si="108"/>
        <v>3.5469907201782148E-2</v>
      </c>
    </row>
    <row r="3360" spans="2:8">
      <c r="B3360" s="13">
        <v>43371</v>
      </c>
      <c r="C3360">
        <v>1096.8930660000001</v>
      </c>
      <c r="D3360" s="262">
        <f t="shared" si="107"/>
        <v>11.881158472179022</v>
      </c>
      <c r="E3360" s="105">
        <v>-4.9492598158648211E-3</v>
      </c>
      <c r="G3360">
        <v>3353</v>
      </c>
      <c r="H3360">
        <f t="shared" ca="1" si="108"/>
        <v>-1.3127883013032485E-2</v>
      </c>
    </row>
    <row r="3361" spans="2:8">
      <c r="B3361" s="13">
        <v>41024</v>
      </c>
      <c r="C3361">
        <v>85.154846000000006</v>
      </c>
      <c r="D3361" s="262">
        <f t="shared" si="107"/>
        <v>2.243803781693904E-3</v>
      </c>
      <c r="E3361" s="105">
        <v>-4.9503677273299131E-3</v>
      </c>
      <c r="G3361">
        <v>3354</v>
      </c>
      <c r="H3361">
        <f t="shared" ca="1" si="108"/>
        <v>4.0791022248838731E-3</v>
      </c>
    </row>
    <row r="3362" spans="2:8">
      <c r="B3362" s="13">
        <v>41038</v>
      </c>
      <c r="C3362">
        <v>84.964202999999998</v>
      </c>
      <c r="D3362" s="262">
        <f t="shared" si="107"/>
        <v>0.16597319212215464</v>
      </c>
      <c r="E3362" s="105">
        <v>-4.9614202714185693E-3</v>
      </c>
      <c r="G3362">
        <v>3355</v>
      </c>
      <c r="H3362">
        <f t="shared" ca="1" si="108"/>
        <v>5.1437246566931862E-2</v>
      </c>
    </row>
    <row r="3363" spans="2:8">
      <c r="B3363" s="13">
        <v>39491</v>
      </c>
      <c r="C3363">
        <v>72.869774000000007</v>
      </c>
      <c r="D3363" s="262">
        <f t="shared" si="107"/>
        <v>-0.26242880649659006</v>
      </c>
      <c r="E3363" s="105">
        <v>-4.964147806227232E-3</v>
      </c>
      <c r="G3363">
        <v>3356</v>
      </c>
      <c r="H3363">
        <f t="shared" ca="1" si="108"/>
        <v>-1.1982194410496467E-2</v>
      </c>
    </row>
    <row r="3364" spans="2:8">
      <c r="B3364" s="13">
        <v>40617</v>
      </c>
      <c r="C3364">
        <v>98.796936000000002</v>
      </c>
      <c r="D3364" s="262">
        <f t="shared" si="107"/>
        <v>4.1748473331269142E-4</v>
      </c>
      <c r="E3364" s="105">
        <v>-4.9834953064986E-3</v>
      </c>
      <c r="G3364">
        <v>3357</v>
      </c>
      <c r="H3364">
        <f t="shared" ca="1" si="108"/>
        <v>-8.5530965075399472E-3</v>
      </c>
    </row>
    <row r="3365" spans="2:8">
      <c r="B3365" s="13">
        <v>40605</v>
      </c>
      <c r="C3365">
        <v>98.755707000000001</v>
      </c>
      <c r="D3365" s="262">
        <f t="shared" si="107"/>
        <v>1.9309930372533652</v>
      </c>
      <c r="E3365" s="105">
        <v>-4.9854852648175676E-3</v>
      </c>
      <c r="G3365">
        <v>3358</v>
      </c>
      <c r="H3365">
        <f t="shared" ca="1" si="108"/>
        <v>-1.2693776938385399E-2</v>
      </c>
    </row>
    <row r="3366" spans="2:8">
      <c r="B3366" s="13">
        <v>39786</v>
      </c>
      <c r="C3366">
        <v>33.693600000000004</v>
      </c>
      <c r="D3366" s="262">
        <f t="shared" si="107"/>
        <v>-0.64699606206409677</v>
      </c>
      <c r="E3366" s="105">
        <v>-4.9997774851401958E-3</v>
      </c>
      <c r="G3366">
        <v>3359</v>
      </c>
      <c r="H3366">
        <f t="shared" ca="1" si="108"/>
        <v>7.1846427228066917E-2</v>
      </c>
    </row>
    <row r="3367" spans="2:8">
      <c r="B3367" s="13">
        <v>41145</v>
      </c>
      <c r="C3367">
        <v>95.448227000000003</v>
      </c>
      <c r="D3367" s="262">
        <f t="shared" si="107"/>
        <v>-0.89978427789760373</v>
      </c>
      <c r="E3367" s="105">
        <v>-5.0035335279434295E-3</v>
      </c>
      <c r="G3367">
        <v>3360</v>
      </c>
      <c r="H3367">
        <f t="shared" ca="1" si="108"/>
        <v>9.3756457959204929E-3</v>
      </c>
    </row>
    <row r="3368" spans="2:8">
      <c r="B3368" s="13">
        <v>43453</v>
      </c>
      <c r="C3368">
        <v>952.42767300000003</v>
      </c>
      <c r="D3368" s="262">
        <f t="shared" si="107"/>
        <v>8.048565672527312</v>
      </c>
      <c r="E3368" s="105">
        <v>-5.0058400406778484E-3</v>
      </c>
      <c r="G3368">
        <v>3361</v>
      </c>
      <c r="H3368">
        <f t="shared" ca="1" si="108"/>
        <v>8.850364697125862E-2</v>
      </c>
    </row>
    <row r="3369" spans="2:8">
      <c r="B3369" s="13">
        <v>40742</v>
      </c>
      <c r="C3369">
        <v>105.25730900000001</v>
      </c>
      <c r="D3369" s="262">
        <f t="shared" si="107"/>
        <v>-0.87606171833484026</v>
      </c>
      <c r="E3369" s="105">
        <v>-5.0060177594800984E-3</v>
      </c>
      <c r="G3369">
        <v>3362</v>
      </c>
      <c r="H3369">
        <f t="shared" ca="1" si="108"/>
        <v>3.7870655714839371E-2</v>
      </c>
    </row>
    <row r="3370" spans="2:8">
      <c r="B3370" s="13">
        <v>42989</v>
      </c>
      <c r="C3370">
        <v>849.271973</v>
      </c>
      <c r="D3370" s="262">
        <f t="shared" si="107"/>
        <v>-0.85556731031023736</v>
      </c>
      <c r="E3370" s="105">
        <v>-5.0192116710325047E-3</v>
      </c>
      <c r="G3370">
        <v>3363</v>
      </c>
      <c r="H3370">
        <f t="shared" ca="1" si="108"/>
        <v>-1.1199395754184997E-2</v>
      </c>
    </row>
    <row r="3371" spans="2:8">
      <c r="B3371" s="13">
        <v>45013</v>
      </c>
      <c r="C3371">
        <v>5880.0537109999996</v>
      </c>
      <c r="D3371" s="262">
        <f t="shared" si="107"/>
        <v>5.8804808325813127</v>
      </c>
      <c r="E3371" s="105">
        <v>-5.0200328392745013E-3</v>
      </c>
      <c r="G3371">
        <v>3364</v>
      </c>
      <c r="H3371">
        <f t="shared" ca="1" si="108"/>
        <v>-2.7909633458361631E-3</v>
      </c>
    </row>
    <row r="3372" spans="2:8">
      <c r="B3372" s="13">
        <v>43517</v>
      </c>
      <c r="C3372">
        <v>854.599243</v>
      </c>
      <c r="D3372" s="262">
        <f t="shared" si="107"/>
        <v>-6.8750397145747192E-3</v>
      </c>
      <c r="E3372" s="105">
        <v>-5.0264035909129883E-3</v>
      </c>
      <c r="G3372">
        <v>3365</v>
      </c>
      <c r="H3372">
        <f t="shared" ca="1" si="108"/>
        <v>-7.6380082730631935E-3</v>
      </c>
    </row>
    <row r="3373" spans="2:8">
      <c r="B3373" s="13">
        <v>42499</v>
      </c>
      <c r="C3373">
        <v>860.51531999999997</v>
      </c>
      <c r="D3373" s="262">
        <f t="shared" si="107"/>
        <v>12.625600345059611</v>
      </c>
      <c r="E3373" s="105">
        <v>-5.0267776983672786E-3</v>
      </c>
      <c r="G3373">
        <v>3366</v>
      </c>
      <c r="H3373">
        <f t="shared" ca="1" si="108"/>
        <v>-2.5529003568384497E-3</v>
      </c>
    </row>
    <row r="3374" spans="2:8">
      <c r="B3374" s="13">
        <v>39666</v>
      </c>
      <c r="C3374">
        <v>63.154305000000001</v>
      </c>
      <c r="D3374" s="262">
        <f t="shared" si="107"/>
        <v>-0.76911180558569425</v>
      </c>
      <c r="E3374" s="105">
        <v>-5.0388236847320449E-3</v>
      </c>
      <c r="G3374">
        <v>3367</v>
      </c>
      <c r="H3374">
        <f t="shared" ca="1" si="108"/>
        <v>1.4113468171435906E-2</v>
      </c>
    </row>
    <row r="3375" spans="2:8">
      <c r="B3375" s="13">
        <v>41984</v>
      </c>
      <c r="C3375">
        <v>273.527649</v>
      </c>
      <c r="D3375" s="262">
        <f t="shared" si="107"/>
        <v>-0.79238970834642963</v>
      </c>
      <c r="E3375" s="105">
        <v>-5.0412030627345339E-3</v>
      </c>
      <c r="G3375">
        <v>3368</v>
      </c>
      <c r="H3375">
        <f t="shared" ca="1" si="108"/>
        <v>-2.6739188610733912E-2</v>
      </c>
    </row>
    <row r="3376" spans="2:8">
      <c r="B3376" s="13">
        <v>43321</v>
      </c>
      <c r="C3376">
        <v>1317.505249</v>
      </c>
      <c r="D3376" s="262">
        <f t="shared" si="107"/>
        <v>-0.81820242149496525</v>
      </c>
      <c r="E3376" s="105">
        <v>-5.0517140643264388E-3</v>
      </c>
      <c r="G3376">
        <v>3369</v>
      </c>
      <c r="H3376">
        <f t="shared" ca="1" si="108"/>
        <v>2.8783325005727587E-2</v>
      </c>
    </row>
    <row r="3377" spans="2:8">
      <c r="B3377" s="13">
        <v>45169</v>
      </c>
      <c r="C3377">
        <v>7247.1000979999999</v>
      </c>
      <c r="D3377" s="262">
        <f t="shared" si="107"/>
        <v>5.6152389901536361</v>
      </c>
      <c r="E3377">
        <v>-5.0795567746466192E-3</v>
      </c>
      <c r="G3377">
        <v>3370</v>
      </c>
      <c r="H3377">
        <f t="shared" ca="1" si="108"/>
        <v>1.1269174177178235E-2</v>
      </c>
    </row>
    <row r="3378" spans="2:8">
      <c r="B3378" s="13">
        <v>43241</v>
      </c>
      <c r="C3378">
        <v>1095.515991</v>
      </c>
      <c r="D3378" s="262">
        <f t="shared" si="107"/>
        <v>-0.85408198315074424</v>
      </c>
      <c r="E3378" s="105">
        <v>-5.0878230533716821E-3</v>
      </c>
      <c r="G3378">
        <v>3371</v>
      </c>
      <c r="H3378">
        <f t="shared" ca="1" si="108"/>
        <v>1.2905450832857653E-2</v>
      </c>
    </row>
    <row r="3379" spans="2:8">
      <c r="B3379" s="13">
        <v>45103</v>
      </c>
      <c r="C3379">
        <v>7507.75</v>
      </c>
      <c r="D3379" s="262">
        <f t="shared" si="107"/>
        <v>8.2878934973301028</v>
      </c>
      <c r="E3379">
        <v>-5.0953054526007508E-3</v>
      </c>
      <c r="G3379">
        <v>3372</v>
      </c>
      <c r="H3379">
        <f t="shared" ca="1" si="108"/>
        <v>2.2295538353494593E-4</v>
      </c>
    </row>
    <row r="3380" spans="2:8">
      <c r="B3380" s="13">
        <v>43042</v>
      </c>
      <c r="C3380">
        <v>808.337219</v>
      </c>
      <c r="D3380" s="262">
        <f t="shared" si="107"/>
        <v>7.0392053585047503</v>
      </c>
      <c r="E3380" s="105">
        <v>-5.0991337186663188E-3</v>
      </c>
      <c r="G3380">
        <v>3373</v>
      </c>
      <c r="H3380">
        <f t="shared" ca="1" si="108"/>
        <v>-2.9576346000798694E-2</v>
      </c>
    </row>
    <row r="3381" spans="2:8">
      <c r="B3381" s="13">
        <v>40623</v>
      </c>
      <c r="C3381">
        <v>100.54939299999999</v>
      </c>
      <c r="D3381" s="262">
        <f t="shared" si="107"/>
        <v>1.2831075699834595</v>
      </c>
      <c r="E3381" s="105">
        <v>-5.0999547132222645E-3</v>
      </c>
      <c r="G3381">
        <v>3374</v>
      </c>
      <c r="H3381">
        <f t="shared" ca="1" si="108"/>
        <v>-5.6246012755637322E-2</v>
      </c>
    </row>
    <row r="3382" spans="2:8">
      <c r="B3382" s="13">
        <v>39938</v>
      </c>
      <c r="C3382">
        <v>44.040585</v>
      </c>
      <c r="D3382" s="262">
        <f t="shared" si="107"/>
        <v>0.50160341087207116</v>
      </c>
      <c r="E3382" s="105">
        <v>-5.100059535069792E-3</v>
      </c>
      <c r="G3382">
        <v>3375</v>
      </c>
      <c r="H3382">
        <f t="shared" ca="1" si="108"/>
        <v>-1.057160322474918E-2</v>
      </c>
    </row>
    <row r="3383" spans="2:8">
      <c r="B3383" s="13">
        <v>39890</v>
      </c>
      <c r="C3383">
        <v>29.329039000000002</v>
      </c>
      <c r="D3383" s="262">
        <f t="shared" si="107"/>
        <v>-0.65494442834995115</v>
      </c>
      <c r="E3383" s="105">
        <v>-5.1051346262708441E-3</v>
      </c>
      <c r="G3383">
        <v>3376</v>
      </c>
      <c r="H3383">
        <f t="shared" ca="1" si="108"/>
        <v>2.4276704771518599E-2</v>
      </c>
    </row>
    <row r="3384" spans="2:8">
      <c r="B3384" s="13">
        <v>41387</v>
      </c>
      <c r="C3384">
        <v>84.998016000000007</v>
      </c>
      <c r="D3384" s="262">
        <f t="shared" si="107"/>
        <v>-0.88136048326470229</v>
      </c>
      <c r="E3384" s="105">
        <v>-5.1072315187886616E-3</v>
      </c>
      <c r="G3384">
        <v>3377</v>
      </c>
      <c r="H3384">
        <f t="shared" ca="1" si="108"/>
        <v>-8.4805170968365933E-4</v>
      </c>
    </row>
    <row r="3385" spans="2:8">
      <c r="B3385" s="13">
        <v>42844</v>
      </c>
      <c r="C3385">
        <v>716.43933100000004</v>
      </c>
      <c r="D3385" s="262">
        <f t="shared" si="107"/>
        <v>1.4026884908977607E-2</v>
      </c>
      <c r="E3385" s="105">
        <v>-5.1163250256951193E-3</v>
      </c>
      <c r="G3385">
        <v>3378</v>
      </c>
      <c r="H3385">
        <f t="shared" ca="1" si="108"/>
        <v>-4.4770451974580228E-3</v>
      </c>
    </row>
    <row r="3386" spans="2:8">
      <c r="B3386" s="13">
        <v>42753</v>
      </c>
      <c r="C3386">
        <v>706.52893100000006</v>
      </c>
      <c r="D3386" s="262">
        <f t="shared" si="107"/>
        <v>5.0176161416023968</v>
      </c>
      <c r="E3386" s="105">
        <v>-5.1223119572502895E-3</v>
      </c>
      <c r="G3386">
        <v>3379</v>
      </c>
      <c r="H3386">
        <f t="shared" ca="1" si="108"/>
        <v>-2.5353142180400561E-2</v>
      </c>
    </row>
    <row r="3387" spans="2:8">
      <c r="B3387" s="13">
        <v>39191</v>
      </c>
      <c r="C3387">
        <v>117.41010300000001</v>
      </c>
      <c r="D3387" s="262">
        <f t="shared" si="107"/>
        <v>-0.57007746072482002</v>
      </c>
      <c r="E3387" s="105">
        <v>-5.129708060013261E-3</v>
      </c>
      <c r="G3387">
        <v>3380</v>
      </c>
      <c r="H3387">
        <f t="shared" ca="1" si="108"/>
        <v>2.9018230845503548E-2</v>
      </c>
    </row>
    <row r="3388" spans="2:8">
      <c r="B3388" s="13">
        <v>41933</v>
      </c>
      <c r="C3388">
        <v>273.09594700000002</v>
      </c>
      <c r="D3388" s="262">
        <f t="shared" si="107"/>
        <v>-0.68427423372233764</v>
      </c>
      <c r="E3388" s="105">
        <v>-5.1316479175460509E-3</v>
      </c>
      <c r="G3388">
        <v>3381</v>
      </c>
      <c r="H3388">
        <f t="shared" ca="1" si="108"/>
        <v>2.453311589854798E-2</v>
      </c>
    </row>
    <row r="3389" spans="2:8">
      <c r="B3389" s="13">
        <v>42276</v>
      </c>
      <c r="C3389">
        <v>864.97833300000002</v>
      </c>
      <c r="D3389" s="262">
        <f t="shared" si="107"/>
        <v>13.882177737982392</v>
      </c>
      <c r="E3389" s="105">
        <v>-5.1329856407234869E-3</v>
      </c>
      <c r="G3389">
        <v>3382</v>
      </c>
      <c r="H3389">
        <f t="shared" ca="1" si="108"/>
        <v>2.7651489212147909E-3</v>
      </c>
    </row>
    <row r="3390" spans="2:8">
      <c r="B3390" s="13">
        <v>38434</v>
      </c>
      <c r="C3390">
        <v>58.121758</v>
      </c>
      <c r="D3390" s="262">
        <f t="shared" si="107"/>
        <v>-0.98996518724015181</v>
      </c>
      <c r="E3390" s="105">
        <v>-5.1382916081178041E-3</v>
      </c>
      <c r="G3390">
        <v>3383</v>
      </c>
      <c r="H3390">
        <f t="shared" ca="1" si="108"/>
        <v>2.5926967442642196E-2</v>
      </c>
    </row>
    <row r="3391" spans="2:8">
      <c r="B3391" s="13">
        <v>44496</v>
      </c>
      <c r="C3391">
        <v>5792.0122069999998</v>
      </c>
      <c r="D3391" s="262">
        <f t="shared" si="107"/>
        <v>198.14445792318898</v>
      </c>
      <c r="E3391" s="105">
        <v>-5.1461827895463727E-3</v>
      </c>
      <c r="G3391">
        <v>3384</v>
      </c>
      <c r="H3391">
        <f t="shared" ca="1" si="108"/>
        <v>-1.6150953095398764E-2</v>
      </c>
    </row>
    <row r="3392" spans="2:8">
      <c r="B3392" s="13">
        <v>39896</v>
      </c>
      <c r="C3392">
        <v>29.084475999999999</v>
      </c>
      <c r="D3392" s="262">
        <f t="shared" si="107"/>
        <v>-0.93952349510982769</v>
      </c>
      <c r="E3392" s="105">
        <v>-5.1479433401963792E-3</v>
      </c>
      <c r="G3392">
        <v>3385</v>
      </c>
      <c r="H3392">
        <f t="shared" ca="1" si="108"/>
        <v>4.0334533933760346E-2</v>
      </c>
    </row>
    <row r="3393" spans="2:8">
      <c r="B3393" s="13">
        <v>42695</v>
      </c>
      <c r="C3393">
        <v>480.92190599999998</v>
      </c>
      <c r="D3393" s="262">
        <f t="shared" si="107"/>
        <v>-0.12088977520513843</v>
      </c>
      <c r="E3393" s="105">
        <v>-5.1613535338865682E-3</v>
      </c>
      <c r="G3393">
        <v>3386</v>
      </c>
      <c r="H3393">
        <f t="shared" ca="1" si="108"/>
        <v>-2.7472407489418666E-3</v>
      </c>
    </row>
    <row r="3394" spans="2:8">
      <c r="B3394" s="13">
        <v>42080</v>
      </c>
      <c r="C3394">
        <v>547.05529799999999</v>
      </c>
      <c r="D3394" s="262">
        <f t="shared" si="107"/>
        <v>-0.56519186548742717</v>
      </c>
      <c r="E3394" s="105">
        <v>-5.1645580275446849E-3</v>
      </c>
      <c r="G3394">
        <v>3387</v>
      </c>
      <c r="H3394">
        <f t="shared" ca="1" si="108"/>
        <v>-3.1806606093008054E-2</v>
      </c>
    </row>
    <row r="3395" spans="2:8">
      <c r="B3395" s="13">
        <v>43361</v>
      </c>
      <c r="C3395">
        <v>1258.1533199999999</v>
      </c>
      <c r="D3395" s="262">
        <f t="shared" si="107"/>
        <v>-0.83255431969816762</v>
      </c>
      <c r="E3395" s="105">
        <v>-5.1768140486903608E-3</v>
      </c>
      <c r="G3395">
        <v>3388</v>
      </c>
      <c r="H3395">
        <f t="shared" ca="1" si="108"/>
        <v>-1.5818173300278231E-2</v>
      </c>
    </row>
    <row r="3396" spans="2:8">
      <c r="B3396" s="13">
        <v>45111</v>
      </c>
      <c r="C3396">
        <v>7513.7998049999997</v>
      </c>
      <c r="D3396" s="262">
        <f t="shared" si="107"/>
        <v>-3.1326254697178306E-2</v>
      </c>
      <c r="E3396">
        <v>-5.1965763517165106E-3</v>
      </c>
      <c r="G3396">
        <v>3389</v>
      </c>
      <c r="H3396">
        <f t="shared" ca="1" si="108"/>
        <v>-3.8034536713349741E-2</v>
      </c>
    </row>
    <row r="3397" spans="2:8">
      <c r="B3397" s="13">
        <v>45086</v>
      </c>
      <c r="C3397">
        <v>7756.7910160000001</v>
      </c>
      <c r="D3397" s="262">
        <f t="shared" si="107"/>
        <v>7.623430519764292</v>
      </c>
      <c r="E3397">
        <v>-5.2045773307734262E-3</v>
      </c>
      <c r="G3397">
        <v>3390</v>
      </c>
      <c r="H3397">
        <f t="shared" ca="1" si="108"/>
        <v>-1.1796696674135781E-3</v>
      </c>
    </row>
    <row r="3398" spans="2:8">
      <c r="B3398" s="13">
        <v>44029</v>
      </c>
      <c r="C3398">
        <v>899.50176999999996</v>
      </c>
      <c r="D3398" s="262">
        <f t="shared" si="107"/>
        <v>-0.67950511071635578</v>
      </c>
      <c r="E3398" s="105">
        <v>-5.2071678594219012E-3</v>
      </c>
      <c r="G3398">
        <v>3391</v>
      </c>
      <c r="H3398">
        <f t="shared" ca="1" si="108"/>
        <v>-1.2553067565142084E-2</v>
      </c>
    </row>
    <row r="3399" spans="2:8">
      <c r="B3399" s="13">
        <v>44229</v>
      </c>
      <c r="C3399">
        <v>2806.602539</v>
      </c>
      <c r="D3399" s="262">
        <f t="shared" si="107"/>
        <v>26.174579347506853</v>
      </c>
      <c r="E3399" s="105">
        <v>-5.2498531258903499E-3</v>
      </c>
      <c r="G3399">
        <v>3392</v>
      </c>
      <c r="H3399">
        <f t="shared" ca="1" si="108"/>
        <v>-1.6097326046888433E-3</v>
      </c>
    </row>
    <row r="3400" spans="2:8">
      <c r="B3400" s="13">
        <v>41247</v>
      </c>
      <c r="C3400">
        <v>103.280441</v>
      </c>
      <c r="D3400" s="262">
        <f t="shared" ref="D3400:D3463" si="109">(C3400-C3401)/C3401</f>
        <v>-0.98631358321656615</v>
      </c>
      <c r="E3400" s="105">
        <v>-5.2531999759327583E-3</v>
      </c>
      <c r="G3400">
        <v>3393</v>
      </c>
      <c r="H3400">
        <f t="shared" ca="1" si="108"/>
        <v>-2.6868735203899697E-2</v>
      </c>
    </row>
    <row r="3401" spans="2:8">
      <c r="B3401" s="13">
        <v>45104</v>
      </c>
      <c r="C3401">
        <v>7546.2001950000003</v>
      </c>
      <c r="D3401" s="262">
        <f t="shared" si="109"/>
        <v>0.14482493363721802</v>
      </c>
      <c r="E3401">
        <v>-5.266137304967766E-3</v>
      </c>
      <c r="G3401">
        <v>3394</v>
      </c>
      <c r="H3401">
        <f t="shared" ref="H3401:H3464" ca="1" si="110">_xlfn.NORM.INV(RAND(),N$9,N$10)</f>
        <v>-6.0165007545126291E-2</v>
      </c>
    </row>
    <row r="3402" spans="2:8">
      <c r="B3402" s="13">
        <v>45048</v>
      </c>
      <c r="C3402">
        <v>6591.5756840000004</v>
      </c>
      <c r="D3402" s="262">
        <f t="shared" si="109"/>
        <v>63.160935367800683</v>
      </c>
      <c r="E3402">
        <v>-5.2706947417690726E-3</v>
      </c>
      <c r="G3402">
        <v>3395</v>
      </c>
      <c r="H3402">
        <f t="shared" ca="1" si="110"/>
        <v>-4.0554671792612788E-2</v>
      </c>
    </row>
    <row r="3403" spans="2:8">
      <c r="B3403" s="13">
        <v>41246</v>
      </c>
      <c r="C3403">
        <v>102.73503100000001</v>
      </c>
      <c r="D3403" s="262">
        <f t="shared" si="109"/>
        <v>-0.98504982742220704</v>
      </c>
      <c r="E3403" s="105">
        <v>-5.2808643603679982E-3</v>
      </c>
      <c r="G3403">
        <v>3396</v>
      </c>
      <c r="H3403">
        <f t="shared" ca="1" si="110"/>
        <v>-2.4491349273072397E-2</v>
      </c>
    </row>
    <row r="3404" spans="2:8">
      <c r="B3404" s="13">
        <v>44875</v>
      </c>
      <c r="C3404">
        <v>6871.8291019999997</v>
      </c>
      <c r="D3404" s="262">
        <f t="shared" si="109"/>
        <v>226.1380421159175</v>
      </c>
      <c r="E3404" s="105">
        <v>-5.2853754914953567E-3</v>
      </c>
      <c r="G3404">
        <v>3397</v>
      </c>
      <c r="H3404">
        <f t="shared" ca="1" si="110"/>
        <v>-3.0176680883464417E-2</v>
      </c>
    </row>
    <row r="3405" spans="2:8">
      <c r="B3405" s="13">
        <v>37609</v>
      </c>
      <c r="C3405">
        <v>30.253976999999999</v>
      </c>
      <c r="D3405" s="262">
        <f t="shared" si="109"/>
        <v>-0.61730082168057887</v>
      </c>
      <c r="E3405" s="105">
        <v>-5.2939026021740906E-3</v>
      </c>
      <c r="G3405">
        <v>3398</v>
      </c>
      <c r="H3405">
        <f t="shared" ca="1" si="110"/>
        <v>-4.9172895689723571E-2</v>
      </c>
    </row>
    <row r="3406" spans="2:8">
      <c r="B3406" s="13">
        <v>40870</v>
      </c>
      <c r="C3406">
        <v>79.054198999999997</v>
      </c>
      <c r="D3406" s="262">
        <f t="shared" si="109"/>
        <v>-0.8876902002706677</v>
      </c>
      <c r="E3406" s="105">
        <v>-5.3304535708891786E-3</v>
      </c>
      <c r="G3406">
        <v>3399</v>
      </c>
      <c r="H3406">
        <f t="shared" ca="1" si="110"/>
        <v>-5.0858977762036723E-3</v>
      </c>
    </row>
    <row r="3407" spans="2:8">
      <c r="B3407" s="13">
        <v>42625</v>
      </c>
      <c r="C3407">
        <v>703.89404300000001</v>
      </c>
      <c r="D3407" s="262">
        <f t="shared" si="109"/>
        <v>7.1126753182240829</v>
      </c>
      <c r="E3407" s="105">
        <v>-5.3378805730611998E-3</v>
      </c>
      <c r="G3407">
        <v>3400</v>
      </c>
      <c r="H3407">
        <f t="shared" ca="1" si="110"/>
        <v>4.2667206879023478E-2</v>
      </c>
    </row>
    <row r="3408" spans="2:8">
      <c r="B3408" s="13">
        <v>40813</v>
      </c>
      <c r="C3408">
        <v>86.764724999999999</v>
      </c>
      <c r="D3408" s="262">
        <f t="shared" si="109"/>
        <v>1.3287566649178679</v>
      </c>
      <c r="E3408" s="105">
        <v>-5.3423596311681695E-3</v>
      </c>
      <c r="G3408">
        <v>3401</v>
      </c>
      <c r="H3408">
        <f t="shared" ca="1" si="110"/>
        <v>8.5958753695173605E-3</v>
      </c>
    </row>
    <row r="3409" spans="2:8">
      <c r="B3409" s="13">
        <v>38181</v>
      </c>
      <c r="C3409">
        <v>37.257961000000002</v>
      </c>
      <c r="D3409" s="262">
        <f t="shared" si="109"/>
        <v>-0.94314753299601883</v>
      </c>
      <c r="E3409" s="105">
        <v>-5.3429833692306573E-3</v>
      </c>
      <c r="G3409">
        <v>3402</v>
      </c>
      <c r="H3409">
        <f t="shared" ca="1" si="110"/>
        <v>3.3934155585224569E-3</v>
      </c>
    </row>
    <row r="3410" spans="2:8">
      <c r="B3410" s="13">
        <v>42734</v>
      </c>
      <c r="C3410">
        <v>655.34466599999996</v>
      </c>
      <c r="D3410" s="262">
        <f t="shared" si="109"/>
        <v>-0.30872458112340079</v>
      </c>
      <c r="E3410" s="105">
        <v>-5.3442113485134349E-3</v>
      </c>
      <c r="G3410">
        <v>3403</v>
      </c>
      <c r="H3410">
        <f t="shared" ca="1" si="110"/>
        <v>1.2071596727394844E-2</v>
      </c>
    </row>
    <row r="3411" spans="2:8">
      <c r="B3411" s="13">
        <v>43894</v>
      </c>
      <c r="C3411">
        <v>948.02252199999998</v>
      </c>
      <c r="D3411" s="262">
        <f t="shared" si="109"/>
        <v>-0.881466082620602</v>
      </c>
      <c r="E3411" s="105">
        <v>-5.357622997502462E-3</v>
      </c>
      <c r="G3411">
        <v>3404</v>
      </c>
      <c r="H3411">
        <f t="shared" ca="1" si="110"/>
        <v>-2.4830584122517971E-2</v>
      </c>
    </row>
    <row r="3412" spans="2:8">
      <c r="B3412" s="13">
        <v>44757</v>
      </c>
      <c r="C3412">
        <v>7997.9008789999998</v>
      </c>
      <c r="D3412" s="262">
        <f t="shared" si="109"/>
        <v>13.181706659362305</v>
      </c>
      <c r="E3412" s="105">
        <v>-5.3614908513709971E-3</v>
      </c>
      <c r="G3412">
        <v>3405</v>
      </c>
      <c r="H3412">
        <f t="shared" ca="1" si="110"/>
        <v>-5.8870603944327395E-3</v>
      </c>
    </row>
    <row r="3413" spans="2:8">
      <c r="B3413" s="13">
        <v>42151</v>
      </c>
      <c r="C3413">
        <v>563.95898399999999</v>
      </c>
      <c r="D3413" s="262">
        <f t="shared" si="109"/>
        <v>-0.81952510244772214</v>
      </c>
      <c r="E3413" s="105">
        <v>-5.3696607828069443E-3</v>
      </c>
      <c r="G3413">
        <v>3406</v>
      </c>
      <c r="H3413">
        <f t="shared" ca="1" si="110"/>
        <v>3.2845524514032547E-2</v>
      </c>
    </row>
    <row r="3414" spans="2:8">
      <c r="B3414" s="13">
        <v>44309</v>
      </c>
      <c r="C3414">
        <v>3124.8610840000001</v>
      </c>
      <c r="D3414" s="262">
        <f t="shared" si="109"/>
        <v>62.257174396041727</v>
      </c>
      <c r="E3414" s="105">
        <v>-5.3703065069414533E-3</v>
      </c>
      <c r="G3414">
        <v>3407</v>
      </c>
      <c r="H3414">
        <f t="shared" ca="1" si="110"/>
        <v>1.9223941313041982E-4</v>
      </c>
    </row>
    <row r="3415" spans="2:8">
      <c r="B3415" s="13">
        <v>38369</v>
      </c>
      <c r="C3415">
        <v>49.399315000000001</v>
      </c>
      <c r="D3415" s="262">
        <f t="shared" si="109"/>
        <v>0.84268431500282148</v>
      </c>
      <c r="E3415" s="105">
        <v>-5.3729331403219501E-3</v>
      </c>
      <c r="G3415">
        <v>3408</v>
      </c>
      <c r="H3415">
        <f t="shared" ca="1" si="110"/>
        <v>-3.1078160894543797E-2</v>
      </c>
    </row>
    <row r="3416" spans="2:8">
      <c r="B3416" s="13">
        <v>37834</v>
      </c>
      <c r="C3416">
        <v>26.808344000000002</v>
      </c>
      <c r="D3416" s="262">
        <f t="shared" si="109"/>
        <v>-0.72318159109334357</v>
      </c>
      <c r="E3416" s="105">
        <v>-5.3760869701524024E-3</v>
      </c>
      <c r="G3416">
        <v>3409</v>
      </c>
      <c r="H3416">
        <f t="shared" ca="1" si="110"/>
        <v>4.7734871015169877E-2</v>
      </c>
    </row>
    <row r="3417" spans="2:8">
      <c r="B3417" s="13">
        <v>41204</v>
      </c>
      <c r="C3417">
        <v>96.844513000000006</v>
      </c>
      <c r="D3417" s="262">
        <f t="shared" si="109"/>
        <v>-0.90266825802344097</v>
      </c>
      <c r="E3417" s="105">
        <v>-5.3774283761079192E-3</v>
      </c>
      <c r="G3417">
        <v>3410</v>
      </c>
      <c r="H3417">
        <f t="shared" ca="1" si="110"/>
        <v>-1.7843736235539899E-2</v>
      </c>
    </row>
    <row r="3418" spans="2:8">
      <c r="B3418" s="13">
        <v>44055</v>
      </c>
      <c r="C3418">
        <v>994.99414100000001</v>
      </c>
      <c r="D3418" s="262">
        <f t="shared" si="109"/>
        <v>8.2258045938787578</v>
      </c>
      <c r="E3418" s="105">
        <v>-5.3929202911394344E-3</v>
      </c>
      <c r="G3418">
        <v>3411</v>
      </c>
      <c r="H3418">
        <f t="shared" ca="1" si="110"/>
        <v>9.6713359154098257E-3</v>
      </c>
    </row>
    <row r="3419" spans="2:8">
      <c r="B3419" s="13">
        <v>40311</v>
      </c>
      <c r="C3419">
        <v>107.849037</v>
      </c>
      <c r="D3419" s="262">
        <f t="shared" si="109"/>
        <v>-0.87525217878670836</v>
      </c>
      <c r="E3419" s="105">
        <v>-5.4219237065764193E-3</v>
      </c>
      <c r="G3419">
        <v>3412</v>
      </c>
      <c r="H3419">
        <f t="shared" ca="1" si="110"/>
        <v>-3.7366306306652684E-2</v>
      </c>
    </row>
    <row r="3420" spans="2:8">
      <c r="B3420" s="13">
        <v>44012</v>
      </c>
      <c r="C3420">
        <v>864.53643799999998</v>
      </c>
      <c r="D3420" s="262">
        <f t="shared" si="109"/>
        <v>-3.511275577118745E-2</v>
      </c>
      <c r="E3420" s="105">
        <v>-5.4312210486271162E-3</v>
      </c>
      <c r="G3420">
        <v>3413</v>
      </c>
      <c r="H3420">
        <f t="shared" ca="1" si="110"/>
        <v>-7.1609729606265479E-2</v>
      </c>
    </row>
    <row r="3421" spans="2:8">
      <c r="B3421" s="13">
        <v>43090</v>
      </c>
      <c r="C3421">
        <v>895.99737500000003</v>
      </c>
      <c r="D3421" s="262">
        <f t="shared" si="109"/>
        <v>9.3689819398190863</v>
      </c>
      <c r="E3421" s="105">
        <v>-5.43466942998565E-3</v>
      </c>
      <c r="G3421">
        <v>3414</v>
      </c>
      <c r="H3421">
        <f t="shared" ca="1" si="110"/>
        <v>1.1676899055391094E-2</v>
      </c>
    </row>
    <row r="3422" spans="2:8">
      <c r="B3422" s="13">
        <v>39407</v>
      </c>
      <c r="C3422">
        <v>86.411315999999999</v>
      </c>
      <c r="D3422" s="262">
        <f t="shared" si="109"/>
        <v>-0.98836923928528675</v>
      </c>
      <c r="E3422" s="105">
        <v>-5.439212808780969E-3</v>
      </c>
      <c r="G3422">
        <v>3415</v>
      </c>
      <c r="H3422">
        <f t="shared" ca="1" si="110"/>
        <v>-8.4595055898854122E-3</v>
      </c>
    </row>
    <row r="3423" spans="2:8">
      <c r="B3423" s="13">
        <v>45336</v>
      </c>
      <c r="C3423">
        <v>7429.5498049999997</v>
      </c>
      <c r="D3423" s="262">
        <f t="shared" si="109"/>
        <v>85.232852362024389</v>
      </c>
      <c r="E3423">
        <v>-5.4416734409887786E-3</v>
      </c>
      <c r="G3423">
        <v>3416</v>
      </c>
      <c r="H3423">
        <f t="shared" ca="1" si="110"/>
        <v>-3.8108127117172472E-2</v>
      </c>
    </row>
    <row r="3424" spans="2:8">
      <c r="B3424" s="13">
        <v>39398</v>
      </c>
      <c r="C3424">
        <v>86.156836999999996</v>
      </c>
      <c r="D3424" s="262">
        <f t="shared" si="109"/>
        <v>-0.15097315736008199</v>
      </c>
      <c r="E3424" s="105">
        <v>-5.4553745030284338E-3</v>
      </c>
      <c r="G3424">
        <v>3417</v>
      </c>
      <c r="H3424">
        <f t="shared" ca="1" si="110"/>
        <v>-1.8229782996466284E-2</v>
      </c>
    </row>
    <row r="3425" spans="2:8">
      <c r="B3425" s="13">
        <v>40626</v>
      </c>
      <c r="C3425">
        <v>101.477165</v>
      </c>
      <c r="D3425" s="262">
        <f t="shared" si="109"/>
        <v>-0.83250178329594726</v>
      </c>
      <c r="E3425" s="105">
        <v>-5.4556807821060779E-3</v>
      </c>
      <c r="G3425">
        <v>3418</v>
      </c>
      <c r="H3425">
        <f t="shared" ca="1" si="110"/>
        <v>1.717847596103194E-2</v>
      </c>
    </row>
    <row r="3426" spans="2:8">
      <c r="B3426" s="13">
        <v>43706</v>
      </c>
      <c r="C3426">
        <v>605.84027100000003</v>
      </c>
      <c r="D3426" s="262">
        <f t="shared" si="109"/>
        <v>-0.91717949681021571</v>
      </c>
      <c r="E3426" s="105">
        <v>-5.4568145719250906E-3</v>
      </c>
      <c r="G3426">
        <v>3419</v>
      </c>
      <c r="H3426">
        <f t="shared" ca="1" si="110"/>
        <v>7.2191623771625021E-3</v>
      </c>
    </row>
    <row r="3427" spans="2:8">
      <c r="B3427" s="13">
        <v>45210</v>
      </c>
      <c r="C3427">
        <v>7315.1000979999999</v>
      </c>
      <c r="D3427" s="262">
        <f t="shared" si="109"/>
        <v>91.880217368477247</v>
      </c>
      <c r="E3427">
        <v>-5.465406994378765E-3</v>
      </c>
      <c r="G3427">
        <v>3420</v>
      </c>
      <c r="H3427">
        <f t="shared" ca="1" si="110"/>
        <v>3.0243987779134139E-2</v>
      </c>
    </row>
    <row r="3428" spans="2:8">
      <c r="B3428" s="13">
        <v>41436</v>
      </c>
      <c r="C3428">
        <v>78.758430000000004</v>
      </c>
      <c r="D3428" s="262">
        <f t="shared" si="109"/>
        <v>-0.2587268860487284</v>
      </c>
      <c r="E3428" s="105">
        <v>-5.5095314644317359E-3</v>
      </c>
      <c r="G3428">
        <v>3421</v>
      </c>
      <c r="H3428">
        <f t="shared" ca="1" si="110"/>
        <v>-2.2093187719873373E-2</v>
      </c>
    </row>
    <row r="3429" spans="2:8">
      <c r="B3429" s="13">
        <v>41109</v>
      </c>
      <c r="C3429">
        <v>106.24751999999999</v>
      </c>
      <c r="D3429" s="262">
        <f t="shared" si="109"/>
        <v>-0.91185682196001339</v>
      </c>
      <c r="E3429" s="105">
        <v>-5.5134963486236799E-3</v>
      </c>
      <c r="G3429">
        <v>3422</v>
      </c>
      <c r="H3429">
        <f t="shared" ca="1" si="110"/>
        <v>3.5570512243684349E-2</v>
      </c>
    </row>
    <row r="3430" spans="2:8">
      <c r="B3430" s="13">
        <v>43264</v>
      </c>
      <c r="C3430">
        <v>1205.3969729999999</v>
      </c>
      <c r="D3430" s="262">
        <f t="shared" si="109"/>
        <v>0.5949586015970173</v>
      </c>
      <c r="E3430" s="105">
        <v>-5.5155513267447897E-3</v>
      </c>
      <c r="G3430">
        <v>3423</v>
      </c>
      <c r="H3430">
        <f t="shared" ca="1" si="110"/>
        <v>1.6335641237517351E-2</v>
      </c>
    </row>
    <row r="3431" spans="2:8">
      <c r="B3431" s="13">
        <v>42907</v>
      </c>
      <c r="C3431">
        <v>755.75439500000005</v>
      </c>
      <c r="D3431" s="262">
        <f t="shared" si="109"/>
        <v>6.6229829900995307</v>
      </c>
      <c r="E3431" s="105">
        <v>-5.5230684014821452E-3</v>
      </c>
      <c r="G3431">
        <v>3424</v>
      </c>
      <c r="H3431">
        <f t="shared" ca="1" si="110"/>
        <v>-5.1175992398570227E-3</v>
      </c>
    </row>
    <row r="3432" spans="2:8">
      <c r="B3432" s="13">
        <v>39160</v>
      </c>
      <c r="C3432">
        <v>99.141555999999994</v>
      </c>
      <c r="D3432" s="262">
        <f t="shared" si="109"/>
        <v>0.15191094308910288</v>
      </c>
      <c r="E3432" s="105">
        <v>-5.5369078541190244E-3</v>
      </c>
      <c r="G3432">
        <v>3425</v>
      </c>
      <c r="H3432">
        <f t="shared" ca="1" si="110"/>
        <v>-5.6865375717030106E-3</v>
      </c>
    </row>
    <row r="3433" spans="2:8">
      <c r="B3433" s="13">
        <v>41365</v>
      </c>
      <c r="C3433">
        <v>86.067031999999998</v>
      </c>
      <c r="D3433" s="262">
        <f t="shared" si="109"/>
        <v>-0.20643796016856106</v>
      </c>
      <c r="E3433" s="105">
        <v>-5.5458071599358187E-3</v>
      </c>
      <c r="G3433">
        <v>3426</v>
      </c>
      <c r="H3433">
        <f t="shared" ca="1" si="110"/>
        <v>3.0684981069113861E-2</v>
      </c>
    </row>
    <row r="3434" spans="2:8">
      <c r="B3434" s="13">
        <v>40219</v>
      </c>
      <c r="C3434">
        <v>108.45658899999999</v>
      </c>
      <c r="D3434" s="262">
        <f t="shared" si="109"/>
        <v>-0.84925992858759869</v>
      </c>
      <c r="E3434" s="105">
        <v>-5.5703747182036245E-3</v>
      </c>
      <c r="G3434">
        <v>3427</v>
      </c>
      <c r="H3434">
        <f t="shared" ca="1" si="110"/>
        <v>1.8499362370178168E-2</v>
      </c>
    </row>
    <row r="3435" spans="2:8">
      <c r="B3435" s="13">
        <v>42628</v>
      </c>
      <c r="C3435">
        <v>719.49408000000005</v>
      </c>
      <c r="D3435" s="262">
        <f t="shared" si="109"/>
        <v>4.9855308355581132</v>
      </c>
      <c r="E3435" s="105">
        <v>-5.5756195973441815E-3</v>
      </c>
      <c r="G3435">
        <v>3428</v>
      </c>
      <c r="H3435">
        <f t="shared" ca="1" si="110"/>
        <v>-3.1616732794608436E-2</v>
      </c>
    </row>
    <row r="3436" spans="2:8">
      <c r="B3436" s="13">
        <v>39259</v>
      </c>
      <c r="C3436">
        <v>120.20555899999999</v>
      </c>
      <c r="D3436" s="262">
        <f t="shared" si="109"/>
        <v>-0.98414335968420275</v>
      </c>
      <c r="E3436" s="105">
        <v>-5.597482739290117E-3</v>
      </c>
      <c r="G3436">
        <v>3429</v>
      </c>
      <c r="H3436">
        <f t="shared" ca="1" si="110"/>
        <v>-4.0584002781278904E-2</v>
      </c>
    </row>
    <row r="3437" spans="2:8">
      <c r="B3437" s="13">
        <v>45093</v>
      </c>
      <c r="C3437">
        <v>7580.7709960000002</v>
      </c>
      <c r="D3437" s="262">
        <f t="shared" si="109"/>
        <v>-4.3971152304309077E-2</v>
      </c>
      <c r="E3437">
        <v>-5.6031230544891664E-3</v>
      </c>
      <c r="G3437">
        <v>3430</v>
      </c>
      <c r="H3437">
        <f t="shared" ca="1" si="110"/>
        <v>2.2998960234874428E-2</v>
      </c>
    </row>
    <row r="3438" spans="2:8">
      <c r="B3438" s="13">
        <v>44739</v>
      </c>
      <c r="C3438">
        <v>7929.4375</v>
      </c>
      <c r="D3438" s="262">
        <f t="shared" si="109"/>
        <v>95.106244129891721</v>
      </c>
      <c r="E3438" s="105">
        <v>-5.6117961533456344E-3</v>
      </c>
      <c r="G3438">
        <v>3431</v>
      </c>
      <c r="H3438">
        <f t="shared" ca="1" si="110"/>
        <v>-4.1328618434068005E-4</v>
      </c>
    </row>
    <row r="3439" spans="2:8">
      <c r="B3439" s="13">
        <v>40928</v>
      </c>
      <c r="C3439">
        <v>82.506996000000001</v>
      </c>
      <c r="D3439" s="262">
        <f t="shared" si="109"/>
        <v>0.19227454266059008</v>
      </c>
      <c r="E3439" s="105">
        <v>-5.616512790333132E-3</v>
      </c>
      <c r="G3439">
        <v>3432</v>
      </c>
      <c r="H3439">
        <f t="shared" ca="1" si="110"/>
        <v>1.9117111053070433E-2</v>
      </c>
    </row>
    <row r="3440" spans="2:8">
      <c r="B3440" s="13">
        <v>40074</v>
      </c>
      <c r="C3440">
        <v>69.201340000000002</v>
      </c>
      <c r="D3440" s="262">
        <f t="shared" si="109"/>
        <v>-0.30894594887593246</v>
      </c>
      <c r="E3440" s="105">
        <v>-5.6322513887721122E-3</v>
      </c>
      <c r="G3440">
        <v>3433</v>
      </c>
      <c r="H3440">
        <f t="shared" ca="1" si="110"/>
        <v>-3.6929893359794685E-2</v>
      </c>
    </row>
    <row r="3441" spans="2:8">
      <c r="B3441" s="13">
        <v>41165</v>
      </c>
      <c r="C3441">
        <v>100.138824</v>
      </c>
      <c r="D3441" s="262">
        <f t="shared" si="109"/>
        <v>2.0396190439468363E-2</v>
      </c>
      <c r="E3441" s="105">
        <v>-5.6326892708651747E-3</v>
      </c>
      <c r="G3441">
        <v>3434</v>
      </c>
      <c r="H3441">
        <f t="shared" ca="1" si="110"/>
        <v>-1.9969230730739505E-2</v>
      </c>
    </row>
    <row r="3442" spans="2:8">
      <c r="B3442" s="13">
        <v>40690</v>
      </c>
      <c r="C3442">
        <v>98.137198999999995</v>
      </c>
      <c r="D3442" s="262">
        <f t="shared" si="109"/>
        <v>-0.89962221495873451</v>
      </c>
      <c r="E3442" s="105">
        <v>-5.640390779686877E-3</v>
      </c>
      <c r="G3442">
        <v>3435</v>
      </c>
      <c r="H3442">
        <f t="shared" ca="1" si="110"/>
        <v>-3.2646766238666747E-2</v>
      </c>
    </row>
    <row r="3443" spans="2:8">
      <c r="B3443" s="13">
        <v>43112</v>
      </c>
      <c r="C3443">
        <v>977.67846699999996</v>
      </c>
      <c r="D3443" s="262">
        <f t="shared" si="109"/>
        <v>10.43850529032869</v>
      </c>
      <c r="E3443" s="105">
        <v>-5.6499043127230279E-3</v>
      </c>
      <c r="G3443">
        <v>3436</v>
      </c>
      <c r="H3443">
        <f t="shared" ca="1" si="110"/>
        <v>-3.8334174724218337E-2</v>
      </c>
    </row>
    <row r="3444" spans="2:8">
      <c r="B3444" s="13">
        <v>41018</v>
      </c>
      <c r="C3444">
        <v>85.472572</v>
      </c>
      <c r="D3444" s="262">
        <f t="shared" si="109"/>
        <v>-0.17602613808989193</v>
      </c>
      <c r="E3444" s="105">
        <v>-5.667836880639693E-3</v>
      </c>
      <c r="G3444">
        <v>3437</v>
      </c>
      <c r="H3444">
        <f t="shared" ca="1" si="110"/>
        <v>3.4623722359276222E-2</v>
      </c>
    </row>
    <row r="3445" spans="2:8">
      <c r="B3445" s="13">
        <v>40737</v>
      </c>
      <c r="C3445">
        <v>103.73214</v>
      </c>
      <c r="D3445" s="262">
        <f t="shared" si="109"/>
        <v>3.6117008435864091</v>
      </c>
      <c r="E3445" s="105">
        <v>-5.6853342829786954E-3</v>
      </c>
      <c r="G3445">
        <v>3438</v>
      </c>
      <c r="H3445">
        <f t="shared" ca="1" si="110"/>
        <v>6.9161407981655959E-2</v>
      </c>
    </row>
    <row r="3446" spans="2:8">
      <c r="B3446" s="13">
        <v>37739</v>
      </c>
      <c r="C3446">
        <v>22.49325</v>
      </c>
      <c r="D3446" s="262">
        <f t="shared" si="109"/>
        <v>-0.97248670766988465</v>
      </c>
      <c r="E3446" s="105">
        <v>-5.6936919032061911E-3</v>
      </c>
      <c r="G3446">
        <v>3439</v>
      </c>
      <c r="H3446">
        <f t="shared" ca="1" si="110"/>
        <v>2.2730723087211344E-2</v>
      </c>
    </row>
    <row r="3447" spans="2:8">
      <c r="B3447" s="13">
        <v>42943</v>
      </c>
      <c r="C3447">
        <v>817.54119900000001</v>
      </c>
      <c r="D3447" s="262">
        <f t="shared" si="109"/>
        <v>12.140858191262231</v>
      </c>
      <c r="E3447" s="105">
        <v>-5.6969828260098436E-3</v>
      </c>
      <c r="G3447">
        <v>3440</v>
      </c>
      <c r="H3447">
        <f t="shared" ca="1" si="110"/>
        <v>2.2613344972575576E-2</v>
      </c>
    </row>
    <row r="3448" spans="2:8">
      <c r="B3448" s="13">
        <v>39692</v>
      </c>
      <c r="C3448">
        <v>62.213684000000001</v>
      </c>
      <c r="D3448" s="262">
        <f t="shared" si="109"/>
        <v>-0.99284753101029011</v>
      </c>
      <c r="E3448" s="105">
        <v>-5.7127299079243517E-3</v>
      </c>
      <c r="G3448">
        <v>3441</v>
      </c>
      <c r="H3448">
        <f t="shared" ca="1" si="110"/>
        <v>-5.1515928405237929E-2</v>
      </c>
    </row>
    <row r="3449" spans="2:8">
      <c r="B3449" s="13">
        <v>44812</v>
      </c>
      <c r="C3449">
        <v>8698.2109380000002</v>
      </c>
      <c r="D3449" s="262">
        <f t="shared" si="109"/>
        <v>12.181267492127793</v>
      </c>
      <c r="E3449" s="105">
        <v>-5.7163421982331921E-3</v>
      </c>
      <c r="G3449">
        <v>3442</v>
      </c>
      <c r="H3449">
        <f t="shared" ca="1" si="110"/>
        <v>6.1373782943629964E-3</v>
      </c>
    </row>
    <row r="3450" spans="2:8">
      <c r="B3450" s="13">
        <v>42751</v>
      </c>
      <c r="C3450">
        <v>659.89184599999999</v>
      </c>
      <c r="D3450" s="262">
        <f t="shared" si="109"/>
        <v>-8.7070110214355928E-2</v>
      </c>
      <c r="E3450" s="105">
        <v>-5.726992883951872E-3</v>
      </c>
      <c r="G3450">
        <v>3443</v>
      </c>
      <c r="H3450">
        <f t="shared" ca="1" si="110"/>
        <v>8.0467970058271058E-3</v>
      </c>
    </row>
    <row r="3451" spans="2:8">
      <c r="B3451" s="13">
        <v>42867</v>
      </c>
      <c r="C3451">
        <v>722.82861300000002</v>
      </c>
      <c r="D3451" s="262">
        <f t="shared" si="109"/>
        <v>-0.90323838797736533</v>
      </c>
      <c r="E3451" s="105">
        <v>-5.7414822261055865E-3</v>
      </c>
      <c r="G3451">
        <v>3444</v>
      </c>
      <c r="H3451">
        <f t="shared" ca="1" si="110"/>
        <v>3.1923009097052896E-2</v>
      </c>
    </row>
    <row r="3452" spans="2:8">
      <c r="B3452" s="13">
        <v>45337</v>
      </c>
      <c r="C3452">
        <v>7470.2001950000003</v>
      </c>
      <c r="D3452" s="262">
        <f t="shared" si="109"/>
        <v>-3.5630372705594653E-2</v>
      </c>
      <c r="E3452">
        <v>-5.7563434743710309E-3</v>
      </c>
      <c r="G3452">
        <v>3445</v>
      </c>
      <c r="H3452">
        <f t="shared" ca="1" si="110"/>
        <v>9.0423299894263013E-3</v>
      </c>
    </row>
    <row r="3453" spans="2:8">
      <c r="B3453" s="13">
        <v>45343</v>
      </c>
      <c r="C3453">
        <v>7746.2001950000003</v>
      </c>
      <c r="D3453" s="262">
        <f t="shared" si="109"/>
        <v>75.317828278526108</v>
      </c>
      <c r="E3453">
        <v>-5.7565554222508662E-3</v>
      </c>
      <c r="G3453">
        <v>3446</v>
      </c>
      <c r="H3453">
        <f t="shared" ca="1" si="110"/>
        <v>4.3336344873548212E-2</v>
      </c>
    </row>
    <row r="3454" spans="2:8">
      <c r="B3454" s="13">
        <v>40178</v>
      </c>
      <c r="C3454">
        <v>101.499222</v>
      </c>
      <c r="D3454" s="262">
        <f t="shared" si="109"/>
        <v>0.49561984111267676</v>
      </c>
      <c r="E3454" s="105">
        <v>-5.7593033749695844E-3</v>
      </c>
      <c r="G3454">
        <v>3447</v>
      </c>
      <c r="H3454">
        <f t="shared" ca="1" si="110"/>
        <v>-8.447524564246172E-3</v>
      </c>
    </row>
    <row r="3455" spans="2:8">
      <c r="B3455" s="13">
        <v>38679</v>
      </c>
      <c r="C3455">
        <v>67.864318999999995</v>
      </c>
      <c r="D3455" s="262">
        <f t="shared" si="109"/>
        <v>-0.99077454158382916</v>
      </c>
      <c r="E3455" s="105">
        <v>-5.7758170373571581E-3</v>
      </c>
      <c r="G3455">
        <v>3448</v>
      </c>
      <c r="H3455">
        <f t="shared" ca="1" si="110"/>
        <v>-4.6340191735519754E-3</v>
      </c>
    </row>
    <row r="3456" spans="2:8">
      <c r="B3456" s="13">
        <v>45175</v>
      </c>
      <c r="C3456">
        <v>7356.2001950000003</v>
      </c>
      <c r="D3456" s="262">
        <f t="shared" si="109"/>
        <v>25.231431435147243</v>
      </c>
      <c r="E3456">
        <v>-5.7912314593480839E-3</v>
      </c>
      <c r="G3456">
        <v>3449</v>
      </c>
      <c r="H3456">
        <f t="shared" ca="1" si="110"/>
        <v>1.1068468542681738E-2</v>
      </c>
    </row>
    <row r="3457" spans="2:8">
      <c r="B3457" s="13">
        <v>42009</v>
      </c>
      <c r="C3457">
        <v>280.43457000000001</v>
      </c>
      <c r="D3457" s="262">
        <f t="shared" si="109"/>
        <v>-0.95749847449888636</v>
      </c>
      <c r="E3457" s="105">
        <v>-5.7993819160126721E-3</v>
      </c>
      <c r="G3457">
        <v>3450</v>
      </c>
      <c r="H3457">
        <f t="shared" ca="1" si="110"/>
        <v>-2.5774944545951455E-2</v>
      </c>
    </row>
    <row r="3458" spans="2:8">
      <c r="B3458" s="13">
        <v>44972</v>
      </c>
      <c r="C3458">
        <v>6598.2236329999996</v>
      </c>
      <c r="D3458" s="262">
        <f t="shared" si="109"/>
        <v>104.84048747789704</v>
      </c>
      <c r="E3458" s="105">
        <v>-5.8007626138693287E-3</v>
      </c>
      <c r="G3458">
        <v>3451</v>
      </c>
      <c r="H3458">
        <f t="shared" ca="1" si="110"/>
        <v>-9.5179638225173259E-3</v>
      </c>
    </row>
    <row r="3459" spans="2:8">
      <c r="B3459" s="13">
        <v>38533</v>
      </c>
      <c r="C3459">
        <v>62.341206</v>
      </c>
      <c r="D3459" s="262">
        <f t="shared" si="109"/>
        <v>-0.21204520189554446</v>
      </c>
      <c r="E3459" s="105">
        <v>-5.8509340746005709E-3</v>
      </c>
      <c r="G3459">
        <v>3452</v>
      </c>
      <c r="H3459">
        <f t="shared" ca="1" si="110"/>
        <v>1.3266313621171559E-2</v>
      </c>
    </row>
    <row r="3460" spans="2:8">
      <c r="B3460" s="13">
        <v>40913</v>
      </c>
      <c r="C3460">
        <v>79.117744000000002</v>
      </c>
      <c r="D3460" s="262">
        <f t="shared" si="109"/>
        <v>-0.89536132009278235</v>
      </c>
      <c r="E3460" s="105">
        <v>-5.8557045109817541E-3</v>
      </c>
      <c r="G3460">
        <v>3453</v>
      </c>
      <c r="H3460">
        <f t="shared" ca="1" si="110"/>
        <v>3.8639300757210642E-3</v>
      </c>
    </row>
    <row r="3461" spans="2:8">
      <c r="B3461" s="13">
        <v>42605</v>
      </c>
      <c r="C3461">
        <v>756.10418700000002</v>
      </c>
      <c r="D3461" s="262">
        <f t="shared" si="109"/>
        <v>6.584283908036177</v>
      </c>
      <c r="E3461" s="105">
        <v>-5.8561179885130944E-3</v>
      </c>
      <c r="G3461">
        <v>3454</v>
      </c>
      <c r="H3461">
        <f t="shared" ca="1" si="110"/>
        <v>-1.5533122795826861E-2</v>
      </c>
    </row>
    <row r="3462" spans="2:8">
      <c r="B3462" s="13">
        <v>39161</v>
      </c>
      <c r="C3462">
        <v>99.693550000000002</v>
      </c>
      <c r="D3462" s="262">
        <f t="shared" si="109"/>
        <v>0.26932683090373949</v>
      </c>
      <c r="E3462" s="105">
        <v>-5.8592285367375183E-3</v>
      </c>
      <c r="G3462">
        <v>3455</v>
      </c>
      <c r="H3462">
        <f t="shared" ca="1" si="110"/>
        <v>3.2366577357822654E-2</v>
      </c>
    </row>
    <row r="3463" spans="2:8">
      <c r="B3463" s="13">
        <v>38966</v>
      </c>
      <c r="C3463">
        <v>78.540488999999994</v>
      </c>
      <c r="D3463" s="262">
        <f t="shared" si="109"/>
        <v>-0.22144064760508697</v>
      </c>
      <c r="E3463" s="105">
        <v>-5.8599847439571506E-3</v>
      </c>
      <c r="G3463">
        <v>3456</v>
      </c>
      <c r="H3463">
        <f t="shared" ca="1" si="110"/>
        <v>2.6707818685920173E-2</v>
      </c>
    </row>
    <row r="3464" spans="2:8">
      <c r="B3464" s="13">
        <v>40625</v>
      </c>
      <c r="C3464">
        <v>100.879257</v>
      </c>
      <c r="D3464" s="262">
        <f t="shared" ref="D3464:D3527" si="111">(C3464-C3465)/C3465</f>
        <v>0.19173678735094871</v>
      </c>
      <c r="E3464" s="105">
        <v>-5.8920447767732169E-3</v>
      </c>
      <c r="G3464">
        <v>3457</v>
      </c>
      <c r="H3464">
        <f t="shared" ca="1" si="110"/>
        <v>-1.125848230953598E-2</v>
      </c>
    </row>
    <row r="3465" spans="2:8">
      <c r="B3465" s="13">
        <v>41408</v>
      </c>
      <c r="C3465">
        <v>84.648940999999994</v>
      </c>
      <c r="D3465" s="262">
        <f t="shared" si="111"/>
        <v>1.598781998728745</v>
      </c>
      <c r="E3465" s="105">
        <v>-5.8927282474483108E-3</v>
      </c>
      <c r="G3465">
        <v>3458</v>
      </c>
      <c r="H3465">
        <f t="shared" ref="H3465:H3528" ca="1" si="112">_xlfn.NORM.INV(RAND(),N$9,N$10)</f>
        <v>-2.7356394338771614E-2</v>
      </c>
    </row>
    <row r="3466" spans="2:8">
      <c r="B3466" s="13">
        <v>38155</v>
      </c>
      <c r="C3466">
        <v>32.572544000000001</v>
      </c>
      <c r="D3466" s="262">
        <f t="shared" si="111"/>
        <v>-0.64892954454176199</v>
      </c>
      <c r="E3466" s="105">
        <v>-5.8967357840525279E-3</v>
      </c>
      <c r="G3466">
        <v>3459</v>
      </c>
      <c r="H3466">
        <f t="shared" ca="1" si="112"/>
        <v>9.0814095058727694E-3</v>
      </c>
    </row>
    <row r="3467" spans="2:8">
      <c r="B3467" s="13">
        <v>41088</v>
      </c>
      <c r="C3467">
        <v>92.780647000000002</v>
      </c>
      <c r="D3467" s="262">
        <f t="shared" si="111"/>
        <v>-0.9872339242544117</v>
      </c>
      <c r="E3467" s="105">
        <v>-5.9011111436593948E-3</v>
      </c>
      <c r="G3467">
        <v>3460</v>
      </c>
      <c r="H3467">
        <f t="shared" ca="1" si="112"/>
        <v>1.4248521697948079E-3</v>
      </c>
    </row>
    <row r="3468" spans="2:8">
      <c r="B3468" s="13">
        <v>45194</v>
      </c>
      <c r="C3468">
        <v>7267.75</v>
      </c>
      <c r="D3468" s="262">
        <f t="shared" si="111"/>
        <v>84.051290805398125</v>
      </c>
      <c r="E3468">
        <v>-5.9021327850755888E-3</v>
      </c>
      <c r="G3468">
        <v>3461</v>
      </c>
      <c r="H3468">
        <f t="shared" ca="1" si="112"/>
        <v>-2.7374237489979775E-2</v>
      </c>
    </row>
    <row r="3469" spans="2:8">
      <c r="B3469" s="13">
        <v>41022</v>
      </c>
      <c r="C3469">
        <v>85.451378000000005</v>
      </c>
      <c r="D3469" s="262">
        <f t="shared" si="111"/>
        <v>0.23758091287941635</v>
      </c>
      <c r="E3469" s="105">
        <v>-5.9143940553219509E-3</v>
      </c>
      <c r="G3469">
        <v>3462</v>
      </c>
      <c r="H3469">
        <f t="shared" ca="1" si="112"/>
        <v>-1.5169532139059009E-2</v>
      </c>
    </row>
    <row r="3470" spans="2:8">
      <c r="B3470" s="13">
        <v>38814</v>
      </c>
      <c r="C3470">
        <v>69.047104000000004</v>
      </c>
      <c r="D3470" s="262">
        <f t="shared" si="111"/>
        <v>-0.93203106077503928</v>
      </c>
      <c r="E3470" s="105">
        <v>-5.9228463570531707E-3</v>
      </c>
      <c r="G3470">
        <v>3463</v>
      </c>
      <c r="H3470">
        <f t="shared" ca="1" si="112"/>
        <v>-1.1136507289553274E-3</v>
      </c>
    </row>
    <row r="3471" spans="2:8">
      <c r="B3471" s="13">
        <v>42356</v>
      </c>
      <c r="C3471">
        <v>1015.86261</v>
      </c>
      <c r="D3471" s="262">
        <f t="shared" si="111"/>
        <v>10.014461070036759</v>
      </c>
      <c r="E3471" s="105">
        <v>-5.9285125893898897E-3</v>
      </c>
      <c r="G3471">
        <v>3464</v>
      </c>
      <c r="H3471">
        <f t="shared" ca="1" si="112"/>
        <v>6.6199679182955051E-2</v>
      </c>
    </row>
    <row r="3472" spans="2:8">
      <c r="B3472" s="13">
        <v>41087</v>
      </c>
      <c r="C3472">
        <v>92.229896999999994</v>
      </c>
      <c r="D3472" s="262">
        <f t="shared" si="111"/>
        <v>0.94997724530679806</v>
      </c>
      <c r="E3472" s="105">
        <v>-5.9360439683073972E-3</v>
      </c>
      <c r="G3472">
        <v>3465</v>
      </c>
      <c r="H3472">
        <f t="shared" ca="1" si="112"/>
        <v>-8.8752881471541919E-3</v>
      </c>
    </row>
    <row r="3473" spans="2:8">
      <c r="B3473" s="13">
        <v>38232</v>
      </c>
      <c r="C3473">
        <v>47.297935000000003</v>
      </c>
      <c r="D3473" s="262">
        <f t="shared" si="111"/>
        <v>-0.46841060103424614</v>
      </c>
      <c r="E3473" s="105">
        <v>-5.9585404404754018E-3</v>
      </c>
      <c r="G3473">
        <v>3466</v>
      </c>
      <c r="H3473">
        <f t="shared" ca="1" si="112"/>
        <v>3.334151731681563E-2</v>
      </c>
    </row>
    <row r="3474" spans="2:8">
      <c r="B3474" s="13">
        <v>39050</v>
      </c>
      <c r="C3474">
        <v>88.974564000000001</v>
      </c>
      <c r="D3474" s="262">
        <f t="shared" si="111"/>
        <v>6.6772274542045276E-2</v>
      </c>
      <c r="E3474" s="105">
        <v>-5.9678974600279513E-3</v>
      </c>
      <c r="G3474">
        <v>3467</v>
      </c>
      <c r="H3474">
        <f t="shared" ca="1" si="112"/>
        <v>-1.366804222827143E-2</v>
      </c>
    </row>
    <row r="3475" spans="2:8">
      <c r="B3475" s="13">
        <v>41375</v>
      </c>
      <c r="C3475">
        <v>83.405395999999996</v>
      </c>
      <c r="D3475" s="262">
        <f t="shared" si="111"/>
        <v>0.57942859553778181</v>
      </c>
      <c r="E3475" s="105">
        <v>-5.9800613454160465E-3</v>
      </c>
      <c r="G3475">
        <v>3468</v>
      </c>
      <c r="H3475">
        <f t="shared" ca="1" si="112"/>
        <v>3.3120860135452013E-2</v>
      </c>
    </row>
    <row r="3476" spans="2:8">
      <c r="B3476" s="13">
        <v>39709</v>
      </c>
      <c r="C3476">
        <v>52.807322999999997</v>
      </c>
      <c r="D3476" s="262">
        <f t="shared" si="111"/>
        <v>-0.91361246492706671</v>
      </c>
      <c r="E3476" s="105">
        <v>-6.019991888139781E-3</v>
      </c>
      <c r="G3476">
        <v>3469</v>
      </c>
      <c r="H3476">
        <f t="shared" ca="1" si="112"/>
        <v>1.5158762701440145E-2</v>
      </c>
    </row>
    <row r="3477" spans="2:8">
      <c r="B3477" s="13">
        <v>43725</v>
      </c>
      <c r="C3477">
        <v>611.28405799999996</v>
      </c>
      <c r="D3477" s="262">
        <f t="shared" si="111"/>
        <v>18.764671666389248</v>
      </c>
      <c r="E3477" s="105">
        <v>-6.0316266545589045E-3</v>
      </c>
      <c r="G3477">
        <v>3470</v>
      </c>
      <c r="H3477">
        <f t="shared" ca="1" si="112"/>
        <v>1.1781286764623769E-2</v>
      </c>
    </row>
    <row r="3478" spans="2:8">
      <c r="B3478" s="13">
        <v>39903</v>
      </c>
      <c r="C3478">
        <v>30.928115999999999</v>
      </c>
      <c r="D3478" s="262">
        <f t="shared" si="111"/>
        <v>-0.62838930678380656</v>
      </c>
      <c r="E3478" s="105">
        <v>-6.0460697589912443E-3</v>
      </c>
      <c r="G3478">
        <v>3471</v>
      </c>
      <c r="H3478">
        <f t="shared" ca="1" si="112"/>
        <v>2.5012706129305472E-2</v>
      </c>
    </row>
    <row r="3479" spans="2:8">
      <c r="B3479" s="13">
        <v>40926</v>
      </c>
      <c r="C3479">
        <v>83.227196000000006</v>
      </c>
      <c r="D3479" s="262">
        <f t="shared" si="111"/>
        <v>-0.89338277915484476</v>
      </c>
      <c r="E3479" s="105">
        <v>-6.0713970265545945E-3</v>
      </c>
      <c r="G3479">
        <v>3472</v>
      </c>
      <c r="H3479">
        <f t="shared" ca="1" si="112"/>
        <v>-4.0048087629394616E-2</v>
      </c>
    </row>
    <row r="3480" spans="2:8">
      <c r="B3480" s="13">
        <v>43775</v>
      </c>
      <c r="C3480">
        <v>780.61682099999996</v>
      </c>
      <c r="D3480" s="262">
        <f t="shared" si="111"/>
        <v>11.104951811048471</v>
      </c>
      <c r="E3480" s="105">
        <v>-6.0724608212959549E-3</v>
      </c>
      <c r="G3480">
        <v>3473</v>
      </c>
      <c r="H3480">
        <f t="shared" ca="1" si="112"/>
        <v>2.2558226178774218E-2</v>
      </c>
    </row>
    <row r="3481" spans="2:8">
      <c r="B3481" s="13">
        <v>38792</v>
      </c>
      <c r="C3481">
        <v>64.487396000000004</v>
      </c>
      <c r="D3481" s="262">
        <f t="shared" si="111"/>
        <v>-0.9069946681577965</v>
      </c>
      <c r="E3481" s="105">
        <v>-6.0763262481133926E-3</v>
      </c>
      <c r="G3481">
        <v>3474</v>
      </c>
      <c r="H3481">
        <f t="shared" ca="1" si="112"/>
        <v>1.4604853485389067E-2</v>
      </c>
    </row>
    <row r="3482" spans="2:8">
      <c r="B3482" s="13">
        <v>43943</v>
      </c>
      <c r="C3482">
        <v>693.373108</v>
      </c>
      <c r="D3482" s="262">
        <f t="shared" si="111"/>
        <v>1.8291065444778725</v>
      </c>
      <c r="E3482" s="105">
        <v>-6.0768971938053263E-3</v>
      </c>
      <c r="G3482">
        <v>3475</v>
      </c>
      <c r="H3482">
        <f t="shared" ca="1" si="112"/>
        <v>-4.0974141361902215E-2</v>
      </c>
    </row>
    <row r="3483" spans="2:8">
      <c r="B3483" s="13">
        <v>41740</v>
      </c>
      <c r="C3483">
        <v>245.08554100000001</v>
      </c>
      <c r="D3483" s="262">
        <f t="shared" si="111"/>
        <v>-0.93419372970129511</v>
      </c>
      <c r="E3483" s="105">
        <v>-6.0806189575332431E-3</v>
      </c>
      <c r="G3483">
        <v>3476</v>
      </c>
      <c r="H3483">
        <f t="shared" ca="1" si="112"/>
        <v>-1.4923037071565847E-2</v>
      </c>
    </row>
    <row r="3484" spans="2:8">
      <c r="B3484" s="13">
        <v>44357</v>
      </c>
      <c r="C3484">
        <v>3724.349365</v>
      </c>
      <c r="D3484" s="262">
        <f t="shared" si="111"/>
        <v>127.93543748183771</v>
      </c>
      <c r="E3484" s="105">
        <v>-6.0863868393741293E-3</v>
      </c>
      <c r="G3484">
        <v>3477</v>
      </c>
      <c r="H3484">
        <f t="shared" ca="1" si="112"/>
        <v>-9.3033059234824255E-3</v>
      </c>
    </row>
    <row r="3485" spans="2:8">
      <c r="B3485" s="13">
        <v>37929</v>
      </c>
      <c r="C3485">
        <v>28.885382</v>
      </c>
      <c r="D3485" s="262">
        <f t="shared" si="111"/>
        <v>-0.5860755388609743</v>
      </c>
      <c r="E3485" s="105">
        <v>-6.0941776022388526E-3</v>
      </c>
      <c r="G3485">
        <v>3478</v>
      </c>
      <c r="H3485">
        <f t="shared" ca="1" si="112"/>
        <v>1.2612290930043464E-6</v>
      </c>
    </row>
    <row r="3486" spans="2:8">
      <c r="B3486" s="13">
        <v>38715</v>
      </c>
      <c r="C3486">
        <v>69.784187000000003</v>
      </c>
      <c r="D3486" s="262">
        <f t="shared" si="111"/>
        <v>-0.98864507673348456</v>
      </c>
      <c r="E3486" s="105">
        <v>-6.1037208258453929E-3</v>
      </c>
      <c r="G3486">
        <v>3479</v>
      </c>
      <c r="H3486">
        <f t="shared" ca="1" si="112"/>
        <v>-2.3184302953009876E-2</v>
      </c>
    </row>
    <row r="3487" spans="2:8">
      <c r="B3487" s="13">
        <v>44932</v>
      </c>
      <c r="C3487">
        <v>6145.720703</v>
      </c>
      <c r="D3487" s="262">
        <f t="shared" si="111"/>
        <v>51.480472576963983</v>
      </c>
      <c r="E3487" s="105">
        <v>-6.1136187825845418E-3</v>
      </c>
      <c r="G3487">
        <v>3480</v>
      </c>
      <c r="H3487">
        <f t="shared" ca="1" si="112"/>
        <v>9.8115640602136536E-4</v>
      </c>
    </row>
    <row r="3488" spans="2:8">
      <c r="B3488" s="13">
        <v>40557</v>
      </c>
      <c r="C3488">
        <v>117.104904</v>
      </c>
      <c r="D3488" s="262">
        <f t="shared" si="111"/>
        <v>1.163836631004215</v>
      </c>
      <c r="E3488" s="105">
        <v>-6.1240310189363658E-3</v>
      </c>
      <c r="G3488">
        <v>3481</v>
      </c>
      <c r="H3488">
        <f t="shared" ca="1" si="112"/>
        <v>-3.913527621736608E-2</v>
      </c>
    </row>
    <row r="3489" spans="2:8">
      <c r="B3489" s="13">
        <v>38380</v>
      </c>
      <c r="C3489">
        <v>54.119106000000002</v>
      </c>
      <c r="D3489" s="262">
        <f t="shared" si="111"/>
        <v>-0.25150646148550565</v>
      </c>
      <c r="E3489" s="105">
        <v>-6.1253586786082712E-3</v>
      </c>
      <c r="G3489">
        <v>3482</v>
      </c>
      <c r="H3489">
        <f t="shared" ca="1" si="112"/>
        <v>-1.2992877315395222E-2</v>
      </c>
    </row>
    <row r="3490" spans="2:8">
      <c r="B3490" s="13">
        <v>38707</v>
      </c>
      <c r="C3490">
        <v>72.304039000000003</v>
      </c>
      <c r="D3490" s="262">
        <f t="shared" si="111"/>
        <v>0.48471761622127862</v>
      </c>
      <c r="E3490" s="105">
        <v>-6.1262911990388269E-3</v>
      </c>
      <c r="G3490">
        <v>3483</v>
      </c>
      <c r="H3490">
        <f t="shared" ca="1" si="112"/>
        <v>2.661521389269042E-2</v>
      </c>
    </row>
    <row r="3491" spans="2:8">
      <c r="B3491" s="13">
        <v>38372</v>
      </c>
      <c r="C3491">
        <v>48.698849000000003</v>
      </c>
      <c r="D3491" s="262">
        <f t="shared" si="111"/>
        <v>-0.94718041410406084</v>
      </c>
      <c r="E3491" s="105">
        <v>-6.1265886686854504E-3</v>
      </c>
      <c r="G3491">
        <v>3484</v>
      </c>
      <c r="H3491">
        <f t="shared" ca="1" si="112"/>
        <v>6.1476268158211562E-2</v>
      </c>
    </row>
    <row r="3492" spans="2:8">
      <c r="B3492" s="13">
        <v>43178</v>
      </c>
      <c r="C3492">
        <v>921.98468000000003</v>
      </c>
      <c r="D3492" s="262">
        <f t="shared" si="111"/>
        <v>26.548384596539886</v>
      </c>
      <c r="E3492" s="105">
        <v>-6.1405494632707294E-3</v>
      </c>
      <c r="G3492">
        <v>3485</v>
      </c>
      <c r="H3492">
        <f t="shared" ca="1" si="112"/>
        <v>-2.6547264134691523E-2</v>
      </c>
    </row>
    <row r="3493" spans="2:8">
      <c r="B3493" s="13">
        <v>39783</v>
      </c>
      <c r="C3493">
        <v>33.467830999999997</v>
      </c>
      <c r="D3493" s="262">
        <f t="shared" si="111"/>
        <v>-0.99461428394164519</v>
      </c>
      <c r="E3493" s="105">
        <v>-6.1454599641312148E-3</v>
      </c>
      <c r="G3493">
        <v>3486</v>
      </c>
      <c r="H3493">
        <f t="shared" ca="1" si="112"/>
        <v>-3.8610799598153459E-2</v>
      </c>
    </row>
    <row r="3494" spans="2:8">
      <c r="B3494" s="13">
        <v>44944</v>
      </c>
      <c r="C3494">
        <v>6214.1840819999998</v>
      </c>
      <c r="D3494" s="262">
        <f t="shared" si="111"/>
        <v>6.200570881521041</v>
      </c>
      <c r="E3494" s="105">
        <v>-6.1492066062252557E-3</v>
      </c>
      <c r="G3494">
        <v>3487</v>
      </c>
      <c r="H3494">
        <f t="shared" ca="1" si="112"/>
        <v>-4.5888689708217419E-2</v>
      </c>
    </row>
    <row r="3495" spans="2:8">
      <c r="B3495" s="13">
        <v>42332</v>
      </c>
      <c r="C3495">
        <v>863.01269500000001</v>
      </c>
      <c r="D3495" s="262">
        <f t="shared" si="111"/>
        <v>13.198044390462325</v>
      </c>
      <c r="E3495" s="105">
        <v>-6.1516316771699758E-3</v>
      </c>
      <c r="G3495">
        <v>3488</v>
      </c>
      <c r="H3495">
        <f t="shared" ca="1" si="112"/>
        <v>-1.0655647174684603E-3</v>
      </c>
    </row>
    <row r="3496" spans="2:8">
      <c r="B3496" s="13">
        <v>39700</v>
      </c>
      <c r="C3496">
        <v>60.783912999999998</v>
      </c>
      <c r="D3496" s="262">
        <f t="shared" si="111"/>
        <v>-0.53170753756410616</v>
      </c>
      <c r="E3496" s="105">
        <v>-6.1522052672734022E-3</v>
      </c>
      <c r="G3496">
        <v>3489</v>
      </c>
      <c r="H3496">
        <f t="shared" ca="1" si="112"/>
        <v>4.6967266499671416E-2</v>
      </c>
    </row>
    <row r="3497" spans="2:8">
      <c r="B3497" s="13">
        <v>40262</v>
      </c>
      <c r="C3497">
        <v>129.79904199999999</v>
      </c>
      <c r="D3497" s="262">
        <f t="shared" si="111"/>
        <v>2.2147027123523704</v>
      </c>
      <c r="E3497" s="105">
        <v>-6.1526952755918303E-3</v>
      </c>
      <c r="G3497">
        <v>3490</v>
      </c>
      <c r="H3497">
        <f t="shared" ca="1" si="112"/>
        <v>4.8356726873958929E-2</v>
      </c>
    </row>
    <row r="3498" spans="2:8">
      <c r="B3498" s="13">
        <v>38190</v>
      </c>
      <c r="C3498">
        <v>40.376685999999999</v>
      </c>
      <c r="D3498" s="262">
        <f t="shared" si="111"/>
        <v>-0.45913783862233809</v>
      </c>
      <c r="E3498" s="105">
        <v>-6.1577005199566319E-3</v>
      </c>
      <c r="G3498">
        <v>3491</v>
      </c>
      <c r="H3498">
        <f t="shared" ca="1" si="112"/>
        <v>-3.8446939175143954E-2</v>
      </c>
    </row>
    <row r="3499" spans="2:8">
      <c r="B3499" s="13">
        <v>38609</v>
      </c>
      <c r="C3499">
        <v>74.652450999999999</v>
      </c>
      <c r="D3499" s="262">
        <f t="shared" si="111"/>
        <v>-0.9228977210024164</v>
      </c>
      <c r="E3499" s="105">
        <v>-6.1616884168773662E-3</v>
      </c>
      <c r="G3499">
        <v>3492</v>
      </c>
      <c r="H3499">
        <f t="shared" ca="1" si="112"/>
        <v>6.8459528128145763E-2</v>
      </c>
    </row>
    <row r="3500" spans="2:8">
      <c r="B3500" s="13">
        <v>43465</v>
      </c>
      <c r="C3500">
        <v>968.22625700000003</v>
      </c>
      <c r="D3500" s="262">
        <f t="shared" si="111"/>
        <v>11.110828777375694</v>
      </c>
      <c r="E3500" s="105">
        <v>-6.1845729382424292E-3</v>
      </c>
      <c r="G3500">
        <v>3493</v>
      </c>
      <c r="H3500">
        <f t="shared" ca="1" si="112"/>
        <v>-1.6046532590228986E-2</v>
      </c>
    </row>
    <row r="3501" spans="2:8">
      <c r="B3501" s="13">
        <v>39001</v>
      </c>
      <c r="C3501">
        <v>79.947151000000005</v>
      </c>
      <c r="D3501" s="262">
        <f t="shared" si="111"/>
        <v>-0.91437663777116329</v>
      </c>
      <c r="E3501" s="105">
        <v>-6.1972614718197091E-3</v>
      </c>
      <c r="G3501">
        <v>3494</v>
      </c>
      <c r="H3501">
        <f t="shared" ca="1" si="112"/>
        <v>4.7108186818962852E-2</v>
      </c>
    </row>
    <row r="3502" spans="2:8">
      <c r="B3502" s="13">
        <v>43152</v>
      </c>
      <c r="C3502">
        <v>933.70721400000002</v>
      </c>
      <c r="D3502" s="262">
        <f t="shared" si="111"/>
        <v>10.728690834223917</v>
      </c>
      <c r="E3502" s="105">
        <v>-6.2133356940223244E-3</v>
      </c>
      <c r="G3502">
        <v>3495</v>
      </c>
      <c r="H3502">
        <f t="shared" ca="1" si="112"/>
        <v>-2.6411091124591808E-3</v>
      </c>
    </row>
    <row r="3503" spans="2:8">
      <c r="B3503" s="13">
        <v>39006</v>
      </c>
      <c r="C3503">
        <v>79.608817999999999</v>
      </c>
      <c r="D3503" s="262">
        <f t="shared" si="111"/>
        <v>-0.98903036765406471</v>
      </c>
      <c r="E3503" s="105">
        <v>-6.2238077382898091E-3</v>
      </c>
      <c r="G3503">
        <v>3496</v>
      </c>
      <c r="H3503">
        <f t="shared" ca="1" si="112"/>
        <v>2.0630875505097318E-2</v>
      </c>
    </row>
    <row r="3504" spans="2:8">
      <c r="B3504" s="13">
        <v>45204</v>
      </c>
      <c r="C3504">
        <v>7257.2001950000003</v>
      </c>
      <c r="D3504" s="262">
        <f t="shared" si="111"/>
        <v>7.5206197365967862</v>
      </c>
      <c r="E3504">
        <v>-6.2373496285645343E-3</v>
      </c>
      <c r="G3504">
        <v>3497</v>
      </c>
      <c r="H3504">
        <f t="shared" ca="1" si="112"/>
        <v>2.3979935842551828E-2</v>
      </c>
    </row>
    <row r="3505" spans="2:8">
      <c r="B3505" s="13">
        <v>43992</v>
      </c>
      <c r="C3505">
        <v>851.72210700000005</v>
      </c>
      <c r="D3505" s="262">
        <f t="shared" si="111"/>
        <v>-0.70530449231437631</v>
      </c>
      <c r="E3505" s="105">
        <v>-6.2390397075394932E-3</v>
      </c>
      <c r="G3505">
        <v>3498</v>
      </c>
      <c r="H3505">
        <f t="shared" ca="1" si="112"/>
        <v>-4.8852798297914207E-3</v>
      </c>
    </row>
    <row r="3506" spans="2:8">
      <c r="B3506" s="13">
        <v>44293</v>
      </c>
      <c r="C3506">
        <v>2890.1767580000001</v>
      </c>
      <c r="D3506" s="262">
        <f t="shared" si="111"/>
        <v>27.521620019729042</v>
      </c>
      <c r="E3506" s="105">
        <v>-6.2564348632440907E-3</v>
      </c>
      <c r="G3506">
        <v>3499</v>
      </c>
      <c r="H3506">
        <f t="shared" ca="1" si="112"/>
        <v>8.151518982275046E-3</v>
      </c>
    </row>
    <row r="3507" spans="2:8">
      <c r="B3507" s="13">
        <v>40415</v>
      </c>
      <c r="C3507">
        <v>101.33284</v>
      </c>
      <c r="D3507" s="262">
        <f t="shared" si="111"/>
        <v>1.2364628873312595E-2</v>
      </c>
      <c r="E3507" s="105">
        <v>-6.2676248202422581E-3</v>
      </c>
      <c r="G3507">
        <v>3500</v>
      </c>
      <c r="H3507">
        <f t="shared" ca="1" si="112"/>
        <v>-4.8307156187294101E-2</v>
      </c>
    </row>
    <row r="3508" spans="2:8">
      <c r="B3508" s="13">
        <v>41260</v>
      </c>
      <c r="C3508">
        <v>100.09520000000001</v>
      </c>
      <c r="D3508" s="262">
        <f t="shared" si="111"/>
        <v>0.67794626961749049</v>
      </c>
      <c r="E3508" s="105">
        <v>-6.2812588425104499E-3</v>
      </c>
      <c r="G3508">
        <v>3501</v>
      </c>
      <c r="H3508">
        <f t="shared" ca="1" si="112"/>
        <v>8.8236410207074342E-3</v>
      </c>
    </row>
    <row r="3509" spans="2:8">
      <c r="B3509" s="13">
        <v>38905</v>
      </c>
      <c r="C3509">
        <v>59.653399999999998</v>
      </c>
      <c r="D3509" s="262">
        <f t="shared" si="111"/>
        <v>-0.9270166313891206</v>
      </c>
      <c r="E3509" s="105">
        <v>-6.2821543727731846E-3</v>
      </c>
      <c r="G3509">
        <v>3502</v>
      </c>
      <c r="H3509">
        <f t="shared" ca="1" si="112"/>
        <v>-7.7681887111052686E-2</v>
      </c>
    </row>
    <row r="3510" spans="2:8">
      <c r="B3510" s="13">
        <v>43630</v>
      </c>
      <c r="C3510">
        <v>817.35607900000002</v>
      </c>
      <c r="D3510" s="262">
        <f t="shared" si="111"/>
        <v>31.149440035142085</v>
      </c>
      <c r="E3510" s="105">
        <v>-6.2871169623825744E-3</v>
      </c>
      <c r="G3510">
        <v>3503</v>
      </c>
      <c r="H3510">
        <f t="shared" ca="1" si="112"/>
        <v>1.0103015541296369E-2</v>
      </c>
    </row>
    <row r="3511" spans="2:8">
      <c r="B3511" s="13">
        <v>37831</v>
      </c>
      <c r="C3511">
        <v>25.423649000000001</v>
      </c>
      <c r="D3511" s="262">
        <f t="shared" si="111"/>
        <v>-0.69444939300483521</v>
      </c>
      <c r="E3511" s="105">
        <v>-6.2932632288253375E-3</v>
      </c>
      <c r="G3511">
        <v>3504</v>
      </c>
      <c r="H3511">
        <f t="shared" ca="1" si="112"/>
        <v>-3.0376649260392369E-3</v>
      </c>
    </row>
    <row r="3512" spans="2:8">
      <c r="B3512" s="13">
        <v>40885</v>
      </c>
      <c r="C3512">
        <v>83.206017000000003</v>
      </c>
      <c r="D3512" s="262">
        <f t="shared" si="111"/>
        <v>-0.98854605774427529</v>
      </c>
      <c r="E3512" s="105">
        <v>-6.3243241332467167E-3</v>
      </c>
      <c r="G3512">
        <v>3505</v>
      </c>
      <c r="H3512">
        <f t="shared" ca="1" si="112"/>
        <v>-5.6665509228802882E-2</v>
      </c>
    </row>
    <row r="3513" spans="2:8">
      <c r="B3513" s="13">
        <v>45182</v>
      </c>
      <c r="C3513">
        <v>7264.3999020000001</v>
      </c>
      <c r="D3513" s="262">
        <f t="shared" si="111"/>
        <v>79.939033433233973</v>
      </c>
      <c r="E3513">
        <v>-6.3263869313926833E-3</v>
      </c>
      <c r="G3513">
        <v>3506</v>
      </c>
      <c r="H3513">
        <f t="shared" ca="1" si="112"/>
        <v>2.990003369776242E-2</v>
      </c>
    </row>
    <row r="3514" spans="2:8">
      <c r="B3514" s="13">
        <v>41080</v>
      </c>
      <c r="C3514">
        <v>89.751503</v>
      </c>
      <c r="D3514" s="262">
        <f t="shared" si="111"/>
        <v>-0.98690209656774497</v>
      </c>
      <c r="E3514" s="105">
        <v>-6.3321874071946352E-3</v>
      </c>
      <c r="G3514">
        <v>3507</v>
      </c>
      <c r="H3514">
        <f t="shared" ca="1" si="112"/>
        <v>3.75834690397637E-3</v>
      </c>
    </row>
    <row r="3515" spans="2:8">
      <c r="B3515" s="13">
        <v>44609</v>
      </c>
      <c r="C3515">
        <v>6852.3564450000003</v>
      </c>
      <c r="D3515" s="262">
        <f t="shared" si="111"/>
        <v>-0.10740692005756187</v>
      </c>
      <c r="E3515" s="105">
        <v>-6.3345208038525502E-3</v>
      </c>
      <c r="G3515">
        <v>3508</v>
      </c>
      <c r="H3515">
        <f t="shared" ca="1" si="112"/>
        <v>-7.6673395456188204E-2</v>
      </c>
    </row>
    <row r="3516" spans="2:8">
      <c r="B3516" s="13">
        <v>44685</v>
      </c>
      <c r="C3516">
        <v>7676.9096680000002</v>
      </c>
      <c r="D3516" s="262">
        <f t="shared" si="111"/>
        <v>9.6096459541736294</v>
      </c>
      <c r="E3516" s="105">
        <v>-6.3504591692441995E-3</v>
      </c>
      <c r="G3516">
        <v>3509</v>
      </c>
      <c r="H3516">
        <f t="shared" ca="1" si="112"/>
        <v>2.3755586933044137E-4</v>
      </c>
    </row>
    <row r="3517" spans="2:8">
      <c r="B3517" s="13">
        <v>43978</v>
      </c>
      <c r="C3517">
        <v>723.57830799999999</v>
      </c>
      <c r="D3517" s="262">
        <f t="shared" si="111"/>
        <v>-0.15570773865093285</v>
      </c>
      <c r="E3517" s="105">
        <v>-6.35091532655244E-3</v>
      </c>
      <c r="G3517">
        <v>3510</v>
      </c>
      <c r="H3517">
        <f t="shared" ca="1" si="112"/>
        <v>7.9748021964748013E-3</v>
      </c>
    </row>
    <row r="3518" spans="2:8">
      <c r="B3518" s="13">
        <v>42243</v>
      </c>
      <c r="C3518">
        <v>857.02349900000002</v>
      </c>
      <c r="D3518" s="262">
        <f t="shared" si="111"/>
        <v>5.49751975792191E-2</v>
      </c>
      <c r="E3518" s="105">
        <v>-6.3541365717567459E-3</v>
      </c>
      <c r="G3518">
        <v>3511</v>
      </c>
      <c r="H3518">
        <f t="shared" ca="1" si="112"/>
        <v>-1.846142681573671E-2</v>
      </c>
    </row>
    <row r="3519" spans="2:8">
      <c r="B3519" s="13">
        <v>43839</v>
      </c>
      <c r="C3519">
        <v>812.36364700000001</v>
      </c>
      <c r="D3519" s="262">
        <f t="shared" si="111"/>
        <v>1.8793666453229285E-2</v>
      </c>
      <c r="E3519" s="105">
        <v>-6.3637142644532955E-3</v>
      </c>
      <c r="G3519">
        <v>3512</v>
      </c>
      <c r="H3519">
        <f t="shared" ca="1" si="112"/>
        <v>-2.7777361824572019E-2</v>
      </c>
    </row>
    <row r="3520" spans="2:8">
      <c r="B3520" s="13">
        <v>42927</v>
      </c>
      <c r="C3520">
        <v>797.37799099999995</v>
      </c>
      <c r="D3520" s="262">
        <f t="shared" si="111"/>
        <v>-0.87966833833965663</v>
      </c>
      <c r="E3520" s="105">
        <v>-6.3637479330106907E-3</v>
      </c>
      <c r="G3520">
        <v>3513</v>
      </c>
      <c r="H3520">
        <f t="shared" ca="1" si="112"/>
        <v>-2.6821772697044107E-2</v>
      </c>
    </row>
    <row r="3521" spans="2:8">
      <c r="B3521" s="13">
        <v>45049</v>
      </c>
      <c r="C3521">
        <v>6626.501953</v>
      </c>
      <c r="D3521" s="262">
        <f t="shared" si="111"/>
        <v>6.2039678677971262</v>
      </c>
      <c r="E3521">
        <v>-6.3752412216822353E-3</v>
      </c>
      <c r="G3521">
        <v>3514</v>
      </c>
      <c r="H3521">
        <f t="shared" ca="1" si="112"/>
        <v>8.0812511601203122E-3</v>
      </c>
    </row>
    <row r="3522" spans="2:8">
      <c r="B3522" s="13">
        <v>43851</v>
      </c>
      <c r="C3522">
        <v>919.84057600000006</v>
      </c>
      <c r="D3522" s="262">
        <f t="shared" si="111"/>
        <v>29.681542010694436</v>
      </c>
      <c r="E3522" s="105">
        <v>-6.4005537658597461E-3</v>
      </c>
      <c r="G3522">
        <v>3515</v>
      </c>
      <c r="H3522">
        <f t="shared" ca="1" si="112"/>
        <v>6.6150541267660252E-3</v>
      </c>
    </row>
    <row r="3523" spans="2:8">
      <c r="B3523" s="13">
        <v>37538</v>
      </c>
      <c r="C3523">
        <v>29.980259</v>
      </c>
      <c r="D3523" s="262">
        <f t="shared" si="111"/>
        <v>1.0750611817531906E-3</v>
      </c>
      <c r="E3523" s="105">
        <v>-6.4035709242258728E-3</v>
      </c>
      <c r="G3523">
        <v>3516</v>
      </c>
      <c r="H3523">
        <f t="shared" ca="1" si="112"/>
        <v>3.0959344634380916E-2</v>
      </c>
    </row>
    <row r="3524" spans="2:8">
      <c r="B3524" s="13">
        <v>38138</v>
      </c>
      <c r="C3524">
        <v>29.948063000000001</v>
      </c>
      <c r="D3524" s="262">
        <f t="shared" si="111"/>
        <v>-0.75323549785754185</v>
      </c>
      <c r="E3524" s="105">
        <v>-6.4103450951766049E-3</v>
      </c>
      <c r="G3524">
        <v>3517</v>
      </c>
      <c r="H3524">
        <f t="shared" ca="1" si="112"/>
        <v>2.6535455912887782E-2</v>
      </c>
    </row>
    <row r="3525" spans="2:8">
      <c r="B3525" s="13">
        <v>39274</v>
      </c>
      <c r="C3525">
        <v>121.36293000000001</v>
      </c>
      <c r="D3525" s="262">
        <f t="shared" si="111"/>
        <v>-0.87052304370933986</v>
      </c>
      <c r="E3525" s="105">
        <v>-6.4141312793411552E-3</v>
      </c>
      <c r="G3525">
        <v>3518</v>
      </c>
      <c r="H3525">
        <f t="shared" ca="1" si="112"/>
        <v>-4.6568958307386483E-3</v>
      </c>
    </row>
    <row r="3526" spans="2:8">
      <c r="B3526" s="13">
        <v>43166</v>
      </c>
      <c r="C3526">
        <v>937.33227499999998</v>
      </c>
      <c r="D3526" s="262">
        <f t="shared" si="111"/>
        <v>2.3421571075309067</v>
      </c>
      <c r="E3526" s="105">
        <v>-6.4374456895728996E-3</v>
      </c>
      <c r="G3526">
        <v>3519</v>
      </c>
      <c r="H3526">
        <f t="shared" ca="1" si="112"/>
        <v>4.446153822729982E-2</v>
      </c>
    </row>
    <row r="3527" spans="2:8">
      <c r="B3527" s="13">
        <v>41892</v>
      </c>
      <c r="C3527">
        <v>280.45727499999998</v>
      </c>
      <c r="D3527" s="262">
        <f t="shared" si="111"/>
        <v>1.8803814222405046</v>
      </c>
      <c r="E3527" s="105">
        <v>-6.4392086831723209E-3</v>
      </c>
      <c r="G3527">
        <v>3520</v>
      </c>
      <c r="H3527">
        <f t="shared" ca="1" si="112"/>
        <v>1.4558495982060003E-3</v>
      </c>
    </row>
    <row r="3528" spans="2:8">
      <c r="B3528" s="13">
        <v>41205</v>
      </c>
      <c r="C3528">
        <v>97.368103000000005</v>
      </c>
      <c r="D3528" s="262">
        <f t="shared" ref="D3528:D3591" si="113">(C3528-C3529)/C3529</f>
        <v>0.5176045794801305</v>
      </c>
      <c r="E3528" s="105">
        <v>-6.4559681675228553E-3</v>
      </c>
      <c r="G3528">
        <v>3521</v>
      </c>
      <c r="H3528">
        <f t="shared" ca="1" si="112"/>
        <v>1.5638395317413272E-2</v>
      </c>
    </row>
    <row r="3529" spans="2:8">
      <c r="B3529" s="13">
        <v>38510</v>
      </c>
      <c r="C3529">
        <v>64.159073000000006</v>
      </c>
      <c r="D3529" s="262">
        <f t="shared" si="113"/>
        <v>-0.90118811716899794</v>
      </c>
      <c r="E3529" s="105">
        <v>-6.4567923944901387E-3</v>
      </c>
      <c r="G3529">
        <v>3522</v>
      </c>
      <c r="H3529">
        <f t="shared" ref="H3529:H3592" ca="1" si="114">_xlfn.NORM.INV(RAND(),N$9,N$10)</f>
        <v>5.182934772283096E-2</v>
      </c>
    </row>
    <row r="3530" spans="2:8">
      <c r="B3530" s="13">
        <v>42643</v>
      </c>
      <c r="C3530">
        <v>649.30523700000003</v>
      </c>
      <c r="D3530" s="262">
        <f t="shared" si="113"/>
        <v>-0.52342264071459121</v>
      </c>
      <c r="E3530" s="105">
        <v>-6.4582629940504585E-3</v>
      </c>
      <c r="G3530">
        <v>3523</v>
      </c>
      <c r="H3530">
        <f t="shared" ca="1" si="114"/>
        <v>-2.0389632588397447E-2</v>
      </c>
    </row>
    <row r="3531" spans="2:8">
      <c r="B3531" s="13">
        <v>43343</v>
      </c>
      <c r="C3531">
        <v>1362.434082</v>
      </c>
      <c r="D3531" s="262">
        <f t="shared" si="113"/>
        <v>0.46112761695617077</v>
      </c>
      <c r="E3531" s="105">
        <v>-6.4697068385238376E-3</v>
      </c>
      <c r="G3531">
        <v>3524</v>
      </c>
      <c r="H3531">
        <f t="shared" ca="1" si="114"/>
        <v>1.2848686966463496E-2</v>
      </c>
    </row>
    <row r="3532" spans="2:8">
      <c r="B3532" s="13">
        <v>43423</v>
      </c>
      <c r="C3532">
        <v>932.45385699999997</v>
      </c>
      <c r="D3532" s="262">
        <f t="shared" si="113"/>
        <v>-0.85879786810760916</v>
      </c>
      <c r="E3532" s="105">
        <v>-6.4705832888678856E-3</v>
      </c>
      <c r="G3532">
        <v>3525</v>
      </c>
      <c r="H3532">
        <f t="shared" ca="1" si="114"/>
        <v>3.2236589327636039E-2</v>
      </c>
    </row>
    <row r="3533" spans="2:8">
      <c r="B3533" s="13">
        <v>44949</v>
      </c>
      <c r="C3533">
        <v>6603.6811520000001</v>
      </c>
      <c r="D3533" s="262">
        <f t="shared" si="113"/>
        <v>10.789297731843652</v>
      </c>
      <c r="E3533" s="105">
        <v>-6.4786634502792591E-3</v>
      </c>
      <c r="G3533">
        <v>3526</v>
      </c>
      <c r="H3533">
        <f t="shared" ca="1" si="114"/>
        <v>1.3453255803854978E-2</v>
      </c>
    </row>
    <row r="3534" spans="2:8">
      <c r="B3534" s="13">
        <v>42149</v>
      </c>
      <c r="C3534">
        <v>560.14202899999998</v>
      </c>
      <c r="D3534" s="262">
        <f t="shared" si="113"/>
        <v>-0.91351599607253753</v>
      </c>
      <c r="E3534" s="105">
        <v>-6.4882587553947765E-3</v>
      </c>
      <c r="G3534">
        <v>3527</v>
      </c>
      <c r="H3534">
        <f t="shared" ca="1" si="114"/>
        <v>-5.9828996537628902E-2</v>
      </c>
    </row>
    <row r="3535" spans="2:8">
      <c r="B3535" s="13">
        <v>44614</v>
      </c>
      <c r="C3535">
        <v>6476.828125</v>
      </c>
      <c r="D3535" s="262">
        <f t="shared" si="113"/>
        <v>75.9592031491824</v>
      </c>
      <c r="E3535" s="105">
        <v>-6.4962325850498369E-3</v>
      </c>
      <c r="G3535">
        <v>3528</v>
      </c>
      <c r="H3535">
        <f t="shared" ca="1" si="114"/>
        <v>-4.348099879220263E-2</v>
      </c>
    </row>
    <row r="3536" spans="2:8">
      <c r="B3536" s="13">
        <v>41043</v>
      </c>
      <c r="C3536">
        <v>84.159240999999994</v>
      </c>
      <c r="D3536" s="262">
        <f t="shared" si="113"/>
        <v>-0.88453582286588406</v>
      </c>
      <c r="E3536" s="105">
        <v>-6.5016881891357585E-3</v>
      </c>
      <c r="G3536">
        <v>3529</v>
      </c>
      <c r="H3536">
        <f t="shared" ca="1" si="114"/>
        <v>2.4988265835728239E-2</v>
      </c>
    </row>
    <row r="3537" spans="2:8">
      <c r="B3537" s="13">
        <v>43762</v>
      </c>
      <c r="C3537">
        <v>728.87750200000005</v>
      </c>
      <c r="D3537" s="262">
        <f t="shared" si="113"/>
        <v>-0.89883470823963596</v>
      </c>
      <c r="E3537" s="105">
        <v>-6.5660040678539849E-3</v>
      </c>
      <c r="G3537">
        <v>3530</v>
      </c>
      <c r="H3537">
        <f t="shared" ca="1" si="114"/>
        <v>7.7073880305211173E-2</v>
      </c>
    </row>
    <row r="3538" spans="2:8">
      <c r="B3538" s="13">
        <v>44855</v>
      </c>
      <c r="C3538">
        <v>7204.8178710000002</v>
      </c>
      <c r="D3538" s="262">
        <f t="shared" si="113"/>
        <v>-9.155969617178436E-2</v>
      </c>
      <c r="E3538" s="105">
        <v>-6.5670203849592162E-3</v>
      </c>
      <c r="G3538">
        <v>3531</v>
      </c>
      <c r="H3538">
        <f t="shared" ca="1" si="114"/>
        <v>-4.6440213020378695E-3</v>
      </c>
    </row>
    <row r="3539" spans="2:8">
      <c r="B3539" s="13">
        <v>44750</v>
      </c>
      <c r="C3539">
        <v>7930.9755859999996</v>
      </c>
      <c r="D3539" s="262">
        <f t="shared" si="113"/>
        <v>6.3966321195816835</v>
      </c>
      <c r="E3539" s="105">
        <v>-6.5684882909446051E-3</v>
      </c>
      <c r="G3539">
        <v>3532</v>
      </c>
      <c r="H3539">
        <f t="shared" ca="1" si="114"/>
        <v>6.9509718028681444E-2</v>
      </c>
    </row>
    <row r="3540" spans="2:8">
      <c r="B3540" s="13">
        <v>44068</v>
      </c>
      <c r="C3540">
        <v>1072.2414550000001</v>
      </c>
      <c r="D3540" s="262">
        <f t="shared" si="113"/>
        <v>39.16541935298266</v>
      </c>
      <c r="E3540" s="105">
        <v>-6.5887358650081624E-3</v>
      </c>
      <c r="G3540">
        <v>3533</v>
      </c>
      <c r="H3540">
        <f t="shared" ca="1" si="114"/>
        <v>-3.6499371166256969E-2</v>
      </c>
    </row>
    <row r="3541" spans="2:8">
      <c r="B3541" s="13">
        <v>37817</v>
      </c>
      <c r="C3541">
        <v>26.695637000000001</v>
      </c>
      <c r="D3541" s="262">
        <f t="shared" si="113"/>
        <v>-0.97588271347515232</v>
      </c>
      <c r="E3541" s="105">
        <v>-6.5906920494580995E-3</v>
      </c>
      <c r="G3541">
        <v>3534</v>
      </c>
      <c r="H3541">
        <f t="shared" ca="1" si="114"/>
        <v>-3.7507489582167598E-3</v>
      </c>
    </row>
    <row r="3542" spans="2:8">
      <c r="B3542" s="13">
        <v>43230</v>
      </c>
      <c r="C3542">
        <v>1106.908813</v>
      </c>
      <c r="D3542" s="262">
        <f t="shared" si="113"/>
        <v>0.43237809162580931</v>
      </c>
      <c r="E3542" s="105">
        <v>-6.5912856892610793E-3</v>
      </c>
      <c r="G3542">
        <v>3535</v>
      </c>
      <c r="H3542">
        <f t="shared" ca="1" si="114"/>
        <v>1.9799881669591746E-3</v>
      </c>
    </row>
    <row r="3543" spans="2:8">
      <c r="B3543" s="13">
        <v>42577</v>
      </c>
      <c r="C3543">
        <v>772.77697799999999</v>
      </c>
      <c r="D3543" s="262">
        <f t="shared" si="113"/>
        <v>6.3193541375439866</v>
      </c>
      <c r="E3543" s="105">
        <v>-6.5947018299460985E-3</v>
      </c>
      <c r="G3543">
        <v>3536</v>
      </c>
      <c r="H3543">
        <f t="shared" ca="1" si="114"/>
        <v>-2.5397207928012606E-2</v>
      </c>
    </row>
    <row r="3544" spans="2:8">
      <c r="B3544" s="13">
        <v>40388</v>
      </c>
      <c r="C3544">
        <v>105.57994100000001</v>
      </c>
      <c r="D3544" s="262">
        <f t="shared" si="113"/>
        <v>3.3628137891934968</v>
      </c>
      <c r="E3544" s="105">
        <v>-6.5956889333784229E-3</v>
      </c>
      <c r="G3544">
        <v>3537</v>
      </c>
      <c r="H3544">
        <f t="shared" ca="1" si="114"/>
        <v>5.8300733769063876E-2</v>
      </c>
    </row>
    <row r="3545" spans="2:8">
      <c r="B3545" s="13">
        <v>37669</v>
      </c>
      <c r="C3545">
        <v>24.199964999999999</v>
      </c>
      <c r="D3545" s="262">
        <f t="shared" si="113"/>
        <v>-0.96995464111410645</v>
      </c>
      <c r="E3545" s="105">
        <v>-6.6095044866629352E-3</v>
      </c>
      <c r="G3545">
        <v>3538</v>
      </c>
      <c r="H3545">
        <f t="shared" ca="1" si="114"/>
        <v>-9.5521285255221119E-3</v>
      </c>
    </row>
    <row r="3546" spans="2:8">
      <c r="B3546" s="13">
        <v>43635</v>
      </c>
      <c r="C3546">
        <v>805.44769299999996</v>
      </c>
      <c r="D3546" s="262">
        <f t="shared" si="113"/>
        <v>-4.9784916203035316E-2</v>
      </c>
      <c r="E3546" s="105">
        <v>-6.6701197984673204E-3</v>
      </c>
      <c r="G3546">
        <v>3539</v>
      </c>
      <c r="H3546">
        <f t="shared" ca="1" si="114"/>
        <v>4.0996761185469875E-2</v>
      </c>
    </row>
    <row r="3547" spans="2:8">
      <c r="B3547" s="13">
        <v>43049</v>
      </c>
      <c r="C3547">
        <v>847.64776600000005</v>
      </c>
      <c r="D3547" s="262">
        <f t="shared" si="113"/>
        <v>0.63039077416391631</v>
      </c>
      <c r="E3547" s="105">
        <v>-6.6755388260933716E-3</v>
      </c>
      <c r="G3547">
        <v>3540</v>
      </c>
      <c r="H3547">
        <f t="shared" ca="1" si="114"/>
        <v>-8.718870630838739E-2</v>
      </c>
    </row>
    <row r="3548" spans="2:8">
      <c r="B3548" s="13">
        <v>42139</v>
      </c>
      <c r="C3548">
        <v>519.90466300000003</v>
      </c>
      <c r="D3548" s="262">
        <f t="shared" si="113"/>
        <v>-0.46494784846936582</v>
      </c>
      <c r="E3548" s="105">
        <v>-6.6850167497407107E-3</v>
      </c>
      <c r="G3548">
        <v>3541</v>
      </c>
      <c r="H3548">
        <f t="shared" ca="1" si="114"/>
        <v>-1.1891672462585155E-2</v>
      </c>
    </row>
    <row r="3549" spans="2:8">
      <c r="B3549" s="13">
        <v>43434</v>
      </c>
      <c r="C3549">
        <v>971.68969700000002</v>
      </c>
      <c r="D3549" s="262">
        <f t="shared" si="113"/>
        <v>0.25378407355151872</v>
      </c>
      <c r="E3549" s="105">
        <v>-6.692713156131608E-3</v>
      </c>
      <c r="G3549">
        <v>3542</v>
      </c>
      <c r="H3549">
        <f t="shared" ca="1" si="114"/>
        <v>1.7365633805335547E-2</v>
      </c>
    </row>
    <row r="3550" spans="2:8">
      <c r="B3550" s="13">
        <v>42976</v>
      </c>
      <c r="C3550">
        <v>775.00561500000003</v>
      </c>
      <c r="D3550" s="262">
        <f t="shared" si="113"/>
        <v>-0.38330710052147637</v>
      </c>
      <c r="E3550" s="105">
        <v>-6.7276323601039431E-3</v>
      </c>
      <c r="G3550">
        <v>3543</v>
      </c>
      <c r="H3550">
        <f t="shared" ca="1" si="114"/>
        <v>-2.2728221518577563E-3</v>
      </c>
    </row>
    <row r="3551" spans="2:8">
      <c r="B3551" s="13">
        <v>43280</v>
      </c>
      <c r="C3551">
        <v>1256.7124020000001</v>
      </c>
      <c r="D3551" s="262">
        <f t="shared" si="113"/>
        <v>-5.8951652188913788E-2</v>
      </c>
      <c r="E3551" s="105">
        <v>-6.7350107432517323E-3</v>
      </c>
      <c r="G3551">
        <v>3544</v>
      </c>
      <c r="H3551">
        <f t="shared" ca="1" si="114"/>
        <v>-1.1144420888148989E-2</v>
      </c>
    </row>
    <row r="3552" spans="2:8">
      <c r="B3552" s="13">
        <v>43314</v>
      </c>
      <c r="C3552">
        <v>1335.438721</v>
      </c>
      <c r="D3552" s="262">
        <f t="shared" si="113"/>
        <v>-0.81003721906078396</v>
      </c>
      <c r="E3552" s="105">
        <v>-6.7397861905825604E-3</v>
      </c>
      <c r="G3552">
        <v>3545</v>
      </c>
      <c r="H3552">
        <f t="shared" ca="1" si="114"/>
        <v>-1.6015600451730349E-2</v>
      </c>
    </row>
    <row r="3553" spans="2:8">
      <c r="B3553" s="13">
        <v>44631</v>
      </c>
      <c r="C3553">
        <v>7030.001953</v>
      </c>
      <c r="D3553" s="262">
        <f t="shared" si="113"/>
        <v>8.4574462525877845</v>
      </c>
      <c r="E3553" s="105">
        <v>-6.7575930575810694E-3</v>
      </c>
      <c r="G3553">
        <v>3546</v>
      </c>
      <c r="H3553">
        <f t="shared" ca="1" si="114"/>
        <v>-2.5733253050150445E-3</v>
      </c>
    </row>
    <row r="3554" spans="2:8">
      <c r="B3554" s="13">
        <v>43959</v>
      </c>
      <c r="C3554">
        <v>743.32983400000001</v>
      </c>
      <c r="D3554" s="262">
        <f t="shared" si="113"/>
        <v>0.1550121425392548</v>
      </c>
      <c r="E3554" s="105">
        <v>-6.7589113783944237E-3</v>
      </c>
      <c r="G3554">
        <v>3547</v>
      </c>
      <c r="H3554">
        <f t="shared" ca="1" si="114"/>
        <v>1.3995514629674419E-2</v>
      </c>
    </row>
    <row r="3555" spans="2:8">
      <c r="B3555" s="13">
        <v>42711</v>
      </c>
      <c r="C3555">
        <v>643.568848</v>
      </c>
      <c r="D3555" s="262">
        <f t="shared" si="113"/>
        <v>18.516829789388478</v>
      </c>
      <c r="E3555" s="105">
        <v>-6.765694492100181E-3</v>
      </c>
      <c r="G3555">
        <v>3548</v>
      </c>
      <c r="H3555">
        <f t="shared" ca="1" si="114"/>
        <v>2.8179214592806753E-2</v>
      </c>
    </row>
    <row r="3556" spans="2:8">
      <c r="B3556" s="13">
        <v>38034</v>
      </c>
      <c r="C3556">
        <v>32.975071</v>
      </c>
      <c r="D3556" s="262">
        <f t="shared" si="113"/>
        <v>-0.99561389164677261</v>
      </c>
      <c r="E3556" s="105">
        <v>-6.7893594674126451E-3</v>
      </c>
      <c r="G3556">
        <v>3549</v>
      </c>
      <c r="H3556">
        <f t="shared" ca="1" si="114"/>
        <v>-3.1967130480647699E-3</v>
      </c>
    </row>
    <row r="3557" spans="2:8">
      <c r="B3557" s="13">
        <v>44600</v>
      </c>
      <c r="C3557">
        <v>7518.0703130000002</v>
      </c>
      <c r="D3557" s="262">
        <f t="shared" si="113"/>
        <v>8.8315857308251964</v>
      </c>
      <c r="E3557" s="105">
        <v>-6.7947152508730825E-3</v>
      </c>
      <c r="G3557">
        <v>3550</v>
      </c>
      <c r="H3557">
        <f t="shared" ca="1" si="114"/>
        <v>-1.0004537552321294E-2</v>
      </c>
    </row>
    <row r="3558" spans="2:8">
      <c r="B3558" s="13">
        <v>42579</v>
      </c>
      <c r="C3558">
        <v>764.68542500000001</v>
      </c>
      <c r="D3558" s="262">
        <f t="shared" si="113"/>
        <v>0.29104546567841477</v>
      </c>
      <c r="E3558" s="105">
        <v>-6.8444192142359328E-3</v>
      </c>
      <c r="G3558">
        <v>3551</v>
      </c>
      <c r="H3558">
        <f t="shared" ca="1" si="114"/>
        <v>-7.5664050087036394E-3</v>
      </c>
    </row>
    <row r="3559" spans="2:8">
      <c r="B3559" s="13">
        <v>42199</v>
      </c>
      <c r="C3559">
        <v>592.29937700000005</v>
      </c>
      <c r="D3559" s="262">
        <f t="shared" si="113"/>
        <v>17.135924935134835</v>
      </c>
      <c r="E3559" s="105">
        <v>-6.8630630029297163E-3</v>
      </c>
      <c r="G3559">
        <v>3552</v>
      </c>
      <c r="H3559">
        <f t="shared" ca="1" si="114"/>
        <v>-1.9582209602342998E-2</v>
      </c>
    </row>
    <row r="3560" spans="2:8">
      <c r="B3560" s="13">
        <v>39842</v>
      </c>
      <c r="C3560">
        <v>32.658901</v>
      </c>
      <c r="D3560" s="262">
        <f t="shared" si="113"/>
        <v>-0.94010652726175792</v>
      </c>
      <c r="E3560" s="105">
        <v>-6.8647840434474146E-3</v>
      </c>
      <c r="G3560">
        <v>3553</v>
      </c>
      <c r="H3560">
        <f t="shared" ca="1" si="114"/>
        <v>-2.7131730059718116E-2</v>
      </c>
    </row>
    <row r="3561" spans="2:8">
      <c r="B3561" s="13">
        <v>42194</v>
      </c>
      <c r="C3561">
        <v>545.283142</v>
      </c>
      <c r="D3561" s="262">
        <f t="shared" si="113"/>
        <v>-0.9364779136940915</v>
      </c>
      <c r="E3561" s="105">
        <v>-6.8692730677027934E-3</v>
      </c>
      <c r="G3561">
        <v>3554</v>
      </c>
      <c r="H3561">
        <f t="shared" ca="1" si="114"/>
        <v>2.8991207804848925E-2</v>
      </c>
    </row>
    <row r="3562" spans="2:8">
      <c r="B3562" s="13">
        <v>45299</v>
      </c>
      <c r="C3562">
        <v>8584.1503909999992</v>
      </c>
      <c r="D3562" s="262">
        <f t="shared" si="113"/>
        <v>97.433405343416084</v>
      </c>
      <c r="E3562">
        <v>-6.8778310760832882E-3</v>
      </c>
      <c r="G3562">
        <v>3555</v>
      </c>
      <c r="H3562">
        <f t="shared" ca="1" si="114"/>
        <v>9.8093761296167564E-3</v>
      </c>
    </row>
    <row r="3563" spans="2:8">
      <c r="B3563" s="13">
        <v>41564</v>
      </c>
      <c r="C3563">
        <v>87.207695000000001</v>
      </c>
      <c r="D3563" s="262">
        <f t="shared" si="113"/>
        <v>2.134406928728366</v>
      </c>
      <c r="E3563" s="105">
        <v>-6.8806394195082788E-3</v>
      </c>
      <c r="G3563">
        <v>3556</v>
      </c>
      <c r="H3563">
        <f t="shared" ca="1" si="114"/>
        <v>-8.8280543860916778E-3</v>
      </c>
    </row>
    <row r="3564" spans="2:8">
      <c r="B3564" s="13">
        <v>37880</v>
      </c>
      <c r="C3564">
        <v>27.822710000000001</v>
      </c>
      <c r="D3564" s="262">
        <f t="shared" si="113"/>
        <v>-0.95782256346741035</v>
      </c>
      <c r="E3564" s="105">
        <v>-6.896648713306839E-3</v>
      </c>
      <c r="G3564">
        <v>3557</v>
      </c>
      <c r="H3564">
        <f t="shared" ca="1" si="114"/>
        <v>-7.2801364463423945E-2</v>
      </c>
    </row>
    <row r="3565" spans="2:8">
      <c r="B3565" s="13">
        <v>42723</v>
      </c>
      <c r="C3565">
        <v>659.65863000000002</v>
      </c>
      <c r="D3565" s="262">
        <f t="shared" si="113"/>
        <v>-0.16591000948923162</v>
      </c>
      <c r="E3565" s="105">
        <v>-6.9157608108811747E-3</v>
      </c>
      <c r="G3565">
        <v>3558</v>
      </c>
      <c r="H3565">
        <f t="shared" ca="1" si="114"/>
        <v>-1.6247250487885691E-2</v>
      </c>
    </row>
    <row r="3566" spans="2:8">
      <c r="B3566" s="13">
        <v>42923</v>
      </c>
      <c r="C3566">
        <v>790.872253</v>
      </c>
      <c r="D3566" s="262">
        <f t="shared" si="113"/>
        <v>11.781762011144492</v>
      </c>
      <c r="E3566" s="105">
        <v>-6.9392744173326082E-3</v>
      </c>
      <c r="G3566">
        <v>3559</v>
      </c>
      <c r="H3566">
        <f t="shared" ca="1" si="114"/>
        <v>-2.4871428895636299E-2</v>
      </c>
    </row>
    <row r="3567" spans="2:8">
      <c r="B3567" s="13">
        <v>39696</v>
      </c>
      <c r="C3567">
        <v>61.875056999999998</v>
      </c>
      <c r="D3567" s="262">
        <f t="shared" si="113"/>
        <v>-0.77530049051340244</v>
      </c>
      <c r="E3567" s="105">
        <v>-6.9445766288044192E-3</v>
      </c>
      <c r="G3567">
        <v>3560</v>
      </c>
      <c r="H3567">
        <f t="shared" ca="1" si="114"/>
        <v>-1.4574454134619677E-2</v>
      </c>
    </row>
    <row r="3568" spans="2:8">
      <c r="B3568" s="13">
        <v>41960</v>
      </c>
      <c r="C3568">
        <v>275.36801100000002</v>
      </c>
      <c r="D3568" s="262">
        <f t="shared" si="113"/>
        <v>-0.68374543102763907</v>
      </c>
      <c r="E3568" s="105">
        <v>-6.9640390833820582E-3</v>
      </c>
      <c r="G3568">
        <v>3561</v>
      </c>
      <c r="H3568">
        <f t="shared" ca="1" si="114"/>
        <v>1.7294150913745844E-2</v>
      </c>
    </row>
    <row r="3569" spans="2:8">
      <c r="B3569" s="13">
        <v>43084</v>
      </c>
      <c r="C3569">
        <v>870.71630900000002</v>
      </c>
      <c r="D3569" s="262">
        <f t="shared" si="113"/>
        <v>0.39634432388830121</v>
      </c>
      <c r="E3569" s="105">
        <v>-6.9797704777378134E-3</v>
      </c>
      <c r="G3569">
        <v>3562</v>
      </c>
      <c r="H3569">
        <f t="shared" ca="1" si="114"/>
        <v>5.472823547914759E-2</v>
      </c>
    </row>
    <row r="3570" spans="2:8">
      <c r="B3570" s="13">
        <v>43703</v>
      </c>
      <c r="C3570">
        <v>623.56848100000002</v>
      </c>
      <c r="D3570" s="262">
        <f t="shared" si="113"/>
        <v>1.2375639218170878E-3</v>
      </c>
      <c r="E3570" s="105">
        <v>-6.9811843616179713E-3</v>
      </c>
      <c r="G3570">
        <v>3563</v>
      </c>
      <c r="H3570">
        <f t="shared" ca="1" si="114"/>
        <v>-1.0969456609091644E-2</v>
      </c>
    </row>
    <row r="3571" spans="2:8">
      <c r="B3571" s="13">
        <v>43752</v>
      </c>
      <c r="C3571">
        <v>622.797729</v>
      </c>
      <c r="D3571" s="262">
        <f t="shared" si="113"/>
        <v>5.4820122100198354</v>
      </c>
      <c r="E3571" s="105">
        <v>-6.9896670536300932E-3</v>
      </c>
      <c r="G3571">
        <v>3564</v>
      </c>
      <c r="H3571">
        <f t="shared" ca="1" si="114"/>
        <v>5.5542932959846893E-2</v>
      </c>
    </row>
    <row r="3572" spans="2:8">
      <c r="B3572" s="13">
        <v>41304</v>
      </c>
      <c r="C3572">
        <v>96.080924999999993</v>
      </c>
      <c r="D3572" s="262">
        <f t="shared" si="113"/>
        <v>-0.94756283272469022</v>
      </c>
      <c r="E3572" s="105">
        <v>-6.9898128553481115E-3</v>
      </c>
      <c r="G3572">
        <v>3565</v>
      </c>
      <c r="H3572">
        <f t="shared" ca="1" si="114"/>
        <v>-4.8278320812001002E-3</v>
      </c>
    </row>
    <row r="3573" spans="2:8">
      <c r="B3573" s="13">
        <v>44197</v>
      </c>
      <c r="C3573">
        <v>1832.3057859999999</v>
      </c>
      <c r="D3573" s="262">
        <f t="shared" si="113"/>
        <v>20.020588341040856</v>
      </c>
      <c r="E3573" s="105">
        <v>-6.9905778276321134E-3</v>
      </c>
      <c r="G3573">
        <v>3566</v>
      </c>
      <c r="H3573">
        <f t="shared" ca="1" si="114"/>
        <v>2.5728253807338942E-2</v>
      </c>
    </row>
    <row r="3574" spans="2:8">
      <c r="B3574" s="13">
        <v>41047</v>
      </c>
      <c r="C3574">
        <v>87.167197999999999</v>
      </c>
      <c r="D3574" s="262">
        <f t="shared" si="113"/>
        <v>0.1665254644153798</v>
      </c>
      <c r="E3574" s="105">
        <v>-6.9981822709381846E-3</v>
      </c>
      <c r="G3574">
        <v>3567</v>
      </c>
      <c r="H3574">
        <f t="shared" ca="1" si="114"/>
        <v>1.9576012782931935E-2</v>
      </c>
    </row>
    <row r="3575" spans="2:8">
      <c r="B3575" s="13">
        <v>39636</v>
      </c>
      <c r="C3575">
        <v>74.723785000000007</v>
      </c>
      <c r="D3575" s="262">
        <f t="shared" si="113"/>
        <v>-0.11077147258519501</v>
      </c>
      <c r="E3575" s="105">
        <v>-7.0047667203979608E-3</v>
      </c>
      <c r="G3575">
        <v>3568</v>
      </c>
      <c r="H3575">
        <f t="shared" ca="1" si="114"/>
        <v>3.5736483646762809E-2</v>
      </c>
    </row>
    <row r="3576" spans="2:8">
      <c r="B3576" s="13">
        <v>40987</v>
      </c>
      <c r="C3576">
        <v>84.032150000000001</v>
      </c>
      <c r="D3576" s="262">
        <f t="shared" si="113"/>
        <v>-0.98549245976171829</v>
      </c>
      <c r="E3576" s="105">
        <v>-7.0087459812681286E-3</v>
      </c>
      <c r="G3576">
        <v>3569</v>
      </c>
      <c r="H3576">
        <f t="shared" ca="1" si="114"/>
        <v>7.7505677223057368E-3</v>
      </c>
    </row>
    <row r="3577" spans="2:8">
      <c r="B3577" s="13">
        <v>44545</v>
      </c>
      <c r="C3577">
        <v>5792.3085940000001</v>
      </c>
      <c r="D3577" s="262">
        <f t="shared" si="113"/>
        <v>5.8139738033040818</v>
      </c>
      <c r="E3577" s="105">
        <v>-7.0147204355752004E-3</v>
      </c>
      <c r="G3577">
        <v>3570</v>
      </c>
      <c r="H3577">
        <f t="shared" ca="1" si="114"/>
        <v>1.9275234170378675E-2</v>
      </c>
    </row>
    <row r="3578" spans="2:8">
      <c r="B3578" s="13">
        <v>42303</v>
      </c>
      <c r="C3578">
        <v>850.06323199999997</v>
      </c>
      <c r="D3578" s="262">
        <f t="shared" si="113"/>
        <v>9.25491209404736E-2</v>
      </c>
      <c r="E3578" s="105">
        <v>-7.0231300446817564E-3</v>
      </c>
      <c r="G3578">
        <v>3571</v>
      </c>
      <c r="H3578">
        <f t="shared" ca="1" si="114"/>
        <v>-2.5271636364649293E-2</v>
      </c>
    </row>
    <row r="3579" spans="2:8">
      <c r="B3579" s="13">
        <v>42426</v>
      </c>
      <c r="C3579">
        <v>778.05493200000001</v>
      </c>
      <c r="D3579" s="262">
        <f t="shared" si="113"/>
        <v>30.075931433282125</v>
      </c>
      <c r="E3579" s="105">
        <v>-7.023854336610234E-3</v>
      </c>
      <c r="G3579">
        <v>3572</v>
      </c>
      <c r="H3579">
        <f t="shared" ca="1" si="114"/>
        <v>-8.6020623137582717E-3</v>
      </c>
    </row>
    <row r="3580" spans="2:8">
      <c r="B3580" s="13">
        <v>37657</v>
      </c>
      <c r="C3580">
        <v>25.037220000000001</v>
      </c>
      <c r="D3580" s="262">
        <f t="shared" si="113"/>
        <v>-0.99291828405498384</v>
      </c>
      <c r="E3580" s="105">
        <v>-7.0244165858659949E-3</v>
      </c>
      <c r="G3580">
        <v>3573</v>
      </c>
      <c r="H3580">
        <f t="shared" ca="1" si="114"/>
        <v>5.1914425718795829E-2</v>
      </c>
    </row>
    <row r="3581" spans="2:8">
      <c r="B3581" s="13">
        <v>44343</v>
      </c>
      <c r="C3581">
        <v>3535.4736330000001</v>
      </c>
      <c r="D3581" s="262">
        <f t="shared" si="113"/>
        <v>3.7957080912549199</v>
      </c>
      <c r="E3581" s="105">
        <v>-7.0252826569672938E-3</v>
      </c>
      <c r="G3581">
        <v>3574</v>
      </c>
      <c r="H3581">
        <f t="shared" ca="1" si="114"/>
        <v>1.8424571317257644E-3</v>
      </c>
    </row>
    <row r="3582" spans="2:8">
      <c r="B3582" s="13">
        <v>42849</v>
      </c>
      <c r="C3582">
        <v>737.21618699999999</v>
      </c>
      <c r="D3582" s="262">
        <f t="shared" si="113"/>
        <v>1.6167507793483149</v>
      </c>
      <c r="E3582" s="105">
        <v>-7.0353569570383075E-3</v>
      </c>
      <c r="G3582">
        <v>3575</v>
      </c>
      <c r="H3582">
        <f t="shared" ca="1" si="114"/>
        <v>-5.6763527317360403E-2</v>
      </c>
    </row>
    <row r="3583" spans="2:8">
      <c r="B3583" s="13">
        <v>41920</v>
      </c>
      <c r="C3583">
        <v>281.72961400000003</v>
      </c>
      <c r="D3583" s="262">
        <f t="shared" si="113"/>
        <v>-0.96025006924095968</v>
      </c>
      <c r="E3583" s="105">
        <v>-7.0467213089301598E-3</v>
      </c>
      <c r="G3583">
        <v>3576</v>
      </c>
      <c r="H3583">
        <f t="shared" ca="1" si="114"/>
        <v>-3.022055843224972E-2</v>
      </c>
    </row>
    <row r="3584" spans="2:8">
      <c r="B3584" s="13">
        <v>45418</v>
      </c>
      <c r="C3584">
        <v>7087.5498049999997</v>
      </c>
      <c r="D3584" s="262">
        <f t="shared" si="113"/>
        <v>115.35030312673051</v>
      </c>
      <c r="E3584">
        <v>-7.0469808568961404E-3</v>
      </c>
      <c r="G3584">
        <v>3577</v>
      </c>
      <c r="H3584">
        <f t="shared" ca="1" si="114"/>
        <v>1.0778590799749316E-2</v>
      </c>
    </row>
    <row r="3585" spans="2:8">
      <c r="B3585" s="13">
        <v>39686</v>
      </c>
      <c r="C3585">
        <v>60.915610999999998</v>
      </c>
      <c r="D3585" s="262">
        <f t="shared" si="113"/>
        <v>0.13361902144322663</v>
      </c>
      <c r="E3585" s="105">
        <v>-7.0531850982306007E-3</v>
      </c>
      <c r="G3585">
        <v>3578</v>
      </c>
      <c r="H3585">
        <f t="shared" ca="1" si="114"/>
        <v>-3.0839960603777491E-3</v>
      </c>
    </row>
    <row r="3586" spans="2:8">
      <c r="B3586" s="13">
        <v>38379</v>
      </c>
      <c r="C3586">
        <v>53.735523000000001</v>
      </c>
      <c r="D3586" s="262">
        <f t="shared" si="113"/>
        <v>-0.92504520061000328</v>
      </c>
      <c r="E3586" s="105">
        <v>-7.0877556624827018E-3</v>
      </c>
      <c r="G3586">
        <v>3579</v>
      </c>
      <c r="H3586">
        <f t="shared" ca="1" si="114"/>
        <v>-2.157848731795026E-2</v>
      </c>
    </row>
    <row r="3587" spans="2:8">
      <c r="B3587" s="13">
        <v>42899</v>
      </c>
      <c r="C3587">
        <v>716.90570100000002</v>
      </c>
      <c r="D3587" s="262">
        <f t="shared" si="113"/>
        <v>0.11201931918183125</v>
      </c>
      <c r="E3587" s="105">
        <v>-7.1050025974681982E-3</v>
      </c>
      <c r="G3587">
        <v>3580</v>
      </c>
      <c r="H3587">
        <f t="shared" ca="1" si="114"/>
        <v>-4.0053047888494196E-2</v>
      </c>
    </row>
    <row r="3588" spans="2:8">
      <c r="B3588" s="13">
        <v>42642</v>
      </c>
      <c r="C3588">
        <v>644.68817100000001</v>
      </c>
      <c r="D3588" s="262">
        <f t="shared" si="113"/>
        <v>6.5332967836509299</v>
      </c>
      <c r="E3588" s="105">
        <v>-7.1107789324668918E-3</v>
      </c>
      <c r="G3588">
        <v>3581</v>
      </c>
      <c r="H3588">
        <f t="shared" ca="1" si="114"/>
        <v>-3.9291262644675995E-3</v>
      </c>
    </row>
    <row r="3589" spans="2:8">
      <c r="B3589" s="13">
        <v>41025</v>
      </c>
      <c r="C3589">
        <v>85.578491</v>
      </c>
      <c r="D3589" s="262">
        <f t="shared" si="113"/>
        <v>-0.98589567220204766</v>
      </c>
      <c r="E3589" s="105">
        <v>-7.1270922354937458E-3</v>
      </c>
      <c r="G3589">
        <v>3582</v>
      </c>
      <c r="H3589">
        <f t="shared" ca="1" si="114"/>
        <v>-4.7605195151754119E-2</v>
      </c>
    </row>
    <row r="3590" spans="2:8">
      <c r="B3590" s="13">
        <v>45001</v>
      </c>
      <c r="C3590">
        <v>6067.5341799999997</v>
      </c>
      <c r="D3590" s="262">
        <f t="shared" si="113"/>
        <v>269.71807861430244</v>
      </c>
      <c r="E3590" s="105">
        <v>-7.127711866979288E-3</v>
      </c>
      <c r="G3590">
        <v>3583</v>
      </c>
      <c r="H3590">
        <f t="shared" ca="1" si="114"/>
        <v>-4.1566052482615579E-3</v>
      </c>
    </row>
    <row r="3591" spans="2:8">
      <c r="B3591" s="13">
        <v>37776</v>
      </c>
      <c r="C3591">
        <v>22.412741</v>
      </c>
      <c r="D3591" s="262">
        <f t="shared" si="113"/>
        <v>-0.86162678208434018</v>
      </c>
      <c r="E3591" s="105">
        <v>-7.1324006215007204E-3</v>
      </c>
      <c r="G3591">
        <v>3584</v>
      </c>
      <c r="H3591">
        <f t="shared" ca="1" si="114"/>
        <v>1.2875148684964753E-2</v>
      </c>
    </row>
    <row r="3592" spans="2:8">
      <c r="B3592" s="13">
        <v>41628</v>
      </c>
      <c r="C3592">
        <v>161.97311400000001</v>
      </c>
      <c r="D3592" s="262">
        <f t="shared" ref="D3592:D3655" si="115">(C3592-C3593)/C3593</f>
        <v>-0.8002443419681019</v>
      </c>
      <c r="E3592" s="105">
        <v>-7.132978271329503E-3</v>
      </c>
      <c r="G3592">
        <v>3585</v>
      </c>
      <c r="H3592">
        <f t="shared" ca="1" si="114"/>
        <v>-6.6402593823928985E-3</v>
      </c>
    </row>
    <row r="3593" spans="2:8">
      <c r="B3593" s="13">
        <v>43636</v>
      </c>
      <c r="C3593">
        <v>810.85620100000006</v>
      </c>
      <c r="D3593" s="262">
        <f t="shared" si="115"/>
        <v>3.5779236420258091</v>
      </c>
      <c r="E3593" s="105">
        <v>-7.1455270166480463E-3</v>
      </c>
      <c r="G3593">
        <v>3586</v>
      </c>
      <c r="H3593">
        <f t="shared" ref="H3593:H3656" ca="1" si="116">_xlfn.NORM.INV(RAND(),N$9,N$10)</f>
        <v>1.418429387934989E-3</v>
      </c>
    </row>
    <row r="3594" spans="2:8">
      <c r="B3594" s="13">
        <v>41680</v>
      </c>
      <c r="C3594">
        <v>177.12313800000001</v>
      </c>
      <c r="D3594" s="262">
        <f t="shared" si="115"/>
        <v>1.0367990820583317</v>
      </c>
      <c r="E3594" s="105">
        <v>-7.1499631370594788E-3</v>
      </c>
      <c r="G3594">
        <v>3587</v>
      </c>
      <c r="H3594">
        <f t="shared" ca="1" si="116"/>
        <v>-7.126945049389094E-2</v>
      </c>
    </row>
    <row r="3595" spans="2:8">
      <c r="B3595" s="13">
        <v>41466</v>
      </c>
      <c r="C3595">
        <v>86.961517000000001</v>
      </c>
      <c r="D3595" s="262">
        <f t="shared" si="115"/>
        <v>-0.64924638516407784</v>
      </c>
      <c r="E3595" s="105">
        <v>-7.1537911130032071E-3</v>
      </c>
      <c r="G3595">
        <v>3588</v>
      </c>
      <c r="H3595">
        <f t="shared" ca="1" si="116"/>
        <v>-7.3594568667519275E-2</v>
      </c>
    </row>
    <row r="3596" spans="2:8">
      <c r="B3596" s="13">
        <v>41795</v>
      </c>
      <c r="C3596">
        <v>247.92764299999999</v>
      </c>
      <c r="D3596" s="262">
        <f t="shared" si="115"/>
        <v>-0.68486171155431819</v>
      </c>
      <c r="E3596" s="105">
        <v>-7.1691613662425583E-3</v>
      </c>
      <c r="G3596">
        <v>3589</v>
      </c>
      <c r="H3596">
        <f t="shared" ca="1" si="116"/>
        <v>2.0729059382288237E-2</v>
      </c>
    </row>
    <row r="3597" spans="2:8">
      <c r="B3597" s="13">
        <v>42389</v>
      </c>
      <c r="C3597">
        <v>786.72650099999998</v>
      </c>
      <c r="D3597" s="262">
        <f t="shared" si="115"/>
        <v>11.788485285910387</v>
      </c>
      <c r="E3597" s="105">
        <v>-7.1786591090912399E-3</v>
      </c>
      <c r="G3597">
        <v>3590</v>
      </c>
      <c r="H3597">
        <f t="shared" ca="1" si="116"/>
        <v>1.8556654321533195E-2</v>
      </c>
    </row>
    <row r="3598" spans="2:8">
      <c r="B3598" s="13">
        <v>38926</v>
      </c>
      <c r="C3598">
        <v>61.518349000000001</v>
      </c>
      <c r="D3598" s="262">
        <f t="shared" si="115"/>
        <v>-0.51641120159123222</v>
      </c>
      <c r="E3598" s="105">
        <v>-7.1837957718386206E-3</v>
      </c>
      <c r="G3598">
        <v>3591</v>
      </c>
      <c r="H3598">
        <f t="shared" ca="1" si="116"/>
        <v>2.3484214845203345E-2</v>
      </c>
    </row>
    <row r="3599" spans="2:8">
      <c r="B3599" s="13">
        <v>40277</v>
      </c>
      <c r="C3599">
        <v>127.21210499999999</v>
      </c>
      <c r="D3599" s="262">
        <f t="shared" si="115"/>
        <v>0.10459189426004721</v>
      </c>
      <c r="E3599" s="105">
        <v>-7.1886438120815329E-3</v>
      </c>
      <c r="G3599">
        <v>3592</v>
      </c>
      <c r="H3599">
        <f t="shared" ca="1" si="116"/>
        <v>-1.2392967911891936E-3</v>
      </c>
    </row>
    <row r="3600" spans="2:8">
      <c r="B3600" s="13">
        <v>39219</v>
      </c>
      <c r="C3600">
        <v>115.166611</v>
      </c>
      <c r="D3600" s="262">
        <f t="shared" si="115"/>
        <v>-0.87382663424087748</v>
      </c>
      <c r="E3600" s="105">
        <v>-7.2140345740019521E-3</v>
      </c>
      <c r="G3600">
        <v>3593</v>
      </c>
      <c r="H3600">
        <f t="shared" ca="1" si="116"/>
        <v>5.8947248368091615E-3</v>
      </c>
    </row>
    <row r="3601" spans="2:8">
      <c r="B3601" s="13">
        <v>43476</v>
      </c>
      <c r="C3601">
        <v>912.76483199999996</v>
      </c>
      <c r="D3601" s="262">
        <f t="shared" si="115"/>
        <v>13.267382806003384</v>
      </c>
      <c r="E3601" s="105">
        <v>-7.224384989497519E-3</v>
      </c>
      <c r="G3601">
        <v>3594</v>
      </c>
      <c r="H3601">
        <f t="shared" ca="1" si="116"/>
        <v>-1.7360478440734302E-2</v>
      </c>
    </row>
    <row r="3602" spans="2:8">
      <c r="B3602" s="13">
        <v>38446</v>
      </c>
      <c r="C3602">
        <v>63.975631999999997</v>
      </c>
      <c r="D3602" s="262">
        <f t="shared" si="115"/>
        <v>0.91802448817133953</v>
      </c>
      <c r="E3602" s="105">
        <v>-7.246324186403229E-3</v>
      </c>
      <c r="G3602">
        <v>3595</v>
      </c>
      <c r="H3602">
        <f t="shared" ca="1" si="116"/>
        <v>-6.8140339242520852E-3</v>
      </c>
    </row>
    <row r="3603" spans="2:8">
      <c r="B3603" s="13">
        <v>39829</v>
      </c>
      <c r="C3603">
        <v>33.354961000000003</v>
      </c>
      <c r="D3603" s="262">
        <f t="shared" si="115"/>
        <v>-0.98809306623384596</v>
      </c>
      <c r="E3603" s="105">
        <v>-7.2789115585517265E-3</v>
      </c>
      <c r="G3603">
        <v>3596</v>
      </c>
      <c r="H3603">
        <f t="shared" ca="1" si="116"/>
        <v>1.0341748760900899E-3</v>
      </c>
    </row>
    <row r="3604" spans="2:8">
      <c r="B3604" s="13">
        <v>44291</v>
      </c>
      <c r="C3604">
        <v>2801.305664</v>
      </c>
      <c r="D3604" s="262">
        <f t="shared" si="115"/>
        <v>2.2026467141177535</v>
      </c>
      <c r="E3604" s="105">
        <v>-7.2825450034125312E-3</v>
      </c>
      <c r="G3604">
        <v>3597</v>
      </c>
      <c r="H3604">
        <f t="shared" ca="1" si="116"/>
        <v>5.0395305473847678E-2</v>
      </c>
    </row>
    <row r="3605" spans="2:8">
      <c r="B3605" s="13">
        <v>44026</v>
      </c>
      <c r="C3605">
        <v>874.68457000000001</v>
      </c>
      <c r="D3605" s="262">
        <f t="shared" si="115"/>
        <v>0.30611224065606618</v>
      </c>
      <c r="E3605" s="105">
        <v>-7.291997342273873E-3</v>
      </c>
      <c r="G3605">
        <v>3598</v>
      </c>
      <c r="H3605">
        <f t="shared" ca="1" si="116"/>
        <v>-1.2854522345549384E-2</v>
      </c>
    </row>
    <row r="3606" spans="2:8">
      <c r="B3606" s="13">
        <v>42809</v>
      </c>
      <c r="C3606">
        <v>669.685608</v>
      </c>
      <c r="D3606" s="262">
        <f t="shared" si="115"/>
        <v>4.9864624019510222</v>
      </c>
      <c r="E3606" s="105">
        <v>-7.2935739654431181E-3</v>
      </c>
      <c r="G3606">
        <v>3599</v>
      </c>
      <c r="H3606">
        <f t="shared" ca="1" si="116"/>
        <v>4.3610813493387369E-3</v>
      </c>
    </row>
    <row r="3607" spans="2:8">
      <c r="B3607" s="13">
        <v>40364</v>
      </c>
      <c r="C3607">
        <v>111.866669</v>
      </c>
      <c r="D3607" s="262">
        <f t="shared" si="115"/>
        <v>-0.98180571130432437</v>
      </c>
      <c r="E3607" s="105">
        <v>-7.3045023803926636E-3</v>
      </c>
      <c r="G3607">
        <v>3600</v>
      </c>
      <c r="H3607">
        <f t="shared" ca="1" si="116"/>
        <v>1.3274440054535047E-2</v>
      </c>
    </row>
    <row r="3608" spans="2:8">
      <c r="B3608" s="13">
        <v>44938</v>
      </c>
      <c r="C3608">
        <v>6148.4497069999998</v>
      </c>
      <c r="D3608" s="262">
        <f t="shared" si="115"/>
        <v>56.921714457959425</v>
      </c>
      <c r="E3608" s="105">
        <v>-7.3050284661555663E-3</v>
      </c>
      <c r="G3608">
        <v>3601</v>
      </c>
      <c r="H3608">
        <f t="shared" ca="1" si="116"/>
        <v>-3.738897328448227E-2</v>
      </c>
    </row>
    <row r="3609" spans="2:8">
      <c r="B3609" s="13">
        <v>39349</v>
      </c>
      <c r="C3609">
        <v>106.151031</v>
      </c>
      <c r="D3609" s="262">
        <f t="shared" si="115"/>
        <v>2.2396943394101556</v>
      </c>
      <c r="E3609" s="105">
        <v>-7.3091449730440074E-3</v>
      </c>
      <c r="G3609">
        <v>3602</v>
      </c>
      <c r="H3609">
        <f t="shared" ca="1" si="116"/>
        <v>6.4386266473594415E-3</v>
      </c>
    </row>
    <row r="3610" spans="2:8">
      <c r="B3610" s="13">
        <v>38156</v>
      </c>
      <c r="C3610">
        <v>32.765754999999999</v>
      </c>
      <c r="D3610" s="262">
        <f t="shared" si="115"/>
        <v>-1.2092951876030454E-2</v>
      </c>
      <c r="E3610" s="105">
        <v>-7.3170544756639908E-3</v>
      </c>
      <c r="G3610">
        <v>3603</v>
      </c>
      <c r="H3610">
        <f t="shared" ca="1" si="116"/>
        <v>3.6151794894043035E-2</v>
      </c>
    </row>
    <row r="3611" spans="2:8">
      <c r="B3611" s="13">
        <v>39779</v>
      </c>
      <c r="C3611">
        <v>33.166840000000001</v>
      </c>
      <c r="D3611" s="262">
        <f t="shared" si="115"/>
        <v>-0.67081525283152166</v>
      </c>
      <c r="E3611" s="105">
        <v>-7.3196573624571219E-3</v>
      </c>
      <c r="G3611">
        <v>3604</v>
      </c>
      <c r="H3611">
        <f t="shared" ca="1" si="116"/>
        <v>1.6198282701610365E-2</v>
      </c>
    </row>
    <row r="3612" spans="2:8">
      <c r="B3612" s="13">
        <v>40177</v>
      </c>
      <c r="C3612">
        <v>100.754486</v>
      </c>
      <c r="D3612" s="262">
        <f t="shared" si="115"/>
        <v>-0.98607334323501317</v>
      </c>
      <c r="E3612" s="105">
        <v>-7.3373567336309552E-3</v>
      </c>
      <c r="G3612">
        <v>3605</v>
      </c>
      <c r="H3612">
        <f t="shared" ca="1" si="116"/>
        <v>6.4232530906505797E-2</v>
      </c>
    </row>
    <row r="3613" spans="2:8">
      <c r="B3613" s="13">
        <v>45184</v>
      </c>
      <c r="C3613">
        <v>7234.6499020000001</v>
      </c>
      <c r="D3613" s="262">
        <f t="shared" si="115"/>
        <v>236.48745422893055</v>
      </c>
      <c r="E3613">
        <v>-7.3406832624722269E-3</v>
      </c>
      <c r="G3613">
        <v>3606</v>
      </c>
      <c r="H3613">
        <f t="shared" ca="1" si="116"/>
        <v>1.4149657118739247E-2</v>
      </c>
    </row>
    <row r="3614" spans="2:8">
      <c r="B3614" s="13">
        <v>38027</v>
      </c>
      <c r="C3614">
        <v>30.463293</v>
      </c>
      <c r="D3614" s="262">
        <f t="shared" si="115"/>
        <v>-0.96130016043058997</v>
      </c>
      <c r="E3614" s="105">
        <v>-7.3452421866295903E-3</v>
      </c>
      <c r="G3614">
        <v>3607</v>
      </c>
      <c r="H3614">
        <f t="shared" ca="1" si="116"/>
        <v>3.0403305702838127E-2</v>
      </c>
    </row>
    <row r="3615" spans="2:8">
      <c r="B3615" s="13">
        <v>43985</v>
      </c>
      <c r="C3615">
        <v>787.16845699999999</v>
      </c>
      <c r="D3615" s="262">
        <f t="shared" si="115"/>
        <v>6.6446710186192295</v>
      </c>
      <c r="E3615" s="105">
        <v>-7.3507187176600555E-3</v>
      </c>
      <c r="G3615">
        <v>3608</v>
      </c>
      <c r="H3615">
        <f t="shared" ca="1" si="116"/>
        <v>-3.9023141058515204E-2</v>
      </c>
    </row>
    <row r="3616" spans="2:8">
      <c r="B3616" s="13">
        <v>40736</v>
      </c>
      <c r="C3616">
        <v>102.969566</v>
      </c>
      <c r="D3616" s="262">
        <f t="shared" si="115"/>
        <v>0.20083979137790134</v>
      </c>
      <c r="E3616" s="105">
        <v>-7.3513763429540807E-3</v>
      </c>
      <c r="G3616">
        <v>3609</v>
      </c>
      <c r="H3616">
        <f t="shared" ca="1" si="116"/>
        <v>2.3627987681248772E-2</v>
      </c>
    </row>
    <row r="3617" spans="2:8">
      <c r="B3617" s="13">
        <v>40830</v>
      </c>
      <c r="C3617">
        <v>85.747962999999999</v>
      </c>
      <c r="D3617" s="262">
        <f t="shared" si="115"/>
        <v>0.46936714832723531</v>
      </c>
      <c r="E3617" s="105">
        <v>-7.3564448777785341E-3</v>
      </c>
      <c r="G3617">
        <v>3610</v>
      </c>
      <c r="H3617">
        <f t="shared" ca="1" si="116"/>
        <v>4.2128961495444799E-3</v>
      </c>
    </row>
    <row r="3618" spans="2:8">
      <c r="B3618" s="13">
        <v>39965</v>
      </c>
      <c r="C3618">
        <v>58.357070999999998</v>
      </c>
      <c r="D3618" s="262">
        <f t="shared" si="115"/>
        <v>-0.79046185250943835</v>
      </c>
      <c r="E3618" s="105">
        <v>-7.3599550778918957E-3</v>
      </c>
      <c r="G3618">
        <v>3611</v>
      </c>
      <c r="H3618">
        <f t="shared" ca="1" si="116"/>
        <v>3.0381298069193971E-2</v>
      </c>
    </row>
    <row r="3619" spans="2:8">
      <c r="B3619" s="13">
        <v>41939</v>
      </c>
      <c r="C3619">
        <v>278.50332600000002</v>
      </c>
      <c r="D3619" s="262">
        <f t="shared" si="115"/>
        <v>2.269872031299851</v>
      </c>
      <c r="E3619" s="105">
        <v>-7.3689235357469601E-3</v>
      </c>
      <c r="G3619">
        <v>3612</v>
      </c>
      <c r="H3619">
        <f t="shared" ca="1" si="116"/>
        <v>-1.9355875495434344E-2</v>
      </c>
    </row>
    <row r="3620" spans="2:8">
      <c r="B3620" s="13">
        <v>41400</v>
      </c>
      <c r="C3620">
        <v>85.172545999999997</v>
      </c>
      <c r="D3620" s="262">
        <f t="shared" si="115"/>
        <v>0.53107540765888717</v>
      </c>
      <c r="E3620" s="105">
        <v>-7.3734783692495027E-3</v>
      </c>
      <c r="G3620">
        <v>3613</v>
      </c>
      <c r="H3620">
        <f t="shared" ca="1" si="116"/>
        <v>-4.62020413140326E-3</v>
      </c>
    </row>
    <row r="3621" spans="2:8">
      <c r="B3621" s="13">
        <v>40024</v>
      </c>
      <c r="C3621">
        <v>55.62923</v>
      </c>
      <c r="D3621" s="262">
        <f t="shared" si="115"/>
        <v>-0.99337123811777195</v>
      </c>
      <c r="E3621" s="105">
        <v>-7.3849582855026255E-3</v>
      </c>
      <c r="G3621">
        <v>3614</v>
      </c>
      <c r="H3621">
        <f t="shared" ca="1" si="116"/>
        <v>-3.4478414023671432E-2</v>
      </c>
    </row>
    <row r="3622" spans="2:8">
      <c r="B3622" s="13">
        <v>45265</v>
      </c>
      <c r="C3622">
        <v>8392.0996090000008</v>
      </c>
      <c r="D3622" s="262">
        <f t="shared" si="115"/>
        <v>11.841265937075462</v>
      </c>
      <c r="E3622">
        <v>-7.3865785216697026E-3</v>
      </c>
      <c r="G3622">
        <v>3615</v>
      </c>
      <c r="H3622">
        <f t="shared" ca="1" si="116"/>
        <v>-1.199187162606624E-2</v>
      </c>
    </row>
    <row r="3623" spans="2:8">
      <c r="B3623" s="13">
        <v>42646</v>
      </c>
      <c r="C3623">
        <v>653.52587900000003</v>
      </c>
      <c r="D3623" s="262">
        <f t="shared" si="115"/>
        <v>19.213584296000029</v>
      </c>
      <c r="E3623" s="105">
        <v>-7.4021869473696348E-3</v>
      </c>
      <c r="G3623">
        <v>3616</v>
      </c>
      <c r="H3623">
        <f t="shared" ca="1" si="116"/>
        <v>-6.3835759066481243E-2</v>
      </c>
    </row>
    <row r="3624" spans="2:8">
      <c r="B3624" s="13">
        <v>38154</v>
      </c>
      <c r="C3624">
        <v>32.331023999999999</v>
      </c>
      <c r="D3624" s="262">
        <f t="shared" si="115"/>
        <v>-0.60418359667818577</v>
      </c>
      <c r="E3624" s="105">
        <v>-7.4148337937620492E-3</v>
      </c>
      <c r="G3624">
        <v>3617</v>
      </c>
      <c r="H3624">
        <f t="shared" ca="1" si="116"/>
        <v>-4.7251747708460162E-2</v>
      </c>
    </row>
    <row r="3625" spans="2:8">
      <c r="B3625" s="13">
        <v>41422</v>
      </c>
      <c r="C3625">
        <v>81.681870000000004</v>
      </c>
      <c r="D3625" s="262">
        <f t="shared" si="115"/>
        <v>1.7128655633846464</v>
      </c>
      <c r="E3625" s="105">
        <v>-7.4232179902805054E-3</v>
      </c>
      <c r="G3625">
        <v>3618</v>
      </c>
      <c r="H3625">
        <f t="shared" ca="1" si="116"/>
        <v>2.4588850728284123E-2</v>
      </c>
    </row>
    <row r="3626" spans="2:8">
      <c r="B3626" s="13">
        <v>37523</v>
      </c>
      <c r="C3626">
        <v>30.109074</v>
      </c>
      <c r="D3626" s="262">
        <f t="shared" si="115"/>
        <v>-0.42881405117395416</v>
      </c>
      <c r="E3626" s="105">
        <v>-7.4308170199961247E-3</v>
      </c>
      <c r="G3626">
        <v>3619</v>
      </c>
      <c r="H3626">
        <f t="shared" ca="1" si="116"/>
        <v>6.9370239557449047E-3</v>
      </c>
    </row>
    <row r="3627" spans="2:8">
      <c r="B3627" s="13">
        <v>40009</v>
      </c>
      <c r="C3627">
        <v>52.713261000000003</v>
      </c>
      <c r="D3627" s="262">
        <f t="shared" si="115"/>
        <v>-0.24959824814024406</v>
      </c>
      <c r="E3627" s="105">
        <v>-7.4387029165562018E-3</v>
      </c>
      <c r="G3627">
        <v>3620</v>
      </c>
      <c r="H3627">
        <f t="shared" ca="1" si="116"/>
        <v>-2.8456718250033836E-2</v>
      </c>
    </row>
    <row r="3628" spans="2:8">
      <c r="B3628" s="13">
        <v>39646</v>
      </c>
      <c r="C3628">
        <v>70.246718999999999</v>
      </c>
      <c r="D3628" s="262">
        <f t="shared" si="115"/>
        <v>-0.25295113769157718</v>
      </c>
      <c r="E3628" s="105">
        <v>-7.4428589603258068E-3</v>
      </c>
      <c r="G3628">
        <v>3621</v>
      </c>
      <c r="H3628">
        <f t="shared" ca="1" si="116"/>
        <v>-1.9302487115035627E-2</v>
      </c>
    </row>
    <row r="3629" spans="2:8">
      <c r="B3629" s="13">
        <v>40164</v>
      </c>
      <c r="C3629">
        <v>94.032295000000005</v>
      </c>
      <c r="D3629" s="262">
        <f t="shared" si="115"/>
        <v>-0.98615129591671824</v>
      </c>
      <c r="E3629" s="105">
        <v>-7.4472467076008428E-3</v>
      </c>
      <c r="G3629">
        <v>3622</v>
      </c>
      <c r="H3629">
        <f t="shared" ca="1" si="116"/>
        <v>-2.9955612728816666E-2</v>
      </c>
    </row>
    <row r="3630" spans="2:8">
      <c r="B3630" s="13">
        <v>44882</v>
      </c>
      <c r="C3630">
        <v>6789.970703</v>
      </c>
      <c r="D3630" s="262">
        <f t="shared" si="115"/>
        <v>6.2232525521919859</v>
      </c>
      <c r="E3630" s="105">
        <v>-7.4550823580686806E-3</v>
      </c>
      <c r="G3630">
        <v>3623</v>
      </c>
      <c r="H3630">
        <f t="shared" ca="1" si="116"/>
        <v>-4.219998045641872E-2</v>
      </c>
    </row>
    <row r="3631" spans="2:8">
      <c r="B3631" s="13">
        <v>43104</v>
      </c>
      <c r="C3631">
        <v>940.01568599999996</v>
      </c>
      <c r="D3631" s="262">
        <f t="shared" si="115"/>
        <v>9.5049466577209216</v>
      </c>
      <c r="E3631" s="105">
        <v>-7.4563146076490382E-3</v>
      </c>
      <c r="G3631">
        <v>3624</v>
      </c>
      <c r="H3631">
        <f t="shared" ca="1" si="116"/>
        <v>-1.7036178184922719E-2</v>
      </c>
    </row>
    <row r="3632" spans="2:8">
      <c r="B3632" s="13">
        <v>39414</v>
      </c>
      <c r="C3632">
        <v>89.483147000000002</v>
      </c>
      <c r="D3632" s="262">
        <f t="shared" si="115"/>
        <v>-0.89796273865050902</v>
      </c>
      <c r="E3632" s="105">
        <v>-7.459663272678092E-3</v>
      </c>
      <c r="G3632">
        <v>3625</v>
      </c>
      <c r="H3632">
        <f t="shared" ca="1" si="116"/>
        <v>1.3124755745774165E-2</v>
      </c>
    </row>
    <row r="3633" spans="2:8">
      <c r="B3633" s="13">
        <v>44015</v>
      </c>
      <c r="C3633">
        <v>876.96539299999995</v>
      </c>
      <c r="D3633" s="262">
        <f t="shared" si="115"/>
        <v>6.6556344795029894</v>
      </c>
      <c r="E3633" s="105">
        <v>-7.4696402634223955E-3</v>
      </c>
      <c r="G3633">
        <v>3626</v>
      </c>
      <c r="H3633">
        <f t="shared" ca="1" si="116"/>
        <v>2.8907096981488222E-3</v>
      </c>
    </row>
    <row r="3634" spans="2:8">
      <c r="B3634" s="13">
        <v>40246</v>
      </c>
      <c r="C3634">
        <v>114.55162799999999</v>
      </c>
      <c r="D3634" s="262">
        <f t="shared" si="115"/>
        <v>-0.98725171545570767</v>
      </c>
      <c r="E3634" s="105">
        <v>-7.4716696107212056E-3</v>
      </c>
      <c r="G3634">
        <v>3627</v>
      </c>
      <c r="H3634">
        <f t="shared" ca="1" si="116"/>
        <v>-1.8729786808142968E-3</v>
      </c>
    </row>
    <row r="3635" spans="2:8">
      <c r="B3635" s="13">
        <v>45274</v>
      </c>
      <c r="C3635">
        <v>8985.6503909999992</v>
      </c>
      <c r="D3635" s="262">
        <f t="shared" si="115"/>
        <v>135.90149946949748</v>
      </c>
      <c r="E3635">
        <v>-7.5052157080653997E-3</v>
      </c>
      <c r="G3635">
        <v>3628</v>
      </c>
      <c r="H3635">
        <f t="shared" ca="1" si="116"/>
        <v>2.2493299223359684E-3</v>
      </c>
    </row>
    <row r="3636" spans="2:8">
      <c r="B3636" s="13">
        <v>38803</v>
      </c>
      <c r="C3636">
        <v>65.63588</v>
      </c>
      <c r="D3636" s="262">
        <f t="shared" si="115"/>
        <v>-0.90769197384281419</v>
      </c>
      <c r="E3636" s="105">
        <v>-7.5167932832552074E-3</v>
      </c>
      <c r="G3636">
        <v>3629</v>
      </c>
      <c r="H3636">
        <f t="shared" ca="1" si="116"/>
        <v>-2.2820353637578759E-2</v>
      </c>
    </row>
    <row r="3637" spans="2:8">
      <c r="B3637" s="13">
        <v>42843</v>
      </c>
      <c r="C3637">
        <v>711.05279499999995</v>
      </c>
      <c r="D3637" s="262">
        <f t="shared" si="115"/>
        <v>22.876419022001812</v>
      </c>
      <c r="E3637" s="105">
        <v>-7.5184817009998741E-3</v>
      </c>
      <c r="G3637">
        <v>3630</v>
      </c>
      <c r="H3637">
        <f t="shared" ca="1" si="116"/>
        <v>-8.2816789507212524E-3</v>
      </c>
    </row>
    <row r="3638" spans="2:8">
      <c r="B3638" s="13">
        <v>39885</v>
      </c>
      <c r="C3638">
        <v>29.780546000000001</v>
      </c>
      <c r="D3638" s="262">
        <f t="shared" si="115"/>
        <v>-0.96900829774917907</v>
      </c>
      <c r="E3638" s="105">
        <v>-7.5234210846949557E-3</v>
      </c>
      <c r="G3638">
        <v>3631</v>
      </c>
      <c r="H3638">
        <f t="shared" ca="1" si="116"/>
        <v>-3.4461123342636853E-2</v>
      </c>
    </row>
    <row r="3639" spans="2:8">
      <c r="B3639" s="13">
        <v>43462</v>
      </c>
      <c r="C3639">
        <v>960.919983</v>
      </c>
      <c r="D3639" s="262">
        <f t="shared" si="115"/>
        <v>4.1872532377808866</v>
      </c>
      <c r="E3639" s="105">
        <v>-7.5460399335152816E-3</v>
      </c>
      <c r="G3639">
        <v>3632</v>
      </c>
      <c r="H3639">
        <f t="shared" ca="1" si="116"/>
        <v>3.1481075283809209E-2</v>
      </c>
    </row>
    <row r="3640" spans="2:8">
      <c r="B3640" s="13">
        <v>41638</v>
      </c>
      <c r="C3640">
        <v>185.246399</v>
      </c>
      <c r="D3640" s="262">
        <f t="shared" si="115"/>
        <v>-0.94982833624523999</v>
      </c>
      <c r="E3640" s="105">
        <v>-7.5531149548795553E-3</v>
      </c>
      <c r="G3640">
        <v>3633</v>
      </c>
      <c r="H3640">
        <f t="shared" ca="1" si="116"/>
        <v>5.0014942006051933E-4</v>
      </c>
    </row>
    <row r="3641" spans="2:8">
      <c r="B3641" s="13">
        <v>44371</v>
      </c>
      <c r="C3641">
        <v>3692.2514649999998</v>
      </c>
      <c r="D3641" s="262">
        <f t="shared" si="115"/>
        <v>47.245704873029204</v>
      </c>
      <c r="E3641" s="105">
        <v>-7.5623890660445345E-3</v>
      </c>
      <c r="G3641">
        <v>3634</v>
      </c>
      <c r="H3641">
        <f t="shared" ca="1" si="116"/>
        <v>1.257698767767078E-2</v>
      </c>
    </row>
    <row r="3642" spans="2:8">
      <c r="B3642" s="13">
        <v>39638</v>
      </c>
      <c r="C3642">
        <v>76.530158999999998</v>
      </c>
      <c r="D3642" s="262">
        <f t="shared" si="115"/>
        <v>-0.90062247960082276</v>
      </c>
      <c r="E3642" s="105">
        <v>-7.5630721016443948E-3</v>
      </c>
      <c r="G3642">
        <v>3635</v>
      </c>
      <c r="H3642">
        <f t="shared" ca="1" si="116"/>
        <v>-5.0600602430363767E-2</v>
      </c>
    </row>
    <row r="3643" spans="2:8">
      <c r="B3643" s="13">
        <v>42569</v>
      </c>
      <c r="C3643">
        <v>770.09527600000001</v>
      </c>
      <c r="D3643" s="262">
        <f t="shared" si="115"/>
        <v>-4.6979169711650448E-2</v>
      </c>
      <c r="E3643" s="105">
        <v>-7.5728839252818337E-3</v>
      </c>
      <c r="G3643">
        <v>3636</v>
      </c>
      <c r="H3643">
        <f t="shared" ca="1" si="116"/>
        <v>-1.3442854747755237E-2</v>
      </c>
    </row>
    <row r="3644" spans="2:8">
      <c r="B3644" s="13">
        <v>43640</v>
      </c>
      <c r="C3644">
        <v>808.05712900000003</v>
      </c>
      <c r="D3644" s="262">
        <f t="shared" si="115"/>
        <v>8.6443751574190139E-2</v>
      </c>
      <c r="E3644" s="105">
        <v>-7.5748897117836073E-3</v>
      </c>
      <c r="G3644">
        <v>3637</v>
      </c>
      <c r="H3644">
        <f t="shared" ca="1" si="116"/>
        <v>-1.4663737786851654E-3</v>
      </c>
    </row>
    <row r="3645" spans="2:8">
      <c r="B3645" s="13">
        <v>43965</v>
      </c>
      <c r="C3645">
        <v>743.76342799999998</v>
      </c>
      <c r="D3645" s="262">
        <f t="shared" si="115"/>
        <v>-0.87595398552380344</v>
      </c>
      <c r="E3645" s="105">
        <v>-7.5850092537040953E-3</v>
      </c>
      <c r="G3645">
        <v>3638</v>
      </c>
      <c r="H3645">
        <f t="shared" ca="1" si="116"/>
        <v>-6.5303115860354359E-3</v>
      </c>
    </row>
    <row r="3646" spans="2:8">
      <c r="B3646" s="13">
        <v>44481</v>
      </c>
      <c r="C3646">
        <v>5995.8671880000002</v>
      </c>
      <c r="D3646" s="262">
        <f t="shared" si="115"/>
        <v>6.3816426403280673</v>
      </c>
      <c r="E3646" s="105">
        <v>-7.5898002293205147E-3</v>
      </c>
      <c r="G3646">
        <v>3639</v>
      </c>
      <c r="H3646">
        <f t="shared" ca="1" si="116"/>
        <v>7.3037618064329332E-3</v>
      </c>
    </row>
    <row r="3647" spans="2:8">
      <c r="B3647" s="13">
        <v>43657</v>
      </c>
      <c r="C3647">
        <v>812.26733400000001</v>
      </c>
      <c r="D3647" s="262">
        <f t="shared" si="115"/>
        <v>3.6433967576912306E-3</v>
      </c>
      <c r="E3647" s="105">
        <v>-7.5926891824445158E-3</v>
      </c>
      <c r="G3647">
        <v>3640</v>
      </c>
      <c r="H3647">
        <f t="shared" ca="1" si="116"/>
        <v>1.5244481073580372E-2</v>
      </c>
    </row>
    <row r="3648" spans="2:8">
      <c r="B3648" s="13">
        <v>42552</v>
      </c>
      <c r="C3648">
        <v>809.31866500000001</v>
      </c>
      <c r="D3648" s="262">
        <f t="shared" si="115"/>
        <v>6.1164940929537082</v>
      </c>
      <c r="E3648" s="105">
        <v>-7.5991955178607183E-3</v>
      </c>
      <c r="G3648">
        <v>3641</v>
      </c>
      <c r="H3648">
        <f t="shared" ca="1" si="116"/>
        <v>5.1791449504252742E-3</v>
      </c>
    </row>
    <row r="3649" spans="2:8">
      <c r="B3649" s="13">
        <v>39195</v>
      </c>
      <c r="C3649">
        <v>113.72435</v>
      </c>
      <c r="D3649" s="262">
        <f t="shared" si="115"/>
        <v>0.14263710133580645</v>
      </c>
      <c r="E3649" s="105">
        <v>-7.6131623717152295E-3</v>
      </c>
      <c r="G3649">
        <v>3642</v>
      </c>
      <c r="H3649">
        <f t="shared" ca="1" si="116"/>
        <v>-2.505117610444926E-2</v>
      </c>
    </row>
    <row r="3650" spans="2:8">
      <c r="B3650" s="13">
        <v>41193</v>
      </c>
      <c r="C3650">
        <v>99.527968999999999</v>
      </c>
      <c r="D3650" s="262">
        <f t="shared" si="115"/>
        <v>-2.2584071760782639E-2</v>
      </c>
      <c r="E3650" s="105">
        <v>-7.6136817778190303E-3</v>
      </c>
      <c r="G3650">
        <v>3643</v>
      </c>
      <c r="H3650">
        <f t="shared" ca="1" si="116"/>
        <v>-6.0899304567986869E-3</v>
      </c>
    </row>
    <row r="3651" spans="2:8">
      <c r="B3651" s="13">
        <v>40673</v>
      </c>
      <c r="C3651">
        <v>101.827652</v>
      </c>
      <c r="D3651" s="262">
        <f t="shared" si="115"/>
        <v>-0.91100497060105567</v>
      </c>
      <c r="E3651" s="105">
        <v>-7.6351097262879466E-3</v>
      </c>
      <c r="G3651">
        <v>3644</v>
      </c>
      <c r="H3651">
        <f t="shared" ca="1" si="116"/>
        <v>-2.5236257728975101E-2</v>
      </c>
    </row>
    <row r="3652" spans="2:8">
      <c r="B3652" s="13">
        <v>43222</v>
      </c>
      <c r="C3652">
        <v>1144.1948239999999</v>
      </c>
      <c r="D3652" s="262">
        <f t="shared" si="115"/>
        <v>0.42581494521562291</v>
      </c>
      <c r="E3652" s="105">
        <v>-7.635701928180522E-3</v>
      </c>
      <c r="G3652">
        <v>3645</v>
      </c>
      <c r="H3652">
        <f t="shared" ca="1" si="116"/>
        <v>-3.4247442930224463E-2</v>
      </c>
    </row>
    <row r="3653" spans="2:8">
      <c r="B3653" s="13">
        <v>42928</v>
      </c>
      <c r="C3653">
        <v>802.48480199999995</v>
      </c>
      <c r="D3653" s="262">
        <f t="shared" si="115"/>
        <v>-0.18939484821790681</v>
      </c>
      <c r="E3653" s="105">
        <v>-7.6701550748843718E-3</v>
      </c>
      <c r="G3653">
        <v>3646</v>
      </c>
      <c r="H3653">
        <f t="shared" ca="1" si="116"/>
        <v>-8.495574623056187E-3</v>
      </c>
    </row>
    <row r="3654" spans="2:8">
      <c r="B3654" s="13">
        <v>43866</v>
      </c>
      <c r="C3654">
        <v>989.98236099999997</v>
      </c>
      <c r="D3654" s="262">
        <f t="shared" si="115"/>
        <v>-0.64423269853911258</v>
      </c>
      <c r="E3654" s="105">
        <v>-7.6778326383563902E-3</v>
      </c>
      <c r="G3654">
        <v>3647</v>
      </c>
      <c r="H3654">
        <f t="shared" ca="1" si="116"/>
        <v>-2.0095662891706501E-2</v>
      </c>
    </row>
    <row r="3655" spans="2:8">
      <c r="B3655" s="13">
        <v>44239</v>
      </c>
      <c r="C3655">
        <v>2782.6682129999999</v>
      </c>
      <c r="D3655" s="262">
        <f t="shared" si="115"/>
        <v>2.0058008611811275</v>
      </c>
      <c r="E3655" s="105">
        <v>-7.6782162909928495E-3</v>
      </c>
      <c r="G3655">
        <v>3648</v>
      </c>
      <c r="H3655">
        <f t="shared" ca="1" si="116"/>
        <v>-2.2761505598203269E-2</v>
      </c>
    </row>
    <row r="3656" spans="2:8">
      <c r="B3656" s="13">
        <v>43852</v>
      </c>
      <c r="C3656">
        <v>925.76599099999999</v>
      </c>
      <c r="D3656" s="262">
        <f t="shared" ref="D3656:D3719" si="117">(C3656-C3657)/C3657</f>
        <v>-0.8274403060055272</v>
      </c>
      <c r="E3656" s="105">
        <v>-7.6939014890680417E-3</v>
      </c>
      <c r="G3656">
        <v>3649</v>
      </c>
      <c r="H3656">
        <f t="shared" ca="1" si="116"/>
        <v>2.755440833865052E-2</v>
      </c>
    </row>
    <row r="3657" spans="2:8">
      <c r="B3657" s="13">
        <v>44551</v>
      </c>
      <c r="C3657">
        <v>5364.9028319999998</v>
      </c>
      <c r="D3657" s="262">
        <f t="shared" si="117"/>
        <v>8.3437068877648706</v>
      </c>
      <c r="E3657" s="105">
        <v>-7.6962480895461181E-3</v>
      </c>
      <c r="G3657">
        <v>3650</v>
      </c>
      <c r="H3657">
        <f t="shared" ref="H3657:H3720" ca="1" si="118">_xlfn.NORM.INV(RAND(),N$9,N$10)</f>
        <v>-3.1414252456016943E-2</v>
      </c>
    </row>
    <row r="3658" spans="2:8">
      <c r="B3658" s="13">
        <v>42681</v>
      </c>
      <c r="C3658">
        <v>574.17285200000003</v>
      </c>
      <c r="D3658" s="262">
        <f t="shared" si="117"/>
        <v>-7.4926427234319387E-2</v>
      </c>
      <c r="E3658" s="105">
        <v>-7.6972889960390178E-3</v>
      </c>
      <c r="G3658">
        <v>3651</v>
      </c>
      <c r="H3658">
        <f t="shared" ca="1" si="118"/>
        <v>-2.2334336016390607E-2</v>
      </c>
    </row>
    <row r="3659" spans="2:8">
      <c r="B3659" s="13">
        <v>43728</v>
      </c>
      <c r="C3659">
        <v>620.67804000000001</v>
      </c>
      <c r="D3659" s="262">
        <f t="shared" si="117"/>
        <v>-0.28598547999239882</v>
      </c>
      <c r="E3659" s="105">
        <v>-7.7018030200547835E-3</v>
      </c>
      <c r="G3659">
        <v>3652</v>
      </c>
      <c r="H3659">
        <f t="shared" ca="1" si="118"/>
        <v>1.1210513697304155E-2</v>
      </c>
    </row>
    <row r="3660" spans="2:8">
      <c r="B3660" s="13">
        <v>42269</v>
      </c>
      <c r="C3660">
        <v>869.27929700000004</v>
      </c>
      <c r="D3660" s="262">
        <f t="shared" si="117"/>
        <v>10.153887407107481</v>
      </c>
      <c r="E3660" s="105">
        <v>-7.7078485258686635E-3</v>
      </c>
      <c r="G3660">
        <v>3653</v>
      </c>
      <c r="H3660">
        <f t="shared" ca="1" si="118"/>
        <v>-2.4638100655412023E-2</v>
      </c>
    </row>
    <row r="3661" spans="2:8">
      <c r="B3661" s="13">
        <v>38988</v>
      </c>
      <c r="C3661">
        <v>77.935096999999999</v>
      </c>
      <c r="D3661" s="262">
        <f t="shared" si="117"/>
        <v>-0.31618558325515495</v>
      </c>
      <c r="E3661" s="105">
        <v>-7.7080243287000021E-3</v>
      </c>
      <c r="G3661">
        <v>3654</v>
      </c>
      <c r="H3661">
        <f t="shared" ca="1" si="118"/>
        <v>-3.0587622347435107E-2</v>
      </c>
    </row>
    <row r="3662" spans="2:8">
      <c r="B3662" s="13">
        <v>40513</v>
      </c>
      <c r="C3662">
        <v>113.97112300000001</v>
      </c>
      <c r="D3662" s="262">
        <f t="shared" si="117"/>
        <v>-0.9869720766870399</v>
      </c>
      <c r="E3662" s="105">
        <v>-7.7182945132734208E-3</v>
      </c>
      <c r="G3662">
        <v>3655</v>
      </c>
      <c r="H3662">
        <f t="shared" ca="1" si="118"/>
        <v>6.2272620091590476E-3</v>
      </c>
    </row>
    <row r="3663" spans="2:8">
      <c r="B3663" s="13">
        <v>44813</v>
      </c>
      <c r="C3663">
        <v>8748.21875</v>
      </c>
      <c r="D3663" s="262">
        <f t="shared" si="117"/>
        <v>8.9222847181985312</v>
      </c>
      <c r="E3663" s="105">
        <v>-7.7205313570962173E-3</v>
      </c>
      <c r="G3663">
        <v>3656</v>
      </c>
      <c r="H3663">
        <f t="shared" ca="1" si="118"/>
        <v>-1.7601550948980301E-2</v>
      </c>
    </row>
    <row r="3664" spans="2:8">
      <c r="B3664" s="13">
        <v>42417</v>
      </c>
      <c r="C3664">
        <v>881.67382799999996</v>
      </c>
      <c r="D3664" s="262">
        <f t="shared" si="117"/>
        <v>-0.31298811994031311</v>
      </c>
      <c r="E3664" s="105">
        <v>-7.7294286008045025E-3</v>
      </c>
      <c r="G3664">
        <v>3657</v>
      </c>
      <c r="H3664">
        <f t="shared" ca="1" si="118"/>
        <v>-1.0496517423703963E-2</v>
      </c>
    </row>
    <row r="3665" spans="2:8">
      <c r="B3665" s="13">
        <v>43349</v>
      </c>
      <c r="C3665">
        <v>1283.3458250000001</v>
      </c>
      <c r="D3665" s="262">
        <f t="shared" si="117"/>
        <v>-0.20049435768589227</v>
      </c>
      <c r="E3665" s="105">
        <v>-7.7400317899214482E-3</v>
      </c>
      <c r="G3665">
        <v>3658</v>
      </c>
      <c r="H3665">
        <f t="shared" ca="1" si="118"/>
        <v>-2.9863178335018697E-2</v>
      </c>
    </row>
    <row r="3666" spans="2:8">
      <c r="B3666" s="13">
        <v>44180</v>
      </c>
      <c r="C3666">
        <v>1605.1741939999999</v>
      </c>
      <c r="D3666" s="262">
        <f t="shared" si="117"/>
        <v>-0.68201240774132899</v>
      </c>
      <c r="E3666" s="105">
        <v>-7.7613607680066142E-3</v>
      </c>
      <c r="G3666">
        <v>3659</v>
      </c>
      <c r="H3666">
        <f t="shared" ca="1" si="118"/>
        <v>5.037381176856242E-2</v>
      </c>
    </row>
    <row r="3667" spans="2:8">
      <c r="B3667" s="13">
        <v>44454</v>
      </c>
      <c r="C3667">
        <v>5047.9145509999998</v>
      </c>
      <c r="D3667" s="262">
        <f t="shared" si="117"/>
        <v>5.6487388331467603</v>
      </c>
      <c r="E3667" s="105">
        <v>-7.8004454429507807E-3</v>
      </c>
      <c r="G3667">
        <v>3660</v>
      </c>
      <c r="H3667">
        <f t="shared" ca="1" si="118"/>
        <v>-7.3552043191464017E-3</v>
      </c>
    </row>
    <row r="3668" spans="2:8">
      <c r="B3668" s="13">
        <v>42598</v>
      </c>
      <c r="C3668">
        <v>759.228882</v>
      </c>
      <c r="D3668" s="262">
        <f t="shared" si="117"/>
        <v>2.3842622032311751</v>
      </c>
      <c r="E3668" s="105">
        <v>-7.8013006887723843E-3</v>
      </c>
      <c r="G3668">
        <v>3661</v>
      </c>
      <c r="H3668">
        <f t="shared" ca="1" si="118"/>
        <v>3.9976052293990885E-2</v>
      </c>
    </row>
    <row r="3669" spans="2:8">
      <c r="B3669" s="13">
        <v>41779</v>
      </c>
      <c r="C3669">
        <v>224.34103400000001</v>
      </c>
      <c r="D3669" s="262">
        <f t="shared" si="117"/>
        <v>-0.82753944583614858</v>
      </c>
      <c r="E3669" s="105">
        <v>-7.8187888658905452E-3</v>
      </c>
      <c r="G3669">
        <v>3662</v>
      </c>
      <c r="H3669">
        <f t="shared" ca="1" si="118"/>
        <v>-9.0390520152453298E-3</v>
      </c>
    </row>
    <row r="3670" spans="2:8">
      <c r="B3670" s="13">
        <v>43290</v>
      </c>
      <c r="C3670">
        <v>1300.8251949999999</v>
      </c>
      <c r="D3670" s="262">
        <f t="shared" si="117"/>
        <v>14.694945717267931</v>
      </c>
      <c r="E3670" s="105">
        <v>-7.8278032773136733E-3</v>
      </c>
      <c r="G3670">
        <v>3663</v>
      </c>
      <c r="H3670">
        <f t="shared" ca="1" si="118"/>
        <v>4.0875821652348286E-2</v>
      </c>
    </row>
    <row r="3671" spans="2:8">
      <c r="B3671" s="13">
        <v>41337</v>
      </c>
      <c r="C3671">
        <v>82.881789999999995</v>
      </c>
      <c r="D3671" s="262">
        <f t="shared" si="117"/>
        <v>-0.18894115001688089</v>
      </c>
      <c r="E3671" s="105">
        <v>-7.8350488609736195E-3</v>
      </c>
      <c r="G3671">
        <v>3664</v>
      </c>
      <c r="H3671">
        <f t="shared" ca="1" si="118"/>
        <v>-4.2592807470441509E-2</v>
      </c>
    </row>
    <row r="3672" spans="2:8">
      <c r="B3672" s="13">
        <v>41254</v>
      </c>
      <c r="C3672">
        <v>102.18961299999999</v>
      </c>
      <c r="D3672" s="262">
        <f t="shared" si="117"/>
        <v>-9.2618734005391182E-2</v>
      </c>
      <c r="E3672" s="105">
        <v>-7.8371934962380516E-3</v>
      </c>
      <c r="G3672">
        <v>3665</v>
      </c>
      <c r="H3672">
        <f t="shared" ca="1" si="118"/>
        <v>2.569555749392868E-2</v>
      </c>
    </row>
    <row r="3673" spans="2:8">
      <c r="B3673" s="13">
        <v>39212</v>
      </c>
      <c r="C3673">
        <v>112.620369</v>
      </c>
      <c r="D3673" s="262">
        <f t="shared" si="117"/>
        <v>-0.92366530685326709</v>
      </c>
      <c r="E3673" s="105">
        <v>-7.8434204795230552E-3</v>
      </c>
      <c r="G3673">
        <v>3666</v>
      </c>
      <c r="H3673">
        <f t="shared" ca="1" si="118"/>
        <v>-1.3025416565389906E-2</v>
      </c>
    </row>
    <row r="3674" spans="2:8">
      <c r="B3674" s="13">
        <v>44149</v>
      </c>
      <c r="C3674">
        <v>1475.349731</v>
      </c>
      <c r="D3674" s="262">
        <f t="shared" si="117"/>
        <v>0.94188265380581471</v>
      </c>
      <c r="E3674" s="105">
        <v>-7.8498962798285356E-3</v>
      </c>
      <c r="G3674">
        <v>3667</v>
      </c>
      <c r="H3674">
        <f t="shared" ca="1" si="118"/>
        <v>-5.2196104162954325E-3</v>
      </c>
    </row>
    <row r="3675" spans="2:8">
      <c r="B3675" s="13">
        <v>43006</v>
      </c>
      <c r="C3675">
        <v>759.75225799999998</v>
      </c>
      <c r="D3675" s="262">
        <f t="shared" si="117"/>
        <v>8.1800536724938731</v>
      </c>
      <c r="E3675" s="105">
        <v>-7.8691199824204774E-3</v>
      </c>
      <c r="G3675">
        <v>3668</v>
      </c>
      <c r="H3675">
        <f t="shared" ca="1" si="118"/>
        <v>5.6161883375179668E-2</v>
      </c>
    </row>
    <row r="3676" spans="2:8">
      <c r="B3676" s="13">
        <v>40878</v>
      </c>
      <c r="C3676">
        <v>82.761200000000002</v>
      </c>
      <c r="D3676" s="262">
        <f t="shared" si="117"/>
        <v>-0.48498790765904848</v>
      </c>
      <c r="E3676" s="105">
        <v>-7.871863977704379E-3</v>
      </c>
      <c r="G3676">
        <v>3669</v>
      </c>
      <c r="H3676">
        <f t="shared" ca="1" si="118"/>
        <v>-4.5383415795493792E-2</v>
      </c>
    </row>
    <row r="3677" spans="2:8">
      <c r="B3677" s="13">
        <v>41627</v>
      </c>
      <c r="C3677">
        <v>160.697586</v>
      </c>
      <c r="D3677" s="262">
        <f t="shared" si="117"/>
        <v>1.325466938562744</v>
      </c>
      <c r="E3677" s="105">
        <v>-7.8749365774372186E-3</v>
      </c>
      <c r="G3677">
        <v>3670</v>
      </c>
      <c r="H3677">
        <f t="shared" ca="1" si="118"/>
        <v>-3.6696183811220184E-3</v>
      </c>
    </row>
    <row r="3678" spans="2:8">
      <c r="B3678" s="13">
        <v>40071</v>
      </c>
      <c r="C3678">
        <v>69.103363000000002</v>
      </c>
      <c r="D3678" s="262">
        <f t="shared" si="117"/>
        <v>-0.37736167118302266</v>
      </c>
      <c r="E3678" s="105">
        <v>-7.8780270235704712E-3</v>
      </c>
      <c r="G3678">
        <v>3671</v>
      </c>
      <c r="H3678">
        <f t="shared" ca="1" si="118"/>
        <v>-1.3086035553286189E-2</v>
      </c>
    </row>
    <row r="3679" spans="2:8">
      <c r="B3679" s="13">
        <v>40361</v>
      </c>
      <c r="C3679">
        <v>110.984756</v>
      </c>
      <c r="D3679" s="262">
        <f t="shared" si="117"/>
        <v>-0.91622299289740006</v>
      </c>
      <c r="E3679" s="105">
        <v>-7.8836082980176803E-3</v>
      </c>
      <c r="G3679">
        <v>3672</v>
      </c>
      <c r="H3679">
        <f t="shared" ca="1" si="118"/>
        <v>-3.8787815097942373E-2</v>
      </c>
    </row>
    <row r="3680" spans="2:8">
      <c r="B3680" s="13">
        <v>43341</v>
      </c>
      <c r="C3680">
        <v>1324.7639160000001</v>
      </c>
      <c r="D3680" s="262">
        <f t="shared" si="117"/>
        <v>0.40436539410247291</v>
      </c>
      <c r="E3680" s="105">
        <v>-7.9230198466809683E-3</v>
      </c>
      <c r="G3680">
        <v>3673</v>
      </c>
      <c r="H3680">
        <f t="shared" ca="1" si="118"/>
        <v>-4.2734303669677356E-2</v>
      </c>
    </row>
    <row r="3681" spans="2:8">
      <c r="B3681" s="13">
        <v>43430</v>
      </c>
      <c r="C3681">
        <v>943.31854199999998</v>
      </c>
      <c r="D3681" s="262">
        <f t="shared" si="117"/>
        <v>12.760106499642999</v>
      </c>
      <c r="E3681" s="105">
        <v>-7.9332836941638091E-3</v>
      </c>
      <c r="G3681">
        <v>3674</v>
      </c>
      <c r="H3681">
        <f t="shared" ca="1" si="118"/>
        <v>1.898254632213697E-4</v>
      </c>
    </row>
    <row r="3682" spans="2:8">
      <c r="B3682" s="13">
        <v>40070</v>
      </c>
      <c r="C3682">
        <v>68.554596000000004</v>
      </c>
      <c r="D3682" s="262">
        <f t="shared" si="117"/>
        <v>-0.20464024583287266</v>
      </c>
      <c r="E3682" s="105">
        <v>-7.9412488217107183E-3</v>
      </c>
      <c r="G3682">
        <v>3675</v>
      </c>
      <c r="H3682">
        <f t="shared" ca="1" si="118"/>
        <v>2.8417104020612947E-2</v>
      </c>
    </row>
    <row r="3683" spans="2:8">
      <c r="B3683" s="13">
        <v>39402</v>
      </c>
      <c r="C3683">
        <v>86.193191999999996</v>
      </c>
      <c r="D3683" s="262">
        <f t="shared" si="117"/>
        <v>1.2988672223839233</v>
      </c>
      <c r="E3683" s="105">
        <v>-7.949735587363586E-3</v>
      </c>
      <c r="G3683">
        <v>3676</v>
      </c>
      <c r="H3683">
        <f t="shared" ca="1" si="118"/>
        <v>1.2443985164308827E-3</v>
      </c>
    </row>
    <row r="3684" spans="2:8">
      <c r="B3684" s="13">
        <v>39750</v>
      </c>
      <c r="C3684">
        <v>37.493766999999998</v>
      </c>
      <c r="D3684" s="262">
        <f t="shared" si="117"/>
        <v>-0.37273494366716919</v>
      </c>
      <c r="E3684" s="105">
        <v>-7.9638292696570072E-3</v>
      </c>
      <c r="G3684">
        <v>3677</v>
      </c>
      <c r="H3684">
        <f t="shared" ca="1" si="118"/>
        <v>-6.7598879335862991E-2</v>
      </c>
    </row>
    <row r="3685" spans="2:8">
      <c r="B3685" s="13">
        <v>38910</v>
      </c>
      <c r="C3685">
        <v>59.773403000000002</v>
      </c>
      <c r="D3685" s="262">
        <f t="shared" si="117"/>
        <v>-0.73782294984251695</v>
      </c>
      <c r="E3685" s="105">
        <v>-7.9784726489909724E-3</v>
      </c>
      <c r="G3685">
        <v>3678</v>
      </c>
      <c r="H3685">
        <f t="shared" ca="1" si="118"/>
        <v>3.8990551103668864E-3</v>
      </c>
    </row>
    <row r="3686" spans="2:8">
      <c r="B3686" s="13">
        <v>41789</v>
      </c>
      <c r="C3686">
        <v>227.98869300000001</v>
      </c>
      <c r="D3686" s="262">
        <f t="shared" si="117"/>
        <v>-0.96990294062106142</v>
      </c>
      <c r="E3686" s="105">
        <v>-7.9844115293592009E-3</v>
      </c>
      <c r="G3686">
        <v>3679</v>
      </c>
      <c r="H3686">
        <f t="shared" ca="1" si="118"/>
        <v>8.6648455098719303E-3</v>
      </c>
    </row>
    <row r="3687" spans="2:8">
      <c r="B3687" s="13">
        <v>45078</v>
      </c>
      <c r="C3687">
        <v>7575.1152339999999</v>
      </c>
      <c r="D3687" s="262">
        <f t="shared" si="117"/>
        <v>110.13296913962883</v>
      </c>
      <c r="E3687">
        <v>-7.9847394077797954E-3</v>
      </c>
      <c r="G3687">
        <v>3680</v>
      </c>
      <c r="H3687">
        <f t="shared" ca="1" si="118"/>
        <v>-5.5673416259246281E-3</v>
      </c>
    </row>
    <row r="3688" spans="2:8">
      <c r="B3688" s="13">
        <v>40094</v>
      </c>
      <c r="C3688">
        <v>68.162627999999998</v>
      </c>
      <c r="D3688" s="262">
        <f t="shared" si="117"/>
        <v>0.26907853165157375</v>
      </c>
      <c r="E3688" s="105">
        <v>-7.986333559302802E-3</v>
      </c>
      <c r="G3688">
        <v>3681</v>
      </c>
      <c r="H3688">
        <f t="shared" ca="1" si="118"/>
        <v>9.3028040426191665E-3</v>
      </c>
    </row>
    <row r="3689" spans="2:8">
      <c r="B3689" s="13">
        <v>39990</v>
      </c>
      <c r="C3689">
        <v>53.710330999999996</v>
      </c>
      <c r="D3689" s="262">
        <f t="shared" si="117"/>
        <v>-0.99179429544205799</v>
      </c>
      <c r="E3689" s="105">
        <v>-7.9916666642040612E-3</v>
      </c>
      <c r="G3689">
        <v>3682</v>
      </c>
      <c r="H3689">
        <f t="shared" ca="1" si="118"/>
        <v>-3.0529363478238026E-2</v>
      </c>
    </row>
    <row r="3690" spans="2:8">
      <c r="B3690" s="13">
        <v>44971</v>
      </c>
      <c r="C3690">
        <v>6545.4868159999996</v>
      </c>
      <c r="D3690" s="262">
        <f t="shared" si="117"/>
        <v>5.6623487367061553</v>
      </c>
      <c r="E3690" s="105">
        <v>-7.9925779926956261E-3</v>
      </c>
      <c r="G3690">
        <v>3683</v>
      </c>
      <c r="H3690">
        <f t="shared" ca="1" si="118"/>
        <v>-3.9752259825276068E-2</v>
      </c>
    </row>
    <row r="3691" spans="2:8">
      <c r="B3691" s="13">
        <v>43438</v>
      </c>
      <c r="C3691">
        <v>982.45935099999997</v>
      </c>
      <c r="D3691" s="262">
        <f t="shared" si="117"/>
        <v>0.37014918461272833</v>
      </c>
      <c r="E3691" s="105">
        <v>-8.0000357760783552E-3</v>
      </c>
      <c r="G3691">
        <v>3684</v>
      </c>
      <c r="H3691">
        <f t="shared" ca="1" si="118"/>
        <v>-2.0011538072733405E-2</v>
      </c>
    </row>
    <row r="3692" spans="2:8">
      <c r="B3692" s="13">
        <v>42866</v>
      </c>
      <c r="C3692">
        <v>717.04553199999998</v>
      </c>
      <c r="D3692" s="262">
        <f t="shared" si="117"/>
        <v>-5.6227534088920526E-2</v>
      </c>
      <c r="E3692" s="105">
        <v>-8.0006254539345938E-3</v>
      </c>
      <c r="G3692">
        <v>3685</v>
      </c>
      <c r="H3692">
        <f t="shared" ca="1" si="118"/>
        <v>2.7733649813095628E-2</v>
      </c>
    </row>
    <row r="3693" spans="2:8">
      <c r="B3693" s="13">
        <v>42586</v>
      </c>
      <c r="C3693">
        <v>759.76525900000001</v>
      </c>
      <c r="D3693" s="262">
        <f t="shared" si="117"/>
        <v>8.3766509038015169</v>
      </c>
      <c r="E3693" s="105">
        <v>-8.0072684873537994E-3</v>
      </c>
      <c r="G3693">
        <v>3686</v>
      </c>
      <c r="H3693">
        <f t="shared" ca="1" si="118"/>
        <v>-8.0353833265987842E-2</v>
      </c>
    </row>
    <row r="3694" spans="2:8">
      <c r="B3694" s="13">
        <v>41421</v>
      </c>
      <c r="C3694">
        <v>81.027359000000004</v>
      </c>
      <c r="D3694" s="262">
        <f t="shared" si="117"/>
        <v>1.2658303244085196</v>
      </c>
      <c r="E3694" s="105">
        <v>-8.0129286951926958E-3</v>
      </c>
      <c r="G3694">
        <v>3687</v>
      </c>
      <c r="H3694">
        <f t="shared" ca="1" si="118"/>
        <v>-3.9103648899383017E-2</v>
      </c>
    </row>
    <row r="3695" spans="2:8">
      <c r="B3695" s="13">
        <v>37972</v>
      </c>
      <c r="C3695">
        <v>35.760559000000001</v>
      </c>
      <c r="D3695" s="262">
        <f t="shared" si="117"/>
        <v>-0.4703823905253009</v>
      </c>
      <c r="E3695" s="105">
        <v>-8.0391401220730723E-3</v>
      </c>
      <c r="G3695">
        <v>3688</v>
      </c>
      <c r="H3695">
        <f t="shared" ca="1" si="118"/>
        <v>1.4476376122916584E-2</v>
      </c>
    </row>
    <row r="3696" spans="2:8">
      <c r="B3696" s="13">
        <v>38665</v>
      </c>
      <c r="C3696">
        <v>67.521468999999996</v>
      </c>
      <c r="D3696" s="262">
        <f t="shared" si="117"/>
        <v>-0.86179237382489327</v>
      </c>
      <c r="E3696" s="105">
        <v>-8.0585555916213875E-3</v>
      </c>
      <c r="G3696">
        <v>3689</v>
      </c>
      <c r="H3696">
        <f t="shared" ca="1" si="118"/>
        <v>2.2905138273757075E-2</v>
      </c>
    </row>
    <row r="3697" spans="2:8">
      <c r="B3697" s="13">
        <v>42166</v>
      </c>
      <c r="C3697">
        <v>488.55096400000002</v>
      </c>
      <c r="D3697" s="262">
        <f t="shared" si="117"/>
        <v>-0.3152094927646808</v>
      </c>
      <c r="E3697" s="105">
        <v>-8.07274308904498E-3</v>
      </c>
      <c r="G3697">
        <v>3690</v>
      </c>
      <c r="H3697">
        <f t="shared" ca="1" si="118"/>
        <v>9.1198193384478595E-3</v>
      </c>
    </row>
    <row r="3698" spans="2:8">
      <c r="B3698" s="13">
        <v>42863</v>
      </c>
      <c r="C3698">
        <v>713.43127400000003</v>
      </c>
      <c r="D3698" s="262">
        <f t="shared" si="117"/>
        <v>9.9878805786481131</v>
      </c>
      <c r="E3698" s="105">
        <v>-8.0728196241599652E-3</v>
      </c>
      <c r="G3698">
        <v>3691</v>
      </c>
      <c r="H3698">
        <f t="shared" ca="1" si="118"/>
        <v>-2.5200883295944422E-2</v>
      </c>
    </row>
    <row r="3699" spans="2:8">
      <c r="B3699" s="13">
        <v>40046</v>
      </c>
      <c r="C3699">
        <v>64.928925000000007</v>
      </c>
      <c r="D3699" s="262">
        <f t="shared" si="117"/>
        <v>-0.38694154234559663</v>
      </c>
      <c r="E3699" s="105">
        <v>-8.0840578121340115E-3</v>
      </c>
      <c r="G3699">
        <v>3692</v>
      </c>
      <c r="H3699">
        <f t="shared" ca="1" si="118"/>
        <v>-2.2601503902739783E-3</v>
      </c>
    </row>
    <row r="3700" spans="2:8">
      <c r="B3700" s="13">
        <v>40652</v>
      </c>
      <c r="C3700">
        <v>105.909843</v>
      </c>
      <c r="D3700" s="262">
        <f t="shared" si="117"/>
        <v>-6.3582845565608198E-2</v>
      </c>
      <c r="E3700" s="105">
        <v>-8.1095755179390935E-3</v>
      </c>
      <c r="G3700">
        <v>3693</v>
      </c>
      <c r="H3700">
        <f t="shared" ca="1" si="118"/>
        <v>5.7238909159418358E-2</v>
      </c>
    </row>
    <row r="3701" spans="2:8">
      <c r="B3701" s="13">
        <v>39217</v>
      </c>
      <c r="C3701">
        <v>113.101135</v>
      </c>
      <c r="D3701" s="262">
        <f t="shared" si="117"/>
        <v>0.446595319238</v>
      </c>
      <c r="E3701" s="105">
        <v>-8.1200389672488361E-3</v>
      </c>
      <c r="G3701">
        <v>3694</v>
      </c>
      <c r="H3701">
        <f t="shared" ca="1" si="118"/>
        <v>-2.8123172424514325E-2</v>
      </c>
    </row>
    <row r="3702" spans="2:8">
      <c r="B3702" s="13">
        <v>38954</v>
      </c>
      <c r="C3702">
        <v>78.184364000000002</v>
      </c>
      <c r="D3702" s="262">
        <f t="shared" si="117"/>
        <v>1.844661930363958</v>
      </c>
      <c r="E3702" s="105">
        <v>-8.1320764487802198E-3</v>
      </c>
      <c r="G3702">
        <v>3695</v>
      </c>
      <c r="H3702">
        <f t="shared" ca="1" si="118"/>
        <v>-3.2407530241346488E-2</v>
      </c>
    </row>
    <row r="3703" spans="2:8">
      <c r="B3703" s="13">
        <v>38057</v>
      </c>
      <c r="C3703">
        <v>27.484589</v>
      </c>
      <c r="D3703" s="262">
        <f t="shared" si="117"/>
        <v>-0.74413393964209518</v>
      </c>
      <c r="E3703" s="105">
        <v>-8.1349666829772498E-3</v>
      </c>
      <c r="G3703">
        <v>3696</v>
      </c>
      <c r="H3703">
        <f t="shared" ca="1" si="118"/>
        <v>1.5986001183028155E-2</v>
      </c>
    </row>
    <row r="3704" spans="2:8">
      <c r="B3704" s="13">
        <v>40345</v>
      </c>
      <c r="C3704">
        <v>107.417877</v>
      </c>
      <c r="D3704" s="262">
        <f t="shared" si="117"/>
        <v>-0.98769123017389182</v>
      </c>
      <c r="E3704" s="105">
        <v>-8.1431835199815006E-3</v>
      </c>
      <c r="G3704">
        <v>3697</v>
      </c>
      <c r="H3704">
        <f t="shared" ca="1" si="118"/>
        <v>-1.0667231337857092E-2</v>
      </c>
    </row>
    <row r="3705" spans="2:8">
      <c r="B3705" s="13">
        <v>44651</v>
      </c>
      <c r="C3705">
        <v>8726.9384769999997</v>
      </c>
      <c r="D3705" s="262">
        <f t="shared" si="117"/>
        <v>0.1955693062670619</v>
      </c>
      <c r="E3705" s="105">
        <v>-8.1511017135569575E-3</v>
      </c>
      <c r="G3705">
        <v>3698</v>
      </c>
      <c r="H3705">
        <f t="shared" ca="1" si="118"/>
        <v>3.3139055483026716E-2</v>
      </c>
    </row>
    <row r="3706" spans="2:8">
      <c r="B3706" s="13">
        <v>45208</v>
      </c>
      <c r="C3706">
        <v>7299.3999020000001</v>
      </c>
      <c r="D3706" s="262">
        <f t="shared" si="117"/>
        <v>68.630225493606801</v>
      </c>
      <c r="E3706">
        <v>-8.1528386551863175E-3</v>
      </c>
      <c r="G3706">
        <v>3699</v>
      </c>
      <c r="H3706">
        <f t="shared" ca="1" si="118"/>
        <v>-1.2182438587417759E-2</v>
      </c>
    </row>
    <row r="3707" spans="2:8">
      <c r="B3707" s="13">
        <v>40234</v>
      </c>
      <c r="C3707">
        <v>104.83091</v>
      </c>
      <c r="D3707" s="262">
        <f t="shared" si="117"/>
        <v>-0.86828434402830545</v>
      </c>
      <c r="E3707" s="105">
        <v>-8.158846859134674E-3</v>
      </c>
      <c r="G3707">
        <v>3700</v>
      </c>
      <c r="H3707">
        <f t="shared" ca="1" si="118"/>
        <v>-1.5352388824019674E-3</v>
      </c>
    </row>
    <row r="3708" spans="2:8">
      <c r="B3708" s="13">
        <v>43826</v>
      </c>
      <c r="C3708">
        <v>795.88800000000003</v>
      </c>
      <c r="D3708" s="262">
        <f t="shared" si="117"/>
        <v>-2.8119321696333938E-2</v>
      </c>
      <c r="E3708" s="105">
        <v>-8.1647219404699881E-3</v>
      </c>
      <c r="G3708">
        <v>3701</v>
      </c>
      <c r="H3708">
        <f t="shared" ca="1" si="118"/>
        <v>-1.5821015140078817E-2</v>
      </c>
    </row>
    <row r="3709" spans="2:8">
      <c r="B3709" s="13">
        <v>43805</v>
      </c>
      <c r="C3709">
        <v>818.915344</v>
      </c>
      <c r="D3709" s="262">
        <f t="shared" si="117"/>
        <v>0.46596202968842054</v>
      </c>
      <c r="E3709" s="105">
        <v>-8.1684800204176681E-3</v>
      </c>
      <c r="G3709">
        <v>3702</v>
      </c>
      <c r="H3709">
        <f t="shared" ca="1" si="118"/>
        <v>5.3216577021092284E-5</v>
      </c>
    </row>
    <row r="3710" spans="2:8">
      <c r="B3710" s="13">
        <v>42179</v>
      </c>
      <c r="C3710">
        <v>558.61975099999995</v>
      </c>
      <c r="D3710" s="262">
        <f t="shared" si="117"/>
        <v>8.2870351322467926</v>
      </c>
      <c r="E3710" s="105">
        <v>-8.1889959047361204E-3</v>
      </c>
      <c r="G3710">
        <v>3703</v>
      </c>
      <c r="H3710">
        <f t="shared" ca="1" si="118"/>
        <v>3.4454530267890178E-3</v>
      </c>
    </row>
    <row r="3711" spans="2:8">
      <c r="B3711" s="13">
        <v>38894</v>
      </c>
      <c r="C3711">
        <v>60.150494000000002</v>
      </c>
      <c r="D3711" s="262">
        <f t="shared" si="117"/>
        <v>-0.98580892309043755</v>
      </c>
      <c r="E3711" s="105">
        <v>-8.1971052817250301E-3</v>
      </c>
      <c r="G3711">
        <v>3704</v>
      </c>
      <c r="H3711">
        <f t="shared" ca="1" si="118"/>
        <v>-4.7349406032955448E-2</v>
      </c>
    </row>
    <row r="3712" spans="2:8">
      <c r="B3712" s="13">
        <v>44420</v>
      </c>
      <c r="C3712">
        <v>4238.6137699999999</v>
      </c>
      <c r="D3712" s="262">
        <f t="shared" si="117"/>
        <v>3.9231549704179405</v>
      </c>
      <c r="E3712" s="105">
        <v>-8.2003286935014141E-3</v>
      </c>
      <c r="G3712">
        <v>3705</v>
      </c>
      <c r="H3712">
        <f t="shared" ca="1" si="118"/>
        <v>-2.3066198945227824E-3</v>
      </c>
    </row>
    <row r="3713" spans="2:8">
      <c r="B3713" s="13">
        <v>42263</v>
      </c>
      <c r="C3713">
        <v>860.95477300000005</v>
      </c>
      <c r="D3713" s="262">
        <f t="shared" si="117"/>
        <v>7.6404596656907824</v>
      </c>
      <c r="E3713" s="105">
        <v>-8.2044234418081428E-3</v>
      </c>
      <c r="G3713">
        <v>3706</v>
      </c>
      <c r="H3713">
        <f t="shared" ca="1" si="118"/>
        <v>6.7833562945517961E-3</v>
      </c>
    </row>
    <row r="3714" spans="2:8">
      <c r="B3714" s="13">
        <v>40702</v>
      </c>
      <c r="C3714">
        <v>99.642241999999996</v>
      </c>
      <c r="D3714" s="262">
        <f t="shared" si="117"/>
        <v>0.14506420000902562</v>
      </c>
      <c r="E3714" s="105">
        <v>-8.2084432190063315E-3</v>
      </c>
      <c r="G3714">
        <v>3707</v>
      </c>
      <c r="H3714">
        <f t="shared" ca="1" si="118"/>
        <v>-3.6257489979954483E-2</v>
      </c>
    </row>
    <row r="3715" spans="2:8">
      <c r="B3715" s="13">
        <v>41051</v>
      </c>
      <c r="C3715">
        <v>87.018912999999998</v>
      </c>
      <c r="D3715" s="262">
        <f t="shared" si="117"/>
        <v>-0.98800947631769986</v>
      </c>
      <c r="E3715" s="105">
        <v>-8.2087649294682631E-3</v>
      </c>
      <c r="G3715">
        <v>3708</v>
      </c>
      <c r="H3715">
        <f t="shared" ca="1" si="118"/>
        <v>1.7546383752667745E-3</v>
      </c>
    </row>
    <row r="3716" spans="2:8">
      <c r="B3716" s="13">
        <v>44853</v>
      </c>
      <c r="C3716">
        <v>7257.3071289999998</v>
      </c>
      <c r="D3716" s="262">
        <f t="shared" si="117"/>
        <v>19.659846868533037</v>
      </c>
      <c r="E3716" s="105">
        <v>-8.2103930444945763E-3</v>
      </c>
      <c r="G3716">
        <v>3709</v>
      </c>
      <c r="H3716">
        <f t="shared" ca="1" si="118"/>
        <v>-3.9690836720065233E-3</v>
      </c>
    </row>
    <row r="3717" spans="2:8">
      <c r="B3717" s="13">
        <v>42044</v>
      </c>
      <c r="C3717">
        <v>351.27593999999999</v>
      </c>
      <c r="D3717" s="262">
        <f t="shared" si="117"/>
        <v>2.2689074066250301</v>
      </c>
      <c r="E3717" s="105">
        <v>-8.2109075287632484E-3</v>
      </c>
      <c r="G3717">
        <v>3710</v>
      </c>
      <c r="H3717">
        <f t="shared" ca="1" si="118"/>
        <v>3.2089139216427663E-2</v>
      </c>
    </row>
    <row r="3718" spans="2:8">
      <c r="B3718" s="13">
        <v>39363</v>
      </c>
      <c r="C3718">
        <v>107.45974</v>
      </c>
      <c r="D3718" s="262">
        <f t="shared" si="117"/>
        <v>-5.7247672575657133E-2</v>
      </c>
      <c r="E3718" s="105">
        <v>-8.2201361610173135E-3</v>
      </c>
      <c r="G3718">
        <v>3711</v>
      </c>
      <c r="H3718">
        <f t="shared" ca="1" si="118"/>
        <v>1.6001249193628522E-2</v>
      </c>
    </row>
    <row r="3719" spans="2:8">
      <c r="B3719" s="13">
        <v>39328</v>
      </c>
      <c r="C3719">
        <v>113.985123</v>
      </c>
      <c r="D3719" s="262">
        <f t="shared" si="117"/>
        <v>-0.98253632013193792</v>
      </c>
      <c r="E3719" s="105">
        <v>-8.2238285485923494E-3</v>
      </c>
      <c r="G3719">
        <v>3712</v>
      </c>
      <c r="H3719">
        <f t="shared" ca="1" si="118"/>
        <v>-1.0752898568467304E-3</v>
      </c>
    </row>
    <row r="3720" spans="2:8">
      <c r="B3720" s="13">
        <v>44956</v>
      </c>
      <c r="C3720">
        <v>6526.9819340000004</v>
      </c>
      <c r="D3720" s="262">
        <f t="shared" ref="D3720:D3783" si="119">(C3720-C3721)/C3721</f>
        <v>5.5633253901021842</v>
      </c>
      <c r="E3720" s="105">
        <v>-8.224447424385016E-3</v>
      </c>
      <c r="G3720">
        <v>3713</v>
      </c>
      <c r="H3720">
        <f t="shared" ca="1" si="118"/>
        <v>-1.2902017537939346E-2</v>
      </c>
    </row>
    <row r="3721" spans="2:8">
      <c r="B3721" s="13">
        <v>43410</v>
      </c>
      <c r="C3721">
        <v>994.46264599999995</v>
      </c>
      <c r="D3721" s="262">
        <f t="shared" si="119"/>
        <v>45.614056318176203</v>
      </c>
      <c r="E3721" s="105">
        <v>-8.2327522482241039E-3</v>
      </c>
      <c r="G3721">
        <v>3714</v>
      </c>
      <c r="H3721">
        <f t="shared" ref="H3721:H3784" ca="1" si="120">_xlfn.NORM.INV(RAND(),N$9,N$10)</f>
        <v>-6.2114411567920122E-2</v>
      </c>
    </row>
    <row r="3722" spans="2:8">
      <c r="B3722" s="13">
        <v>37746</v>
      </c>
      <c r="C3722">
        <v>21.333964999999999</v>
      </c>
      <c r="D3722" s="262">
        <f t="shared" si="119"/>
        <v>-0.96114419365490267</v>
      </c>
      <c r="E3722" s="105">
        <v>-8.2334793480344746E-3</v>
      </c>
      <c r="G3722">
        <v>3715</v>
      </c>
      <c r="H3722">
        <f t="shared" ca="1" si="120"/>
        <v>-2.6778863631155122E-4</v>
      </c>
    </row>
    <row r="3723" spans="2:8">
      <c r="B3723" s="13">
        <v>42195</v>
      </c>
      <c r="C3723">
        <v>549.05474900000002</v>
      </c>
      <c r="D3723" s="262">
        <f t="shared" si="119"/>
        <v>-0.39963925109733306</v>
      </c>
      <c r="E3723" s="105">
        <v>-8.2485783812039793E-3</v>
      </c>
      <c r="G3723">
        <v>3716</v>
      </c>
      <c r="H3723">
        <f t="shared" ca="1" si="120"/>
        <v>1.9061794837585178E-2</v>
      </c>
    </row>
    <row r="3724" spans="2:8">
      <c r="B3724" s="13">
        <v>43861</v>
      </c>
      <c r="C3724">
        <v>914.541382</v>
      </c>
      <c r="D3724" s="262">
        <f t="shared" si="119"/>
        <v>9.274579758088354</v>
      </c>
      <c r="E3724" s="105">
        <v>-8.2541317760611143E-3</v>
      </c>
      <c r="G3724">
        <v>3717</v>
      </c>
      <c r="H3724">
        <f t="shared" ca="1" si="120"/>
        <v>-3.2051654762464167E-2</v>
      </c>
    </row>
    <row r="3725" spans="2:8">
      <c r="B3725" s="13">
        <v>41079</v>
      </c>
      <c r="C3725">
        <v>89.010101000000006</v>
      </c>
      <c r="D3725" s="262">
        <f t="shared" si="119"/>
        <v>-0.98677101413337098</v>
      </c>
      <c r="E3725" s="105">
        <v>-8.2606081816812994E-3</v>
      </c>
      <c r="G3725">
        <v>3718</v>
      </c>
      <c r="H3725">
        <f t="shared" ca="1" si="120"/>
        <v>3.28118893345812E-2</v>
      </c>
    </row>
    <row r="3726" spans="2:8">
      <c r="B3726" s="13">
        <v>44691</v>
      </c>
      <c r="C3726">
        <v>6728.4145509999998</v>
      </c>
      <c r="D3726" s="262">
        <f t="shared" si="119"/>
        <v>52.06299114055642</v>
      </c>
      <c r="E3726" s="105">
        <v>-8.2647761755190348E-3</v>
      </c>
      <c r="G3726">
        <v>3719</v>
      </c>
      <c r="H3726">
        <f t="shared" ca="1" si="120"/>
        <v>1.0799095236093206E-2</v>
      </c>
    </row>
    <row r="3727" spans="2:8">
      <c r="B3727" s="13">
        <v>40289</v>
      </c>
      <c r="C3727">
        <v>126.80051400000001</v>
      </c>
      <c r="D3727" s="262">
        <f t="shared" si="119"/>
        <v>-0.85538863322724223</v>
      </c>
      <c r="E3727" s="105">
        <v>-8.2771915956743308E-3</v>
      </c>
      <c r="G3727">
        <v>3720</v>
      </c>
      <c r="H3727">
        <f t="shared" ca="1" si="120"/>
        <v>2.964944785054122E-2</v>
      </c>
    </row>
    <row r="3728" spans="2:8">
      <c r="B3728" s="13">
        <v>43087</v>
      </c>
      <c r="C3728">
        <v>876.83642599999996</v>
      </c>
      <c r="D3728" s="262">
        <f t="shared" si="119"/>
        <v>7.0526649039520359</v>
      </c>
      <c r="E3728" s="105">
        <v>-8.3062639786477144E-3</v>
      </c>
      <c r="G3728">
        <v>3721</v>
      </c>
      <c r="H3728">
        <f t="shared" ca="1" si="120"/>
        <v>3.1613854943584349E-3</v>
      </c>
    </row>
    <row r="3729" spans="2:8">
      <c r="B3729" s="13">
        <v>40239</v>
      </c>
      <c r="C3729">
        <v>108.887733</v>
      </c>
      <c r="D3729" s="262">
        <f t="shared" si="119"/>
        <v>-0.87926854360434836</v>
      </c>
      <c r="E3729" s="105">
        <v>-8.3884669380187449E-3</v>
      </c>
      <c r="G3729">
        <v>3722</v>
      </c>
      <c r="H3729">
        <f t="shared" ca="1" si="120"/>
        <v>4.8314901425403421E-2</v>
      </c>
    </row>
    <row r="3730" spans="2:8">
      <c r="B3730" s="13">
        <v>43551</v>
      </c>
      <c r="C3730">
        <v>901.90026899999998</v>
      </c>
      <c r="D3730" s="262">
        <f t="shared" si="119"/>
        <v>12.107660190485536</v>
      </c>
      <c r="E3730" s="105">
        <v>-8.3981995722696313E-3</v>
      </c>
      <c r="G3730">
        <v>3723</v>
      </c>
      <c r="H3730">
        <f t="shared" ca="1" si="120"/>
        <v>4.9584149143433029E-3</v>
      </c>
    </row>
    <row r="3731" spans="2:8">
      <c r="B3731" s="13">
        <v>38622</v>
      </c>
      <c r="C3731">
        <v>68.807113999999999</v>
      </c>
      <c r="D3731" s="262">
        <f t="shared" si="119"/>
        <v>-0.98827275099632128</v>
      </c>
      <c r="E3731" s="105">
        <v>-8.3991580853424643E-3</v>
      </c>
      <c r="G3731">
        <v>3724</v>
      </c>
      <c r="H3731">
        <f t="shared" ca="1" si="120"/>
        <v>6.3431883950290452E-2</v>
      </c>
    </row>
    <row r="3732" spans="2:8">
      <c r="B3732" s="13">
        <v>44539</v>
      </c>
      <c r="C3732">
        <v>5867.2851559999999</v>
      </c>
      <c r="D3732" s="262">
        <f t="shared" si="119"/>
        <v>3.7580572500047418</v>
      </c>
      <c r="E3732" s="105">
        <v>-8.4004808063647823E-3</v>
      </c>
      <c r="G3732">
        <v>3725</v>
      </c>
      <c r="H3732">
        <f t="shared" ca="1" si="120"/>
        <v>-8.4356061085667303E-3</v>
      </c>
    </row>
    <row r="3733" spans="2:8">
      <c r="B3733" s="13">
        <v>43270</v>
      </c>
      <c r="C3733">
        <v>1233.126221</v>
      </c>
      <c r="D3733" s="262">
        <f t="shared" si="119"/>
        <v>0.28448230785690237</v>
      </c>
      <c r="E3733" s="105">
        <v>-8.4043132403160987E-3</v>
      </c>
      <c r="G3733">
        <v>3726</v>
      </c>
      <c r="H3733">
        <f t="shared" ca="1" si="120"/>
        <v>-9.6964803484791626E-3</v>
      </c>
    </row>
    <row r="3734" spans="2:8">
      <c r="B3734" s="13">
        <v>43881</v>
      </c>
      <c r="C3734">
        <v>960.01806599999998</v>
      </c>
      <c r="D3734" s="262">
        <f t="shared" si="119"/>
        <v>2.4467800216124833</v>
      </c>
      <c r="E3734" s="105">
        <v>-8.4090463937392182E-3</v>
      </c>
      <c r="G3734">
        <v>3727</v>
      </c>
      <c r="H3734">
        <f t="shared" ca="1" si="120"/>
        <v>3.8633142888945221E-3</v>
      </c>
    </row>
    <row r="3735" spans="2:8">
      <c r="B3735" s="13">
        <v>41971</v>
      </c>
      <c r="C3735">
        <v>278.52606200000002</v>
      </c>
      <c r="D3735" s="262">
        <f t="shared" si="119"/>
        <v>1.8658240937589323</v>
      </c>
      <c r="E3735" s="105">
        <v>-8.412167959033108E-3</v>
      </c>
      <c r="G3735">
        <v>3728</v>
      </c>
      <c r="H3735">
        <f t="shared" ca="1" si="120"/>
        <v>-2.2172205012216069E-2</v>
      </c>
    </row>
    <row r="3736" spans="2:8">
      <c r="B3736" s="13">
        <v>40688</v>
      </c>
      <c r="C3736">
        <v>97.188820000000007</v>
      </c>
      <c r="D3736" s="262">
        <f t="shared" si="119"/>
        <v>-0.85717652591890237</v>
      </c>
      <c r="E3736" s="105">
        <v>-8.4139025099155378E-3</v>
      </c>
      <c r="G3736">
        <v>3729</v>
      </c>
      <c r="H3736">
        <f t="shared" ca="1" si="120"/>
        <v>7.6757908999797115E-3</v>
      </c>
    </row>
    <row r="3737" spans="2:8">
      <c r="B3737" s="13">
        <v>42783</v>
      </c>
      <c r="C3737">
        <v>680.48211700000002</v>
      </c>
      <c r="D3737" s="262">
        <f t="shared" si="119"/>
        <v>-0.45522248148923034</v>
      </c>
      <c r="E3737" s="105">
        <v>-8.4267132369708481E-3</v>
      </c>
      <c r="G3737">
        <v>3730</v>
      </c>
      <c r="H3737">
        <f t="shared" ca="1" si="120"/>
        <v>-5.8013199048794631E-3</v>
      </c>
    </row>
    <row r="3738" spans="2:8">
      <c r="B3738" s="13">
        <v>44092</v>
      </c>
      <c r="C3738">
        <v>1249.100952</v>
      </c>
      <c r="D3738" s="262">
        <f t="shared" si="119"/>
        <v>18.431677187677955</v>
      </c>
      <c r="E3738" s="105">
        <v>-8.4484981699803723E-3</v>
      </c>
      <c r="G3738">
        <v>3731</v>
      </c>
      <c r="H3738">
        <f t="shared" ca="1" si="120"/>
        <v>2.8402683234341451E-2</v>
      </c>
    </row>
    <row r="3739" spans="2:8">
      <c r="B3739" s="13">
        <v>38769</v>
      </c>
      <c r="C3739">
        <v>64.281684999999996</v>
      </c>
      <c r="D3739" s="262">
        <f t="shared" si="119"/>
        <v>-0.44033580120956217</v>
      </c>
      <c r="E3739" s="105">
        <v>-8.4611462774084201E-3</v>
      </c>
      <c r="G3739">
        <v>3732</v>
      </c>
      <c r="H3739">
        <f t="shared" ca="1" si="120"/>
        <v>-4.4666269208767213E-2</v>
      </c>
    </row>
    <row r="3740" spans="2:8">
      <c r="B3740" s="13">
        <v>39335</v>
      </c>
      <c r="C3740">
        <v>114.857597</v>
      </c>
      <c r="D3740" s="262">
        <f t="shared" si="119"/>
        <v>0.2876303666139497</v>
      </c>
      <c r="E3740" s="105">
        <v>-8.4733448733589293E-3</v>
      </c>
      <c r="G3740">
        <v>3733</v>
      </c>
      <c r="H3740">
        <f t="shared" ca="1" si="120"/>
        <v>-2.3241955018377232E-2</v>
      </c>
    </row>
    <row r="3741" spans="2:8">
      <c r="B3741" s="13">
        <v>40969</v>
      </c>
      <c r="C3741">
        <v>89.200751999999994</v>
      </c>
      <c r="D3741" s="262">
        <f t="shared" si="119"/>
        <v>1.9610041038772561</v>
      </c>
      <c r="E3741" s="105">
        <v>-8.4766638446654129E-3</v>
      </c>
      <c r="G3741">
        <v>3734</v>
      </c>
      <c r="H3741">
        <f t="shared" ca="1" si="120"/>
        <v>-8.3365093545891954E-4</v>
      </c>
    </row>
    <row r="3742" spans="2:8">
      <c r="B3742" s="13">
        <v>38142</v>
      </c>
      <c r="C3742">
        <v>30.125170000000001</v>
      </c>
      <c r="D3742" s="262">
        <f t="shared" si="119"/>
        <v>0.14364281493609965</v>
      </c>
      <c r="E3742" s="105">
        <v>-8.4790770353267379E-3</v>
      </c>
      <c r="G3742">
        <v>3735</v>
      </c>
      <c r="H3742">
        <f t="shared" ca="1" si="120"/>
        <v>-3.0706832188511821E-2</v>
      </c>
    </row>
    <row r="3743" spans="2:8">
      <c r="B3743" s="13">
        <v>37853</v>
      </c>
      <c r="C3743">
        <v>26.341415000000001</v>
      </c>
      <c r="D3743" s="262">
        <f t="shared" si="119"/>
        <v>-0.95527229671444991</v>
      </c>
      <c r="E3743" s="105">
        <v>-8.4849032809030511E-3</v>
      </c>
      <c r="G3743">
        <v>3736</v>
      </c>
      <c r="H3743">
        <f t="shared" ca="1" si="120"/>
        <v>1.8517913919096216E-2</v>
      </c>
    </row>
    <row r="3744" spans="2:8">
      <c r="B3744" s="13">
        <v>42100</v>
      </c>
      <c r="C3744">
        <v>588.928406</v>
      </c>
      <c r="D3744" s="262">
        <f t="shared" si="119"/>
        <v>-0.78692752982272018</v>
      </c>
      <c r="E3744" s="105">
        <v>-8.4918851719412904E-3</v>
      </c>
      <c r="G3744">
        <v>3737</v>
      </c>
      <c r="H3744">
        <f t="shared" ca="1" si="120"/>
        <v>-4.6058477129282405E-2</v>
      </c>
    </row>
    <row r="3745" spans="2:8">
      <c r="B3745" s="13">
        <v>44232</v>
      </c>
      <c r="C3745">
        <v>2763.9816890000002</v>
      </c>
      <c r="D3745" s="262">
        <f t="shared" si="119"/>
        <v>-0.53864314843919114</v>
      </c>
      <c r="E3745" s="105">
        <v>-8.4978499495745232E-3</v>
      </c>
      <c r="G3745">
        <v>3738</v>
      </c>
      <c r="H3745">
        <f t="shared" ca="1" si="120"/>
        <v>2.407105866078911E-2</v>
      </c>
    </row>
    <row r="3746" spans="2:8">
      <c r="B3746" s="13">
        <v>45005</v>
      </c>
      <c r="C3746">
        <v>5990.984375</v>
      </c>
      <c r="D3746" s="262">
        <f t="shared" si="119"/>
        <v>227.13319445262093</v>
      </c>
      <c r="E3746" s="105">
        <v>-8.4979064181748814E-3</v>
      </c>
      <c r="G3746">
        <v>3739</v>
      </c>
      <c r="H3746">
        <f t="shared" ca="1" si="120"/>
        <v>2.4805786372338941E-2</v>
      </c>
    </row>
    <row r="3747" spans="2:8">
      <c r="B3747" s="13">
        <v>37845</v>
      </c>
      <c r="C3747">
        <v>26.260905999999999</v>
      </c>
      <c r="D3747" s="262">
        <f t="shared" si="119"/>
        <v>-0.96999729065230722</v>
      </c>
      <c r="E3747" s="105">
        <v>-8.5108066705816329E-3</v>
      </c>
      <c r="G3747">
        <v>3740</v>
      </c>
      <c r="H3747">
        <f t="shared" ca="1" si="120"/>
        <v>4.7058983902226034E-3</v>
      </c>
    </row>
    <row r="3748" spans="2:8">
      <c r="B3748" s="13">
        <v>43581</v>
      </c>
      <c r="C3748">
        <v>875.28448500000002</v>
      </c>
      <c r="D3748" s="262">
        <f t="shared" si="119"/>
        <v>6.4941538270962322</v>
      </c>
      <c r="E3748" s="105">
        <v>-8.5447198937570953E-3</v>
      </c>
      <c r="G3748">
        <v>3741</v>
      </c>
      <c r="H3748">
        <f t="shared" ca="1" si="120"/>
        <v>1.1601940987277931E-2</v>
      </c>
    </row>
    <row r="3749" spans="2:8">
      <c r="B3749" s="13">
        <v>40505</v>
      </c>
      <c r="C3749">
        <v>116.79563899999999</v>
      </c>
      <c r="D3749" s="262">
        <f t="shared" si="119"/>
        <v>7.4797618542364636E-2</v>
      </c>
      <c r="E3749" s="105">
        <v>-8.5753876271191295E-3</v>
      </c>
      <c r="G3749">
        <v>3742</v>
      </c>
      <c r="H3749">
        <f t="shared" ca="1" si="120"/>
        <v>3.56831522559031E-2</v>
      </c>
    </row>
    <row r="3750" spans="2:8">
      <c r="B3750" s="13">
        <v>39105</v>
      </c>
      <c r="C3750">
        <v>108.667564</v>
      </c>
      <c r="D3750" s="262">
        <f t="shared" si="119"/>
        <v>0.67476951483118941</v>
      </c>
      <c r="E3750" s="105">
        <v>-8.6094714047578388E-3</v>
      </c>
      <c r="G3750">
        <v>3743</v>
      </c>
      <c r="H3750">
        <f t="shared" ca="1" si="120"/>
        <v>-3.9690075099995947E-2</v>
      </c>
    </row>
    <row r="3751" spans="2:8">
      <c r="B3751" s="13">
        <v>39654</v>
      </c>
      <c r="C3751">
        <v>64.885086000000001</v>
      </c>
      <c r="D3751" s="262">
        <f t="shared" si="119"/>
        <v>-0.18740543589663688</v>
      </c>
      <c r="E3751" s="105">
        <v>-8.6232171379964466E-3</v>
      </c>
      <c r="G3751">
        <v>3744</v>
      </c>
      <c r="H3751">
        <f t="shared" ca="1" si="120"/>
        <v>-3.6921393341693663E-2</v>
      </c>
    </row>
    <row r="3752" spans="2:8">
      <c r="B3752" s="13">
        <v>41446</v>
      </c>
      <c r="C3752">
        <v>79.849273999999994</v>
      </c>
      <c r="D3752" s="262">
        <f t="shared" si="119"/>
        <v>-0.98852034579774173</v>
      </c>
      <c r="E3752" s="105">
        <v>-8.6673799774243231E-3</v>
      </c>
      <c r="G3752">
        <v>3745</v>
      </c>
      <c r="H3752">
        <f t="shared" ca="1" si="120"/>
        <v>-5.5104572810382047E-3</v>
      </c>
    </row>
    <row r="3753" spans="2:8">
      <c r="B3753" s="13">
        <v>44895</v>
      </c>
      <c r="C3753">
        <v>6955.7211909999996</v>
      </c>
      <c r="D3753" s="262">
        <f t="shared" si="119"/>
        <v>0.17639407425951284</v>
      </c>
      <c r="E3753" s="105">
        <v>-8.6825507840692963E-3</v>
      </c>
      <c r="G3753">
        <v>3746</v>
      </c>
      <c r="H3753">
        <f t="shared" ca="1" si="120"/>
        <v>2.9318535988400892E-2</v>
      </c>
    </row>
    <row r="3754" spans="2:8">
      <c r="B3754" s="13">
        <v>45016</v>
      </c>
      <c r="C3754">
        <v>5912.7475590000004</v>
      </c>
      <c r="D3754" s="262">
        <f t="shared" si="119"/>
        <v>0.66058839639249178</v>
      </c>
      <c r="E3754" s="105">
        <v>-8.6835612096660547E-3</v>
      </c>
      <c r="G3754">
        <v>3747</v>
      </c>
      <c r="H3754">
        <f t="shared" ca="1" si="120"/>
        <v>4.1400144606532102E-2</v>
      </c>
    </row>
    <row r="3755" spans="2:8">
      <c r="B3755" s="13">
        <v>44333</v>
      </c>
      <c r="C3755">
        <v>3560.6340329999998</v>
      </c>
      <c r="D3755" s="262">
        <f t="shared" si="119"/>
        <v>-0.53809887875745954</v>
      </c>
      <c r="E3755" s="105">
        <v>-8.6980808790148665E-3</v>
      </c>
      <c r="G3755">
        <v>3748</v>
      </c>
      <c r="H3755">
        <f t="shared" ca="1" si="120"/>
        <v>3.4678180578681612E-2</v>
      </c>
    </row>
    <row r="3756" spans="2:8">
      <c r="B3756" s="13">
        <v>45341</v>
      </c>
      <c r="C3756">
        <v>7708.6499020000001</v>
      </c>
      <c r="D3756" s="262">
        <f t="shared" si="119"/>
        <v>-5.6601580627813085E-2</v>
      </c>
      <c r="E3756">
        <v>-8.6994977941182335E-3</v>
      </c>
      <c r="G3756">
        <v>3749</v>
      </c>
      <c r="H3756">
        <f t="shared" ca="1" si="120"/>
        <v>2.1790693754130747E-2</v>
      </c>
    </row>
    <row r="3757" spans="2:8">
      <c r="B3757" s="13">
        <v>45237</v>
      </c>
      <c r="C3757">
        <v>8171.1499020000001</v>
      </c>
      <c r="D3757" s="262">
        <f t="shared" si="119"/>
        <v>98.849253756913527</v>
      </c>
      <c r="E3757">
        <v>-8.7045197195807188E-3</v>
      </c>
      <c r="G3757">
        <v>3750</v>
      </c>
      <c r="H3757">
        <f t="shared" ca="1" si="120"/>
        <v>-1.3999598893364997E-2</v>
      </c>
    </row>
    <row r="3758" spans="2:8">
      <c r="B3758" s="13">
        <v>38841</v>
      </c>
      <c r="C3758">
        <v>81.834862000000001</v>
      </c>
      <c r="D3758" s="262">
        <f t="shared" si="119"/>
        <v>-5.5435094038298091E-2</v>
      </c>
      <c r="E3758" s="105">
        <v>-8.7208486095480351E-3</v>
      </c>
      <c r="G3758">
        <v>3751</v>
      </c>
      <c r="H3758">
        <f t="shared" ca="1" si="120"/>
        <v>-2.6729537377215642E-2</v>
      </c>
    </row>
    <row r="3759" spans="2:8">
      <c r="B3759" s="13">
        <v>40799</v>
      </c>
      <c r="C3759">
        <v>86.637626999999995</v>
      </c>
      <c r="D3759" s="262">
        <f t="shared" si="119"/>
        <v>0.69433160542238492</v>
      </c>
      <c r="E3759" s="105">
        <v>-8.7251623016733719E-3</v>
      </c>
      <c r="G3759">
        <v>3752</v>
      </c>
      <c r="H3759">
        <f t="shared" ca="1" si="120"/>
        <v>-1.8449404899680829E-2</v>
      </c>
    </row>
    <row r="3760" spans="2:8">
      <c r="B3760" s="13">
        <v>38287</v>
      </c>
      <c r="C3760">
        <v>51.133808000000002</v>
      </c>
      <c r="D3760" s="262">
        <f t="shared" si="119"/>
        <v>-0.20057543026100538</v>
      </c>
      <c r="E3760" s="105">
        <v>-8.7291829002717966E-3</v>
      </c>
      <c r="G3760">
        <v>3753</v>
      </c>
      <c r="H3760">
        <f t="shared" ca="1" si="120"/>
        <v>7.8995342091395075E-3</v>
      </c>
    </row>
    <row r="3761" spans="2:8">
      <c r="B3761" s="13">
        <v>39520</v>
      </c>
      <c r="C3761">
        <v>63.963267999999999</v>
      </c>
      <c r="D3761" s="262">
        <f t="shared" si="119"/>
        <v>-4.0926318280709265E-2</v>
      </c>
      <c r="E3761" s="105">
        <v>-8.7325180445708799E-3</v>
      </c>
      <c r="G3761">
        <v>3754</v>
      </c>
      <c r="H3761">
        <f t="shared" ca="1" si="120"/>
        <v>1.9045746854265997E-2</v>
      </c>
    </row>
    <row r="3762" spans="2:8">
      <c r="B3762" s="13">
        <v>40142</v>
      </c>
      <c r="C3762">
        <v>66.692757</v>
      </c>
      <c r="D3762" s="262">
        <f t="shared" si="119"/>
        <v>-0.92810810389300646</v>
      </c>
      <c r="E3762" s="105">
        <v>-8.7388933256893099E-3</v>
      </c>
      <c r="G3762">
        <v>3755</v>
      </c>
      <c r="H3762">
        <f t="shared" ca="1" si="120"/>
        <v>2.0508909016663423E-2</v>
      </c>
    </row>
    <row r="3763" spans="2:8">
      <c r="B3763" s="13">
        <v>43179</v>
      </c>
      <c r="C3763">
        <v>927.681152</v>
      </c>
      <c r="D3763" s="262">
        <f t="shared" si="119"/>
        <v>-0.19728701276039581</v>
      </c>
      <c r="E3763" s="105">
        <v>-8.7529533647533291E-3</v>
      </c>
      <c r="G3763">
        <v>3756</v>
      </c>
      <c r="H3763">
        <f t="shared" ca="1" si="120"/>
        <v>1.4178655276993911E-2</v>
      </c>
    </row>
    <row r="3764" spans="2:8">
      <c r="B3764" s="13">
        <v>43249</v>
      </c>
      <c r="C3764">
        <v>1155.682251</v>
      </c>
      <c r="D3764" s="262">
        <f t="shared" si="119"/>
        <v>-8.7091289007574124E-2</v>
      </c>
      <c r="E3764" s="105">
        <v>-8.7623970877768707E-3</v>
      </c>
      <c r="G3764">
        <v>3757</v>
      </c>
      <c r="H3764">
        <f t="shared" ca="1" si="120"/>
        <v>1.1710877942409098E-2</v>
      </c>
    </row>
    <row r="3765" spans="2:8">
      <c r="B3765" s="13">
        <v>43355</v>
      </c>
      <c r="C3765">
        <v>1265.934082</v>
      </c>
      <c r="D3765" s="262">
        <f t="shared" si="119"/>
        <v>-0.83605712217761907</v>
      </c>
      <c r="E3765" s="105">
        <v>-8.7669443269904265E-3</v>
      </c>
      <c r="G3765">
        <v>3758</v>
      </c>
      <c r="H3765">
        <f t="shared" ca="1" si="120"/>
        <v>-4.3040412018321471E-3</v>
      </c>
    </row>
    <row r="3766" spans="2:8">
      <c r="B3766" s="13">
        <v>45328</v>
      </c>
      <c r="C3766">
        <v>7721.7998049999997</v>
      </c>
      <c r="D3766" s="262">
        <f t="shared" si="119"/>
        <v>0.60407949608289013</v>
      </c>
      <c r="E3766">
        <v>-8.7739129361878686E-3</v>
      </c>
      <c r="G3766">
        <v>3759</v>
      </c>
      <c r="H3766">
        <f t="shared" ca="1" si="120"/>
        <v>2.3179653654136555E-3</v>
      </c>
    </row>
    <row r="3767" spans="2:8">
      <c r="B3767" s="13">
        <v>44445</v>
      </c>
      <c r="C3767">
        <v>4813.8510740000002</v>
      </c>
      <c r="D3767" s="262">
        <f t="shared" si="119"/>
        <v>3.9475813226052718</v>
      </c>
      <c r="E3767" s="105">
        <v>-8.7814249253830474E-3</v>
      </c>
      <c r="G3767">
        <v>3760</v>
      </c>
      <c r="H3767">
        <f t="shared" ca="1" si="120"/>
        <v>-2.0592044446360491E-2</v>
      </c>
    </row>
    <row r="3768" spans="2:8">
      <c r="B3768" s="13">
        <v>43200</v>
      </c>
      <c r="C3768">
        <v>972.97058100000004</v>
      </c>
      <c r="D3768" s="262">
        <f t="shared" si="119"/>
        <v>23.372643613256226</v>
      </c>
      <c r="E3768" s="105">
        <v>-8.8720692890880883E-3</v>
      </c>
      <c r="G3768">
        <v>3761</v>
      </c>
      <c r="H3768">
        <f t="shared" ca="1" si="120"/>
        <v>-1.1586262710138282E-3</v>
      </c>
    </row>
    <row r="3769" spans="2:8">
      <c r="B3769" s="13">
        <v>39926</v>
      </c>
      <c r="C3769">
        <v>39.920600999999998</v>
      </c>
      <c r="D3769" s="262">
        <f t="shared" si="119"/>
        <v>-0.52979628542302093</v>
      </c>
      <c r="E3769" s="105">
        <v>-8.8745112753600627E-3</v>
      </c>
      <c r="G3769">
        <v>3762</v>
      </c>
      <c r="H3769">
        <f t="shared" ca="1" si="120"/>
        <v>-1.2186059053033027E-2</v>
      </c>
    </row>
    <row r="3770" spans="2:8">
      <c r="B3770" s="13">
        <v>40938</v>
      </c>
      <c r="C3770">
        <v>84.900649999999999</v>
      </c>
      <c r="D3770" s="262">
        <f t="shared" si="119"/>
        <v>-0.89836430439768389</v>
      </c>
      <c r="E3770" s="105">
        <v>-8.9018146506957638E-3</v>
      </c>
      <c r="G3770">
        <v>3763</v>
      </c>
      <c r="H3770">
        <f t="shared" ca="1" si="120"/>
        <v>4.7617288829464685E-2</v>
      </c>
    </row>
    <row r="3771" spans="2:8">
      <c r="B3771" s="13">
        <v>43999</v>
      </c>
      <c r="C3771">
        <v>835.34283400000004</v>
      </c>
      <c r="D3771" s="262">
        <f t="shared" si="119"/>
        <v>8.8636721481137979</v>
      </c>
      <c r="E3771" s="105">
        <v>-8.9162554766893005E-3</v>
      </c>
      <c r="G3771">
        <v>3764</v>
      </c>
      <c r="H3771">
        <f t="shared" ca="1" si="120"/>
        <v>-2.9340756235808688E-2</v>
      </c>
    </row>
    <row r="3772" spans="2:8">
      <c r="B3772" s="13">
        <v>41012</v>
      </c>
      <c r="C3772">
        <v>84.688828000000001</v>
      </c>
      <c r="D3772" s="262">
        <f t="shared" si="119"/>
        <v>2.8821529916081706E-2</v>
      </c>
      <c r="E3772" s="105">
        <v>-8.9237882155628247E-3</v>
      </c>
      <c r="G3772">
        <v>3765</v>
      </c>
      <c r="H3772">
        <f t="shared" ca="1" si="120"/>
        <v>-1.2108757756169092E-2</v>
      </c>
    </row>
    <row r="3773" spans="2:8">
      <c r="B3773" s="13">
        <v>40997</v>
      </c>
      <c r="C3773">
        <v>82.316344999999998</v>
      </c>
      <c r="D3773" s="262">
        <f t="shared" si="119"/>
        <v>0.31556417642792989</v>
      </c>
      <c r="E3773" s="105">
        <v>-8.9261647548960661E-3</v>
      </c>
      <c r="G3773">
        <v>3766</v>
      </c>
      <c r="H3773">
        <f t="shared" ca="1" si="120"/>
        <v>2.5730692045567358E-2</v>
      </c>
    </row>
    <row r="3774" spans="2:8">
      <c r="B3774" s="13">
        <v>39693</v>
      </c>
      <c r="C3774">
        <v>62.571136000000003</v>
      </c>
      <c r="D3774" s="262">
        <f t="shared" si="119"/>
        <v>2.6761392614990762E-2</v>
      </c>
      <c r="E3774" s="105">
        <v>-8.9391997851224914E-3</v>
      </c>
      <c r="G3774">
        <v>3767</v>
      </c>
      <c r="H3774">
        <f t="shared" ca="1" si="120"/>
        <v>9.0920993046266982E-3</v>
      </c>
    </row>
    <row r="3775" spans="2:8">
      <c r="B3775" s="13">
        <v>38502</v>
      </c>
      <c r="C3775">
        <v>60.940289</v>
      </c>
      <c r="D3775" s="262">
        <f t="shared" si="119"/>
        <v>-0.38460419487701275</v>
      </c>
      <c r="E3775" s="105">
        <v>-8.9502556209931222E-3</v>
      </c>
      <c r="G3775">
        <v>3768</v>
      </c>
      <c r="H3775">
        <f t="shared" ca="1" si="120"/>
        <v>-1.1289763690856573E-2</v>
      </c>
    </row>
    <row r="3776" spans="2:8">
      <c r="B3776" s="13">
        <v>41190</v>
      </c>
      <c r="C3776">
        <v>99.026168999999996</v>
      </c>
      <c r="D3776" s="262">
        <f t="shared" si="119"/>
        <v>-0.98591407432552358</v>
      </c>
      <c r="E3776" s="105">
        <v>-8.952032363436474E-3</v>
      </c>
      <c r="G3776">
        <v>3769</v>
      </c>
      <c r="H3776">
        <f t="shared" ca="1" si="120"/>
        <v>3.7589690887923778E-2</v>
      </c>
    </row>
    <row r="3777" spans="2:8">
      <c r="B3777" s="13">
        <v>45406</v>
      </c>
      <c r="C3777">
        <v>7030.1499020000001</v>
      </c>
      <c r="D3777" s="262">
        <f t="shared" si="119"/>
        <v>66.968047867512198</v>
      </c>
      <c r="E3777">
        <v>-8.9865942402185314E-3</v>
      </c>
      <c r="G3777">
        <v>3770</v>
      </c>
      <c r="H3777">
        <f t="shared" ca="1" si="120"/>
        <v>-2.8615934444091618E-3</v>
      </c>
    </row>
    <row r="3778" spans="2:8">
      <c r="B3778" s="13">
        <v>41107</v>
      </c>
      <c r="C3778">
        <v>103.433159</v>
      </c>
      <c r="D3778" s="262">
        <f t="shared" si="119"/>
        <v>-0.98221107767769344</v>
      </c>
      <c r="E3778" s="105">
        <v>-8.9882015327416853E-3</v>
      </c>
      <c r="G3778">
        <v>3771</v>
      </c>
      <c r="H3778">
        <f t="shared" ca="1" si="120"/>
        <v>-1.336007580417382E-2</v>
      </c>
    </row>
    <row r="3779" spans="2:8">
      <c r="B3779" s="13">
        <v>44538</v>
      </c>
      <c r="C3779">
        <v>5814.4702150000003</v>
      </c>
      <c r="D3779" s="262">
        <f t="shared" si="119"/>
        <v>62.871180105984628</v>
      </c>
      <c r="E3779" s="105">
        <v>-9.0015977740556981E-3</v>
      </c>
      <c r="G3779">
        <v>3772</v>
      </c>
      <c r="H3779">
        <f t="shared" ca="1" si="120"/>
        <v>-3.8831284973410624E-2</v>
      </c>
    </row>
    <row r="3780" spans="2:8">
      <c r="B3780" s="13">
        <v>41474</v>
      </c>
      <c r="C3780">
        <v>91.034332000000006</v>
      </c>
      <c r="D3780" s="262">
        <f t="shared" si="119"/>
        <v>0.91726365853194192</v>
      </c>
      <c r="E3780" s="105">
        <v>-9.0136818838185626E-3</v>
      </c>
      <c r="G3780">
        <v>3773</v>
      </c>
      <c r="H3780">
        <f t="shared" ca="1" si="120"/>
        <v>3.091098177097169E-5</v>
      </c>
    </row>
    <row r="3781" spans="2:8">
      <c r="B3781" s="13">
        <v>38230</v>
      </c>
      <c r="C3781">
        <v>47.481383999999998</v>
      </c>
      <c r="D3781" s="262">
        <f t="shared" si="119"/>
        <v>-0.12968193368039715</v>
      </c>
      <c r="E3781" s="105">
        <v>-9.0497128446266374E-3</v>
      </c>
      <c r="G3781">
        <v>3774</v>
      </c>
      <c r="H3781">
        <f t="shared" ca="1" si="120"/>
        <v>-2.6775453898944906E-2</v>
      </c>
    </row>
    <row r="3782" spans="2:8">
      <c r="B3782" s="13">
        <v>38917</v>
      </c>
      <c r="C3782">
        <v>54.556358000000003</v>
      </c>
      <c r="D3782" s="262">
        <f t="shared" si="119"/>
        <v>-0.8002965508674047</v>
      </c>
      <c r="E3782" s="105">
        <v>-9.0555950928484091E-3</v>
      </c>
      <c r="G3782">
        <v>3775</v>
      </c>
      <c r="H3782">
        <f t="shared" ca="1" si="120"/>
        <v>-2.6176122616020613E-2</v>
      </c>
    </row>
    <row r="3783" spans="2:8">
      <c r="B3783" s="13">
        <v>41835</v>
      </c>
      <c r="C3783">
        <v>273.18685900000003</v>
      </c>
      <c r="D3783" s="262">
        <f t="shared" si="119"/>
        <v>2.6032306521475341</v>
      </c>
      <c r="E3783" s="105">
        <v>-9.0652977761458871E-3</v>
      </c>
      <c r="G3783">
        <v>3776</v>
      </c>
      <c r="H3783">
        <f t="shared" ca="1" si="120"/>
        <v>3.210063045860579E-2</v>
      </c>
    </row>
    <row r="3784" spans="2:8">
      <c r="B3784" s="13">
        <v>41507</v>
      </c>
      <c r="C3784">
        <v>75.8172</v>
      </c>
      <c r="D3784" s="262">
        <f t="shared" ref="D3784:D3847" si="121">(C3784-C3785)/C3785</f>
        <v>1.7031110741587514</v>
      </c>
      <c r="E3784" s="105">
        <v>-9.0670057903495561E-3</v>
      </c>
      <c r="G3784">
        <v>3777</v>
      </c>
      <c r="H3784">
        <f t="shared" ca="1" si="120"/>
        <v>9.7991248839314291E-3</v>
      </c>
    </row>
    <row r="3785" spans="2:8">
      <c r="B3785" s="13">
        <v>37946</v>
      </c>
      <c r="C3785">
        <v>28.048126</v>
      </c>
      <c r="D3785" s="262">
        <f t="shared" si="121"/>
        <v>-0.99328234559626172</v>
      </c>
      <c r="E3785" s="105">
        <v>-9.1011922598601639E-3</v>
      </c>
      <c r="G3785">
        <v>3778</v>
      </c>
      <c r="H3785">
        <f t="shared" ref="H3785:H3848" ca="1" si="122">_xlfn.NORM.INV(RAND(),N$9,N$10)</f>
        <v>-5.6879585401307118E-3</v>
      </c>
    </row>
    <row r="3786" spans="2:8">
      <c r="B3786" s="13">
        <v>44414</v>
      </c>
      <c r="C3786">
        <v>4175.2856449999999</v>
      </c>
      <c r="D3786" s="262">
        <f t="shared" si="121"/>
        <v>42.356036064022241</v>
      </c>
      <c r="E3786" s="105">
        <v>-9.1018860130072047E-3</v>
      </c>
      <c r="G3786">
        <v>3779</v>
      </c>
      <c r="H3786">
        <f t="shared" ca="1" si="122"/>
        <v>7.4544548190592077E-3</v>
      </c>
    </row>
    <row r="3787" spans="2:8">
      <c r="B3787" s="13">
        <v>40687</v>
      </c>
      <c r="C3787">
        <v>96.302291999999994</v>
      </c>
      <c r="D3787" s="262">
        <f t="shared" si="121"/>
        <v>2.8427626048266298E-2</v>
      </c>
      <c r="E3787" s="105">
        <v>-9.1217076202799105E-3</v>
      </c>
      <c r="G3787">
        <v>3780</v>
      </c>
      <c r="H3787">
        <f t="shared" ca="1" si="122"/>
        <v>-4.0310690732569099E-2</v>
      </c>
    </row>
    <row r="3788" spans="2:8">
      <c r="B3788" s="13">
        <v>40162</v>
      </c>
      <c r="C3788">
        <v>93.640320000000003</v>
      </c>
      <c r="D3788" s="262">
        <f t="shared" si="121"/>
        <v>0.44324839641070729</v>
      </c>
      <c r="E3788" s="105">
        <v>-9.1248978454539307E-3</v>
      </c>
      <c r="G3788">
        <v>3781</v>
      </c>
      <c r="H3788">
        <f t="shared" ca="1" si="122"/>
        <v>-1.4581066645818961E-2</v>
      </c>
    </row>
    <row r="3789" spans="2:8">
      <c r="B3789" s="13">
        <v>38793</v>
      </c>
      <c r="C3789">
        <v>64.881637999999995</v>
      </c>
      <c r="D3789" s="262">
        <f t="shared" si="121"/>
        <v>-0.98869596909601976</v>
      </c>
      <c r="E3789" s="105">
        <v>-9.1623898167678425E-3</v>
      </c>
      <c r="G3789">
        <v>3782</v>
      </c>
      <c r="H3789">
        <f t="shared" ca="1" si="122"/>
        <v>9.0749057449256709E-3</v>
      </c>
    </row>
    <row r="3790" spans="2:8">
      <c r="B3790" s="13">
        <v>44560</v>
      </c>
      <c r="C3790">
        <v>5739.6904299999997</v>
      </c>
      <c r="D3790" s="262">
        <f t="shared" si="121"/>
        <v>58.761802533168726</v>
      </c>
      <c r="E3790" s="105">
        <v>-9.1769395278606287E-3</v>
      </c>
      <c r="G3790">
        <v>3783</v>
      </c>
      <c r="H3790">
        <f t="shared" ca="1" si="122"/>
        <v>2.1724419661865463E-2</v>
      </c>
    </row>
    <row r="3791" spans="2:8">
      <c r="B3791" s="13">
        <v>40956</v>
      </c>
      <c r="C3791">
        <v>96.042793000000003</v>
      </c>
      <c r="D3791" s="262">
        <f t="shared" si="121"/>
        <v>-0.98858729513985744</v>
      </c>
      <c r="E3791" s="105">
        <v>-9.1784198650441528E-3</v>
      </c>
      <c r="G3791">
        <v>3784</v>
      </c>
      <c r="H3791">
        <f t="shared" ca="1" si="122"/>
        <v>-1.1104278963483967E-2</v>
      </c>
    </row>
    <row r="3792" spans="2:8">
      <c r="B3792" s="13">
        <v>44769</v>
      </c>
      <c r="C3792">
        <v>8415.4277340000008</v>
      </c>
      <c r="D3792" s="262">
        <f t="shared" si="121"/>
        <v>91.218314288214955</v>
      </c>
      <c r="E3792" s="105">
        <v>-9.1822044102258943E-3</v>
      </c>
      <c r="G3792">
        <v>3785</v>
      </c>
      <c r="H3792">
        <f t="shared" ca="1" si="122"/>
        <v>3.4645305456928968E-2</v>
      </c>
    </row>
    <row r="3793" spans="2:8">
      <c r="B3793" s="13">
        <v>40793</v>
      </c>
      <c r="C3793">
        <v>91.255493000000001</v>
      </c>
      <c r="D3793" s="262">
        <f t="shared" si="121"/>
        <v>2.10046583011564</v>
      </c>
      <c r="E3793" s="105">
        <v>-9.1995576507893466E-3</v>
      </c>
      <c r="G3793">
        <v>3786</v>
      </c>
      <c r="H3793">
        <f t="shared" ca="1" si="122"/>
        <v>-3.0998156009600639E-2</v>
      </c>
    </row>
    <row r="3794" spans="2:8">
      <c r="B3794" s="13">
        <v>37872</v>
      </c>
      <c r="C3794">
        <v>29.432832999999999</v>
      </c>
      <c r="D3794" s="262">
        <f t="shared" si="121"/>
        <v>-0.99523723745467985</v>
      </c>
      <c r="E3794" s="105">
        <v>-9.2136616789993842E-3</v>
      </c>
      <c r="G3794">
        <v>3787</v>
      </c>
      <c r="H3794">
        <f t="shared" ca="1" si="122"/>
        <v>-1.2103283283778065E-2</v>
      </c>
    </row>
    <row r="3795" spans="2:8">
      <c r="B3795" s="13">
        <v>44483</v>
      </c>
      <c r="C3795">
        <v>6179.7817379999997</v>
      </c>
      <c r="D3795" s="262">
        <f t="shared" si="121"/>
        <v>60.239752983804252</v>
      </c>
      <c r="E3795" s="105">
        <v>-9.2350473278368494E-3</v>
      </c>
      <c r="G3795">
        <v>3788</v>
      </c>
      <c r="H3795">
        <f t="shared" ca="1" si="122"/>
        <v>8.7422732520271405E-3</v>
      </c>
    </row>
    <row r="3796" spans="2:8">
      <c r="B3796" s="13">
        <v>40189</v>
      </c>
      <c r="C3796">
        <v>100.911278</v>
      </c>
      <c r="D3796" s="262">
        <f t="shared" si="121"/>
        <v>0.15120668113518879</v>
      </c>
      <c r="E3796" s="105">
        <v>-9.2360689270774669E-3</v>
      </c>
      <c r="G3796">
        <v>3789</v>
      </c>
      <c r="H3796">
        <f t="shared" ca="1" si="122"/>
        <v>3.1763597104442765E-2</v>
      </c>
    </row>
    <row r="3797" spans="2:8">
      <c r="B3797" s="13">
        <v>39042</v>
      </c>
      <c r="C3797">
        <v>87.656959999999998</v>
      </c>
      <c r="D3797" s="262">
        <f t="shared" si="121"/>
        <v>-0.88799389436942988</v>
      </c>
      <c r="E3797" s="105">
        <v>-9.2572668797911168E-3</v>
      </c>
      <c r="G3797">
        <v>3790</v>
      </c>
      <c r="H3797">
        <f t="shared" ca="1" si="122"/>
        <v>-4.4494298094005576E-2</v>
      </c>
    </row>
    <row r="3798" spans="2:8">
      <c r="B3798" s="13">
        <v>42941</v>
      </c>
      <c r="C3798">
        <v>782.60876499999995</v>
      </c>
      <c r="D3798" s="262">
        <f t="shared" si="121"/>
        <v>1.8791045602434273</v>
      </c>
      <c r="E3798" s="105">
        <v>-9.2676617313343333E-3</v>
      </c>
      <c r="G3798">
        <v>3791</v>
      </c>
      <c r="H3798">
        <f t="shared" ca="1" si="122"/>
        <v>1.4812785157117413E-2</v>
      </c>
    </row>
    <row r="3799" spans="2:8">
      <c r="B3799" s="13">
        <v>41873</v>
      </c>
      <c r="C3799">
        <v>271.823669</v>
      </c>
      <c r="D3799" s="262">
        <f t="shared" si="121"/>
        <v>8.8784650841566126</v>
      </c>
      <c r="E3799" s="105">
        <v>-9.2742372043993077E-3</v>
      </c>
      <c r="G3799">
        <v>3792</v>
      </c>
      <c r="H3799">
        <f t="shared" ca="1" si="122"/>
        <v>1.855677767680548E-2</v>
      </c>
    </row>
    <row r="3800" spans="2:8">
      <c r="B3800" s="13">
        <v>37922</v>
      </c>
      <c r="C3800">
        <v>27.516791999999999</v>
      </c>
      <c r="D3800" s="262">
        <f t="shared" si="121"/>
        <v>-0.78720323028510453</v>
      </c>
      <c r="E3800" s="105">
        <v>-9.2754438869850006E-3</v>
      </c>
      <c r="G3800">
        <v>3793</v>
      </c>
      <c r="H3800">
        <f t="shared" ca="1" si="122"/>
        <v>8.6119993385057082E-3</v>
      </c>
    </row>
    <row r="3801" spans="2:8">
      <c r="B3801" s="13">
        <v>40543</v>
      </c>
      <c r="C3801">
        <v>129.31019599999999</v>
      </c>
      <c r="D3801" s="262">
        <f t="shared" si="121"/>
        <v>-0.98387079441181224</v>
      </c>
      <c r="E3801" s="105">
        <v>-9.319173542225995E-3</v>
      </c>
      <c r="G3801">
        <v>3794</v>
      </c>
      <c r="H3801">
        <f t="shared" ca="1" si="122"/>
        <v>1.257452838482377E-2</v>
      </c>
    </row>
    <row r="3802" spans="2:8">
      <c r="B3802" s="13">
        <v>44697</v>
      </c>
      <c r="C3802">
        <v>8017.1459960000002</v>
      </c>
      <c r="D3802" s="262">
        <f t="shared" si="121"/>
        <v>7.5295903955050214</v>
      </c>
      <c r="E3802" s="105">
        <v>-9.3198342912085719E-3</v>
      </c>
      <c r="G3802">
        <v>3795</v>
      </c>
      <c r="H3802">
        <f t="shared" ca="1" si="122"/>
        <v>3.5105535079562509E-3</v>
      </c>
    </row>
    <row r="3803" spans="2:8">
      <c r="B3803" s="13">
        <v>43140</v>
      </c>
      <c r="C3803">
        <v>939.92156999999997</v>
      </c>
      <c r="D3803" s="262">
        <f t="shared" si="121"/>
        <v>-0.25717576108652002</v>
      </c>
      <c r="E3803" s="105">
        <v>-9.3286541314312223E-3</v>
      </c>
      <c r="G3803">
        <v>3796</v>
      </c>
      <c r="H3803">
        <f t="shared" ca="1" si="122"/>
        <v>-8.683162782393632E-3</v>
      </c>
    </row>
    <row r="3804" spans="2:8">
      <c r="B3804" s="13">
        <v>44085</v>
      </c>
      <c r="C3804">
        <v>1265.3350829999999</v>
      </c>
      <c r="D3804" s="262">
        <f t="shared" si="121"/>
        <v>34.251330392284366</v>
      </c>
      <c r="E3804" s="105">
        <v>-9.3311272222390482E-3</v>
      </c>
      <c r="G3804">
        <v>3797</v>
      </c>
      <c r="H3804">
        <f t="shared" ca="1" si="122"/>
        <v>1.3072052762420856E-2</v>
      </c>
    </row>
    <row r="3805" spans="2:8">
      <c r="B3805" s="13">
        <v>39916</v>
      </c>
      <c r="C3805">
        <v>35.894675999999997</v>
      </c>
      <c r="D3805" s="262">
        <f t="shared" si="121"/>
        <v>-0.98008818336712988</v>
      </c>
      <c r="E3805" s="105">
        <v>-9.3459579225316607E-3</v>
      </c>
      <c r="G3805">
        <v>3798</v>
      </c>
      <c r="H3805">
        <f t="shared" ca="1" si="122"/>
        <v>3.4145273675350654E-2</v>
      </c>
    </row>
    <row r="3806" spans="2:8">
      <c r="B3806" s="13">
        <v>44193</v>
      </c>
      <c r="C3806">
        <v>1802.682129</v>
      </c>
      <c r="D3806" s="262">
        <f t="shared" si="121"/>
        <v>25.854516304951154</v>
      </c>
      <c r="E3806" s="105">
        <v>-9.352525317830658E-3</v>
      </c>
      <c r="G3806">
        <v>3799</v>
      </c>
      <c r="H3806">
        <f t="shared" ca="1" si="122"/>
        <v>-1.5860692648019311E-2</v>
      </c>
    </row>
    <row r="3807" spans="2:8">
      <c r="B3807" s="13">
        <v>38539</v>
      </c>
      <c r="C3807">
        <v>67.127707999999998</v>
      </c>
      <c r="D3807" s="262">
        <f t="shared" si="121"/>
        <v>5.3501018923912902E-2</v>
      </c>
      <c r="E3807" s="105">
        <v>-9.3526764233338566E-3</v>
      </c>
      <c r="G3807">
        <v>3800</v>
      </c>
      <c r="H3807">
        <f t="shared" ca="1" si="122"/>
        <v>4.1196014663346684E-3</v>
      </c>
    </row>
    <row r="3808" spans="2:8">
      <c r="B3808" s="13">
        <v>39661</v>
      </c>
      <c r="C3808">
        <v>63.718693000000002</v>
      </c>
      <c r="D3808" s="262">
        <f t="shared" si="121"/>
        <v>1.0029561183297317</v>
      </c>
      <c r="E3808" s="105">
        <v>-9.3597215341986954E-3</v>
      </c>
      <c r="G3808">
        <v>3801</v>
      </c>
      <c r="H3808">
        <f t="shared" ca="1" si="122"/>
        <v>4.8814408983954248E-3</v>
      </c>
    </row>
    <row r="3809" spans="2:8">
      <c r="B3809" s="13">
        <v>39849</v>
      </c>
      <c r="C3809">
        <v>31.812325999999999</v>
      </c>
      <c r="D3809" s="262">
        <f t="shared" si="121"/>
        <v>-0.94758732826357694</v>
      </c>
      <c r="E3809" s="105">
        <v>-9.3729633647692701E-3</v>
      </c>
      <c r="G3809">
        <v>3802</v>
      </c>
      <c r="H3809">
        <f t="shared" ca="1" si="122"/>
        <v>2.7007965432401401E-2</v>
      </c>
    </row>
    <row r="3810" spans="2:8">
      <c r="B3810" s="13">
        <v>42705</v>
      </c>
      <c r="C3810">
        <v>606.95867899999996</v>
      </c>
      <c r="D3810" s="262">
        <f t="shared" si="121"/>
        <v>10.928365954165228</v>
      </c>
      <c r="E3810" s="105">
        <v>-9.4002483855618307E-3</v>
      </c>
      <c r="G3810">
        <v>3803</v>
      </c>
      <c r="H3810">
        <f t="shared" ca="1" si="122"/>
        <v>5.2987785451848169E-4</v>
      </c>
    </row>
    <row r="3811" spans="2:8">
      <c r="B3811" s="13">
        <v>38335</v>
      </c>
      <c r="C3811">
        <v>50.88364</v>
      </c>
      <c r="D3811" s="262">
        <f t="shared" si="121"/>
        <v>-0.49615008670638683</v>
      </c>
      <c r="E3811" s="105">
        <v>-9.4154670851119265E-3</v>
      </c>
      <c r="G3811">
        <v>3804</v>
      </c>
      <c r="H3811">
        <f t="shared" ca="1" si="122"/>
        <v>3.5569638852051833E-2</v>
      </c>
    </row>
    <row r="3812" spans="2:8">
      <c r="B3812" s="13">
        <v>41183</v>
      </c>
      <c r="C3812">
        <v>100.989677</v>
      </c>
      <c r="D3812" s="262">
        <f t="shared" si="121"/>
        <v>-0.88657541173552046</v>
      </c>
      <c r="E3812" s="105">
        <v>-9.4158079949590197E-3</v>
      </c>
      <c r="G3812">
        <v>3805</v>
      </c>
      <c r="H3812">
        <f t="shared" ca="1" si="122"/>
        <v>1.0313497629769909E-2</v>
      </c>
    </row>
    <row r="3813" spans="2:8">
      <c r="B3813" s="13">
        <v>42471</v>
      </c>
      <c r="C3813">
        <v>890.368469</v>
      </c>
      <c r="D3813" s="262">
        <f t="shared" si="121"/>
        <v>0.15607801286066519</v>
      </c>
      <c r="E3813" s="105">
        <v>-9.4159758789499753E-3</v>
      </c>
      <c r="G3813">
        <v>3806</v>
      </c>
      <c r="H3813">
        <f t="shared" ca="1" si="122"/>
        <v>-4.5579728253921176E-2</v>
      </c>
    </row>
    <row r="3814" spans="2:8">
      <c r="B3814" s="13">
        <v>43797</v>
      </c>
      <c r="C3814">
        <v>770.16296399999999</v>
      </c>
      <c r="D3814" s="262">
        <f t="shared" si="121"/>
        <v>10.243492949850763</v>
      </c>
      <c r="E3814" s="105">
        <v>-9.4181952523526707E-3</v>
      </c>
      <c r="G3814">
        <v>3807</v>
      </c>
      <c r="H3814">
        <f t="shared" ca="1" si="122"/>
        <v>9.8181660628301037E-3</v>
      </c>
    </row>
    <row r="3815" spans="2:8">
      <c r="B3815" s="13">
        <v>38670</v>
      </c>
      <c r="C3815">
        <v>68.498549999999994</v>
      </c>
      <c r="D3815" s="262">
        <f t="shared" si="121"/>
        <v>-0.23698868861354958</v>
      </c>
      <c r="E3815" s="105">
        <v>-9.4199647895573928E-3</v>
      </c>
      <c r="G3815">
        <v>3808</v>
      </c>
      <c r="H3815">
        <f t="shared" ca="1" si="122"/>
        <v>7.4193041988903641E-2</v>
      </c>
    </row>
    <row r="3816" spans="2:8">
      <c r="B3816" s="13">
        <v>39392</v>
      </c>
      <c r="C3816">
        <v>89.773964000000007</v>
      </c>
      <c r="D3816" s="262">
        <f t="shared" si="121"/>
        <v>-0.14268033317311699</v>
      </c>
      <c r="E3816" s="105">
        <v>-9.4265174842290828E-3</v>
      </c>
      <c r="G3816">
        <v>3809</v>
      </c>
      <c r="H3816">
        <f t="shared" ca="1" si="122"/>
        <v>-4.7615996636763441E-2</v>
      </c>
    </row>
    <row r="3817" spans="2:8">
      <c r="B3817" s="13">
        <v>39101</v>
      </c>
      <c r="C3817">
        <v>104.714691</v>
      </c>
      <c r="D3817" s="262">
        <f t="shared" si="121"/>
        <v>-0.98715549629691224</v>
      </c>
      <c r="E3817" s="105">
        <v>-9.4324745062791659E-3</v>
      </c>
      <c r="G3817">
        <v>3810</v>
      </c>
      <c r="H3817">
        <f t="shared" ca="1" si="122"/>
        <v>1.0374845499371496E-2</v>
      </c>
    </row>
    <row r="3818" spans="2:8">
      <c r="B3818" s="13">
        <v>44707</v>
      </c>
      <c r="C3818">
        <v>8152.4902339999999</v>
      </c>
      <c r="D3818" s="262">
        <f t="shared" si="121"/>
        <v>10.740282218347135</v>
      </c>
      <c r="E3818" s="105">
        <v>-9.4339399817897317E-3</v>
      </c>
      <c r="G3818">
        <v>3811</v>
      </c>
      <c r="H3818">
        <f t="shared" ca="1" si="122"/>
        <v>1.2203094717782557E-2</v>
      </c>
    </row>
    <row r="3819" spans="2:8">
      <c r="B3819" s="13">
        <v>42758</v>
      </c>
      <c r="C3819">
        <v>694.40325900000005</v>
      </c>
      <c r="D3819" s="262">
        <f t="shared" si="121"/>
        <v>-0.20772814960174599</v>
      </c>
      <c r="E3819" s="105">
        <v>-9.4467821048317049E-3</v>
      </c>
      <c r="G3819">
        <v>3812</v>
      </c>
      <c r="H3819">
        <f t="shared" ca="1" si="122"/>
        <v>-3.5495624391933297E-3</v>
      </c>
    </row>
    <row r="3820" spans="2:8">
      <c r="B3820" s="13">
        <v>42419</v>
      </c>
      <c r="C3820">
        <v>876.47094700000002</v>
      </c>
      <c r="D3820" s="262">
        <f t="shared" si="121"/>
        <v>29.598907570570788</v>
      </c>
      <c r="E3820" s="105">
        <v>-9.4602104076157018E-3</v>
      </c>
      <c r="G3820">
        <v>3813</v>
      </c>
      <c r="H3820">
        <f t="shared" ca="1" si="122"/>
        <v>3.3908535105912747E-2</v>
      </c>
    </row>
    <row r="3821" spans="2:8">
      <c r="B3821" s="13">
        <v>37585</v>
      </c>
      <c r="C3821">
        <v>28.643864000000001</v>
      </c>
      <c r="D3821" s="262">
        <f t="shared" si="121"/>
        <v>-0.71439406409853634</v>
      </c>
      <c r="E3821" s="105">
        <v>-9.4656238087915279E-3</v>
      </c>
      <c r="G3821">
        <v>3814</v>
      </c>
      <c r="H3821">
        <f t="shared" ca="1" si="122"/>
        <v>-4.0705426543737551E-2</v>
      </c>
    </row>
    <row r="3822" spans="2:8">
      <c r="B3822" s="13">
        <v>41194</v>
      </c>
      <c r="C3822">
        <v>100.291557</v>
      </c>
      <c r="D3822" s="262">
        <f t="shared" si="121"/>
        <v>0.16357239604540022</v>
      </c>
      <c r="E3822" s="105">
        <v>-9.480729148740057E-3</v>
      </c>
      <c r="G3822">
        <v>3815</v>
      </c>
      <c r="H3822">
        <f t="shared" ca="1" si="122"/>
        <v>4.6989189422113027E-3</v>
      </c>
    </row>
    <row r="3823" spans="2:8">
      <c r="B3823" s="13">
        <v>41026</v>
      </c>
      <c r="C3823">
        <v>86.192795000000004</v>
      </c>
      <c r="D3823" s="262">
        <f t="shared" si="121"/>
        <v>-0.9692629585957524</v>
      </c>
      <c r="E3823" s="105">
        <v>-9.4935453859322973E-3</v>
      </c>
      <c r="G3823">
        <v>3816</v>
      </c>
      <c r="H3823">
        <f t="shared" ca="1" si="122"/>
        <v>-2.3622649674698826E-3</v>
      </c>
    </row>
    <row r="3824" spans="2:8">
      <c r="B3824" s="13">
        <v>44242</v>
      </c>
      <c r="C3824">
        <v>2804.1994629999999</v>
      </c>
      <c r="D3824" s="262">
        <f t="shared" si="121"/>
        <v>34.243841353717691</v>
      </c>
      <c r="E3824" s="105">
        <v>-9.4935455814979877E-3</v>
      </c>
      <c r="G3824">
        <v>3817</v>
      </c>
      <c r="H3824">
        <f t="shared" ca="1" si="122"/>
        <v>2.9734750764837614E-2</v>
      </c>
    </row>
    <row r="3825" spans="2:8">
      <c r="B3825" s="13">
        <v>41431</v>
      </c>
      <c r="C3825">
        <v>79.565658999999997</v>
      </c>
      <c r="D3825" s="262">
        <f t="shared" si="121"/>
        <v>0.1727188026219395</v>
      </c>
      <c r="E3825" s="105">
        <v>-9.5056296997909386E-3</v>
      </c>
      <c r="G3825">
        <v>3818</v>
      </c>
      <c r="H3825">
        <f t="shared" ca="1" si="122"/>
        <v>-7.6875900669650749E-2</v>
      </c>
    </row>
    <row r="3826" spans="2:8">
      <c r="B3826" s="13">
        <v>38667</v>
      </c>
      <c r="C3826">
        <v>67.847176000000005</v>
      </c>
      <c r="D3826" s="262">
        <f t="shared" si="121"/>
        <v>-0.99188998378275783</v>
      </c>
      <c r="E3826" s="105">
        <v>-9.5093107810309847E-3</v>
      </c>
      <c r="G3826">
        <v>3819</v>
      </c>
      <c r="H3826">
        <f t="shared" ca="1" si="122"/>
        <v>9.6549497333351991E-4</v>
      </c>
    </row>
    <row r="3827" spans="2:8">
      <c r="B3827" s="13">
        <v>45268</v>
      </c>
      <c r="C3827">
        <v>8365.8496090000008</v>
      </c>
      <c r="D3827" s="262">
        <f t="shared" si="121"/>
        <v>93.890928924259626</v>
      </c>
      <c r="E3827">
        <v>-9.519063608110015E-3</v>
      </c>
      <c r="G3827">
        <v>3820</v>
      </c>
      <c r="H3827">
        <f t="shared" ca="1" si="122"/>
        <v>1.0262978500041613E-2</v>
      </c>
    </row>
    <row r="3828" spans="2:8">
      <c r="B3828" s="13">
        <v>41078</v>
      </c>
      <c r="C3828">
        <v>88.162796</v>
      </c>
      <c r="D3828" s="262">
        <f t="shared" si="121"/>
        <v>2.9179248108476195E-2</v>
      </c>
      <c r="E3828" s="105">
        <v>-9.519200523095751E-3</v>
      </c>
      <c r="G3828">
        <v>3821</v>
      </c>
      <c r="H3828">
        <f t="shared" ca="1" si="122"/>
        <v>5.8965458289742005E-3</v>
      </c>
    </row>
    <row r="3829" spans="2:8">
      <c r="B3829" s="13">
        <v>40939</v>
      </c>
      <c r="C3829">
        <v>85.663207999999997</v>
      </c>
      <c r="D3829" s="262">
        <f t="shared" si="121"/>
        <v>0.2686810472088515</v>
      </c>
      <c r="E3829" s="105">
        <v>-9.5519391642086109E-3</v>
      </c>
      <c r="G3829">
        <v>3822</v>
      </c>
      <c r="H3829">
        <f t="shared" ca="1" si="122"/>
        <v>1.5458824581985615E-2</v>
      </c>
    </row>
    <row r="3830" spans="2:8">
      <c r="B3830" s="13">
        <v>38778</v>
      </c>
      <c r="C3830">
        <v>67.521468999999996</v>
      </c>
      <c r="D3830" s="262">
        <f t="shared" si="121"/>
        <v>-0.19056334151199825</v>
      </c>
      <c r="E3830" s="105">
        <v>-9.5549755365255604E-3</v>
      </c>
      <c r="G3830">
        <v>3823</v>
      </c>
      <c r="H3830">
        <f t="shared" ca="1" si="122"/>
        <v>1.384121691657195E-2</v>
      </c>
    </row>
    <row r="3831" spans="2:8">
      <c r="B3831" s="13">
        <v>40879</v>
      </c>
      <c r="C3831">
        <v>83.417854000000005</v>
      </c>
      <c r="D3831" s="262">
        <f t="shared" si="121"/>
        <v>-4.9251552411447568E-2</v>
      </c>
      <c r="E3831" s="105">
        <v>-9.5573525273755563E-3</v>
      </c>
      <c r="G3831">
        <v>3824</v>
      </c>
      <c r="H3831">
        <f t="shared" ca="1" si="122"/>
        <v>1.5738855334608863E-3</v>
      </c>
    </row>
    <row r="3832" spans="2:8">
      <c r="B3832" s="13">
        <v>41052</v>
      </c>
      <c r="C3832">
        <v>87.739142999999999</v>
      </c>
      <c r="D3832" s="262">
        <f t="shared" si="121"/>
        <v>5.1985345583498939E-2</v>
      </c>
      <c r="E3832" s="105">
        <v>-9.5649037306648563E-3</v>
      </c>
      <c r="G3832">
        <v>3825</v>
      </c>
      <c r="H3832">
        <f t="shared" ca="1" si="122"/>
        <v>8.2436378342357383E-2</v>
      </c>
    </row>
    <row r="3833" spans="2:8">
      <c r="B3833" s="13">
        <v>41550</v>
      </c>
      <c r="C3833">
        <v>83.403389000000004</v>
      </c>
      <c r="D3833" s="262">
        <f t="shared" si="121"/>
        <v>1.9465183777906268</v>
      </c>
      <c r="E3833" s="105">
        <v>-9.5669804474020938E-3</v>
      </c>
      <c r="G3833">
        <v>3826</v>
      </c>
      <c r="H3833">
        <f t="shared" ca="1" si="122"/>
        <v>-4.8979872763201343E-2</v>
      </c>
    </row>
    <row r="3834" spans="2:8">
      <c r="B3834" s="13">
        <v>37949</v>
      </c>
      <c r="C3834">
        <v>28.305741999999999</v>
      </c>
      <c r="D3834" s="262">
        <f t="shared" si="121"/>
        <v>-0.95287760914691333</v>
      </c>
      <c r="E3834" s="105">
        <v>-9.5775764024126873E-3</v>
      </c>
      <c r="G3834">
        <v>3827</v>
      </c>
      <c r="H3834">
        <f t="shared" ca="1" si="122"/>
        <v>-2.4100274340660633E-2</v>
      </c>
    </row>
    <row r="3835" spans="2:8">
      <c r="B3835" s="13">
        <v>43693</v>
      </c>
      <c r="C3835">
        <v>600.685608</v>
      </c>
      <c r="D3835" s="262">
        <f t="shared" si="121"/>
        <v>1.1962513701397659</v>
      </c>
      <c r="E3835" s="105">
        <v>-9.6108155556702858E-3</v>
      </c>
      <c r="G3835">
        <v>3828</v>
      </c>
      <c r="H3835">
        <f t="shared" ca="1" si="122"/>
        <v>7.2681301076872613E-3</v>
      </c>
    </row>
    <row r="3836" spans="2:8">
      <c r="B3836" s="13">
        <v>41982</v>
      </c>
      <c r="C3836">
        <v>273.50494400000002</v>
      </c>
      <c r="D3836" s="262">
        <f t="shared" si="121"/>
        <v>-0.5868009744788224</v>
      </c>
      <c r="E3836" s="105">
        <v>-9.6255881355246549E-3</v>
      </c>
      <c r="G3836">
        <v>3829</v>
      </c>
      <c r="H3836">
        <f t="shared" ca="1" si="122"/>
        <v>-1.6450914345091116E-2</v>
      </c>
    </row>
    <row r="3837" spans="2:8">
      <c r="B3837" s="13">
        <v>42739</v>
      </c>
      <c r="C3837">
        <v>661.92059300000005</v>
      </c>
      <c r="D3837" s="262">
        <f t="shared" si="121"/>
        <v>-0.36708686956805797</v>
      </c>
      <c r="E3837" s="105">
        <v>-9.6294611367184237E-3</v>
      </c>
      <c r="G3837">
        <v>3830</v>
      </c>
      <c r="H3837">
        <f t="shared" ca="1" si="122"/>
        <v>2.6992062734106814E-2</v>
      </c>
    </row>
    <row r="3838" spans="2:8">
      <c r="B3838" s="13">
        <v>42360</v>
      </c>
      <c r="C3838">
        <v>1045.8316649999999</v>
      </c>
      <c r="D3838" s="262">
        <f t="shared" si="121"/>
        <v>9.3081736680107454</v>
      </c>
      <c r="E3838" s="105">
        <v>-9.6348297244313284E-3</v>
      </c>
      <c r="G3838">
        <v>3831</v>
      </c>
      <c r="H3838">
        <f t="shared" ca="1" si="122"/>
        <v>-2.7111096504052714E-2</v>
      </c>
    </row>
    <row r="3839" spans="2:8">
      <c r="B3839" s="13">
        <v>40694</v>
      </c>
      <c r="C3839">
        <v>101.456543</v>
      </c>
      <c r="D3839" s="262">
        <f t="shared" si="121"/>
        <v>0.64860949853719518</v>
      </c>
      <c r="E3839" s="105">
        <v>-9.6599416940607082E-3</v>
      </c>
      <c r="G3839">
        <v>3832</v>
      </c>
      <c r="H3839">
        <f t="shared" ca="1" si="122"/>
        <v>1.9029413656999842E-2</v>
      </c>
    </row>
    <row r="3840" spans="2:8">
      <c r="B3840" s="13">
        <v>38531</v>
      </c>
      <c r="C3840">
        <v>61.540675999999998</v>
      </c>
      <c r="D3840" s="262">
        <f t="shared" si="121"/>
        <v>-0.9286310423184696</v>
      </c>
      <c r="E3840" s="105">
        <v>-9.6618064403814173E-3</v>
      </c>
      <c r="G3840">
        <v>3833</v>
      </c>
      <c r="H3840">
        <f t="shared" ca="1" si="122"/>
        <v>-1.6777200811750867E-2</v>
      </c>
    </row>
    <row r="3841" spans="2:8">
      <c r="B3841" s="13">
        <v>43083</v>
      </c>
      <c r="C3841">
        <v>862.28912400000002</v>
      </c>
      <c r="D3841" s="262">
        <f t="shared" si="121"/>
        <v>12.293701436349911</v>
      </c>
      <c r="E3841" s="105">
        <v>-9.6784508489090541E-3</v>
      </c>
      <c r="G3841">
        <v>3834</v>
      </c>
      <c r="H3841">
        <f t="shared" ca="1" si="122"/>
        <v>-5.7618563895031318E-2</v>
      </c>
    </row>
    <row r="3842" spans="2:8">
      <c r="B3842" s="13">
        <v>38786</v>
      </c>
      <c r="C3842">
        <v>64.864486999999997</v>
      </c>
      <c r="D3842" s="262">
        <f t="shared" si="121"/>
        <v>-0.92033589785362357</v>
      </c>
      <c r="E3842" s="105">
        <v>-9.6834533048505249E-3</v>
      </c>
      <c r="G3842">
        <v>3835</v>
      </c>
      <c r="H3842">
        <f t="shared" ca="1" si="122"/>
        <v>-2.1032413972141069E-2</v>
      </c>
    </row>
    <row r="3843" spans="2:8">
      <c r="B3843" s="13">
        <v>43641</v>
      </c>
      <c r="C3843">
        <v>814.22479199999998</v>
      </c>
      <c r="D3843" s="262">
        <f t="shared" si="121"/>
        <v>-0.80798354113897231</v>
      </c>
      <c r="E3843" s="105">
        <v>-9.6941941579762759E-3</v>
      </c>
      <c r="G3843">
        <v>3836</v>
      </c>
      <c r="H3843">
        <f t="shared" ca="1" si="122"/>
        <v>-1.4951039255599704E-2</v>
      </c>
    </row>
    <row r="3844" spans="2:8">
      <c r="B3844" s="13">
        <v>44386</v>
      </c>
      <c r="C3844">
        <v>4240.390625</v>
      </c>
      <c r="D3844" s="262">
        <f t="shared" si="121"/>
        <v>134.82267679977056</v>
      </c>
      <c r="E3844" s="105">
        <v>-9.6946907390749407E-3</v>
      </c>
      <c r="G3844">
        <v>3837</v>
      </c>
      <c r="H3844">
        <f t="shared" ca="1" si="122"/>
        <v>-3.5486529411866981E-2</v>
      </c>
    </row>
    <row r="3845" spans="2:8">
      <c r="B3845" s="13">
        <v>37602</v>
      </c>
      <c r="C3845">
        <v>31.220048999999999</v>
      </c>
      <c r="D3845" s="262">
        <f t="shared" si="121"/>
        <v>-0.96408423676789889</v>
      </c>
      <c r="E3845" s="105">
        <v>-9.7037775522847182E-3</v>
      </c>
      <c r="G3845">
        <v>3838</v>
      </c>
      <c r="H3845">
        <f t="shared" ca="1" si="122"/>
        <v>1.1007455017582215E-4</v>
      </c>
    </row>
    <row r="3846" spans="2:8">
      <c r="B3846" s="13">
        <v>44013</v>
      </c>
      <c r="C3846">
        <v>869.25756799999999</v>
      </c>
      <c r="D3846" s="262">
        <f t="shared" si="121"/>
        <v>5.1053516693122532E-2</v>
      </c>
      <c r="E3846" s="105">
        <v>-9.7139973772806809E-3</v>
      </c>
      <c r="G3846">
        <v>3839</v>
      </c>
      <c r="H3846">
        <f t="shared" ca="1" si="122"/>
        <v>-3.1609680098171465E-2</v>
      </c>
    </row>
    <row r="3847" spans="2:8">
      <c r="B3847" s="13">
        <v>43616</v>
      </c>
      <c r="C3847">
        <v>827.03454599999998</v>
      </c>
      <c r="D3847" s="262">
        <f t="shared" si="121"/>
        <v>-0.9026869148132769</v>
      </c>
      <c r="E3847" s="105">
        <v>-9.7142779825453215E-3</v>
      </c>
      <c r="G3847">
        <v>3840</v>
      </c>
      <c r="H3847">
        <f t="shared" ca="1" si="122"/>
        <v>5.1813647747993741E-2</v>
      </c>
    </row>
    <row r="3848" spans="2:8">
      <c r="B3848" s="13">
        <v>44720</v>
      </c>
      <c r="C3848">
        <v>8498.6982420000004</v>
      </c>
      <c r="D3848" s="262">
        <f t="shared" ref="D3848:D3911" si="123">(C3848-C3849)/C3849</f>
        <v>9.0789494292109278</v>
      </c>
      <c r="E3848" s="105">
        <v>-9.7371042990936109E-3</v>
      </c>
      <c r="G3848">
        <v>3841</v>
      </c>
      <c r="H3848">
        <f t="shared" ca="1" si="122"/>
        <v>6.7059467181708438E-2</v>
      </c>
    </row>
    <row r="3849" spans="2:8">
      <c r="B3849" s="13">
        <v>43500</v>
      </c>
      <c r="C3849">
        <v>843.21270800000002</v>
      </c>
      <c r="D3849" s="262">
        <f t="shared" si="123"/>
        <v>-0.22272300176548906</v>
      </c>
      <c r="E3849" s="105">
        <v>-9.7503965049036984E-3</v>
      </c>
      <c r="G3849">
        <v>3842</v>
      </c>
      <c r="H3849">
        <f t="shared" ref="H3849:H3912" ca="1" si="124">_xlfn.NORM.INV(RAND(),N$9,N$10)</f>
        <v>3.0800064577717716E-2</v>
      </c>
    </row>
    <row r="3850" spans="2:8">
      <c r="B3850" s="13">
        <v>43238</v>
      </c>
      <c r="C3850">
        <v>1084.8291019999999</v>
      </c>
      <c r="D3850" s="262">
        <f t="shared" si="123"/>
        <v>38.058580322060457</v>
      </c>
      <c r="E3850" s="105">
        <v>-9.7551191290644202E-3</v>
      </c>
      <c r="G3850">
        <v>3843</v>
      </c>
      <c r="H3850">
        <f t="shared" ca="1" si="124"/>
        <v>-2.0532912613361952E-2</v>
      </c>
    </row>
    <row r="3851" spans="2:8">
      <c r="B3851" s="13">
        <v>37945</v>
      </c>
      <c r="C3851">
        <v>27.774412000000002</v>
      </c>
      <c r="D3851" s="262">
        <f t="shared" si="123"/>
        <v>-0.99614816713371901</v>
      </c>
      <c r="E3851" s="105">
        <v>-9.7587268397182122E-3</v>
      </c>
      <c r="G3851">
        <v>3844</v>
      </c>
      <c r="H3851">
        <f t="shared" ca="1" si="124"/>
        <v>2.6319352835770631E-3</v>
      </c>
    </row>
    <row r="3852" spans="2:8">
      <c r="B3852" s="13">
        <v>45202</v>
      </c>
      <c r="C3852">
        <v>7210.7001950000003</v>
      </c>
      <c r="D3852" s="262">
        <f t="shared" si="123"/>
        <v>56.668678340328967</v>
      </c>
      <c r="E3852">
        <v>-9.7776278111766559E-3</v>
      </c>
      <c r="G3852">
        <v>3845</v>
      </c>
      <c r="H3852">
        <f t="shared" ca="1" si="124"/>
        <v>1.1754455621231851E-2</v>
      </c>
    </row>
    <row r="3853" spans="2:8">
      <c r="B3853" s="13">
        <v>40287</v>
      </c>
      <c r="C3853">
        <v>125.036682</v>
      </c>
      <c r="D3853" s="262">
        <f t="shared" si="123"/>
        <v>0.62331306111530804</v>
      </c>
      <c r="E3853" s="105">
        <v>-9.7778714596273904E-3</v>
      </c>
      <c r="G3853">
        <v>3846</v>
      </c>
      <c r="H3853">
        <f t="shared" ca="1" si="124"/>
        <v>3.5183168811908985E-2</v>
      </c>
    </row>
    <row r="3854" spans="2:8">
      <c r="B3854" s="13">
        <v>41493</v>
      </c>
      <c r="C3854">
        <v>77.025611999999995</v>
      </c>
      <c r="D3854" s="262">
        <f t="shared" si="123"/>
        <v>-0.20891755074028248</v>
      </c>
      <c r="E3854" s="105">
        <v>-9.7815450817908961E-3</v>
      </c>
      <c r="G3854">
        <v>3847</v>
      </c>
      <c r="H3854">
        <f t="shared" ca="1" si="124"/>
        <v>1.990543502341964E-2</v>
      </c>
    </row>
    <row r="3855" spans="2:8">
      <c r="B3855" s="13">
        <v>41578</v>
      </c>
      <c r="C3855">
        <v>97.367362999999997</v>
      </c>
      <c r="D3855" s="262">
        <f t="shared" si="123"/>
        <v>-0.90274681331095807</v>
      </c>
      <c r="E3855" s="105">
        <v>-9.7861145167761864E-3</v>
      </c>
      <c r="G3855">
        <v>3848</v>
      </c>
      <c r="H3855">
        <f t="shared" ca="1" si="124"/>
        <v>7.4713642538022989E-3</v>
      </c>
    </row>
    <row r="3856" spans="2:8">
      <c r="B3856" s="13">
        <v>44057</v>
      </c>
      <c r="C3856">
        <v>1001.174011</v>
      </c>
      <c r="D3856" s="262">
        <f t="shared" si="123"/>
        <v>12.024421697803199</v>
      </c>
      <c r="E3856" s="105">
        <v>-9.7985861327137286E-3</v>
      </c>
      <c r="G3856">
        <v>3849</v>
      </c>
      <c r="H3856">
        <f t="shared" ca="1" si="124"/>
        <v>-8.0086960761968171E-3</v>
      </c>
    </row>
    <row r="3857" spans="2:8">
      <c r="B3857" s="13">
        <v>41536</v>
      </c>
      <c r="C3857">
        <v>76.868979999999993</v>
      </c>
      <c r="D3857" s="262">
        <f t="shared" si="123"/>
        <v>-0.91008384188836111</v>
      </c>
      <c r="E3857" s="105">
        <v>-9.8010897536729528E-3</v>
      </c>
      <c r="G3857">
        <v>3850</v>
      </c>
      <c r="H3857">
        <f t="shared" ca="1" si="124"/>
        <v>-1.0490953482334142E-2</v>
      </c>
    </row>
    <row r="3858" spans="2:8">
      <c r="B3858" s="13">
        <v>42249</v>
      </c>
      <c r="C3858">
        <v>854.89617899999996</v>
      </c>
      <c r="D3858" s="262">
        <f t="shared" si="123"/>
        <v>-0.87527622169340458</v>
      </c>
      <c r="E3858" s="105">
        <v>-9.8028439270490264E-3</v>
      </c>
      <c r="G3858">
        <v>3851</v>
      </c>
      <c r="H3858">
        <f t="shared" ca="1" si="124"/>
        <v>-7.9773926355424268E-2</v>
      </c>
    </row>
    <row r="3859" spans="2:8">
      <c r="B3859" s="13">
        <v>44869</v>
      </c>
      <c r="C3859">
        <v>6854.3159180000002</v>
      </c>
      <c r="D3859" s="262">
        <f t="shared" si="123"/>
        <v>7.4362870894654867</v>
      </c>
      <c r="E3859" s="105">
        <v>-9.8044436836748558E-3</v>
      </c>
      <c r="G3859">
        <v>3852</v>
      </c>
      <c r="H3859">
        <f t="shared" ca="1" si="124"/>
        <v>3.9955604773603173E-2</v>
      </c>
    </row>
    <row r="3860" spans="2:8">
      <c r="B3860" s="13">
        <v>43045</v>
      </c>
      <c r="C3860">
        <v>812.48016399999995</v>
      </c>
      <c r="D3860" s="262">
        <f t="shared" si="123"/>
        <v>-0.86742391640520389</v>
      </c>
      <c r="E3860" s="105">
        <v>-9.8113045479934838E-3</v>
      </c>
      <c r="G3860">
        <v>3853</v>
      </c>
      <c r="H3860">
        <f t="shared" ca="1" si="124"/>
        <v>3.7841588172136402E-3</v>
      </c>
    </row>
    <row r="3861" spans="2:8">
      <c r="B3861" s="13">
        <v>44988</v>
      </c>
      <c r="C3861">
        <v>6128.4067379999997</v>
      </c>
      <c r="D3861" s="262">
        <f t="shared" si="123"/>
        <v>61.671155531139604</v>
      </c>
      <c r="E3861" s="105">
        <v>-9.8113352539040445E-3</v>
      </c>
      <c r="G3861">
        <v>3854</v>
      </c>
      <c r="H3861">
        <f t="shared" ca="1" si="124"/>
        <v>1.5953454821175475E-3</v>
      </c>
    </row>
    <row r="3862" spans="2:8">
      <c r="B3862" s="13">
        <v>40603</v>
      </c>
      <c r="C3862">
        <v>97.786720000000003</v>
      </c>
      <c r="D3862" s="262">
        <f t="shared" si="123"/>
        <v>-0.11121284369695063</v>
      </c>
      <c r="E3862" s="105">
        <v>-9.8119595255391004E-3</v>
      </c>
      <c r="G3862">
        <v>3855</v>
      </c>
      <c r="H3862">
        <f t="shared" ca="1" si="124"/>
        <v>8.206525114011631E-3</v>
      </c>
    </row>
    <row r="3863" spans="2:8">
      <c r="B3863" s="13">
        <v>39302</v>
      </c>
      <c r="C3863">
        <v>110.02265199999999</v>
      </c>
      <c r="D3863" s="262">
        <f t="shared" si="123"/>
        <v>-0.98675415359405505</v>
      </c>
      <c r="E3863" s="105">
        <v>-9.8150593851399383E-3</v>
      </c>
      <c r="G3863">
        <v>3856</v>
      </c>
      <c r="H3863">
        <f t="shared" ca="1" si="124"/>
        <v>-1.0505717178790982E-2</v>
      </c>
    </row>
    <row r="3864" spans="2:8">
      <c r="B3864" s="13">
        <v>45258</v>
      </c>
      <c r="C3864">
        <v>8306.2001949999994</v>
      </c>
      <c r="D3864" s="262">
        <f t="shared" si="123"/>
        <v>0.27258461861642014</v>
      </c>
      <c r="E3864">
        <v>-9.8169066065408091E-3</v>
      </c>
      <c r="G3864">
        <v>3857</v>
      </c>
      <c r="H3864">
        <f t="shared" ca="1" si="124"/>
        <v>3.3531332792036198E-2</v>
      </c>
    </row>
    <row r="3865" spans="2:8">
      <c r="B3865" s="13">
        <v>45043</v>
      </c>
      <c r="C3865">
        <v>6527.0317379999997</v>
      </c>
      <c r="D3865" s="262">
        <f t="shared" si="123"/>
        <v>161.12220581799545</v>
      </c>
      <c r="E3865">
        <v>-9.8440342001745295E-3</v>
      </c>
      <c r="G3865">
        <v>3858</v>
      </c>
      <c r="H3865">
        <f t="shared" ca="1" si="124"/>
        <v>4.2053368291373634E-3</v>
      </c>
    </row>
    <row r="3866" spans="2:8">
      <c r="B3866" s="13">
        <v>38217</v>
      </c>
      <c r="C3866">
        <v>40.259948999999999</v>
      </c>
      <c r="D3866" s="262">
        <f t="shared" si="123"/>
        <v>-0.99448603388028722</v>
      </c>
      <c r="E3866" s="105">
        <v>-9.8441196065549384E-3</v>
      </c>
      <c r="G3866">
        <v>3859</v>
      </c>
      <c r="H3866">
        <f t="shared" ca="1" si="124"/>
        <v>-1.8339986810081345E-2</v>
      </c>
    </row>
    <row r="3867" spans="2:8">
      <c r="B3867" s="13">
        <v>45163</v>
      </c>
      <c r="C3867">
        <v>7301.4501950000003</v>
      </c>
      <c r="D3867" s="262">
        <f t="shared" si="123"/>
        <v>63.032621201362602</v>
      </c>
      <c r="E3867">
        <v>-9.8587237805244938E-3</v>
      </c>
      <c r="G3867">
        <v>3860</v>
      </c>
      <c r="H3867">
        <f t="shared" ca="1" si="124"/>
        <v>4.9966199409732315E-3</v>
      </c>
    </row>
    <row r="3868" spans="2:8">
      <c r="B3868" s="13">
        <v>39218</v>
      </c>
      <c r="C3868">
        <v>114.027039</v>
      </c>
      <c r="D3868" s="262">
        <f t="shared" si="123"/>
        <v>-0.98913698227767011</v>
      </c>
      <c r="E3868" s="105">
        <v>-9.8949859695011879E-3</v>
      </c>
      <c r="G3868">
        <v>3861</v>
      </c>
      <c r="H3868">
        <f t="shared" ca="1" si="124"/>
        <v>-4.8111798514504801E-3</v>
      </c>
    </row>
    <row r="3869" spans="2:8">
      <c r="B3869" s="13">
        <v>44789</v>
      </c>
      <c r="C3869">
        <v>10496.810546999999</v>
      </c>
      <c r="D3869" s="262">
        <f t="shared" si="123"/>
        <v>136.72505909577069</v>
      </c>
      <c r="E3869" s="105">
        <v>-9.9018710946154019E-3</v>
      </c>
      <c r="G3869">
        <v>3862</v>
      </c>
      <c r="H3869">
        <f t="shared" ca="1" si="124"/>
        <v>1.3734110905831154E-3</v>
      </c>
    </row>
    <row r="3870" spans="2:8">
      <c r="B3870" s="13">
        <v>40911</v>
      </c>
      <c r="C3870">
        <v>76.215691000000007</v>
      </c>
      <c r="D3870" s="262">
        <f t="shared" si="123"/>
        <v>-0.91079975542395974</v>
      </c>
      <c r="E3870" s="105">
        <v>-9.90653480314874E-3</v>
      </c>
      <c r="G3870">
        <v>3863</v>
      </c>
      <c r="H3870">
        <f t="shared" ca="1" si="124"/>
        <v>2.0817172784816169E-2</v>
      </c>
    </row>
    <row r="3871" spans="2:8">
      <c r="B3871" s="13">
        <v>42331</v>
      </c>
      <c r="C3871">
        <v>854.43365500000004</v>
      </c>
      <c r="D3871" s="262">
        <f t="shared" si="123"/>
        <v>2.5213119982376995</v>
      </c>
      <c r="E3871" s="105">
        <v>-9.9408039414761607E-3</v>
      </c>
      <c r="G3871">
        <v>3864</v>
      </c>
      <c r="H3871">
        <f t="shared" ca="1" si="124"/>
        <v>2.7346732541804621E-2</v>
      </c>
    </row>
    <row r="3872" spans="2:8">
      <c r="B3872" s="13">
        <v>41739</v>
      </c>
      <c r="C3872">
        <v>242.64639299999999</v>
      </c>
      <c r="D3872" s="262">
        <f t="shared" si="123"/>
        <v>1.4014425555663617</v>
      </c>
      <c r="E3872" s="105">
        <v>-9.952231331345724E-3</v>
      </c>
      <c r="G3872">
        <v>3865</v>
      </c>
      <c r="H3872">
        <f t="shared" ca="1" si="124"/>
        <v>4.3857751959914579E-2</v>
      </c>
    </row>
    <row r="3873" spans="2:8">
      <c r="B3873" s="13">
        <v>41101</v>
      </c>
      <c r="C3873">
        <v>101.04193100000001</v>
      </c>
      <c r="D3873" s="262">
        <f t="shared" si="123"/>
        <v>-0.64126455208682531</v>
      </c>
      <c r="E3873" s="105">
        <v>-9.9626677617748252E-3</v>
      </c>
      <c r="G3873">
        <v>3866</v>
      </c>
      <c r="H3873">
        <f t="shared" ca="1" si="124"/>
        <v>5.0054842885378656E-3</v>
      </c>
    </row>
    <row r="3874" spans="2:8">
      <c r="B3874" s="13">
        <v>41887</v>
      </c>
      <c r="C3874">
        <v>281.661407</v>
      </c>
      <c r="D3874" s="262">
        <f t="shared" si="123"/>
        <v>7.4508678073170964</v>
      </c>
      <c r="E3874" s="105">
        <v>-9.9823655000310044E-3</v>
      </c>
      <c r="G3874">
        <v>3867</v>
      </c>
      <c r="H3874">
        <f t="shared" ca="1" si="124"/>
        <v>-2.2363519033483339E-2</v>
      </c>
    </row>
    <row r="3875" spans="2:8">
      <c r="B3875" s="13">
        <v>37503</v>
      </c>
      <c r="C3875">
        <v>33.329287999999998</v>
      </c>
      <c r="D3875" s="262">
        <f t="shared" si="123"/>
        <v>-0.45203311401913709</v>
      </c>
      <c r="E3875" s="105">
        <v>-1.0043182405207594E-2</v>
      </c>
      <c r="G3875">
        <v>3868</v>
      </c>
      <c r="H3875">
        <f t="shared" ca="1" si="124"/>
        <v>-3.7954903560051975E-2</v>
      </c>
    </row>
    <row r="3876" spans="2:8">
      <c r="B3876" s="13">
        <v>38419</v>
      </c>
      <c r="C3876">
        <v>60.823543999999998</v>
      </c>
      <c r="D3876" s="262">
        <f t="shared" si="123"/>
        <v>-0.64180458933478124</v>
      </c>
      <c r="E3876" s="105">
        <v>-1.0043405000311192E-2</v>
      </c>
      <c r="G3876">
        <v>3869</v>
      </c>
      <c r="H3876">
        <f t="shared" ca="1" si="124"/>
        <v>1.9057612275353804E-2</v>
      </c>
    </row>
    <row r="3877" spans="2:8">
      <c r="B3877" s="13">
        <v>41659</v>
      </c>
      <c r="C3877">
        <v>169.80548099999999</v>
      </c>
      <c r="D3877" s="262">
        <f t="shared" si="123"/>
        <v>-0.9737502102100879</v>
      </c>
      <c r="E3877" s="105">
        <v>-1.0045550426640383E-2</v>
      </c>
      <c r="G3877">
        <v>3870</v>
      </c>
      <c r="H3877">
        <f t="shared" ca="1" si="124"/>
        <v>-5.3800611357291882E-2</v>
      </c>
    </row>
    <row r="3878" spans="2:8">
      <c r="B3878" s="13">
        <v>44512</v>
      </c>
      <c r="C3878">
        <v>6468.8320309999999</v>
      </c>
      <c r="D3878" s="262">
        <f t="shared" si="123"/>
        <v>-0.19648695554083234</v>
      </c>
      <c r="E3878" s="105">
        <v>-1.0053863562928965E-2</v>
      </c>
      <c r="G3878">
        <v>3871</v>
      </c>
      <c r="H3878">
        <f t="shared" ca="1" si="124"/>
        <v>2.8798437170010946E-2</v>
      </c>
    </row>
    <row r="3879" spans="2:8">
      <c r="B3879" s="13">
        <v>44762</v>
      </c>
      <c r="C3879">
        <v>8050.6870120000003</v>
      </c>
      <c r="D3879" s="262">
        <f t="shared" si="123"/>
        <v>0.22988532508699591</v>
      </c>
      <c r="E3879" s="105">
        <v>-1.0065532237833444E-2</v>
      </c>
      <c r="G3879">
        <v>3872</v>
      </c>
      <c r="H3879">
        <f t="shared" ca="1" si="124"/>
        <v>-2.6003712673111138E-2</v>
      </c>
    </row>
    <row r="3880" spans="2:8">
      <c r="B3880" s="13">
        <v>44951</v>
      </c>
      <c r="C3880">
        <v>6545.8842770000001</v>
      </c>
      <c r="D3880" s="262">
        <f t="shared" si="123"/>
        <v>100.38741161803495</v>
      </c>
      <c r="E3880" s="105">
        <v>-1.0075965810171138E-2</v>
      </c>
      <c r="G3880">
        <v>3873</v>
      </c>
      <c r="H3880">
        <f t="shared" ca="1" si="124"/>
        <v>-2.5457608291503123E-2</v>
      </c>
    </row>
    <row r="3881" spans="2:8">
      <c r="B3881" s="13">
        <v>38939</v>
      </c>
      <c r="C3881">
        <v>64.563086999999996</v>
      </c>
      <c r="D3881" s="262">
        <f t="shared" si="123"/>
        <v>-0.99233514768804398</v>
      </c>
      <c r="E3881" s="105">
        <v>-1.0101116187950527E-2</v>
      </c>
      <c r="G3881">
        <v>3874</v>
      </c>
      <c r="H3881">
        <f t="shared" ca="1" si="124"/>
        <v>1.6775509804536008E-2</v>
      </c>
    </row>
    <row r="3882" spans="2:8">
      <c r="B3882" s="13">
        <v>44838</v>
      </c>
      <c r="C3882">
        <v>8423.265625</v>
      </c>
      <c r="D3882" s="262">
        <f t="shared" si="123"/>
        <v>74.641905226151124</v>
      </c>
      <c r="E3882" s="105">
        <v>-1.0103903626253229E-2</v>
      </c>
      <c r="G3882">
        <v>3875</v>
      </c>
      <c r="H3882">
        <f t="shared" ca="1" si="124"/>
        <v>-4.6738840714575264E-2</v>
      </c>
    </row>
    <row r="3883" spans="2:8">
      <c r="B3883" s="13">
        <v>40366</v>
      </c>
      <c r="C3883">
        <v>111.35713200000001</v>
      </c>
      <c r="D3883" s="262">
        <f t="shared" si="123"/>
        <v>0.12830848432320591</v>
      </c>
      <c r="E3883" s="105">
        <v>-1.0104580397672433E-2</v>
      </c>
      <c r="G3883">
        <v>3876</v>
      </c>
      <c r="H3883">
        <f t="shared" ca="1" si="124"/>
        <v>4.1513859389115136E-2</v>
      </c>
    </row>
    <row r="3884" spans="2:8">
      <c r="B3884" s="13">
        <v>40427</v>
      </c>
      <c r="C3884">
        <v>98.693871000000001</v>
      </c>
      <c r="D3884" s="262">
        <f t="shared" si="123"/>
        <v>0.59355226796591487</v>
      </c>
      <c r="E3884" s="105">
        <v>-1.013221182271609E-2</v>
      </c>
      <c r="G3884">
        <v>3877</v>
      </c>
      <c r="H3884">
        <f t="shared" ca="1" si="124"/>
        <v>9.7550743079104774E-3</v>
      </c>
    </row>
    <row r="3885" spans="2:8">
      <c r="B3885" s="13">
        <v>38898</v>
      </c>
      <c r="C3885">
        <v>61.933250000000001</v>
      </c>
      <c r="D3885" s="262">
        <f t="shared" si="123"/>
        <v>0.12550211061006217</v>
      </c>
      <c r="E3885" s="105">
        <v>-1.0137004521692821E-2</v>
      </c>
      <c r="G3885">
        <v>3878</v>
      </c>
      <c r="H3885">
        <f t="shared" ca="1" si="124"/>
        <v>8.028848822574491E-3</v>
      </c>
    </row>
    <row r="3886" spans="2:8">
      <c r="B3886" s="13">
        <v>40016</v>
      </c>
      <c r="C3886">
        <v>55.027217999999998</v>
      </c>
      <c r="D3886" s="262">
        <f t="shared" si="123"/>
        <v>-0.2599915869040802</v>
      </c>
      <c r="E3886" s="105">
        <v>-1.0152467251803016E-2</v>
      </c>
      <c r="G3886">
        <v>3879</v>
      </c>
      <c r="H3886">
        <f t="shared" ca="1" si="124"/>
        <v>-2.7454558479345293E-2</v>
      </c>
    </row>
    <row r="3887" spans="2:8">
      <c r="B3887" s="13">
        <v>39498</v>
      </c>
      <c r="C3887">
        <v>74.360259999999997</v>
      </c>
      <c r="D3887" s="262">
        <f t="shared" si="123"/>
        <v>-0.91052948366566278</v>
      </c>
      <c r="E3887" s="105">
        <v>-1.0161872178293953E-2</v>
      </c>
      <c r="G3887">
        <v>3880</v>
      </c>
      <c r="H3887">
        <f t="shared" ca="1" si="124"/>
        <v>-1.8741858807718784E-2</v>
      </c>
    </row>
    <row r="3888" spans="2:8">
      <c r="B3888" s="13">
        <v>43643</v>
      </c>
      <c r="C3888">
        <v>831.11468500000001</v>
      </c>
      <c r="D3888" s="262">
        <f t="shared" si="123"/>
        <v>34.379361064541094</v>
      </c>
      <c r="E3888" s="105">
        <v>-1.0170606128368452E-2</v>
      </c>
      <c r="G3888">
        <v>3881</v>
      </c>
      <c r="H3888">
        <f t="shared" ca="1" si="124"/>
        <v>4.5850905213927713E-2</v>
      </c>
    </row>
    <row r="3889" spans="2:8">
      <c r="B3889" s="13">
        <v>37678</v>
      </c>
      <c r="C3889">
        <v>23.491512</v>
      </c>
      <c r="D3889" s="262">
        <f t="shared" si="123"/>
        <v>-0.89597146441357278</v>
      </c>
      <c r="E3889" s="105">
        <v>-1.0176325169140864E-2</v>
      </c>
      <c r="G3889">
        <v>3882</v>
      </c>
      <c r="H3889">
        <f t="shared" ca="1" si="124"/>
        <v>4.0639855401826191E-3</v>
      </c>
    </row>
    <row r="3890" spans="2:8">
      <c r="B3890" s="13">
        <v>41694</v>
      </c>
      <c r="C3890">
        <v>225.81796299999999</v>
      </c>
      <c r="D3890" s="262">
        <f t="shared" si="123"/>
        <v>2.0186853254169326</v>
      </c>
      <c r="E3890" s="105">
        <v>-1.0201290984071876E-2</v>
      </c>
      <c r="G3890">
        <v>3883</v>
      </c>
      <c r="H3890">
        <f t="shared" ca="1" si="124"/>
        <v>7.8061894010743186E-3</v>
      </c>
    </row>
    <row r="3891" spans="2:8">
      <c r="B3891" s="13">
        <v>38702</v>
      </c>
      <c r="C3891">
        <v>74.806725</v>
      </c>
      <c r="D3891" s="262">
        <f t="shared" si="123"/>
        <v>-0.99095620248325933</v>
      </c>
      <c r="E3891" s="105">
        <v>-1.0206552248450511E-2</v>
      </c>
      <c r="G3891">
        <v>3884</v>
      </c>
      <c r="H3891">
        <f t="shared" ca="1" si="124"/>
        <v>7.7890787081156274E-3</v>
      </c>
    </row>
    <row r="3892" spans="2:8">
      <c r="B3892" s="13">
        <v>44831</v>
      </c>
      <c r="C3892">
        <v>8271.6054690000001</v>
      </c>
      <c r="D3892" s="262">
        <f t="shared" si="123"/>
        <v>28.642169655302748</v>
      </c>
      <c r="E3892" s="105">
        <v>-1.0210805570336892E-2</v>
      </c>
      <c r="G3892">
        <v>3885</v>
      </c>
      <c r="H3892">
        <f t="shared" ca="1" si="124"/>
        <v>-2.728310606813154E-2</v>
      </c>
    </row>
    <row r="3893" spans="2:8">
      <c r="B3893" s="13">
        <v>41884</v>
      </c>
      <c r="C3893">
        <v>279.04858400000001</v>
      </c>
      <c r="D3893" s="262">
        <f t="shared" si="123"/>
        <v>5.3627729855502113E-2</v>
      </c>
      <c r="E3893" s="105">
        <v>-1.023476360946793E-2</v>
      </c>
      <c r="G3893">
        <v>3886</v>
      </c>
      <c r="H3893">
        <f t="shared" ca="1" si="124"/>
        <v>3.0679922119837735E-2</v>
      </c>
    </row>
    <row r="3894" spans="2:8">
      <c r="B3894" s="13">
        <v>41711</v>
      </c>
      <c r="C3894">
        <v>264.84552000000002</v>
      </c>
      <c r="D3894" s="262">
        <f t="shared" si="123"/>
        <v>-0.67705489292592458</v>
      </c>
      <c r="E3894" s="105">
        <v>-1.0286072597097601E-2</v>
      </c>
      <c r="G3894">
        <v>3887</v>
      </c>
      <c r="H3894">
        <f t="shared" ca="1" si="124"/>
        <v>5.8358539059085404E-2</v>
      </c>
    </row>
    <row r="3895" spans="2:8">
      <c r="B3895" s="13">
        <v>42538</v>
      </c>
      <c r="C3895">
        <v>820.09454300000004</v>
      </c>
      <c r="D3895" s="262">
        <f t="shared" si="123"/>
        <v>7.5393349364259938</v>
      </c>
      <c r="E3895" s="105">
        <v>-1.0297337609593303E-2</v>
      </c>
      <c r="G3895">
        <v>3888</v>
      </c>
      <c r="H3895">
        <f t="shared" ca="1" si="124"/>
        <v>-1.4765590342193488E-3</v>
      </c>
    </row>
    <row r="3896" spans="2:8">
      <c r="B3896" s="13">
        <v>41219</v>
      </c>
      <c r="C3896">
        <v>96.037284999999997</v>
      </c>
      <c r="D3896" s="262">
        <f t="shared" si="123"/>
        <v>-0.84619867846402064</v>
      </c>
      <c r="E3896" s="105">
        <v>-1.0341726688207728E-2</v>
      </c>
      <c r="G3896">
        <v>3889</v>
      </c>
      <c r="H3896">
        <f t="shared" ca="1" si="124"/>
        <v>4.2718526906972934E-2</v>
      </c>
    </row>
    <row r="3897" spans="2:8">
      <c r="B3897" s="13">
        <v>42661</v>
      </c>
      <c r="C3897">
        <v>624.42431599999998</v>
      </c>
      <c r="D3897" s="262">
        <f t="shared" si="123"/>
        <v>7.8695009300326602</v>
      </c>
      <c r="E3897" s="105">
        <v>-1.0348299566675184E-2</v>
      </c>
      <c r="G3897">
        <v>3890</v>
      </c>
      <c r="H3897">
        <f t="shared" ca="1" si="124"/>
        <v>1.4609160996047494E-3</v>
      </c>
    </row>
    <row r="3898" spans="2:8">
      <c r="B3898" s="13">
        <v>38572</v>
      </c>
      <c r="C3898">
        <v>70.401291000000001</v>
      </c>
      <c r="D3898" s="262">
        <f t="shared" si="123"/>
        <v>0.11111307341024181</v>
      </c>
      <c r="E3898" s="105">
        <v>-1.0361577306837504E-2</v>
      </c>
      <c r="G3898">
        <v>3891</v>
      </c>
      <c r="H3898">
        <f t="shared" ca="1" si="124"/>
        <v>-6.1239433840477628E-2</v>
      </c>
    </row>
    <row r="3899" spans="2:8">
      <c r="B3899" s="13">
        <v>40059</v>
      </c>
      <c r="C3899">
        <v>63.361049999999999</v>
      </c>
      <c r="D3899" s="262">
        <f t="shared" si="123"/>
        <v>-0.38877598892568421</v>
      </c>
      <c r="E3899" s="105">
        <v>-1.0407216773157197E-2</v>
      </c>
      <c r="G3899">
        <v>3892</v>
      </c>
      <c r="H3899">
        <f t="shared" ca="1" si="124"/>
        <v>5.3467206752917142E-2</v>
      </c>
    </row>
    <row r="3900" spans="2:8">
      <c r="B3900" s="13">
        <v>40578</v>
      </c>
      <c r="C3900">
        <v>103.662567</v>
      </c>
      <c r="D3900" s="262">
        <f t="shared" si="123"/>
        <v>0.33530055787929219</v>
      </c>
      <c r="E3900" s="105">
        <v>-1.0430950753940167E-2</v>
      </c>
      <c r="G3900">
        <v>3893</v>
      </c>
      <c r="H3900">
        <f t="shared" ca="1" si="124"/>
        <v>-9.5047748499014588E-3</v>
      </c>
    </row>
    <row r="3901" spans="2:8">
      <c r="B3901" s="13">
        <v>38985</v>
      </c>
      <c r="C3901">
        <v>77.632384999999999</v>
      </c>
      <c r="D3901" s="262">
        <f t="shared" si="123"/>
        <v>-0.90281697542722905</v>
      </c>
      <c r="E3901" s="105">
        <v>-1.0440645795937915E-2</v>
      </c>
      <c r="G3901">
        <v>3894</v>
      </c>
      <c r="H3901">
        <f t="shared" ca="1" si="124"/>
        <v>-2.2922547537045524E-2</v>
      </c>
    </row>
    <row r="3902" spans="2:8">
      <c r="B3902" s="13">
        <v>43990</v>
      </c>
      <c r="C3902">
        <v>798.82659899999999</v>
      </c>
      <c r="D3902" s="262">
        <f t="shared" si="123"/>
        <v>0.46162615323184197</v>
      </c>
      <c r="E3902" s="105">
        <v>-1.0443440598811698E-2</v>
      </c>
      <c r="G3902">
        <v>3895</v>
      </c>
      <c r="H3902">
        <f t="shared" ca="1" si="124"/>
        <v>-1.4270596413071065E-2</v>
      </c>
    </row>
    <row r="3903" spans="2:8">
      <c r="B3903" s="13">
        <v>42185</v>
      </c>
      <c r="C3903">
        <v>546.53277600000001</v>
      </c>
      <c r="D3903" s="262">
        <f t="shared" si="123"/>
        <v>-0.47469513251664197</v>
      </c>
      <c r="E3903" s="105">
        <v>-1.0448515548863224E-2</v>
      </c>
      <c r="G3903">
        <v>3896</v>
      </c>
      <c r="H3903">
        <f t="shared" ca="1" si="124"/>
        <v>3.6342334046962313E-2</v>
      </c>
    </row>
    <row r="3904" spans="2:8">
      <c r="B3904" s="13">
        <v>44064</v>
      </c>
      <c r="C3904">
        <v>1040.4106449999999</v>
      </c>
      <c r="D3904" s="262">
        <f t="shared" si="123"/>
        <v>0.69214026519144767</v>
      </c>
      <c r="E3904" s="105">
        <v>-1.044926729116611E-2</v>
      </c>
      <c r="G3904">
        <v>3897</v>
      </c>
      <c r="H3904">
        <f t="shared" ca="1" si="124"/>
        <v>1.7090653549059674E-2</v>
      </c>
    </row>
    <row r="3905" spans="2:8">
      <c r="B3905" s="13">
        <v>43717</v>
      </c>
      <c r="C3905">
        <v>614.84893799999998</v>
      </c>
      <c r="D3905" s="262">
        <f t="shared" si="123"/>
        <v>-0.33125487402487447</v>
      </c>
      <c r="E3905" s="105">
        <v>-1.0466748311575968E-2</v>
      </c>
      <c r="G3905">
        <v>3898</v>
      </c>
      <c r="H3905">
        <f t="shared" ca="1" si="124"/>
        <v>6.1425129804346307E-2</v>
      </c>
    </row>
    <row r="3906" spans="2:8">
      <c r="B3906" s="13">
        <v>43479</v>
      </c>
      <c r="C3906">
        <v>919.40698199999997</v>
      </c>
      <c r="D3906" s="262">
        <f t="shared" si="123"/>
        <v>13.237589779253531</v>
      </c>
      <c r="E3906" s="105">
        <v>-1.0467773376260744E-2</v>
      </c>
      <c r="G3906">
        <v>3899</v>
      </c>
      <c r="H3906">
        <f t="shared" ca="1" si="124"/>
        <v>-6.0087558558544557E-2</v>
      </c>
    </row>
    <row r="3907" spans="2:8">
      <c r="B3907" s="13">
        <v>38511</v>
      </c>
      <c r="C3907">
        <v>64.576026999999996</v>
      </c>
      <c r="D3907" s="262">
        <f t="shared" si="123"/>
        <v>-0.97683513249489751</v>
      </c>
      <c r="E3907" s="105">
        <v>-1.047753923936226E-2</v>
      </c>
      <c r="G3907">
        <v>3900</v>
      </c>
      <c r="H3907">
        <f t="shared" ca="1" si="124"/>
        <v>6.6810025417541529E-3</v>
      </c>
    </row>
    <row r="3908" spans="2:8">
      <c r="B3908" s="13">
        <v>44235</v>
      </c>
      <c r="C3908">
        <v>2787.6708979999999</v>
      </c>
      <c r="D3908" s="262">
        <f t="shared" si="123"/>
        <v>54.513017726475134</v>
      </c>
      <c r="E3908" s="105">
        <v>-1.0497738268723012E-2</v>
      </c>
      <c r="G3908">
        <v>3901</v>
      </c>
      <c r="H3908">
        <f t="shared" ca="1" si="124"/>
        <v>1.2149552971640701E-2</v>
      </c>
    </row>
    <row r="3909" spans="2:8">
      <c r="B3909" s="13">
        <v>38239</v>
      </c>
      <c r="C3909">
        <v>50.216526000000002</v>
      </c>
      <c r="D3909" s="262">
        <f t="shared" si="123"/>
        <v>-0.92486041598592261</v>
      </c>
      <c r="E3909" s="105">
        <v>-1.0515897372641431E-2</v>
      </c>
      <c r="G3909">
        <v>3902</v>
      </c>
      <c r="H3909">
        <f t="shared" ca="1" si="124"/>
        <v>2.0023244424984162E-2</v>
      </c>
    </row>
    <row r="3910" spans="2:8">
      <c r="B3910" s="13">
        <v>42804</v>
      </c>
      <c r="C3910">
        <v>668.30987500000003</v>
      </c>
      <c r="D3910" s="262">
        <f t="shared" si="123"/>
        <v>0.27413102588176003</v>
      </c>
      <c r="E3910" s="105">
        <v>-1.0529893950137367E-2</v>
      </c>
      <c r="G3910">
        <v>3903</v>
      </c>
      <c r="H3910">
        <f t="shared" ca="1" si="124"/>
        <v>2.3562046607260356E-2</v>
      </c>
    </row>
    <row r="3911" spans="2:8">
      <c r="B3911" s="13">
        <v>43913</v>
      </c>
      <c r="C3911">
        <v>524.52209500000004</v>
      </c>
      <c r="D3911" s="262">
        <f t="shared" si="123"/>
        <v>5.1382520361462172</v>
      </c>
      <c r="E3911" s="105">
        <v>-1.0541456652404963E-2</v>
      </c>
      <c r="G3911">
        <v>3904</v>
      </c>
      <c r="H3911">
        <f t="shared" ca="1" si="124"/>
        <v>2.7285375489458433E-2</v>
      </c>
    </row>
    <row r="3912" spans="2:8">
      <c r="B3912" s="13">
        <v>41033</v>
      </c>
      <c r="C3912">
        <v>85.451378000000005</v>
      </c>
      <c r="D3912" s="262">
        <f t="shared" ref="D3912:D3975" si="125">(C3912-C3913)/C3913</f>
        <v>-0.98594913392589922</v>
      </c>
      <c r="E3912" s="105">
        <v>-1.054721136926246E-2</v>
      </c>
      <c r="G3912">
        <v>3905</v>
      </c>
      <c r="H3912">
        <f t="shared" ca="1" si="124"/>
        <v>3.5799084861575167E-2</v>
      </c>
    </row>
    <row r="3913" spans="2:8">
      <c r="B3913" s="13">
        <v>44985</v>
      </c>
      <c r="C3913">
        <v>6081.5737300000001</v>
      </c>
      <c r="D3913" s="262">
        <f t="shared" si="125"/>
        <v>71.941992742446672</v>
      </c>
      <c r="E3913" s="105">
        <v>-1.0549530326279231E-2</v>
      </c>
      <c r="G3913">
        <v>3906</v>
      </c>
      <c r="H3913">
        <f t="shared" ref="H3913:H3976" ca="1" si="126">_xlfn.NORM.INV(RAND(),N$9,N$10)</f>
        <v>5.5105385778948524E-2</v>
      </c>
    </row>
    <row r="3914" spans="2:8">
      <c r="B3914" s="13">
        <v>40932</v>
      </c>
      <c r="C3914">
        <v>83.375480999999994</v>
      </c>
      <c r="D3914" s="262">
        <f t="shared" si="125"/>
        <v>1.6286280296044073</v>
      </c>
      <c r="E3914" s="105">
        <v>-1.0557994365215255E-2</v>
      </c>
      <c r="G3914">
        <v>3907</v>
      </c>
      <c r="H3914">
        <f t="shared" ca="1" si="126"/>
        <v>4.3861217093455668E-2</v>
      </c>
    </row>
    <row r="3915" spans="2:8">
      <c r="B3915" s="13">
        <v>39864</v>
      </c>
      <c r="C3915">
        <v>31.718250000000001</v>
      </c>
      <c r="D3915" s="262">
        <f t="shared" si="125"/>
        <v>-0.49216633763730094</v>
      </c>
      <c r="E3915" s="105">
        <v>-1.0563565362011937E-2</v>
      </c>
      <c r="G3915">
        <v>3908</v>
      </c>
      <c r="H3915">
        <f t="shared" ca="1" si="126"/>
        <v>4.8346438905454536E-2</v>
      </c>
    </row>
    <row r="3916" spans="2:8">
      <c r="B3916" s="13">
        <v>38453</v>
      </c>
      <c r="C3916">
        <v>62.457951000000001</v>
      </c>
      <c r="D3916" s="262">
        <f t="shared" si="125"/>
        <v>-0.94880854877350229</v>
      </c>
      <c r="E3916" s="105">
        <v>-1.0568006298988322E-2</v>
      </c>
      <c r="G3916">
        <v>3909</v>
      </c>
      <c r="H3916">
        <f t="shared" ca="1" si="126"/>
        <v>-2.9918302995170662E-2</v>
      </c>
    </row>
    <row r="3917" spans="2:8">
      <c r="B3917" s="13">
        <v>43269</v>
      </c>
      <c r="C3917">
        <v>1220.0855710000001</v>
      </c>
      <c r="D3917" s="262">
        <f t="shared" si="125"/>
        <v>7.7025171078416896</v>
      </c>
      <c r="E3917" s="105">
        <v>-1.0575275894648187E-2</v>
      </c>
      <c r="G3917">
        <v>3910</v>
      </c>
      <c r="H3917">
        <f t="shared" ca="1" si="126"/>
        <v>-1.1165302918202429E-2</v>
      </c>
    </row>
    <row r="3918" spans="2:8">
      <c r="B3918" s="13">
        <v>41614</v>
      </c>
      <c r="C3918">
        <v>140.19915800000001</v>
      </c>
      <c r="D3918" s="262">
        <f t="shared" si="125"/>
        <v>-0.97047474837910863</v>
      </c>
      <c r="E3918" s="105">
        <v>-1.0581115171548066E-2</v>
      </c>
      <c r="G3918">
        <v>3911</v>
      </c>
      <c r="H3918">
        <f t="shared" ca="1" si="126"/>
        <v>5.1486211051994947E-2</v>
      </c>
    </row>
    <row r="3919" spans="2:8">
      <c r="B3919" s="13">
        <v>44433</v>
      </c>
      <c r="C3919">
        <v>4748.4492190000001</v>
      </c>
      <c r="D3919" s="262">
        <f t="shared" si="125"/>
        <v>71.152990759395223</v>
      </c>
      <c r="E3919" s="105">
        <v>-1.0603571082545378E-2</v>
      </c>
      <c r="G3919">
        <v>3912</v>
      </c>
      <c r="H3919">
        <f t="shared" ca="1" si="126"/>
        <v>7.7082920327467455E-2</v>
      </c>
    </row>
    <row r="3920" spans="2:8">
      <c r="B3920" s="13">
        <v>40147</v>
      </c>
      <c r="C3920">
        <v>65.810844000000003</v>
      </c>
      <c r="D3920" s="262">
        <f t="shared" si="125"/>
        <v>-0.99068686329112254</v>
      </c>
      <c r="E3920" s="105">
        <v>-1.0606847129202287E-2</v>
      </c>
      <c r="G3920">
        <v>3913</v>
      </c>
      <c r="H3920">
        <f t="shared" ca="1" si="126"/>
        <v>-3.3416415237397863E-2</v>
      </c>
    </row>
    <row r="3921" spans="2:8">
      <c r="B3921" s="13">
        <v>45056</v>
      </c>
      <c r="C3921">
        <v>7066.453125</v>
      </c>
      <c r="D3921" s="262">
        <f t="shared" si="125"/>
        <v>58.627244975602366</v>
      </c>
      <c r="E3921">
        <v>-1.0627412677503265E-2</v>
      </c>
      <c r="G3921">
        <v>3914</v>
      </c>
      <c r="H3921">
        <f t="shared" ca="1" si="126"/>
        <v>3.7998007717663845E-2</v>
      </c>
    </row>
    <row r="3922" spans="2:8">
      <c r="B3922" s="13">
        <v>40198</v>
      </c>
      <c r="C3922">
        <v>118.510475</v>
      </c>
      <c r="D3922" s="262">
        <f t="shared" si="125"/>
        <v>0.72881852044304007</v>
      </c>
      <c r="E3922" s="105">
        <v>-1.0634653912189195E-2</v>
      </c>
      <c r="G3922">
        <v>3915</v>
      </c>
      <c r="H3922">
        <f t="shared" ca="1" si="126"/>
        <v>-5.890430382947618E-2</v>
      </c>
    </row>
    <row r="3923" spans="2:8">
      <c r="B3923" s="13">
        <v>38635</v>
      </c>
      <c r="C3923">
        <v>68.549980000000005</v>
      </c>
      <c r="D3923" s="262">
        <f t="shared" si="125"/>
        <v>-0.90840316956767098</v>
      </c>
      <c r="E3923" s="105">
        <v>-1.0638118538259838E-2</v>
      </c>
      <c r="G3923">
        <v>3916</v>
      </c>
      <c r="H3923">
        <f t="shared" ca="1" si="126"/>
        <v>4.9153951637074839E-2</v>
      </c>
    </row>
    <row r="3924" spans="2:8">
      <c r="B3924" s="13">
        <v>43962</v>
      </c>
      <c r="C3924">
        <v>748.38812299999995</v>
      </c>
      <c r="D3924" s="262">
        <f t="shared" si="125"/>
        <v>6.7973951515019158</v>
      </c>
      <c r="E3924" s="105">
        <v>-1.0698639145075206E-2</v>
      </c>
      <c r="G3924">
        <v>3917</v>
      </c>
      <c r="H3924">
        <f t="shared" ca="1" si="126"/>
        <v>-3.6486305252125151E-2</v>
      </c>
    </row>
    <row r="3925" spans="2:8">
      <c r="B3925" s="13">
        <v>40850</v>
      </c>
      <c r="C3925">
        <v>95.979247999999998</v>
      </c>
      <c r="D3925" s="262">
        <f t="shared" si="125"/>
        <v>2.7968376106176835</v>
      </c>
      <c r="E3925" s="105">
        <v>-1.0698679792915989E-2</v>
      </c>
      <c r="G3925">
        <v>3918</v>
      </c>
      <c r="H3925">
        <f t="shared" ca="1" si="126"/>
        <v>-4.1316077409271033E-2</v>
      </c>
    </row>
    <row r="3926" spans="2:8">
      <c r="B3926" s="13">
        <v>37827</v>
      </c>
      <c r="C3926">
        <v>25.278734</v>
      </c>
      <c r="D3926" s="262">
        <f t="shared" si="125"/>
        <v>-0.64960094368522392</v>
      </c>
      <c r="E3926" s="105">
        <v>-1.0712082682939213E-2</v>
      </c>
      <c r="G3926">
        <v>3919</v>
      </c>
      <c r="H3926">
        <f t="shared" ca="1" si="126"/>
        <v>7.7421124590013124E-3</v>
      </c>
    </row>
    <row r="3927" spans="2:8">
      <c r="B3927" s="13">
        <v>39622</v>
      </c>
      <c r="C3927">
        <v>72.142700000000005</v>
      </c>
      <c r="D3927" s="262">
        <f t="shared" si="125"/>
        <v>-0.91225600674276774</v>
      </c>
      <c r="E3927" s="105">
        <v>-1.0717977262476535E-2</v>
      </c>
      <c r="G3927">
        <v>3920</v>
      </c>
      <c r="H3927">
        <f t="shared" ca="1" si="126"/>
        <v>-2.6082537130063088E-2</v>
      </c>
    </row>
    <row r="3928" spans="2:8">
      <c r="B3928" s="13">
        <v>43642</v>
      </c>
      <c r="C3928">
        <v>822.19531300000006</v>
      </c>
      <c r="D3928" s="262">
        <f t="shared" si="125"/>
        <v>9.8516754530719126</v>
      </c>
      <c r="E3928" s="105">
        <v>-1.0731818557627764E-2</v>
      </c>
      <c r="G3928">
        <v>3921</v>
      </c>
      <c r="H3928">
        <f t="shared" ca="1" si="126"/>
        <v>5.6783344625775146E-3</v>
      </c>
    </row>
    <row r="3929" spans="2:8">
      <c r="B3929" s="13">
        <v>38614</v>
      </c>
      <c r="C3929">
        <v>75.766670000000005</v>
      </c>
      <c r="D3929" s="262">
        <f t="shared" si="125"/>
        <v>0.11644338463044197</v>
      </c>
      <c r="E3929" s="105">
        <v>-1.0743094501832156E-2</v>
      </c>
      <c r="G3929">
        <v>3922</v>
      </c>
      <c r="H3929">
        <f t="shared" ca="1" si="126"/>
        <v>1.5582345980560131E-3</v>
      </c>
    </row>
    <row r="3930" spans="2:8">
      <c r="B3930" s="13">
        <v>38644</v>
      </c>
      <c r="C3930">
        <v>67.864318999999995</v>
      </c>
      <c r="D3930" s="262">
        <f t="shared" si="125"/>
        <v>0.34030535450499177</v>
      </c>
      <c r="E3930" s="105">
        <v>-1.0744430558430839E-2</v>
      </c>
      <c r="G3930">
        <v>3923</v>
      </c>
      <c r="H3930">
        <f t="shared" ca="1" si="126"/>
        <v>1.1037975981906282E-2</v>
      </c>
    </row>
    <row r="3931" spans="2:8">
      <c r="B3931" s="13">
        <v>38328</v>
      </c>
      <c r="C3931">
        <v>50.633476000000002</v>
      </c>
      <c r="D3931" s="262">
        <f t="shared" si="125"/>
        <v>-0.99424531781456105</v>
      </c>
      <c r="E3931" s="105">
        <v>-1.0752420110212192E-2</v>
      </c>
      <c r="G3931">
        <v>3924</v>
      </c>
      <c r="H3931">
        <f t="shared" ca="1" si="126"/>
        <v>-3.1676971204929717E-2</v>
      </c>
    </row>
    <row r="3932" spans="2:8">
      <c r="B3932" s="13">
        <v>44652</v>
      </c>
      <c r="C3932">
        <v>8798.6572269999997</v>
      </c>
      <c r="D3932" s="262">
        <f t="shared" si="125"/>
        <v>12.478756382770674</v>
      </c>
      <c r="E3932" s="105">
        <v>-1.0755090625679751E-2</v>
      </c>
      <c r="G3932">
        <v>3925</v>
      </c>
      <c r="H3932">
        <f t="shared" ca="1" si="126"/>
        <v>-1.8039223035298996E-2</v>
      </c>
    </row>
    <row r="3933" spans="2:8">
      <c r="B3933" s="13">
        <v>42748</v>
      </c>
      <c r="C3933">
        <v>652.77960199999995</v>
      </c>
      <c r="D3933" s="262">
        <f t="shared" si="125"/>
        <v>1.4698126792855133</v>
      </c>
      <c r="E3933" s="105">
        <v>-1.0777893442859775E-2</v>
      </c>
      <c r="G3933">
        <v>3926</v>
      </c>
      <c r="H3933">
        <f t="shared" ca="1" si="126"/>
        <v>1.1967630853267569E-2</v>
      </c>
    </row>
    <row r="3934" spans="2:8">
      <c r="B3934" s="13">
        <v>41992</v>
      </c>
      <c r="C3934">
        <v>264.30328400000002</v>
      </c>
      <c r="D3934" s="262">
        <f t="shared" si="125"/>
        <v>1.7813783487423958</v>
      </c>
      <c r="E3934" s="105">
        <v>-1.079913225368929E-2</v>
      </c>
      <c r="G3934">
        <v>3927</v>
      </c>
      <c r="H3934">
        <f t="shared" ca="1" si="126"/>
        <v>2.9292120434566082E-2</v>
      </c>
    </row>
    <row r="3935" spans="2:8">
      <c r="B3935" s="13">
        <v>41093</v>
      </c>
      <c r="C3935">
        <v>95.026009000000002</v>
      </c>
      <c r="D3935" s="262">
        <f t="shared" si="125"/>
        <v>5.5261559333426434E-2</v>
      </c>
      <c r="E3935" s="105">
        <v>-1.0805079214491834E-2</v>
      </c>
      <c r="G3935">
        <v>3928</v>
      </c>
      <c r="H3935">
        <f t="shared" ca="1" si="126"/>
        <v>-1.6674144821636875E-2</v>
      </c>
    </row>
    <row r="3936" spans="2:8">
      <c r="B3936" s="13">
        <v>41473</v>
      </c>
      <c r="C3936">
        <v>90.049721000000005</v>
      </c>
      <c r="D3936" s="262">
        <f t="shared" si="125"/>
        <v>-0.28678487884215637</v>
      </c>
      <c r="E3936" s="105">
        <v>-1.0815820563169518E-2</v>
      </c>
      <c r="G3936">
        <v>3929</v>
      </c>
      <c r="H3936">
        <f t="shared" ca="1" si="126"/>
        <v>-9.2862815445602043E-2</v>
      </c>
    </row>
    <row r="3937" spans="2:8">
      <c r="B3937" s="13">
        <v>40540</v>
      </c>
      <c r="C3937">
        <v>126.25885</v>
      </c>
      <c r="D3937" s="262">
        <f t="shared" si="125"/>
        <v>-0.87037271566598351</v>
      </c>
      <c r="E3937" s="105">
        <v>-1.0821961710532782E-2</v>
      </c>
      <c r="G3937">
        <v>3930</v>
      </c>
      <c r="H3937">
        <f t="shared" ca="1" si="126"/>
        <v>3.560444446911798E-2</v>
      </c>
    </row>
    <row r="3938" spans="2:8">
      <c r="B3938" s="13">
        <v>43447</v>
      </c>
      <c r="C3938">
        <v>974.01446499999997</v>
      </c>
      <c r="D3938" s="262">
        <f t="shared" si="125"/>
        <v>35.841425888766338</v>
      </c>
      <c r="E3938" s="105">
        <v>-1.0840724060377139E-2</v>
      </c>
      <c r="G3938">
        <v>3931</v>
      </c>
      <c r="H3938">
        <f t="shared" ca="1" si="126"/>
        <v>1.1376365743481588E-2</v>
      </c>
    </row>
    <row r="3939" spans="2:8">
      <c r="B3939" s="13">
        <v>37840</v>
      </c>
      <c r="C3939">
        <v>26.438023000000001</v>
      </c>
      <c r="D3939" s="262">
        <f t="shared" si="125"/>
        <v>-0.74440159692886188</v>
      </c>
      <c r="E3939" s="105">
        <v>-1.0843226046071226E-2</v>
      </c>
      <c r="G3939">
        <v>3932</v>
      </c>
      <c r="H3939">
        <f t="shared" ca="1" si="126"/>
        <v>4.1092077794504474E-2</v>
      </c>
    </row>
    <row r="3940" spans="2:8">
      <c r="B3940" s="13">
        <v>40589</v>
      </c>
      <c r="C3940">
        <v>103.43579099999999</v>
      </c>
      <c r="D3940" s="262">
        <f t="shared" si="125"/>
        <v>2.3581505148984059</v>
      </c>
      <c r="E3940" s="105">
        <v>-1.084380780383625E-2</v>
      </c>
      <c r="G3940">
        <v>3933</v>
      </c>
      <c r="H3940">
        <f t="shared" ca="1" si="126"/>
        <v>-1.3513489510507667E-2</v>
      </c>
    </row>
    <row r="3941" spans="2:8">
      <c r="B3941" s="13">
        <v>37621</v>
      </c>
      <c r="C3941">
        <v>30.801416</v>
      </c>
      <c r="D3941" s="262">
        <f t="shared" si="125"/>
        <v>-0.96464665777544967</v>
      </c>
      <c r="E3941" s="105">
        <v>-1.0858285694540556E-2</v>
      </c>
      <c r="G3941">
        <v>3934</v>
      </c>
      <c r="H3941">
        <f t="shared" ca="1" si="126"/>
        <v>5.3418960057068027E-3</v>
      </c>
    </row>
    <row r="3942" spans="2:8">
      <c r="B3942" s="13">
        <v>42460</v>
      </c>
      <c r="C3942">
        <v>871.24481200000002</v>
      </c>
      <c r="D3942" s="262">
        <f t="shared" si="125"/>
        <v>7.6047599790995681</v>
      </c>
      <c r="E3942" s="105">
        <v>-1.0868717586499906E-2</v>
      </c>
      <c r="G3942">
        <v>3935</v>
      </c>
      <c r="H3942">
        <f t="shared" ca="1" si="126"/>
        <v>1.5390664250004144E-2</v>
      </c>
    </row>
    <row r="3943" spans="2:8">
      <c r="B3943" s="13">
        <v>41197</v>
      </c>
      <c r="C3943">
        <v>101.25149500000001</v>
      </c>
      <c r="D3943" s="262">
        <f t="shared" si="125"/>
        <v>-0.85747252581381139</v>
      </c>
      <c r="E3943" s="105">
        <v>-1.0869441617716545E-2</v>
      </c>
      <c r="G3943">
        <v>3936</v>
      </c>
      <c r="H3943">
        <f t="shared" ca="1" si="126"/>
        <v>-2.0946622945779564E-3</v>
      </c>
    </row>
    <row r="3944" spans="2:8">
      <c r="B3944" s="13">
        <v>42894</v>
      </c>
      <c r="C3944">
        <v>710.39984100000004</v>
      </c>
      <c r="D3944" s="262">
        <f t="shared" si="125"/>
        <v>8.1487169868106619</v>
      </c>
      <c r="E3944" s="105">
        <v>-1.0876526122729635E-2</v>
      </c>
      <c r="G3944">
        <v>3937</v>
      </c>
      <c r="H3944">
        <f t="shared" ca="1" si="126"/>
        <v>1.864945951267306E-2</v>
      </c>
    </row>
    <row r="3945" spans="2:8">
      <c r="B3945" s="13">
        <v>38981</v>
      </c>
      <c r="C3945">
        <v>77.650215000000003</v>
      </c>
      <c r="D3945" s="262">
        <f t="shared" si="125"/>
        <v>-0.85841653926256944</v>
      </c>
      <c r="E3945" s="105">
        <v>-1.0886813244470458E-2</v>
      </c>
      <c r="G3945">
        <v>3938</v>
      </c>
      <c r="H3945">
        <f t="shared" ca="1" si="126"/>
        <v>2.7477512496921444E-2</v>
      </c>
    </row>
    <row r="3946" spans="2:8">
      <c r="B3946" s="13">
        <v>42187</v>
      </c>
      <c r="C3946">
        <v>548.441284</v>
      </c>
      <c r="D3946" s="262">
        <f t="shared" si="125"/>
        <v>17.930308366145354</v>
      </c>
      <c r="E3946" s="105">
        <v>-1.089923049839164E-2</v>
      </c>
      <c r="G3946">
        <v>3939</v>
      </c>
      <c r="H3946">
        <f t="shared" ca="1" si="126"/>
        <v>-4.545312781039015E-4</v>
      </c>
    </row>
    <row r="3947" spans="2:8">
      <c r="B3947" s="13">
        <v>39898</v>
      </c>
      <c r="C3947">
        <v>28.971598</v>
      </c>
      <c r="D3947" s="262">
        <f t="shared" si="125"/>
        <v>-0.70675610830684066</v>
      </c>
      <c r="E3947" s="105">
        <v>-1.0918421350365654E-2</v>
      </c>
      <c r="G3947">
        <v>3940</v>
      </c>
      <c r="H3947">
        <f t="shared" ca="1" si="126"/>
        <v>3.6892713817508783E-2</v>
      </c>
    </row>
    <row r="3948" spans="2:8">
      <c r="B3948" s="13">
        <v>40682</v>
      </c>
      <c r="C3948">
        <v>98.796936000000002</v>
      </c>
      <c r="D3948" s="262">
        <f t="shared" si="125"/>
        <v>0.14651388624558445</v>
      </c>
      <c r="E3948" s="105">
        <v>-1.0939270829003554E-2</v>
      </c>
      <c r="G3948">
        <v>3941</v>
      </c>
      <c r="H3948">
        <f t="shared" ca="1" si="126"/>
        <v>-8.175111316614643E-2</v>
      </c>
    </row>
    <row r="3949" spans="2:8">
      <c r="B3949" s="13">
        <v>40920</v>
      </c>
      <c r="C3949">
        <v>86.171599999999998</v>
      </c>
      <c r="D3949" s="262">
        <f t="shared" si="125"/>
        <v>-0.98866506159842249</v>
      </c>
      <c r="E3949" s="105">
        <v>-1.0940990967994061E-2</v>
      </c>
      <c r="G3949">
        <v>3942</v>
      </c>
      <c r="H3949">
        <f t="shared" ca="1" si="126"/>
        <v>-1.1145511451252114E-2</v>
      </c>
    </row>
    <row r="3950" spans="2:8">
      <c r="B3950" s="13">
        <v>45357</v>
      </c>
      <c r="C3950">
        <v>7602.2998049999997</v>
      </c>
      <c r="D3950" s="262">
        <f t="shared" si="125"/>
        <v>135.15370292573311</v>
      </c>
      <c r="E3950">
        <v>-1.0986463069567808E-2</v>
      </c>
      <c r="G3950">
        <v>3943</v>
      </c>
      <c r="H3950">
        <f t="shared" ca="1" si="126"/>
        <v>-1.5223203164436675E-2</v>
      </c>
    </row>
    <row r="3951" spans="2:8">
      <c r="B3951" s="13">
        <v>39979</v>
      </c>
      <c r="C3951">
        <v>55.836159000000002</v>
      </c>
      <c r="D3951" s="262">
        <f t="shared" si="125"/>
        <v>-9.4680230297154166E-2</v>
      </c>
      <c r="E3951" s="105">
        <v>-1.0996652903802147E-2</v>
      </c>
      <c r="G3951">
        <v>3944</v>
      </c>
      <c r="H3951">
        <f t="shared" ca="1" si="126"/>
        <v>-6.0167128051756891E-2</v>
      </c>
    </row>
    <row r="3952" spans="2:8">
      <c r="B3952" s="13">
        <v>40128</v>
      </c>
      <c r="C3952">
        <v>61.675621</v>
      </c>
      <c r="D3952" s="262">
        <f t="shared" si="125"/>
        <v>-0.33041540696735516</v>
      </c>
      <c r="E3952" s="105">
        <v>-1.0999467380268588E-2</v>
      </c>
      <c r="G3952">
        <v>3945</v>
      </c>
      <c r="H3952">
        <f t="shared" ca="1" si="126"/>
        <v>-1.248764975722126E-3</v>
      </c>
    </row>
    <row r="3953" spans="2:8">
      <c r="B3953" s="13">
        <v>41327</v>
      </c>
      <c r="C3953">
        <v>92.110275000000001</v>
      </c>
      <c r="D3953" s="262">
        <f t="shared" si="125"/>
        <v>-0.90240300968850617</v>
      </c>
      <c r="E3953" s="105">
        <v>-1.1009564134931059E-2</v>
      </c>
      <c r="G3953">
        <v>3946</v>
      </c>
      <c r="H3953">
        <f t="shared" ca="1" si="126"/>
        <v>2.8508090354155167E-2</v>
      </c>
    </row>
    <row r="3954" spans="2:8">
      <c r="B3954" s="13">
        <v>43168</v>
      </c>
      <c r="C3954">
        <v>943.78192100000001</v>
      </c>
      <c r="D3954" s="262">
        <f t="shared" si="125"/>
        <v>4.687764414323764E-2</v>
      </c>
      <c r="E3954" s="105">
        <v>-1.1050288118330046E-2</v>
      </c>
      <c r="G3954">
        <v>3947</v>
      </c>
      <c r="H3954">
        <f t="shared" ca="1" si="126"/>
        <v>6.479457819445077E-3</v>
      </c>
    </row>
    <row r="3955" spans="2:8">
      <c r="B3955" s="13">
        <v>43530</v>
      </c>
      <c r="C3955">
        <v>901.52075200000002</v>
      </c>
      <c r="D3955" s="262">
        <f t="shared" si="125"/>
        <v>8.5704519845854421E-2</v>
      </c>
      <c r="E3955" s="105">
        <v>-1.1085101291749671E-2</v>
      </c>
      <c r="G3955">
        <v>3948</v>
      </c>
      <c r="H3955">
        <f t="shared" ca="1" si="126"/>
        <v>-1.0119682806276106E-2</v>
      </c>
    </row>
    <row r="3956" spans="2:8">
      <c r="B3956" s="13">
        <v>43493</v>
      </c>
      <c r="C3956">
        <v>830.35553000000004</v>
      </c>
      <c r="D3956" s="262">
        <f t="shared" si="125"/>
        <v>3.4104862580994787E-2</v>
      </c>
      <c r="E3956" s="105">
        <v>-1.1130657530377374E-2</v>
      </c>
      <c r="G3956">
        <v>3949</v>
      </c>
      <c r="H3956">
        <f t="shared" ca="1" si="126"/>
        <v>1.2262675854616921E-2</v>
      </c>
    </row>
    <row r="3957" spans="2:8">
      <c r="B3957" s="13">
        <v>43020</v>
      </c>
      <c r="C3957">
        <v>802.97033699999997</v>
      </c>
      <c r="D3957" s="262">
        <f t="shared" si="125"/>
        <v>-0.12093166184484072</v>
      </c>
      <c r="E3957" s="105">
        <v>-1.1131646616605763E-2</v>
      </c>
      <c r="G3957">
        <v>3950</v>
      </c>
      <c r="H3957">
        <f t="shared" ca="1" si="126"/>
        <v>3.9716689374922245E-2</v>
      </c>
    </row>
    <row r="3958" spans="2:8">
      <c r="B3958" s="13">
        <v>43845</v>
      </c>
      <c r="C3958">
        <v>913.43335000000002</v>
      </c>
      <c r="D3958" s="262">
        <f t="shared" si="125"/>
        <v>0.15299022176919327</v>
      </c>
      <c r="E3958" s="105">
        <v>-1.1160387267849842E-2</v>
      </c>
      <c r="G3958">
        <v>3951</v>
      </c>
      <c r="H3958">
        <f t="shared" ca="1" si="126"/>
        <v>-3.977814251297259E-2</v>
      </c>
    </row>
    <row r="3959" spans="2:8">
      <c r="B3959" s="13">
        <v>42558</v>
      </c>
      <c r="C3959">
        <v>792.229919</v>
      </c>
      <c r="D3959" s="262">
        <f t="shared" si="125"/>
        <v>-7.1706117668740828E-3</v>
      </c>
      <c r="E3959" s="105">
        <v>-1.1169909372663912E-2</v>
      </c>
      <c r="G3959">
        <v>3952</v>
      </c>
      <c r="H3959">
        <f t="shared" ca="1" si="126"/>
        <v>-1.5715236022021385E-2</v>
      </c>
    </row>
    <row r="3960" spans="2:8">
      <c r="B3960" s="13">
        <v>43606</v>
      </c>
      <c r="C3960">
        <v>797.95172100000002</v>
      </c>
      <c r="D3960" s="262">
        <f t="shared" si="125"/>
        <v>-0.28125689304408469</v>
      </c>
      <c r="E3960" s="105">
        <v>-1.1170509845383314E-2</v>
      </c>
      <c r="G3960">
        <v>3953</v>
      </c>
      <c r="H3960">
        <f t="shared" ca="1" si="126"/>
        <v>-5.552633298316202E-4</v>
      </c>
    </row>
    <row r="3961" spans="2:8">
      <c r="B3961" s="13">
        <v>43228</v>
      </c>
      <c r="C3961">
        <v>1110.204346</v>
      </c>
      <c r="D3961" s="262">
        <f t="shared" si="125"/>
        <v>3.1954452894497876</v>
      </c>
      <c r="E3961" s="105">
        <v>-1.1195434460481993E-2</v>
      </c>
      <c r="G3961">
        <v>3954</v>
      </c>
      <c r="H3961">
        <f t="shared" ca="1" si="126"/>
        <v>-4.1743297531485132E-2</v>
      </c>
    </row>
    <row r="3962" spans="2:8">
      <c r="B3962" s="13">
        <v>41859</v>
      </c>
      <c r="C3962">
        <v>264.62133799999998</v>
      </c>
      <c r="D3962" s="262">
        <f t="shared" si="125"/>
        <v>2.1986495921385805</v>
      </c>
      <c r="E3962" s="105">
        <v>-1.1206484085134723E-2</v>
      </c>
      <c r="G3962">
        <v>3955</v>
      </c>
      <c r="H3962">
        <f t="shared" ca="1" si="126"/>
        <v>5.7702842117356698E-2</v>
      </c>
    </row>
    <row r="3963" spans="2:8">
      <c r="B3963" s="13">
        <v>41373</v>
      </c>
      <c r="C3963">
        <v>82.729079999999996</v>
      </c>
      <c r="D3963" s="262">
        <f t="shared" si="125"/>
        <v>-0.89828319038241322</v>
      </c>
      <c r="E3963" s="105">
        <v>-1.1212494531010862E-2</v>
      </c>
      <c r="G3963">
        <v>3956</v>
      </c>
      <c r="H3963">
        <f t="shared" ca="1" si="126"/>
        <v>6.3047824372113329E-2</v>
      </c>
    </row>
    <row r="3964" spans="2:8">
      <c r="B3964" s="13">
        <v>42982</v>
      </c>
      <c r="C3964">
        <v>813.32751499999995</v>
      </c>
      <c r="D3964" s="262">
        <f t="shared" si="125"/>
        <v>-0.89331291747546504</v>
      </c>
      <c r="E3964" s="105">
        <v>-1.1218068188177686E-2</v>
      </c>
      <c r="G3964">
        <v>3957</v>
      </c>
      <c r="H3964">
        <f t="shared" ca="1" si="126"/>
        <v>-9.3855115427956982E-3</v>
      </c>
    </row>
    <row r="3965" spans="2:8">
      <c r="B3965" s="13">
        <v>45096</v>
      </c>
      <c r="C3965">
        <v>7623.486328</v>
      </c>
      <c r="D3965" s="262">
        <f t="shared" si="125"/>
        <v>32.646064481166341</v>
      </c>
      <c r="E3965">
        <v>-1.1221971118383899E-2</v>
      </c>
      <c r="G3965">
        <v>3958</v>
      </c>
      <c r="H3965">
        <f t="shared" ca="1" si="126"/>
        <v>1.5004602750271384E-2</v>
      </c>
    </row>
    <row r="3966" spans="2:8">
      <c r="B3966" s="13">
        <v>41771</v>
      </c>
      <c r="C3966">
        <v>226.57884200000001</v>
      </c>
      <c r="D3966" s="262">
        <f t="shared" si="125"/>
        <v>1.8341077720205436</v>
      </c>
      <c r="E3966" s="105">
        <v>-1.1230528804889688E-2</v>
      </c>
      <c r="G3966">
        <v>3959</v>
      </c>
      <c r="H3966">
        <f t="shared" ca="1" si="126"/>
        <v>2.3079295582767709E-2</v>
      </c>
    </row>
    <row r="3967" spans="2:8">
      <c r="B3967" s="13">
        <v>38999</v>
      </c>
      <c r="C3967">
        <v>79.947151000000005</v>
      </c>
      <c r="D3967" s="262">
        <f t="shared" si="125"/>
        <v>1.5660572574376428</v>
      </c>
      <c r="E3967" s="105">
        <v>-1.1230863558910375E-2</v>
      </c>
      <c r="G3967">
        <v>3960</v>
      </c>
      <c r="H3967">
        <f t="shared" ca="1" si="126"/>
        <v>-4.733483103615823E-2</v>
      </c>
    </row>
    <row r="3968" spans="2:8">
      <c r="B3968" s="13">
        <v>37483</v>
      </c>
      <c r="C3968">
        <v>31.155638</v>
      </c>
      <c r="D3968" s="262">
        <f t="shared" si="125"/>
        <v>-0.9964476580668844</v>
      </c>
      <c r="E3968" s="105">
        <v>-1.1241718188365325E-2</v>
      </c>
      <c r="G3968">
        <v>3961</v>
      </c>
      <c r="H3968">
        <f t="shared" ca="1" si="126"/>
        <v>5.8089830607369955E-2</v>
      </c>
    </row>
    <row r="3969" spans="2:8">
      <c r="B3969" s="13">
        <v>45281</v>
      </c>
      <c r="C3969">
        <v>8770.4501949999994</v>
      </c>
      <c r="D3969" s="262">
        <f t="shared" si="125"/>
        <v>0.14625176018638286</v>
      </c>
      <c r="E3969">
        <v>-1.1295698915342338E-2</v>
      </c>
      <c r="G3969">
        <v>3962</v>
      </c>
      <c r="H3969">
        <f t="shared" ca="1" si="126"/>
        <v>3.9533169953596181E-2</v>
      </c>
    </row>
    <row r="3970" spans="2:8">
      <c r="B3970" s="13">
        <v>44755</v>
      </c>
      <c r="C3970">
        <v>7651.4169920000004</v>
      </c>
      <c r="D3970" s="262">
        <f t="shared" si="125"/>
        <v>1.8926821895711983</v>
      </c>
      <c r="E3970" s="105">
        <v>-1.1301937846947786E-2</v>
      </c>
      <c r="G3970">
        <v>3963</v>
      </c>
      <c r="H3970">
        <f t="shared" ca="1" si="126"/>
        <v>2.2280799037759452E-2</v>
      </c>
    </row>
    <row r="3971" spans="2:8">
      <c r="B3971" s="13">
        <v>44265</v>
      </c>
      <c r="C3971">
        <v>2645.0942380000001</v>
      </c>
      <c r="D3971" s="262">
        <f t="shared" si="125"/>
        <v>9.167749035282208</v>
      </c>
      <c r="E3971" s="105">
        <v>-1.1311196807570012E-2</v>
      </c>
      <c r="G3971">
        <v>3964</v>
      </c>
      <c r="H3971">
        <f t="shared" ca="1" si="126"/>
        <v>-2.8217093646858021E-2</v>
      </c>
    </row>
    <row r="3972" spans="2:8">
      <c r="B3972" s="13">
        <v>41864</v>
      </c>
      <c r="C3972">
        <v>260.14550800000001</v>
      </c>
      <c r="D3972" s="262">
        <f t="shared" si="125"/>
        <v>-0.56096863989482648</v>
      </c>
      <c r="E3972" s="105">
        <v>-1.1311558775819654E-2</v>
      </c>
      <c r="G3972">
        <v>3965</v>
      </c>
      <c r="H3972">
        <f t="shared" ca="1" si="126"/>
        <v>2.071254078415986E-2</v>
      </c>
    </row>
    <row r="3973" spans="2:8">
      <c r="B3973" s="13">
        <v>43678</v>
      </c>
      <c r="C3973">
        <v>592.54425000000003</v>
      </c>
      <c r="D3973" s="262">
        <f t="shared" si="125"/>
        <v>8.0183261532017767</v>
      </c>
      <c r="E3973" s="105">
        <v>-1.133333007751189E-2</v>
      </c>
      <c r="G3973">
        <v>3966</v>
      </c>
      <c r="H3973">
        <f t="shared" ca="1" si="126"/>
        <v>2.6122272775238126E-2</v>
      </c>
    </row>
    <row r="3974" spans="2:8">
      <c r="B3974" s="13">
        <v>38650</v>
      </c>
      <c r="C3974">
        <v>65.704459999999997</v>
      </c>
      <c r="D3974" s="262">
        <f t="shared" si="125"/>
        <v>-0.71664760270042305</v>
      </c>
      <c r="E3974" s="105">
        <v>-1.1349032967872362E-2</v>
      </c>
      <c r="G3974">
        <v>3967</v>
      </c>
      <c r="H3974">
        <f t="shared" ca="1" si="126"/>
        <v>9.673785385482565E-3</v>
      </c>
    </row>
    <row r="3975" spans="2:8">
      <c r="B3975" s="13">
        <v>41786</v>
      </c>
      <c r="C3975">
        <v>231.88249200000001</v>
      </c>
      <c r="D3975" s="262">
        <f t="shared" si="125"/>
        <v>6.1936324937739675</v>
      </c>
      <c r="E3975" s="105">
        <v>-1.1353916307463383E-2</v>
      </c>
      <c r="G3975">
        <v>3968</v>
      </c>
      <c r="H3975">
        <f t="shared" ca="1" si="126"/>
        <v>5.2008599842468889E-2</v>
      </c>
    </row>
    <row r="3976" spans="2:8">
      <c r="B3976" s="13">
        <v>38114</v>
      </c>
      <c r="C3976">
        <v>32.234408999999999</v>
      </c>
      <c r="D3976" s="262">
        <f t="shared" ref="D3976:D4039" si="127">(C3976-C3977)/C3977</f>
        <v>-0.67852305227448639</v>
      </c>
      <c r="E3976" s="105">
        <v>-1.1358073870004749E-2</v>
      </c>
      <c r="G3976">
        <v>3969</v>
      </c>
      <c r="H3976">
        <f t="shared" ca="1" si="126"/>
        <v>-6.0739859122363592E-2</v>
      </c>
    </row>
    <row r="3977" spans="2:8">
      <c r="B3977" s="13">
        <v>41285</v>
      </c>
      <c r="C3977">
        <v>100.26973700000001</v>
      </c>
      <c r="D3977" s="262">
        <f t="shared" si="127"/>
        <v>-0.98251557794815658</v>
      </c>
      <c r="E3977" s="105">
        <v>-1.140030874718781E-2</v>
      </c>
      <c r="G3977">
        <v>3970</v>
      </c>
      <c r="H3977">
        <f t="shared" ref="H3977:H4040" ca="1" si="128">_xlfn.NORM.INV(RAND(),N$9,N$10)</f>
        <v>-9.0661464519153877E-3</v>
      </c>
    </row>
    <row r="3978" spans="2:8">
      <c r="B3978" s="13">
        <v>44494</v>
      </c>
      <c r="C3978">
        <v>5734.8041990000002</v>
      </c>
      <c r="D3978" s="262">
        <f t="shared" si="127"/>
        <v>6.2861649823038181</v>
      </c>
      <c r="E3978" s="105">
        <v>-1.1401865190431159E-2</v>
      </c>
      <c r="G3978">
        <v>3971</v>
      </c>
      <c r="H3978">
        <f t="shared" ca="1" si="128"/>
        <v>2.7270305266482401E-4</v>
      </c>
    </row>
    <row r="3979" spans="2:8">
      <c r="B3979" s="13">
        <v>42935</v>
      </c>
      <c r="C3979">
        <v>787.08129899999994</v>
      </c>
      <c r="D3979" s="262">
        <f t="shared" si="127"/>
        <v>25.918323195202561</v>
      </c>
      <c r="E3979" s="105">
        <v>-1.1412323316887765E-2</v>
      </c>
      <c r="G3979">
        <v>3972</v>
      </c>
      <c r="H3979">
        <f t="shared" ca="1" si="128"/>
        <v>2.8098873343132449E-2</v>
      </c>
    </row>
    <row r="3980" spans="2:8">
      <c r="B3980" s="13">
        <v>38092</v>
      </c>
      <c r="C3980">
        <v>29.239611</v>
      </c>
      <c r="D3980" s="262">
        <f t="shared" si="127"/>
        <v>-0.95065385141164627</v>
      </c>
      <c r="E3980" s="105">
        <v>-1.1431539878144771E-2</v>
      </c>
      <c r="G3980">
        <v>3973</v>
      </c>
      <c r="H3980">
        <f t="shared" ca="1" si="128"/>
        <v>2.5786645097883195E-2</v>
      </c>
    </row>
    <row r="3981" spans="2:8">
      <c r="B3981" s="13">
        <v>42109</v>
      </c>
      <c r="C3981">
        <v>592.54089399999998</v>
      </c>
      <c r="D3981" s="262">
        <f t="shared" si="127"/>
        <v>6.2057547546095426</v>
      </c>
      <c r="E3981" s="105">
        <v>-1.1447353638348267E-2</v>
      </c>
      <c r="G3981">
        <v>3974</v>
      </c>
      <c r="H3981">
        <f t="shared" ca="1" si="128"/>
        <v>2.3861605176292204E-2</v>
      </c>
    </row>
    <row r="3982" spans="2:8">
      <c r="B3982" s="13">
        <v>40784</v>
      </c>
      <c r="C3982">
        <v>82.231621000000004</v>
      </c>
      <c r="D3982" s="262">
        <f t="shared" si="127"/>
        <v>0.31131905970820478</v>
      </c>
      <c r="E3982" s="105">
        <v>-1.1459011454214877E-2</v>
      </c>
      <c r="G3982">
        <v>3975</v>
      </c>
      <c r="H3982">
        <f t="shared" ca="1" si="128"/>
        <v>-2.3170597615722328E-2</v>
      </c>
    </row>
    <row r="3983" spans="2:8">
      <c r="B3983" s="13">
        <v>39548</v>
      </c>
      <c r="C3983">
        <v>62.709086999999997</v>
      </c>
      <c r="D3983" s="262">
        <f t="shared" si="127"/>
        <v>0.24670391021024612</v>
      </c>
      <c r="E3983" s="105">
        <v>-1.1461148533348658E-2</v>
      </c>
      <c r="G3983">
        <v>3976</v>
      </c>
      <c r="H3983">
        <f t="shared" ca="1" si="128"/>
        <v>3.088760909487747E-2</v>
      </c>
    </row>
    <row r="3984" spans="2:8">
      <c r="B3984" s="13">
        <v>38334</v>
      </c>
      <c r="C3984">
        <v>50.299903999999998</v>
      </c>
      <c r="D3984" s="262">
        <f t="shared" si="127"/>
        <v>0.7278781197105102</v>
      </c>
      <c r="E3984" s="105">
        <v>-1.1471978026729255E-2</v>
      </c>
      <c r="G3984">
        <v>3977</v>
      </c>
      <c r="H3984">
        <f t="shared" ca="1" si="128"/>
        <v>-4.1723109635989311E-2</v>
      </c>
    </row>
    <row r="3985" spans="2:8">
      <c r="B3985" s="13">
        <v>37634</v>
      </c>
      <c r="C3985">
        <v>29.110793999999999</v>
      </c>
      <c r="D3985" s="262">
        <f t="shared" si="127"/>
        <v>-0.60524502902325916</v>
      </c>
      <c r="E3985" s="105">
        <v>-1.1481879999482565E-2</v>
      </c>
      <c r="G3985">
        <v>3978</v>
      </c>
      <c r="H3985">
        <f t="shared" ca="1" si="128"/>
        <v>-1.0872942291649718E-2</v>
      </c>
    </row>
    <row r="3986" spans="2:8">
      <c r="B3986" s="13">
        <v>38693</v>
      </c>
      <c r="C3986">
        <v>73.743958000000006</v>
      </c>
      <c r="D3986" s="262">
        <f t="shared" si="127"/>
        <v>-0.99022656717577284</v>
      </c>
      <c r="E3986" s="105">
        <v>-1.1488715678287881E-2</v>
      </c>
      <c r="G3986">
        <v>3979</v>
      </c>
      <c r="H3986">
        <f t="shared" ca="1" si="128"/>
        <v>3.3866194483430805E-2</v>
      </c>
    </row>
    <row r="3987" spans="2:8">
      <c r="B3987" s="13">
        <v>45083</v>
      </c>
      <c r="C3987">
        <v>7545.3486329999996</v>
      </c>
      <c r="D3987" s="262">
        <f t="shared" si="127"/>
        <v>78.015608741581417</v>
      </c>
      <c r="E3987">
        <v>-1.1510340481389837E-2</v>
      </c>
      <c r="G3987">
        <v>3980</v>
      </c>
      <c r="H3987">
        <f t="shared" ca="1" si="128"/>
        <v>5.5399867000535459E-2</v>
      </c>
    </row>
    <row r="3988" spans="2:8">
      <c r="B3988" s="13">
        <v>41299</v>
      </c>
      <c r="C3988">
        <v>95.491874999999993</v>
      </c>
      <c r="D3988" s="262">
        <f t="shared" si="127"/>
        <v>2.0993639855216489E-2</v>
      </c>
      <c r="E3988" s="105">
        <v>-1.1517474105635882E-2</v>
      </c>
      <c r="G3988">
        <v>3981</v>
      </c>
      <c r="H3988">
        <f t="shared" ca="1" si="128"/>
        <v>-1.0436490620134607E-2</v>
      </c>
    </row>
    <row r="3989" spans="2:8">
      <c r="B3989" s="13">
        <v>41120</v>
      </c>
      <c r="C3989">
        <v>93.528373999999999</v>
      </c>
      <c r="D3989" s="262">
        <f t="shared" si="127"/>
        <v>-0.98722255027574479</v>
      </c>
      <c r="E3989" s="105">
        <v>-1.1528527710772866E-2</v>
      </c>
      <c r="G3989">
        <v>3982</v>
      </c>
      <c r="H3989">
        <f t="shared" ca="1" si="128"/>
        <v>1.4198718371347955E-2</v>
      </c>
    </row>
    <row r="3990" spans="2:8">
      <c r="B3990" s="13">
        <v>45173</v>
      </c>
      <c r="C3990">
        <v>7319.7998049999997</v>
      </c>
      <c r="D3990" s="262">
        <f t="shared" si="127"/>
        <v>7.5962044758043819</v>
      </c>
      <c r="E3990">
        <v>-1.1545785079797996E-2</v>
      </c>
      <c r="G3990">
        <v>3983</v>
      </c>
      <c r="H3990">
        <f t="shared" ca="1" si="128"/>
        <v>2.8562766366770419E-2</v>
      </c>
    </row>
    <row r="3991" spans="2:8">
      <c r="B3991" s="13">
        <v>43501</v>
      </c>
      <c r="C3991">
        <v>851.51531999999997</v>
      </c>
      <c r="D3991" s="262">
        <f t="shared" si="127"/>
        <v>-0.17717536545439255</v>
      </c>
      <c r="E3991" s="105">
        <v>-1.1565298622626107E-2</v>
      </c>
      <c r="G3991">
        <v>3984</v>
      </c>
      <c r="H3991">
        <f t="shared" ca="1" si="128"/>
        <v>2.1373463322721751E-2</v>
      </c>
    </row>
    <row r="3992" spans="2:8">
      <c r="B3992" s="13">
        <v>44062</v>
      </c>
      <c r="C3992">
        <v>1034.86853</v>
      </c>
      <c r="D3992" s="262">
        <f t="shared" si="127"/>
        <v>12.93398526278378</v>
      </c>
      <c r="E3992" s="105">
        <v>-1.1570752382195029E-2</v>
      </c>
      <c r="G3992">
        <v>3985</v>
      </c>
      <c r="H3992">
        <f t="shared" ca="1" si="128"/>
        <v>-1.2184124097923939E-3</v>
      </c>
    </row>
    <row r="3993" spans="2:8">
      <c r="B3993" s="13">
        <v>39496</v>
      </c>
      <c r="C3993">
        <v>74.269385999999997</v>
      </c>
      <c r="D3993" s="262">
        <f t="shared" si="127"/>
        <v>-0.94906719559060004</v>
      </c>
      <c r="E3993" s="105">
        <v>-1.1611037953931012E-2</v>
      </c>
      <c r="G3993">
        <v>3986</v>
      </c>
      <c r="H3993">
        <f t="shared" ca="1" si="128"/>
        <v>-4.8254279978733987E-2</v>
      </c>
    </row>
    <row r="3994" spans="2:8">
      <c r="B3994" s="13">
        <v>44148</v>
      </c>
      <c r="C3994">
        <v>1458.183716</v>
      </c>
      <c r="D3994" s="262">
        <f t="shared" si="127"/>
        <v>-0.7924012846603099</v>
      </c>
      <c r="E3994" s="105">
        <v>-1.1635217494068201E-2</v>
      </c>
      <c r="G3994">
        <v>3987</v>
      </c>
      <c r="H3994">
        <f t="shared" ca="1" si="128"/>
        <v>-1.8900514016175578E-2</v>
      </c>
    </row>
    <row r="3995" spans="2:8">
      <c r="B3995" s="13">
        <v>45160</v>
      </c>
      <c r="C3995">
        <v>7024.0498049999997</v>
      </c>
      <c r="D3995" s="262">
        <f t="shared" si="127"/>
        <v>4.5297720212321488</v>
      </c>
      <c r="E3995">
        <v>-1.1636851584761016E-2</v>
      </c>
      <c r="G3995">
        <v>3988</v>
      </c>
      <c r="H3995">
        <f t="shared" ca="1" si="128"/>
        <v>-4.8112880672584388E-2</v>
      </c>
    </row>
    <row r="3996" spans="2:8">
      <c r="B3996" s="13">
        <v>43286</v>
      </c>
      <c r="C3996">
        <v>1270.224121</v>
      </c>
      <c r="D3996" s="262">
        <f t="shared" si="127"/>
        <v>1.1716103520884573</v>
      </c>
      <c r="E3996" s="105">
        <v>-1.1648774083219578E-2</v>
      </c>
      <c r="G3996">
        <v>3989</v>
      </c>
      <c r="H3996">
        <f t="shared" ca="1" si="128"/>
        <v>3.2843669872084438E-2</v>
      </c>
    </row>
    <row r="3997" spans="2:8">
      <c r="B3997" s="13">
        <v>42703</v>
      </c>
      <c r="C3997">
        <v>584.92266800000004</v>
      </c>
      <c r="D3997" s="262">
        <f t="shared" si="127"/>
        <v>4.3400774251091612</v>
      </c>
      <c r="E3997" s="105">
        <v>-1.1662812250320996E-2</v>
      </c>
      <c r="G3997">
        <v>3990</v>
      </c>
      <c r="H3997">
        <f t="shared" ca="1" si="128"/>
        <v>2.5506825701686539E-2</v>
      </c>
    </row>
    <row r="3998" spans="2:8">
      <c r="B3998" s="13">
        <v>40242</v>
      </c>
      <c r="C3998">
        <v>109.534492</v>
      </c>
      <c r="D3998" s="262">
        <f t="shared" si="127"/>
        <v>-0.91198101413593802</v>
      </c>
      <c r="E3998" s="105">
        <v>-1.1670927038743461E-2</v>
      </c>
      <c r="G3998">
        <v>3991</v>
      </c>
      <c r="H3998">
        <f t="shared" ca="1" si="128"/>
        <v>-1.69010637119218E-2</v>
      </c>
    </row>
    <row r="3999" spans="2:8">
      <c r="B3999" s="13">
        <v>44090</v>
      </c>
      <c r="C3999">
        <v>1244.44165</v>
      </c>
      <c r="D3999" s="262">
        <f t="shared" si="127"/>
        <v>0.36832757675651762</v>
      </c>
      <c r="E3999" s="105">
        <v>-1.1685409161364645E-2</v>
      </c>
      <c r="G3999">
        <v>3992</v>
      </c>
      <c r="H3999">
        <f t="shared" ca="1" si="128"/>
        <v>-3.3682343755891277E-2</v>
      </c>
    </row>
    <row r="4000" spans="2:8">
      <c r="B4000" s="13">
        <v>43182</v>
      </c>
      <c r="C4000">
        <v>909.46179199999995</v>
      </c>
      <c r="D4000" s="262">
        <f t="shared" si="127"/>
        <v>7.7333395738442903</v>
      </c>
      <c r="E4000" s="105">
        <v>-1.1715327452782805E-2</v>
      </c>
      <c r="G4000">
        <v>3993</v>
      </c>
      <c r="H4000">
        <f t="shared" ca="1" si="128"/>
        <v>-9.0428032284684184E-2</v>
      </c>
    </row>
    <row r="4001" spans="2:8">
      <c r="B4001" s="13">
        <v>40728</v>
      </c>
      <c r="C4001">
        <v>104.13677199999999</v>
      </c>
      <c r="D4001" s="262">
        <f t="shared" si="127"/>
        <v>-0.86950404951611437</v>
      </c>
      <c r="E4001" s="105">
        <v>-1.1739379795517545E-2</v>
      </c>
      <c r="G4001">
        <v>3994</v>
      </c>
      <c r="H4001">
        <f t="shared" ca="1" si="128"/>
        <v>9.0903085582560159E-4</v>
      </c>
    </row>
    <row r="4002" spans="2:8">
      <c r="B4002" s="13">
        <v>43832</v>
      </c>
      <c r="C4002">
        <v>798.00769000000003</v>
      </c>
      <c r="D4002" s="262">
        <f t="shared" si="127"/>
        <v>24.249108371767456</v>
      </c>
      <c r="E4002" s="105">
        <v>-1.1752867165850965E-2</v>
      </c>
      <c r="G4002">
        <v>3995</v>
      </c>
      <c r="H4002">
        <f t="shared" ca="1" si="128"/>
        <v>2.7363882863721628E-2</v>
      </c>
    </row>
    <row r="4003" spans="2:8">
      <c r="B4003" s="13">
        <v>39840</v>
      </c>
      <c r="C4003">
        <v>31.605381000000001</v>
      </c>
      <c r="D4003" s="262">
        <f t="shared" si="127"/>
        <v>-0.90585586078419067</v>
      </c>
      <c r="E4003" s="105">
        <v>-1.1764442127975488E-2</v>
      </c>
      <c r="G4003">
        <v>3996</v>
      </c>
      <c r="H4003">
        <f t="shared" ca="1" si="128"/>
        <v>-1.3051062369900198E-2</v>
      </c>
    </row>
    <row r="4004" spans="2:8">
      <c r="B4004" s="13">
        <v>42020</v>
      </c>
      <c r="C4004">
        <v>335.71267699999999</v>
      </c>
      <c r="D4004" s="262">
        <f t="shared" si="127"/>
        <v>2.3328668985031338</v>
      </c>
      <c r="E4004" s="105">
        <v>-1.177083963617177E-2</v>
      </c>
      <c r="G4004">
        <v>3997</v>
      </c>
      <c r="H4004">
        <f t="shared" ca="1" si="128"/>
        <v>3.3561512297991876E-2</v>
      </c>
    </row>
    <row r="4005" spans="2:8">
      <c r="B4005" s="13">
        <v>41261</v>
      </c>
      <c r="C4005">
        <v>100.727898</v>
      </c>
      <c r="D4005" s="262">
        <f t="shared" si="127"/>
        <v>0.6383849146639502</v>
      </c>
      <c r="E4005" s="105">
        <v>-1.1772184531658483E-2</v>
      </c>
      <c r="G4005">
        <v>3998</v>
      </c>
      <c r="H4005">
        <f t="shared" ca="1" si="128"/>
        <v>1.5157997835164787E-2</v>
      </c>
    </row>
    <row r="4006" spans="2:8">
      <c r="B4006" s="13">
        <v>39689</v>
      </c>
      <c r="C4006">
        <v>61.479996</v>
      </c>
      <c r="D4006" s="262">
        <f t="shared" si="127"/>
        <v>-0.19874345031701443</v>
      </c>
      <c r="E4006" s="105">
        <v>-1.1793032542486967E-2</v>
      </c>
      <c r="G4006">
        <v>3999</v>
      </c>
      <c r="H4006">
        <f t="shared" ca="1" si="128"/>
        <v>4.7735190894617252E-2</v>
      </c>
    </row>
    <row r="4007" spans="2:8">
      <c r="B4007" s="13">
        <v>41451</v>
      </c>
      <c r="C4007">
        <v>76.729477000000003</v>
      </c>
      <c r="D4007" s="262">
        <f t="shared" si="127"/>
        <v>-0.25328556832707932</v>
      </c>
      <c r="E4007" s="105">
        <v>-1.1800811789336505E-2</v>
      </c>
      <c r="G4007">
        <v>4000</v>
      </c>
      <c r="H4007">
        <f t="shared" ca="1" si="128"/>
        <v>-6.1706164934046941E-3</v>
      </c>
    </row>
    <row r="4008" spans="2:8">
      <c r="B4008" s="13">
        <v>39134</v>
      </c>
      <c r="C4008">
        <v>102.756119</v>
      </c>
      <c r="D4008" s="262">
        <f t="shared" si="127"/>
        <v>-0.98527196300089426</v>
      </c>
      <c r="E4008" s="105">
        <v>-1.1814760431087788E-2</v>
      </c>
      <c r="G4008">
        <v>4001</v>
      </c>
      <c r="H4008">
        <f t="shared" ca="1" si="128"/>
        <v>-3.3497303026119349E-2</v>
      </c>
    </row>
    <row r="4009" spans="2:8">
      <c r="B4009" s="13">
        <v>45061</v>
      </c>
      <c r="C4009">
        <v>6976.9052730000003</v>
      </c>
      <c r="D4009" s="262">
        <f t="shared" si="127"/>
        <v>59.236388800096265</v>
      </c>
      <c r="E4009">
        <v>-1.1818930832957025E-2</v>
      </c>
      <c r="G4009">
        <v>4002</v>
      </c>
      <c r="H4009">
        <f t="shared" ca="1" si="128"/>
        <v>-1.8875257351731529E-2</v>
      </c>
    </row>
    <row r="4010" spans="2:8">
      <c r="B4010" s="13">
        <v>39227</v>
      </c>
      <c r="C4010">
        <v>115.825424</v>
      </c>
      <c r="D4010" s="262">
        <f t="shared" si="127"/>
        <v>-0.85759826037532572</v>
      </c>
      <c r="E4010" s="105">
        <v>-1.1848467242028491E-2</v>
      </c>
      <c r="G4010">
        <v>4003</v>
      </c>
      <c r="H4010">
        <f t="shared" ca="1" si="128"/>
        <v>-4.0624128022133957E-2</v>
      </c>
    </row>
    <row r="4011" spans="2:8">
      <c r="B4011" s="13">
        <v>43626</v>
      </c>
      <c r="C4011">
        <v>813.37085000000002</v>
      </c>
      <c r="D4011" s="262">
        <f t="shared" si="127"/>
        <v>-0.76717529017715291</v>
      </c>
      <c r="E4011" s="105">
        <v>-1.1873151041531133E-2</v>
      </c>
      <c r="G4011">
        <v>4004</v>
      </c>
      <c r="H4011">
        <f t="shared" ca="1" si="128"/>
        <v>4.1719130161587861E-2</v>
      </c>
    </row>
    <row r="4012" spans="2:8">
      <c r="B4012" s="13">
        <v>44342</v>
      </c>
      <c r="C4012">
        <v>3493.4902339999999</v>
      </c>
      <c r="D4012" s="262">
        <f t="shared" si="127"/>
        <v>-0.52503768349113544</v>
      </c>
      <c r="E4012" s="105">
        <v>-1.1874900892522139E-2</v>
      </c>
      <c r="G4012">
        <v>4005</v>
      </c>
      <c r="H4012">
        <f t="shared" ca="1" si="128"/>
        <v>-1.9647897198195322E-2</v>
      </c>
    </row>
    <row r="4013" spans="2:8">
      <c r="B4013" s="13">
        <v>45211</v>
      </c>
      <c r="C4013">
        <v>7355.2998049999997</v>
      </c>
      <c r="D4013" s="262">
        <f t="shared" si="127"/>
        <v>9.1006163920782388</v>
      </c>
      <c r="E4013">
        <v>-1.1882477917716253E-2</v>
      </c>
      <c r="G4013">
        <v>4006</v>
      </c>
      <c r="H4013">
        <f t="shared" ca="1" si="128"/>
        <v>1.8535929226697008E-2</v>
      </c>
    </row>
    <row r="4014" spans="2:8">
      <c r="B4014" s="13">
        <v>43979</v>
      </c>
      <c r="C4014">
        <v>728.20306400000004</v>
      </c>
      <c r="D4014" s="262">
        <f t="shared" si="127"/>
        <v>6.0924528506052198</v>
      </c>
      <c r="E4014" s="105">
        <v>-1.1897025910082602E-2</v>
      </c>
      <c r="G4014">
        <v>4007</v>
      </c>
      <c r="H4014">
        <f t="shared" ca="1" si="128"/>
        <v>1.8493363352842119E-2</v>
      </c>
    </row>
    <row r="4015" spans="2:8">
      <c r="B4015" s="13">
        <v>40408</v>
      </c>
      <c r="C4015">
        <v>102.672951</v>
      </c>
      <c r="D4015" s="262">
        <f t="shared" si="127"/>
        <v>-0.79680618626496236</v>
      </c>
      <c r="E4015" s="105">
        <v>-1.1904747583756915E-2</v>
      </c>
      <c r="G4015">
        <v>4008</v>
      </c>
      <c r="H4015">
        <f t="shared" ca="1" si="128"/>
        <v>1.3000667657370544E-2</v>
      </c>
    </row>
    <row r="4016" spans="2:8">
      <c r="B4016" s="13">
        <v>42164</v>
      </c>
      <c r="C4016">
        <v>505.29565400000001</v>
      </c>
      <c r="D4016" s="262">
        <f t="shared" si="127"/>
        <v>4.0984231046095942</v>
      </c>
      <c r="E4016" s="105">
        <v>-1.1906986932665465E-2</v>
      </c>
      <c r="G4016">
        <v>4009</v>
      </c>
      <c r="H4016">
        <f t="shared" ca="1" si="128"/>
        <v>3.6957913340815167E-3</v>
      </c>
    </row>
    <row r="4017" spans="2:8">
      <c r="B4017" s="13">
        <v>40319</v>
      </c>
      <c r="C4017">
        <v>99.108222999999995</v>
      </c>
      <c r="D4017" s="262">
        <f t="shared" si="127"/>
        <v>-0.63438663706159804</v>
      </c>
      <c r="E4017" s="105">
        <v>-1.1918829416167474E-2</v>
      </c>
      <c r="G4017">
        <v>4010</v>
      </c>
      <c r="H4017">
        <f t="shared" ca="1" si="128"/>
        <v>-6.6045799927821874E-3</v>
      </c>
    </row>
    <row r="4018" spans="2:8">
      <c r="B4018" s="13">
        <v>42004</v>
      </c>
      <c r="C4018">
        <v>271.07385299999999</v>
      </c>
      <c r="D4018" s="262">
        <f t="shared" si="127"/>
        <v>-0.5855238500103952</v>
      </c>
      <c r="E4018" s="105">
        <v>-1.1925464029121488E-2</v>
      </c>
      <c r="G4018">
        <v>4011</v>
      </c>
      <c r="H4018">
        <f t="shared" ca="1" si="128"/>
        <v>2.1237765817630054E-3</v>
      </c>
    </row>
    <row r="4019" spans="2:8">
      <c r="B4019" s="13">
        <v>42738</v>
      </c>
      <c r="C4019">
        <v>654.01556400000004</v>
      </c>
      <c r="D4019" s="262">
        <f t="shared" si="127"/>
        <v>0.31802807837222002</v>
      </c>
      <c r="E4019" s="105">
        <v>-1.1942563932287287E-2</v>
      </c>
      <c r="G4019">
        <v>4012</v>
      </c>
      <c r="H4019">
        <f t="shared" ca="1" si="128"/>
        <v>-1.9666529416632231E-2</v>
      </c>
    </row>
    <row r="4020" spans="2:8">
      <c r="B4020" s="13">
        <v>42083</v>
      </c>
      <c r="C4020">
        <v>496.20761099999999</v>
      </c>
      <c r="D4020" s="262">
        <f t="shared" si="127"/>
        <v>-0.61390482787006773</v>
      </c>
      <c r="E4020" s="105">
        <v>-1.1943407853839915E-2</v>
      </c>
      <c r="G4020">
        <v>4013</v>
      </c>
      <c r="H4020">
        <f t="shared" ca="1" si="128"/>
        <v>6.342198470648959E-2</v>
      </c>
    </row>
    <row r="4021" spans="2:8">
      <c r="B4021" s="13">
        <v>43287</v>
      </c>
      <c r="C4021">
        <v>1285.195068</v>
      </c>
      <c r="D4021" s="262">
        <f t="shared" si="127"/>
        <v>-0.79445537480980499</v>
      </c>
      <c r="E4021" s="105">
        <v>-1.2015547561715165E-2</v>
      </c>
      <c r="G4021">
        <v>4014</v>
      </c>
      <c r="H4021">
        <f t="shared" ca="1" si="128"/>
        <v>2.6224006508409461E-2</v>
      </c>
    </row>
    <row r="4022" spans="2:8">
      <c r="B4022" s="13">
        <v>44945</v>
      </c>
      <c r="C4022">
        <v>6252.6328130000002</v>
      </c>
      <c r="D4022" s="262">
        <f t="shared" si="127"/>
        <v>78.161654210349624</v>
      </c>
      <c r="E4022" s="105">
        <v>-1.201729770049477E-2</v>
      </c>
      <c r="G4022">
        <v>4015</v>
      </c>
      <c r="H4022">
        <f t="shared" ca="1" si="128"/>
        <v>-6.0560375643841794E-3</v>
      </c>
    </row>
    <row r="4023" spans="2:8">
      <c r="B4023" s="13">
        <v>38996</v>
      </c>
      <c r="C4023">
        <v>78.985625999999996</v>
      </c>
      <c r="D4023" s="262">
        <f t="shared" si="127"/>
        <v>0.48046418486842818</v>
      </c>
      <c r="E4023" s="105">
        <v>-1.2027007691618789E-2</v>
      </c>
      <c r="G4023">
        <v>4016</v>
      </c>
      <c r="H4023">
        <f t="shared" ca="1" si="128"/>
        <v>-5.5403495029169659E-3</v>
      </c>
    </row>
    <row r="4024" spans="2:8">
      <c r="B4024" s="13">
        <v>38343</v>
      </c>
      <c r="C4024">
        <v>53.351933000000002</v>
      </c>
      <c r="D4024" s="262">
        <f t="shared" si="127"/>
        <v>-0.43984596164569495</v>
      </c>
      <c r="E4024" s="105">
        <v>-1.2044509532128732E-2</v>
      </c>
      <c r="G4024">
        <v>4017</v>
      </c>
      <c r="H4024">
        <f t="shared" ca="1" si="128"/>
        <v>-4.4369749114238459E-2</v>
      </c>
    </row>
    <row r="4025" spans="2:8">
      <c r="B4025" s="13">
        <v>39416</v>
      </c>
      <c r="C4025">
        <v>95.245109999999997</v>
      </c>
      <c r="D4025" s="262">
        <f t="shared" si="127"/>
        <v>0.21351341599357496</v>
      </c>
      <c r="E4025" s="105">
        <v>-1.2066364459971632E-2</v>
      </c>
      <c r="G4025">
        <v>4018</v>
      </c>
      <c r="H4025">
        <f t="shared" ca="1" si="128"/>
        <v>8.4134229854886163E-3</v>
      </c>
    </row>
    <row r="4026" spans="2:8">
      <c r="B4026" s="13">
        <v>38971</v>
      </c>
      <c r="C4026">
        <v>78.487067999999994</v>
      </c>
      <c r="D4026" s="262">
        <f t="shared" si="127"/>
        <v>-0.8983349354004998</v>
      </c>
      <c r="E4026" s="105">
        <v>-1.2102106868817747E-2</v>
      </c>
      <c r="G4026">
        <v>4019</v>
      </c>
      <c r="H4026">
        <f t="shared" ca="1" si="128"/>
        <v>-1.3887203548663078E-2</v>
      </c>
    </row>
    <row r="4027" spans="2:8">
      <c r="B4027" s="13">
        <v>42978</v>
      </c>
      <c r="C4027">
        <v>772.01611300000002</v>
      </c>
      <c r="D4027" s="262">
        <f t="shared" si="127"/>
        <v>-0.73119037885041238</v>
      </c>
      <c r="E4027" s="105">
        <v>-1.210879681838924E-2</v>
      </c>
      <c r="G4027">
        <v>4020</v>
      </c>
      <c r="H4027">
        <f t="shared" ca="1" si="128"/>
        <v>1.3843464310159622E-2</v>
      </c>
    </row>
    <row r="4028" spans="2:8">
      <c r="B4028" s="13">
        <v>44301</v>
      </c>
      <c r="C4028">
        <v>2871.9809570000002</v>
      </c>
      <c r="D4028" s="262">
        <f t="shared" si="127"/>
        <v>2.1682003419121973</v>
      </c>
      <c r="E4028" s="105">
        <v>-1.2129668308129433E-2</v>
      </c>
      <c r="G4028">
        <v>4021</v>
      </c>
      <c r="H4028">
        <f t="shared" ca="1" si="128"/>
        <v>5.2326856983645727E-3</v>
      </c>
    </row>
    <row r="4029" spans="2:8">
      <c r="B4029" s="13">
        <v>43398</v>
      </c>
      <c r="C4029">
        <v>906.50231900000006</v>
      </c>
      <c r="D4029" s="262">
        <f t="shared" si="127"/>
        <v>12.280418056821821</v>
      </c>
      <c r="E4029" s="105">
        <v>-1.2149677882776162E-2</v>
      </c>
      <c r="G4029">
        <v>4022</v>
      </c>
      <c r="H4029">
        <f t="shared" ca="1" si="128"/>
        <v>-2.2513168294666562E-2</v>
      </c>
    </row>
    <row r="4030" spans="2:8">
      <c r="B4030" s="13">
        <v>38680</v>
      </c>
      <c r="C4030">
        <v>68.258567999999997</v>
      </c>
      <c r="D4030" s="262">
        <f t="shared" si="127"/>
        <v>-0.99114411880782882</v>
      </c>
      <c r="E4030" s="105">
        <v>-1.2155832343611216E-2</v>
      </c>
      <c r="G4030">
        <v>4023</v>
      </c>
      <c r="H4030">
        <f t="shared" ca="1" si="128"/>
        <v>-8.3745731237894541E-2</v>
      </c>
    </row>
    <row r="4031" spans="2:8">
      <c r="B4031" s="13">
        <v>44671</v>
      </c>
      <c r="C4031">
        <v>7707.7104490000002</v>
      </c>
      <c r="D4031" s="262">
        <f t="shared" si="127"/>
        <v>10.093056031803945</v>
      </c>
      <c r="E4031" s="105">
        <v>-1.2164932889094619E-2</v>
      </c>
      <c r="G4031">
        <v>4024</v>
      </c>
      <c r="H4031">
        <f t="shared" ca="1" si="128"/>
        <v>-3.2911140254468438E-2</v>
      </c>
    </row>
    <row r="4032" spans="2:8">
      <c r="B4032" s="13">
        <v>42828</v>
      </c>
      <c r="C4032">
        <v>694.82299799999998</v>
      </c>
      <c r="D4032" s="262">
        <f t="shared" si="127"/>
        <v>20.661977955582877</v>
      </c>
      <c r="E4032" s="105">
        <v>-1.21668384180793E-2</v>
      </c>
      <c r="G4032">
        <v>4025</v>
      </c>
      <c r="H4032">
        <f t="shared" ca="1" si="128"/>
        <v>-7.4928236893184261E-3</v>
      </c>
    </row>
    <row r="4033" spans="2:8">
      <c r="B4033" s="13">
        <v>39854</v>
      </c>
      <c r="C4033">
        <v>32.075695000000003</v>
      </c>
      <c r="D4033" s="262">
        <f t="shared" si="127"/>
        <v>-0.9948603439452689</v>
      </c>
      <c r="E4033" s="105">
        <v>-1.2166914212428123E-2</v>
      </c>
      <c r="G4033">
        <v>4026</v>
      </c>
      <c r="H4033">
        <f t="shared" ca="1" si="128"/>
        <v>-2.5595991151885072E-2</v>
      </c>
    </row>
    <row r="4034" spans="2:8">
      <c r="B4034" s="13">
        <v>45033</v>
      </c>
      <c r="C4034">
        <v>6240.8251950000003</v>
      </c>
      <c r="D4034" s="262">
        <f t="shared" si="127"/>
        <v>87.110120306084582</v>
      </c>
      <c r="E4034" s="105">
        <v>-1.2179416783138707E-2</v>
      </c>
      <c r="G4034">
        <v>4027</v>
      </c>
      <c r="H4034">
        <f t="shared" ca="1" si="128"/>
        <v>2.697572772474767E-2</v>
      </c>
    </row>
    <row r="4035" spans="2:8">
      <c r="B4035" s="13">
        <v>38547</v>
      </c>
      <c r="C4035">
        <v>70.829834000000005</v>
      </c>
      <c r="D4035" s="262">
        <f t="shared" si="127"/>
        <v>0.41802397785467005</v>
      </c>
      <c r="E4035" s="105">
        <v>-1.2192499043917782E-2</v>
      </c>
      <c r="G4035">
        <v>4028</v>
      </c>
      <c r="H4035">
        <f t="shared" ca="1" si="128"/>
        <v>2.219382860465742E-2</v>
      </c>
    </row>
    <row r="4036" spans="2:8">
      <c r="B4036" s="13">
        <v>38236</v>
      </c>
      <c r="C4036">
        <v>49.949672999999997</v>
      </c>
      <c r="D4036" s="262">
        <f t="shared" si="127"/>
        <v>-0.50778613525274152</v>
      </c>
      <c r="E4036" s="105">
        <v>-1.2203646299589841E-2</v>
      </c>
      <c r="G4036">
        <v>4029</v>
      </c>
      <c r="H4036">
        <f t="shared" ca="1" si="128"/>
        <v>-1.6946002789649254E-2</v>
      </c>
    </row>
    <row r="4037" spans="2:8">
      <c r="B4037" s="13">
        <v>40155</v>
      </c>
      <c r="C4037">
        <v>101.479614</v>
      </c>
      <c r="D4037" s="262">
        <f t="shared" si="127"/>
        <v>1.7937270952668143</v>
      </c>
      <c r="E4037" s="105">
        <v>-1.2209018379075638E-2</v>
      </c>
      <c r="G4037">
        <v>4030</v>
      </c>
      <c r="H4037">
        <f t="shared" ca="1" si="128"/>
        <v>-2.4073375635484187E-3</v>
      </c>
    </row>
    <row r="4038" spans="2:8">
      <c r="B4038" s="13">
        <v>38169</v>
      </c>
      <c r="C4038">
        <v>36.324097000000002</v>
      </c>
      <c r="D4038" s="262">
        <f t="shared" si="127"/>
        <v>-0.2688805105891075</v>
      </c>
      <c r="E4038" s="105">
        <v>-1.2259328929300711E-2</v>
      </c>
      <c r="G4038">
        <v>4031</v>
      </c>
      <c r="H4038">
        <f t="shared" ca="1" si="128"/>
        <v>5.3970823825391671E-3</v>
      </c>
    </row>
    <row r="4039" spans="2:8">
      <c r="B4039" s="13">
        <v>38331</v>
      </c>
      <c r="C4039">
        <v>49.682845999999998</v>
      </c>
      <c r="D4039" s="262">
        <f t="shared" si="127"/>
        <v>-0.94114203246838646</v>
      </c>
      <c r="E4039" s="105">
        <v>-1.2267578085238495E-2</v>
      </c>
      <c r="G4039">
        <v>4032</v>
      </c>
      <c r="H4039">
        <f t="shared" ca="1" si="128"/>
        <v>-1.6664450763260386E-2</v>
      </c>
    </row>
    <row r="4040" spans="2:8">
      <c r="B4040" s="13">
        <v>43516</v>
      </c>
      <c r="C4040">
        <v>844.11419699999999</v>
      </c>
      <c r="D4040" s="262">
        <f t="shared" ref="D4040:D4103" si="129">(C4040-C4041)/C4041</f>
        <v>5.9410301525908951</v>
      </c>
      <c r="E4040" s="105">
        <v>-1.2268962424063381E-2</v>
      </c>
      <c r="G4040">
        <v>4033</v>
      </c>
      <c r="H4040">
        <f t="shared" ca="1" si="128"/>
        <v>2.054741715476233E-2</v>
      </c>
    </row>
    <row r="4041" spans="2:8">
      <c r="B4041" s="13">
        <v>39232</v>
      </c>
      <c r="C4041">
        <v>121.612236</v>
      </c>
      <c r="D4041" s="262">
        <f t="shared" si="129"/>
        <v>-0.86007356858444861</v>
      </c>
      <c r="E4041" s="105">
        <v>-1.229197538573874E-2</v>
      </c>
      <c r="G4041">
        <v>4034</v>
      </c>
      <c r="H4041">
        <f t="shared" ref="H4041:H4104" ca="1" si="130">_xlfn.NORM.INV(RAND(),N$9,N$10)</f>
        <v>4.8795678012399521E-2</v>
      </c>
    </row>
    <row r="4042" spans="2:8">
      <c r="B4042" s="13">
        <v>43073</v>
      </c>
      <c r="C4042">
        <v>869.11554000000001</v>
      </c>
      <c r="D4042" s="262">
        <f t="shared" si="129"/>
        <v>9.2040086600911966E-2</v>
      </c>
      <c r="E4042" s="105">
        <v>-1.2305337198554006E-2</v>
      </c>
      <c r="G4042">
        <v>4035</v>
      </c>
      <c r="H4042">
        <f t="shared" ca="1" si="130"/>
        <v>5.2194316896174014E-3</v>
      </c>
    </row>
    <row r="4043" spans="2:8">
      <c r="B4043" s="13">
        <v>43599</v>
      </c>
      <c r="C4043">
        <v>795.86413600000003</v>
      </c>
      <c r="D4043" s="262">
        <f t="shared" si="129"/>
        <v>-2.5971090339216227E-2</v>
      </c>
      <c r="E4043" s="105">
        <v>-1.2305730962648065E-2</v>
      </c>
      <c r="G4043">
        <v>4036</v>
      </c>
      <c r="H4043">
        <f t="shared" ca="1" si="130"/>
        <v>-6.3265947082750434E-2</v>
      </c>
    </row>
    <row r="4044" spans="2:8">
      <c r="B4044" s="13">
        <v>43811</v>
      </c>
      <c r="C4044">
        <v>817.08471699999996</v>
      </c>
      <c r="D4044" s="262">
        <f t="shared" si="129"/>
        <v>0.15869520623256664</v>
      </c>
      <c r="E4044" s="105">
        <v>-1.2345026031130383E-2</v>
      </c>
      <c r="G4044">
        <v>4037</v>
      </c>
      <c r="H4044">
        <f t="shared" ca="1" si="130"/>
        <v>5.4176826742281192E-2</v>
      </c>
    </row>
    <row r="4045" spans="2:8">
      <c r="B4045" s="13">
        <v>42853</v>
      </c>
      <c r="C4045">
        <v>705.17657499999996</v>
      </c>
      <c r="D4045" s="262">
        <f t="shared" si="129"/>
        <v>-0.90732213801174533</v>
      </c>
      <c r="E4045" s="105">
        <v>-1.2345074256519463E-2</v>
      </c>
      <c r="G4045">
        <v>4038</v>
      </c>
      <c r="H4045">
        <f t="shared" ca="1" si="130"/>
        <v>-5.8144878764279144E-2</v>
      </c>
    </row>
    <row r="4046" spans="2:8">
      <c r="B4046" s="13">
        <v>45217</v>
      </c>
      <c r="C4046">
        <v>7608.8999020000001</v>
      </c>
      <c r="D4046" s="262">
        <f t="shared" si="129"/>
        <v>246.03084760778529</v>
      </c>
      <c r="E4046">
        <v>-1.2350634459585966E-2</v>
      </c>
      <c r="G4046">
        <v>4039</v>
      </c>
      <c r="H4046">
        <f t="shared" ca="1" si="130"/>
        <v>-3.7381281189785821E-2</v>
      </c>
    </row>
    <row r="4047" spans="2:8">
      <c r="B4047" s="13">
        <v>37904</v>
      </c>
      <c r="C4047">
        <v>30.801416</v>
      </c>
      <c r="D4047" s="262">
        <f t="shared" si="129"/>
        <v>-0.39007152587544175</v>
      </c>
      <c r="E4047" s="105">
        <v>-1.2390498620151721E-2</v>
      </c>
      <c r="G4047">
        <v>4040</v>
      </c>
      <c r="H4047">
        <f t="shared" ca="1" si="130"/>
        <v>9.976101886319564E-3</v>
      </c>
    </row>
    <row r="4048" spans="2:8">
      <c r="B4048" s="13">
        <v>38286</v>
      </c>
      <c r="C4048">
        <v>50.500045999999998</v>
      </c>
      <c r="D4048" s="262">
        <f t="shared" si="129"/>
        <v>-0.94657838439251751</v>
      </c>
      <c r="E4048" s="105">
        <v>-1.2394187422927789E-2</v>
      </c>
      <c r="G4048">
        <v>4041</v>
      </c>
      <c r="H4048">
        <f t="shared" ca="1" si="130"/>
        <v>-2.0827925933942198E-2</v>
      </c>
    </row>
    <row r="4049" spans="2:8">
      <c r="B4049" s="13">
        <v>43416</v>
      </c>
      <c r="C4049">
        <v>945.31109600000002</v>
      </c>
      <c r="D4049" s="262">
        <f t="shared" si="129"/>
        <v>0.12493108955694299</v>
      </c>
      <c r="E4049" s="105">
        <v>-1.2440475503963929E-2</v>
      </c>
      <c r="G4049">
        <v>4042</v>
      </c>
      <c r="H4049">
        <f t="shared" ca="1" si="130"/>
        <v>2.2323483330260581E-2</v>
      </c>
    </row>
    <row r="4050" spans="2:8">
      <c r="B4050" s="13">
        <v>42431</v>
      </c>
      <c r="C4050">
        <v>840.32800299999997</v>
      </c>
      <c r="D4050" s="262">
        <f t="shared" si="129"/>
        <v>-2.7443494488657402E-3</v>
      </c>
      <c r="E4050" s="105">
        <v>-1.2446404938405481E-2</v>
      </c>
      <c r="G4050">
        <v>4043</v>
      </c>
      <c r="H4050">
        <f t="shared" ca="1" si="130"/>
        <v>-4.8202446026349356E-2</v>
      </c>
    </row>
    <row r="4051" spans="2:8">
      <c r="B4051" s="13">
        <v>42292</v>
      </c>
      <c r="C4051">
        <v>842.64050299999997</v>
      </c>
      <c r="D4051" s="262">
        <f t="shared" si="129"/>
        <v>0.14593066493152862</v>
      </c>
      <c r="E4051" s="105">
        <v>-1.2466077757137504E-2</v>
      </c>
      <c r="G4051">
        <v>4044</v>
      </c>
      <c r="H4051">
        <f t="shared" ca="1" si="130"/>
        <v>-9.3702869777115057E-3</v>
      </c>
    </row>
    <row r="4052" spans="2:8">
      <c r="B4052" s="13">
        <v>43969</v>
      </c>
      <c r="C4052">
        <v>735.33288600000003</v>
      </c>
      <c r="D4052" s="262">
        <f t="shared" si="129"/>
        <v>11.482268960105614</v>
      </c>
      <c r="E4052" s="105">
        <v>-1.2486202334450962E-2</v>
      </c>
      <c r="G4052">
        <v>4045</v>
      </c>
      <c r="H4052">
        <f t="shared" ca="1" si="130"/>
        <v>-2.8965185521936113E-2</v>
      </c>
    </row>
    <row r="4053" spans="2:8">
      <c r="B4053" s="13">
        <v>39539</v>
      </c>
      <c r="C4053">
        <v>58.910193999999997</v>
      </c>
      <c r="D4053" s="262">
        <f t="shared" si="129"/>
        <v>-0.93295156482975039</v>
      </c>
      <c r="E4053" s="105">
        <v>-1.2492142792461875E-2</v>
      </c>
      <c r="G4053">
        <v>4046</v>
      </c>
      <c r="H4053">
        <f t="shared" ca="1" si="130"/>
        <v>2.4056163659538537E-2</v>
      </c>
    </row>
    <row r="4054" spans="2:8">
      <c r="B4054" s="13">
        <v>42506</v>
      </c>
      <c r="C4054">
        <v>878.62145999999996</v>
      </c>
      <c r="D4054" s="262">
        <f t="shared" si="129"/>
        <v>0.15681703481732914</v>
      </c>
      <c r="E4054" s="105">
        <v>-1.2500920489406455E-2</v>
      </c>
      <c r="G4054">
        <v>4047</v>
      </c>
      <c r="H4054">
        <f t="shared" ca="1" si="130"/>
        <v>1.3253652436260794E-2</v>
      </c>
    </row>
    <row r="4055" spans="2:8">
      <c r="B4055" s="13">
        <v>43791</v>
      </c>
      <c r="C4055">
        <v>759.51635699999997</v>
      </c>
      <c r="D4055" s="262">
        <f t="shared" si="129"/>
        <v>0.25772601095996422</v>
      </c>
      <c r="E4055" s="105">
        <v>-1.2526649423807467E-2</v>
      </c>
      <c r="G4055">
        <v>4048</v>
      </c>
      <c r="H4055">
        <f t="shared" ca="1" si="130"/>
        <v>-6.2753419843038899E-4</v>
      </c>
    </row>
    <row r="4056" spans="2:8">
      <c r="B4056" s="13">
        <v>42671</v>
      </c>
      <c r="C4056">
        <v>603.88061500000003</v>
      </c>
      <c r="D4056" s="262">
        <f t="shared" si="129"/>
        <v>0.20414555898806439</v>
      </c>
      <c r="E4056" s="105">
        <v>-1.2544916626862234E-2</v>
      </c>
      <c r="G4056">
        <v>4049</v>
      </c>
      <c r="H4056">
        <f t="shared" ca="1" si="130"/>
        <v>1.7627197738436635E-2</v>
      </c>
    </row>
    <row r="4057" spans="2:8">
      <c r="B4057" s="13">
        <v>42171</v>
      </c>
      <c r="C4057">
        <v>501.50134300000002</v>
      </c>
      <c r="D4057" s="262">
        <f t="shared" si="129"/>
        <v>-0.3953838533189869</v>
      </c>
      <c r="E4057" s="105">
        <v>-1.2570660495505108E-2</v>
      </c>
      <c r="G4057">
        <v>4050</v>
      </c>
      <c r="H4057">
        <f t="shared" ca="1" si="130"/>
        <v>-3.1778716713560896E-2</v>
      </c>
    </row>
    <row r="4058" spans="2:8">
      <c r="B4058" s="13">
        <v>43612</v>
      </c>
      <c r="C4058">
        <v>829.45410200000003</v>
      </c>
      <c r="D4058" s="262">
        <f t="shared" si="129"/>
        <v>20.64460000888274</v>
      </c>
      <c r="E4058" s="105">
        <v>-1.2594603358654264E-2</v>
      </c>
      <c r="G4058">
        <v>4051</v>
      </c>
      <c r="H4058">
        <f t="shared" ca="1" si="130"/>
        <v>2.837120741150783E-2</v>
      </c>
    </row>
    <row r="4059" spans="2:8">
      <c r="B4059" s="13">
        <v>39736</v>
      </c>
      <c r="C4059">
        <v>38.321525999999999</v>
      </c>
      <c r="D4059" s="262">
        <f t="shared" si="129"/>
        <v>-0.36013048677320331</v>
      </c>
      <c r="E4059" s="105">
        <v>-1.2603032909155983E-2</v>
      </c>
      <c r="G4059">
        <v>4052</v>
      </c>
      <c r="H4059">
        <f t="shared" ca="1" si="130"/>
        <v>-4.8238354408443535E-3</v>
      </c>
    </row>
    <row r="4060" spans="2:8">
      <c r="B4060" s="13">
        <v>38421</v>
      </c>
      <c r="C4060">
        <v>59.889595</v>
      </c>
      <c r="D4060" s="262">
        <f t="shared" si="129"/>
        <v>-0.28891470850037393</v>
      </c>
      <c r="E4060" s="105">
        <v>-1.2647853851374541E-2</v>
      </c>
      <c r="G4060">
        <v>4053</v>
      </c>
      <c r="H4060">
        <f t="shared" ca="1" si="130"/>
        <v>-1.8677818291772917E-2</v>
      </c>
    </row>
    <row r="4061" spans="2:8">
      <c r="B4061" s="13">
        <v>40882</v>
      </c>
      <c r="C4061">
        <v>84.222801000000004</v>
      </c>
      <c r="D4061" s="262">
        <f t="shared" si="129"/>
        <v>6.8528992483989975E-3</v>
      </c>
      <c r="E4061" s="105">
        <v>-1.2664425998224951E-2</v>
      </c>
      <c r="G4061">
        <v>4054</v>
      </c>
      <c r="H4061">
        <f t="shared" ca="1" si="130"/>
        <v>-1.0145667958306332E-2</v>
      </c>
    </row>
    <row r="4062" spans="2:8">
      <c r="B4062" s="13">
        <v>41555</v>
      </c>
      <c r="C4062">
        <v>83.649558999999996</v>
      </c>
      <c r="D4062" s="262">
        <f t="shared" si="129"/>
        <v>1.2222667091162136</v>
      </c>
      <c r="E4062" s="105">
        <v>-1.2678176086760055E-2</v>
      </c>
      <c r="G4062">
        <v>4055</v>
      </c>
      <c r="H4062">
        <f t="shared" ca="1" si="130"/>
        <v>-5.065579463975723E-2</v>
      </c>
    </row>
    <row r="4063" spans="2:8">
      <c r="B4063" s="13">
        <v>38212</v>
      </c>
      <c r="C4063">
        <v>37.641548</v>
      </c>
      <c r="D4063" s="262">
        <f t="shared" si="129"/>
        <v>-0.62386053114224782</v>
      </c>
      <c r="E4063" s="105">
        <v>-1.268593934269519E-2</v>
      </c>
      <c r="G4063">
        <v>4056</v>
      </c>
      <c r="H4063">
        <f t="shared" ca="1" si="130"/>
        <v>3.482058835284324E-2</v>
      </c>
    </row>
    <row r="4064" spans="2:8">
      <c r="B4064" s="13">
        <v>41199</v>
      </c>
      <c r="C4064">
        <v>100.07338</v>
      </c>
      <c r="D4064" s="262">
        <f t="shared" si="129"/>
        <v>-0.87317188748210173</v>
      </c>
      <c r="E4064" s="105">
        <v>-1.2699216993430766E-2</v>
      </c>
      <c r="G4064">
        <v>4057</v>
      </c>
      <c r="H4064">
        <f t="shared" ca="1" si="130"/>
        <v>-2.1872519891389563E-2</v>
      </c>
    </row>
    <row r="4065" spans="2:8">
      <c r="B4065" s="13">
        <v>43769</v>
      </c>
      <c r="C4065">
        <v>789.04730199999995</v>
      </c>
      <c r="D4065" s="262">
        <f t="shared" si="129"/>
        <v>-0.82940614622705722</v>
      </c>
      <c r="E4065" s="105">
        <v>-1.2718519950030269E-2</v>
      </c>
      <c r="G4065">
        <v>4058</v>
      </c>
      <c r="H4065">
        <f t="shared" ca="1" si="130"/>
        <v>-3.8626723284972755E-2</v>
      </c>
    </row>
    <row r="4066" spans="2:8">
      <c r="B4066" s="13">
        <v>44431</v>
      </c>
      <c r="C4066">
        <v>4625.2973629999997</v>
      </c>
      <c r="D4066" s="262">
        <f t="shared" si="129"/>
        <v>64.859407491963609</v>
      </c>
      <c r="E4066" s="105">
        <v>-1.2768876150632193E-2</v>
      </c>
      <c r="G4066">
        <v>4059</v>
      </c>
      <c r="H4066">
        <f t="shared" ca="1" si="130"/>
        <v>1.8618634616079446E-2</v>
      </c>
    </row>
    <row r="4067" spans="2:8">
      <c r="B4067" s="13">
        <v>38863</v>
      </c>
      <c r="C4067">
        <v>70.229866000000001</v>
      </c>
      <c r="D4067" s="262">
        <f t="shared" si="129"/>
        <v>-0.99187492836585422</v>
      </c>
      <c r="E4067" s="105">
        <v>-1.2771316733493398E-2</v>
      </c>
      <c r="G4067">
        <v>4060</v>
      </c>
      <c r="H4067">
        <f t="shared" ca="1" si="130"/>
        <v>-4.3677844095774417E-2</v>
      </c>
    </row>
    <row r="4068" spans="2:8">
      <c r="B4068" s="13">
        <v>45300</v>
      </c>
      <c r="C4068">
        <v>8643.5996090000008</v>
      </c>
      <c r="D4068" s="262">
        <f t="shared" si="129"/>
        <v>227.69837158369953</v>
      </c>
      <c r="E4068">
        <v>-1.2774966850233868E-2</v>
      </c>
      <c r="G4068">
        <v>4061</v>
      </c>
      <c r="H4068">
        <f t="shared" ca="1" si="130"/>
        <v>1.6137664775024214E-2</v>
      </c>
    </row>
    <row r="4069" spans="2:8">
      <c r="B4069" s="13">
        <v>39752</v>
      </c>
      <c r="C4069">
        <v>37.794758000000002</v>
      </c>
      <c r="D4069" s="262">
        <f t="shared" si="129"/>
        <v>-0.9348159358398298</v>
      </c>
      <c r="E4069" s="105">
        <v>-1.2776831412573915E-2</v>
      </c>
      <c r="G4069">
        <v>4062</v>
      </c>
      <c r="H4069">
        <f t="shared" ca="1" si="130"/>
        <v>-4.9998428847757952E-2</v>
      </c>
    </row>
    <row r="4070" spans="2:8">
      <c r="B4070" s="13">
        <v>42699</v>
      </c>
      <c r="C4070">
        <v>579.81591800000001</v>
      </c>
      <c r="D4070" s="262">
        <f t="shared" si="129"/>
        <v>17.658518264701176</v>
      </c>
      <c r="E4070" s="105">
        <v>-1.2784321908961633E-2</v>
      </c>
      <c r="G4070">
        <v>4063</v>
      </c>
      <c r="H4070">
        <f t="shared" ca="1" si="130"/>
        <v>-4.1088298446130246E-2</v>
      </c>
    </row>
    <row r="4071" spans="2:8">
      <c r="B4071" s="13">
        <v>37599</v>
      </c>
      <c r="C4071">
        <v>31.075132</v>
      </c>
      <c r="D4071" s="262">
        <f t="shared" si="129"/>
        <v>-0.57173879443639042</v>
      </c>
      <c r="E4071" s="105">
        <v>-1.2787829897028879E-2</v>
      </c>
      <c r="G4071">
        <v>4064</v>
      </c>
      <c r="H4071">
        <f t="shared" ca="1" si="130"/>
        <v>-7.2322488283876555E-3</v>
      </c>
    </row>
    <row r="4072" spans="2:8">
      <c r="B4072" s="13">
        <v>38811</v>
      </c>
      <c r="C4072">
        <v>72.561165000000003</v>
      </c>
      <c r="D4072" s="262">
        <f t="shared" si="129"/>
        <v>0.31722459714786616</v>
      </c>
      <c r="E4072" s="105">
        <v>-1.2826545810785971E-2</v>
      </c>
      <c r="G4072">
        <v>4065</v>
      </c>
      <c r="H4072">
        <f t="shared" ca="1" si="130"/>
        <v>5.1682928487947047E-2</v>
      </c>
    </row>
    <row r="4073" spans="2:8">
      <c r="B4073" s="13">
        <v>38390</v>
      </c>
      <c r="C4073">
        <v>55.086402999999997</v>
      </c>
      <c r="D4073" s="262">
        <f t="shared" si="129"/>
        <v>-0.84113721424575849</v>
      </c>
      <c r="E4073" s="105">
        <v>-1.2851155346892591E-2</v>
      </c>
      <c r="G4073">
        <v>4066</v>
      </c>
      <c r="H4073">
        <f t="shared" ca="1" si="130"/>
        <v>1.660920858955868E-2</v>
      </c>
    </row>
    <row r="4074" spans="2:8">
      <c r="B4074" s="13">
        <v>42041</v>
      </c>
      <c r="C4074">
        <v>346.75460800000002</v>
      </c>
      <c r="D4074" s="262">
        <f t="shared" si="129"/>
        <v>11.819091619630683</v>
      </c>
      <c r="E4074" s="105">
        <v>-1.2871169030250044E-2</v>
      </c>
      <c r="G4074">
        <v>4067</v>
      </c>
      <c r="H4074">
        <f t="shared" ca="1" si="130"/>
        <v>-6.5905354281974526E-2</v>
      </c>
    </row>
    <row r="4075" spans="2:8">
      <c r="B4075" s="13">
        <v>37813</v>
      </c>
      <c r="C4075">
        <v>27.049858</v>
      </c>
      <c r="D4075" s="262">
        <f t="shared" si="129"/>
        <v>0.22270734502012635</v>
      </c>
      <c r="E4075" s="105">
        <v>-1.2926065584747605E-2</v>
      </c>
      <c r="G4075">
        <v>4068</v>
      </c>
      <c r="H4075">
        <f t="shared" ca="1" si="130"/>
        <v>4.3350649535668813E-2</v>
      </c>
    </row>
    <row r="4076" spans="2:8">
      <c r="B4076" s="13">
        <v>37775</v>
      </c>
      <c r="C4076">
        <v>22.122921000000002</v>
      </c>
      <c r="D4076" s="262">
        <f t="shared" si="129"/>
        <v>-0.81483306525616439</v>
      </c>
      <c r="E4076" s="105">
        <v>-1.2931037752142804E-2</v>
      </c>
      <c r="G4076">
        <v>4069</v>
      </c>
      <c r="H4076">
        <f t="shared" ca="1" si="130"/>
        <v>-3.5069189540858456E-2</v>
      </c>
    </row>
    <row r="4077" spans="2:8">
      <c r="B4077" s="13">
        <v>39246</v>
      </c>
      <c r="C4077">
        <v>119.475548</v>
      </c>
      <c r="D4077" s="262">
        <f t="shared" si="129"/>
        <v>-0.96584559628031075</v>
      </c>
      <c r="E4077" s="105">
        <v>-1.2944939516459614E-2</v>
      </c>
      <c r="G4077">
        <v>4070</v>
      </c>
      <c r="H4077">
        <f t="shared" ca="1" si="130"/>
        <v>1.7109959797753548E-2</v>
      </c>
    </row>
    <row r="4078" spans="2:8">
      <c r="B4078" s="13">
        <v>44351</v>
      </c>
      <c r="C4078">
        <v>3498.1008299999999</v>
      </c>
      <c r="D4078" s="262">
        <f t="shared" si="129"/>
        <v>28.369953811411573</v>
      </c>
      <c r="E4078" s="105">
        <v>-1.2967008051833297E-2</v>
      </c>
      <c r="G4078">
        <v>4071</v>
      </c>
      <c r="H4078">
        <f t="shared" ca="1" si="130"/>
        <v>2.022574994458793E-2</v>
      </c>
    </row>
    <row r="4079" spans="2:8">
      <c r="B4079" s="13">
        <v>40535</v>
      </c>
      <c r="C4079">
        <v>119.104744</v>
      </c>
      <c r="D4079" s="262">
        <f t="shared" si="129"/>
        <v>1.1929590076244911</v>
      </c>
      <c r="E4079" s="105">
        <v>-1.2984839868679664E-2</v>
      </c>
      <c r="G4079">
        <v>4072</v>
      </c>
      <c r="H4079">
        <f t="shared" ca="1" si="130"/>
        <v>-3.4340185941804081E-3</v>
      </c>
    </row>
    <row r="4080" spans="2:8">
      <c r="B4080" s="13">
        <v>40015</v>
      </c>
      <c r="C4080">
        <v>54.312344000000003</v>
      </c>
      <c r="D4080" s="262">
        <f t="shared" si="129"/>
        <v>-0.99380811488700738</v>
      </c>
      <c r="E4080" s="105">
        <v>-1.2991280060714585E-2</v>
      </c>
      <c r="G4080">
        <v>4073</v>
      </c>
      <c r="H4080">
        <f t="shared" ca="1" si="130"/>
        <v>1.871497142159648E-2</v>
      </c>
    </row>
    <row r="4081" spans="2:8">
      <c r="B4081" s="13">
        <v>44776</v>
      </c>
      <c r="C4081">
        <v>8771.5361329999996</v>
      </c>
      <c r="D4081" s="262">
        <f t="shared" si="129"/>
        <v>286.17900664793001</v>
      </c>
      <c r="E4081" s="105">
        <v>-1.2995916606009503E-2</v>
      </c>
      <c r="G4081">
        <v>4074</v>
      </c>
      <c r="H4081">
        <f t="shared" ca="1" si="130"/>
        <v>4.3376405248810146E-2</v>
      </c>
    </row>
    <row r="4082" spans="2:8">
      <c r="B4082" s="13">
        <v>37546</v>
      </c>
      <c r="C4082">
        <v>30.543793000000001</v>
      </c>
      <c r="D4082" s="262">
        <f t="shared" si="129"/>
        <v>-0.99363975844227737</v>
      </c>
      <c r="E4082" s="105">
        <v>-1.3007265484232025E-2</v>
      </c>
      <c r="G4082">
        <v>4075</v>
      </c>
      <c r="H4082">
        <f t="shared" ca="1" si="130"/>
        <v>-1.8627264753549831E-2</v>
      </c>
    </row>
    <row r="4083" spans="2:8">
      <c r="B4083" s="13">
        <v>44447</v>
      </c>
      <c r="C4083">
        <v>4802.3007809999999</v>
      </c>
      <c r="D4083" s="262">
        <f t="shared" si="129"/>
        <v>40.366156580339478</v>
      </c>
      <c r="E4083" s="105">
        <v>-1.3015601992511788E-2</v>
      </c>
      <c r="G4083">
        <v>4076</v>
      </c>
      <c r="H4083">
        <f t="shared" ca="1" si="130"/>
        <v>7.9584070259531056E-2</v>
      </c>
    </row>
    <row r="4084" spans="2:8">
      <c r="B4084" s="13">
        <v>39189</v>
      </c>
      <c r="C4084">
        <v>116.092506</v>
      </c>
      <c r="D4084" s="262">
        <f t="shared" si="129"/>
        <v>1.2958259229993958</v>
      </c>
      <c r="E4084" s="105">
        <v>-1.3018270695707324E-2</v>
      </c>
      <c r="G4084">
        <v>4077</v>
      </c>
      <c r="H4084">
        <f t="shared" ca="1" si="130"/>
        <v>2.6316853203711361E-2</v>
      </c>
    </row>
    <row r="4085" spans="2:8">
      <c r="B4085" s="13">
        <v>38237</v>
      </c>
      <c r="C4085">
        <v>50.566772</v>
      </c>
      <c r="D4085" s="262">
        <f t="shared" si="129"/>
        <v>-0.45647152107313921</v>
      </c>
      <c r="E4085" s="105">
        <v>-1.3020605822695269E-2</v>
      </c>
      <c r="G4085">
        <v>4078</v>
      </c>
      <c r="H4085">
        <f t="shared" ca="1" si="130"/>
        <v>-5.6181402210153976E-2</v>
      </c>
    </row>
    <row r="4086" spans="2:8">
      <c r="B4086" s="13">
        <v>39146</v>
      </c>
      <c r="C4086">
        <v>93.034263999999993</v>
      </c>
      <c r="D4086" s="262">
        <f t="shared" si="129"/>
        <v>-1.303327270603429E-2</v>
      </c>
      <c r="E4086" s="105">
        <v>-1.303327270603429E-2</v>
      </c>
      <c r="G4086">
        <v>4079</v>
      </c>
      <c r="H4086">
        <f t="shared" ca="1" si="130"/>
        <v>-2.1618977780097519E-2</v>
      </c>
    </row>
    <row r="4087" spans="2:8">
      <c r="B4087" s="13">
        <v>39147</v>
      </c>
      <c r="C4087">
        <v>94.262816999999998</v>
      </c>
      <c r="D4087" s="262">
        <f t="shared" si="129"/>
        <v>0.12108576325712093</v>
      </c>
      <c r="E4087" s="105">
        <v>-1.3050121734838981E-2</v>
      </c>
      <c r="G4087">
        <v>4080</v>
      </c>
      <c r="H4087">
        <f t="shared" ca="1" si="130"/>
        <v>-2.2715620649617709E-2</v>
      </c>
    </row>
    <row r="4088" spans="2:8">
      <c r="B4088" s="13">
        <v>41380</v>
      </c>
      <c r="C4088">
        <v>84.081717999999995</v>
      </c>
      <c r="D4088" s="262">
        <f t="shared" si="129"/>
        <v>1.6602680848736</v>
      </c>
      <c r="E4088" s="105">
        <v>-1.3060205125751628E-2</v>
      </c>
      <c r="G4088">
        <v>4081</v>
      </c>
      <c r="H4088">
        <f t="shared" ca="1" si="130"/>
        <v>-2.9517485344464876E-3</v>
      </c>
    </row>
    <row r="4089" spans="2:8">
      <c r="B4089" s="13">
        <v>38161</v>
      </c>
      <c r="C4089">
        <v>31.606483000000001</v>
      </c>
      <c r="D4089" s="262">
        <f t="shared" si="129"/>
        <v>-0.88185795652973009</v>
      </c>
      <c r="E4089" s="105">
        <v>-1.3071559087354591E-2</v>
      </c>
      <c r="G4089">
        <v>4082</v>
      </c>
      <c r="H4089">
        <f t="shared" ca="1" si="130"/>
        <v>-3.3454926195008117E-2</v>
      </c>
    </row>
    <row r="4090" spans="2:8">
      <c r="B4090" s="13">
        <v>42003</v>
      </c>
      <c r="C4090">
        <v>267.52951000000002</v>
      </c>
      <c r="D4090" s="262">
        <f t="shared" si="129"/>
        <v>-0.96109842810457857</v>
      </c>
      <c r="E4090" s="105">
        <v>-1.3075193202053205E-2</v>
      </c>
      <c r="G4090">
        <v>4083</v>
      </c>
      <c r="H4090">
        <f t="shared" ca="1" si="130"/>
        <v>-2.7592334342223815E-2</v>
      </c>
    </row>
    <row r="4091" spans="2:8">
      <c r="B4091" s="13">
        <v>45068</v>
      </c>
      <c r="C4091">
        <v>6877.0874020000001</v>
      </c>
      <c r="D4091" s="262">
        <f t="shared" si="129"/>
        <v>68.275802483285844</v>
      </c>
      <c r="E4091">
        <v>-1.310684011882363E-2</v>
      </c>
      <c r="G4091">
        <v>4084</v>
      </c>
      <c r="H4091">
        <f t="shared" ca="1" si="130"/>
        <v>1.9878307299683217E-2</v>
      </c>
    </row>
    <row r="4092" spans="2:8">
      <c r="B4092" s="13">
        <v>40722</v>
      </c>
      <c r="C4092">
        <v>99.271133000000006</v>
      </c>
      <c r="D4092" s="262">
        <f t="shared" si="129"/>
        <v>0.32047752881363617</v>
      </c>
      <c r="E4092" s="105">
        <v>-1.3117415657296464E-2</v>
      </c>
      <c r="G4092">
        <v>4085</v>
      </c>
      <c r="H4092">
        <f t="shared" ca="1" si="130"/>
        <v>1.5577472328182091E-2</v>
      </c>
    </row>
    <row r="4093" spans="2:8">
      <c r="B4093" s="13">
        <v>39472</v>
      </c>
      <c r="C4093">
        <v>75.178207</v>
      </c>
      <c r="D4093" s="262">
        <f t="shared" si="129"/>
        <v>-0.320407475967248</v>
      </c>
      <c r="E4093" s="105">
        <v>-1.3123162672555653E-2</v>
      </c>
      <c r="G4093">
        <v>4086</v>
      </c>
      <c r="H4093">
        <f t="shared" ca="1" si="130"/>
        <v>-2.3458634847232721E-2</v>
      </c>
    </row>
    <row r="4094" spans="2:8">
      <c r="B4094" s="13">
        <v>39288</v>
      </c>
      <c r="C4094">
        <v>110.62247499999999</v>
      </c>
      <c r="D4094" s="262">
        <f t="shared" si="129"/>
        <v>-0.98632061165510698</v>
      </c>
      <c r="E4094" s="105">
        <v>-1.3134394885071104E-2</v>
      </c>
      <c r="G4094">
        <v>4087</v>
      </c>
      <c r="H4094">
        <f t="shared" ca="1" si="130"/>
        <v>1.4415805089295115E-2</v>
      </c>
    </row>
    <row r="4095" spans="2:8">
      <c r="B4095" s="13">
        <v>45243</v>
      </c>
      <c r="C4095">
        <v>8086.7998049999997</v>
      </c>
      <c r="D4095" s="262">
        <f t="shared" si="129"/>
        <v>93.636271459542755</v>
      </c>
      <c r="E4095">
        <v>-1.3173091918606468E-2</v>
      </c>
      <c r="G4095">
        <v>4088</v>
      </c>
      <c r="H4095">
        <f t="shared" ca="1" si="130"/>
        <v>-4.9073581732974887E-2</v>
      </c>
    </row>
    <row r="4096" spans="2:8">
      <c r="B4096" s="13">
        <v>41015</v>
      </c>
      <c r="C4096">
        <v>85.451378000000005</v>
      </c>
      <c r="D4096" s="262">
        <f t="shared" si="129"/>
        <v>-0.92950034848088181</v>
      </c>
      <c r="E4096" s="105">
        <v>-1.320961325507993E-2</v>
      </c>
      <c r="G4096">
        <v>4089</v>
      </c>
      <c r="H4096">
        <f t="shared" ca="1" si="130"/>
        <v>1.8858146340290094E-2</v>
      </c>
    </row>
    <row r="4097" spans="2:8">
      <c r="B4097" s="13">
        <v>43265</v>
      </c>
      <c r="C4097">
        <v>1212.082275</v>
      </c>
      <c r="D4097" s="262">
        <f t="shared" si="129"/>
        <v>0.99780348670116403</v>
      </c>
      <c r="E4097" s="105">
        <v>-1.3222847639707821E-2</v>
      </c>
      <c r="G4097">
        <v>4090</v>
      </c>
      <c r="H4097">
        <f t="shared" ca="1" si="130"/>
        <v>-1.3356007012156437E-2</v>
      </c>
    </row>
    <row r="4098" spans="2:8">
      <c r="B4098" s="13">
        <v>43714</v>
      </c>
      <c r="C4098">
        <v>606.70745799999997</v>
      </c>
      <c r="D4098" s="262">
        <f t="shared" si="129"/>
        <v>-0.85333490314064897</v>
      </c>
      <c r="E4098" s="105">
        <v>-1.3241431344881012E-2</v>
      </c>
      <c r="G4098">
        <v>4091</v>
      </c>
      <c r="H4098">
        <f t="shared" ca="1" si="130"/>
        <v>2.7329518974920704E-2</v>
      </c>
    </row>
    <row r="4099" spans="2:8">
      <c r="B4099" s="13">
        <v>44397</v>
      </c>
      <c r="C4099">
        <v>4136.6860349999997</v>
      </c>
      <c r="D4099" s="262">
        <f t="shared" si="129"/>
        <v>56.100924039543948</v>
      </c>
      <c r="E4099" s="105">
        <v>-1.3245812202473011E-2</v>
      </c>
      <c r="G4099">
        <v>4092</v>
      </c>
      <c r="H4099">
        <f t="shared" ca="1" si="130"/>
        <v>1.5952553807535068E-2</v>
      </c>
    </row>
    <row r="4100" spans="2:8">
      <c r="B4100" s="13">
        <v>40897</v>
      </c>
      <c r="C4100">
        <v>72.445167999999995</v>
      </c>
      <c r="D4100" s="262">
        <f t="shared" si="129"/>
        <v>-0.92252064093947161</v>
      </c>
      <c r="E4100" s="105">
        <v>-1.3271908125442168E-2</v>
      </c>
      <c r="G4100">
        <v>4093</v>
      </c>
      <c r="H4100">
        <f t="shared" ca="1" si="130"/>
        <v>1.6543914243167885E-2</v>
      </c>
    </row>
    <row r="4101" spans="2:8">
      <c r="B4101" s="13">
        <v>43133</v>
      </c>
      <c r="C4101">
        <v>935.02539100000001</v>
      </c>
      <c r="D4101" s="262">
        <f t="shared" si="129"/>
        <v>0.14250436541812569</v>
      </c>
      <c r="E4101" s="105">
        <v>-1.331416181294438E-2</v>
      </c>
      <c r="G4101">
        <v>4094</v>
      </c>
      <c r="H4101">
        <f t="shared" ca="1" si="130"/>
        <v>3.0638802958246773E-2</v>
      </c>
    </row>
    <row r="4102" spans="2:8">
      <c r="B4102" s="13">
        <v>43609</v>
      </c>
      <c r="C4102">
        <v>818.39984100000004</v>
      </c>
      <c r="D4102" s="262">
        <f t="shared" si="129"/>
        <v>6.6646602685034777</v>
      </c>
      <c r="E4102" s="105">
        <v>-1.3327152127339767E-2</v>
      </c>
      <c r="G4102">
        <v>4095</v>
      </c>
      <c r="H4102">
        <f t="shared" ca="1" si="130"/>
        <v>1.2315022257739096E-2</v>
      </c>
    </row>
    <row r="4103" spans="2:8">
      <c r="B4103" s="13">
        <v>40653</v>
      </c>
      <c r="C4103">
        <v>106.775749</v>
      </c>
      <c r="D4103" s="262">
        <f t="shared" si="129"/>
        <v>-0.9772096074236496</v>
      </c>
      <c r="E4103" s="105">
        <v>-1.3335990785200339E-2</v>
      </c>
      <c r="G4103">
        <v>4096</v>
      </c>
      <c r="H4103">
        <f t="shared" ca="1" si="130"/>
        <v>-1.9165610227419777E-2</v>
      </c>
    </row>
    <row r="4104" spans="2:8">
      <c r="B4104" s="13">
        <v>44432</v>
      </c>
      <c r="C4104">
        <v>4685.1210940000001</v>
      </c>
      <c r="D4104" s="262">
        <f t="shared" ref="D4104:D4167" si="131">(C4104-C4105)/C4105</f>
        <v>4.4993801120449604</v>
      </c>
      <c r="E4104" s="105">
        <v>-1.3336590975134528E-2</v>
      </c>
      <c r="G4104">
        <v>4097</v>
      </c>
      <c r="H4104">
        <f t="shared" ca="1" si="130"/>
        <v>3.4398062944448727E-3</v>
      </c>
    </row>
    <row r="4105" spans="2:8">
      <c r="B4105" s="13">
        <v>42296</v>
      </c>
      <c r="C4105">
        <v>851.93621800000005</v>
      </c>
      <c r="D4105" s="262">
        <f t="shared" si="131"/>
        <v>2.7527376051065384E-2</v>
      </c>
      <c r="E4105" s="105">
        <v>-1.333707956679947E-2</v>
      </c>
      <c r="G4105">
        <v>4098</v>
      </c>
      <c r="H4105">
        <f t="shared" ref="H4105:H4168" ca="1" si="132">_xlfn.NORM.INV(RAND(),N$9,N$10)</f>
        <v>1.5404418303231578E-2</v>
      </c>
    </row>
    <row r="4106" spans="2:8">
      <c r="B4106" s="13">
        <v>42430</v>
      </c>
      <c r="C4106">
        <v>829.11291500000004</v>
      </c>
      <c r="D4106" s="262">
        <f t="shared" si="131"/>
        <v>-9.0043832863917983E-2</v>
      </c>
      <c r="E4106" s="105">
        <v>-1.3346083862446179E-2</v>
      </c>
      <c r="G4106">
        <v>4099</v>
      </c>
      <c r="H4106">
        <f t="shared" ca="1" si="132"/>
        <v>5.4304553377099461E-2</v>
      </c>
    </row>
    <row r="4107" spans="2:8">
      <c r="B4107" s="13">
        <v>42340</v>
      </c>
      <c r="C4107">
        <v>911.15698199999997</v>
      </c>
      <c r="D4107" s="262">
        <f t="shared" si="131"/>
        <v>14.096241792770639</v>
      </c>
      <c r="E4107" s="105">
        <v>-1.3346371059181046E-2</v>
      </c>
      <c r="G4107">
        <v>4100</v>
      </c>
      <c r="H4107">
        <f t="shared" ca="1" si="132"/>
        <v>-6.1447117125583255E-3</v>
      </c>
    </row>
    <row r="4108" spans="2:8">
      <c r="B4108" s="13">
        <v>38497</v>
      </c>
      <c r="C4108">
        <v>60.356544</v>
      </c>
      <c r="D4108" s="262">
        <f t="shared" si="131"/>
        <v>-0.43595349153426216</v>
      </c>
      <c r="E4108" s="105">
        <v>-1.3359236806344817E-2</v>
      </c>
      <c r="G4108">
        <v>4101</v>
      </c>
      <c r="H4108">
        <f t="shared" ca="1" si="132"/>
        <v>-3.8916654989129947E-2</v>
      </c>
    </row>
    <row r="4109" spans="2:8">
      <c r="B4109" s="13">
        <v>40218</v>
      </c>
      <c r="C4109">
        <v>107.006325</v>
      </c>
      <c r="D4109" s="262">
        <f t="shared" si="131"/>
        <v>-0.40937126352813114</v>
      </c>
      <c r="E4109" s="105">
        <v>-1.3371838570360995E-2</v>
      </c>
      <c r="G4109">
        <v>4102</v>
      </c>
      <c r="H4109">
        <f t="shared" ca="1" si="132"/>
        <v>1.6016494507253922E-2</v>
      </c>
    </row>
    <row r="4110" spans="2:8">
      <c r="B4110" s="13">
        <v>41673</v>
      </c>
      <c r="C4110">
        <v>181.17358400000001</v>
      </c>
      <c r="D4110" s="262">
        <f t="shared" si="131"/>
        <v>0.81992963640479999</v>
      </c>
      <c r="E4110" s="105">
        <v>-1.340472038791788E-2</v>
      </c>
      <c r="G4110">
        <v>4103</v>
      </c>
      <c r="H4110">
        <f t="shared" ca="1" si="132"/>
        <v>-2.2498273655989276E-2</v>
      </c>
    </row>
    <row r="4111" spans="2:8">
      <c r="B4111" s="13">
        <v>41269</v>
      </c>
      <c r="C4111">
        <v>99.549773999999999</v>
      </c>
      <c r="D4111" s="262">
        <f t="shared" si="131"/>
        <v>-0.9868563711916517</v>
      </c>
      <c r="E4111" s="105">
        <v>-1.3405486211331771E-2</v>
      </c>
      <c r="G4111">
        <v>4104</v>
      </c>
      <c r="H4111">
        <f t="shared" ca="1" si="132"/>
        <v>1.4261732808530953E-3</v>
      </c>
    </row>
    <row r="4112" spans="2:8">
      <c r="B4112" s="13">
        <v>44683</v>
      </c>
      <c r="C4112">
        <v>7573.9946289999998</v>
      </c>
      <c r="D4112" s="262">
        <f t="shared" si="131"/>
        <v>7.9213248709233897</v>
      </c>
      <c r="E4112" s="105">
        <v>-1.3405790018473933E-2</v>
      </c>
      <c r="G4112">
        <v>4105</v>
      </c>
      <c r="H4112">
        <f t="shared" ca="1" si="132"/>
        <v>2.3092845529147341E-2</v>
      </c>
    </row>
    <row r="4113" spans="2:8">
      <c r="B4113" s="13">
        <v>42496</v>
      </c>
      <c r="C4113">
        <v>848.97644000000003</v>
      </c>
      <c r="D4113" s="262">
        <f t="shared" si="131"/>
        <v>10.144655047076514</v>
      </c>
      <c r="E4113" s="105">
        <v>-1.3409267367837157E-2</v>
      </c>
      <c r="G4113">
        <v>4106</v>
      </c>
      <c r="H4113">
        <f t="shared" ca="1" si="132"/>
        <v>1.679132453193026E-2</v>
      </c>
    </row>
    <row r="4114" spans="2:8">
      <c r="B4114" s="13">
        <v>39475</v>
      </c>
      <c r="C4114">
        <v>76.177902000000003</v>
      </c>
      <c r="D4114" s="262">
        <f t="shared" si="131"/>
        <v>-0.27151092727842596</v>
      </c>
      <c r="E4114" s="105">
        <v>-1.3418001270987795E-2</v>
      </c>
      <c r="G4114">
        <v>4107</v>
      </c>
      <c r="H4114">
        <f t="shared" ca="1" si="132"/>
        <v>1.7877750756877666E-2</v>
      </c>
    </row>
    <row r="4115" spans="2:8">
      <c r="B4115" s="13">
        <v>40590</v>
      </c>
      <c r="C4115">
        <v>104.56972500000001</v>
      </c>
      <c r="D4115" s="262">
        <f t="shared" si="131"/>
        <v>-0.86970259813316309</v>
      </c>
      <c r="E4115" s="105">
        <v>-1.3421372821212916E-2</v>
      </c>
      <c r="G4115">
        <v>4108</v>
      </c>
      <c r="H4115">
        <f t="shared" ca="1" si="132"/>
        <v>5.8565759924207414E-2</v>
      </c>
    </row>
    <row r="4116" spans="2:8">
      <c r="B4116" s="13">
        <v>43032</v>
      </c>
      <c r="C4116">
        <v>802.54650900000001</v>
      </c>
      <c r="D4116" s="262">
        <f t="shared" si="131"/>
        <v>-0.12018301627869561</v>
      </c>
      <c r="E4116" s="105">
        <v>-1.3426749337328552E-2</v>
      </c>
      <c r="G4116">
        <v>4109</v>
      </c>
      <c r="H4116">
        <f t="shared" ca="1" si="132"/>
        <v>5.6129400916681789E-2</v>
      </c>
    </row>
    <row r="4117" spans="2:8">
      <c r="B4117" s="13">
        <v>42258</v>
      </c>
      <c r="C4117">
        <v>912.17437700000005</v>
      </c>
      <c r="D4117" s="262">
        <f t="shared" si="131"/>
        <v>0.16171942432335329</v>
      </c>
      <c r="E4117" s="105">
        <v>-1.3430359843700985E-2</v>
      </c>
      <c r="G4117">
        <v>4110</v>
      </c>
      <c r="H4117">
        <f t="shared" ca="1" si="132"/>
        <v>-3.1359371462819703E-2</v>
      </c>
    </row>
    <row r="4118" spans="2:8">
      <c r="B4118" s="13">
        <v>43825</v>
      </c>
      <c r="C4118">
        <v>785.19335899999999</v>
      </c>
      <c r="D4118" s="262">
        <f t="shared" si="131"/>
        <v>6.6914007502196178</v>
      </c>
      <c r="E4118" s="105">
        <v>-1.3437369328347765E-2</v>
      </c>
      <c r="G4118">
        <v>4111</v>
      </c>
      <c r="H4118">
        <f t="shared" ca="1" si="132"/>
        <v>-1.3943664514819393E-2</v>
      </c>
    </row>
    <row r="4119" spans="2:8">
      <c r="B4119" s="13">
        <v>40182</v>
      </c>
      <c r="C4119">
        <v>102.08717300000001</v>
      </c>
      <c r="D4119" s="262">
        <f t="shared" si="131"/>
        <v>0.1002360944207831</v>
      </c>
      <c r="E4119" s="105">
        <v>-1.3446881664600152E-2</v>
      </c>
      <c r="G4119">
        <v>4112</v>
      </c>
      <c r="H4119">
        <f t="shared" ca="1" si="132"/>
        <v>1.7148976543788028E-2</v>
      </c>
    </row>
    <row r="4120" spans="2:8">
      <c r="B4120" s="13">
        <v>41239</v>
      </c>
      <c r="C4120">
        <v>92.786606000000006</v>
      </c>
      <c r="D4120" s="262">
        <f t="shared" si="131"/>
        <v>-0.98510926842424151</v>
      </c>
      <c r="E4120" s="105">
        <v>-1.3453817934094305E-2</v>
      </c>
      <c r="G4120">
        <v>4113</v>
      </c>
      <c r="H4120">
        <f t="shared" ca="1" si="132"/>
        <v>-4.298929669315462E-2</v>
      </c>
    </row>
    <row r="4121" spans="2:8">
      <c r="B4121" s="13">
        <v>44575</v>
      </c>
      <c r="C4121">
        <v>6231.1650390000004</v>
      </c>
      <c r="D4121" s="262">
        <f t="shared" si="131"/>
        <v>63.750519499786762</v>
      </c>
      <c r="E4121" s="105">
        <v>-1.3457075441253441E-2</v>
      </c>
      <c r="G4121">
        <v>4114</v>
      </c>
      <c r="H4121">
        <f t="shared" ca="1" si="132"/>
        <v>3.2979196597348603E-2</v>
      </c>
    </row>
    <row r="4122" spans="2:8">
      <c r="B4122" s="13">
        <v>40848</v>
      </c>
      <c r="C4122">
        <v>96.233436999999995</v>
      </c>
      <c r="D4122" s="262">
        <f t="shared" si="131"/>
        <v>0.22973240046538787</v>
      </c>
      <c r="E4122" s="105">
        <v>-1.3463603427640013E-2</v>
      </c>
      <c r="G4122">
        <v>4115</v>
      </c>
      <c r="H4122">
        <f t="shared" ca="1" si="132"/>
        <v>1.3162873695441947E-2</v>
      </c>
    </row>
    <row r="4123" spans="2:8">
      <c r="B4123" s="13">
        <v>38993</v>
      </c>
      <c r="C4123">
        <v>78.255591999999993</v>
      </c>
      <c r="D4123" s="262">
        <f t="shared" si="131"/>
        <v>-0.99010903486432267</v>
      </c>
      <c r="E4123" s="105">
        <v>-1.3468116357715915E-2</v>
      </c>
      <c r="G4123">
        <v>4116</v>
      </c>
      <c r="H4123">
        <f t="shared" ca="1" si="132"/>
        <v>-9.7748933961487282E-3</v>
      </c>
    </row>
    <row r="4124" spans="2:8">
      <c r="B4124" s="13">
        <v>44748</v>
      </c>
      <c r="C4124">
        <v>7911.8256840000004</v>
      </c>
      <c r="D4124" s="262">
        <f t="shared" si="131"/>
        <v>4.893734563189156</v>
      </c>
      <c r="E4124" s="105">
        <v>-1.3491432804271959E-2</v>
      </c>
      <c r="G4124">
        <v>4117</v>
      </c>
      <c r="H4124">
        <f t="shared" ca="1" si="132"/>
        <v>2.1339522117385372E-2</v>
      </c>
    </row>
    <row r="4125" spans="2:8">
      <c r="B4125" s="13">
        <v>43325</v>
      </c>
      <c r="C4125">
        <v>1342.4129640000001</v>
      </c>
      <c r="D4125" s="262">
        <f t="shared" si="131"/>
        <v>44.659334248846754</v>
      </c>
      <c r="E4125" s="105">
        <v>-1.3492675185507142E-2</v>
      </c>
      <c r="G4125">
        <v>4118</v>
      </c>
      <c r="H4125">
        <f t="shared" ca="1" si="132"/>
        <v>-1.3990843289312539E-2</v>
      </c>
    </row>
    <row r="4126" spans="2:8">
      <c r="B4126" s="13">
        <v>37531</v>
      </c>
      <c r="C4126">
        <v>29.400625000000002</v>
      </c>
      <c r="D4126" s="262">
        <f t="shared" si="131"/>
        <v>-0.61176270865445581</v>
      </c>
      <c r="E4126" s="105">
        <v>-1.3506188875592729E-2</v>
      </c>
      <c r="G4126">
        <v>4119</v>
      </c>
      <c r="H4126">
        <f t="shared" ca="1" si="132"/>
        <v>1.6563413508648931E-3</v>
      </c>
    </row>
    <row r="4127" spans="2:8">
      <c r="B4127" s="13">
        <v>40774</v>
      </c>
      <c r="C4127">
        <v>75.728493</v>
      </c>
      <c r="D4127" s="262">
        <f t="shared" si="131"/>
        <v>-0.29063371986743303</v>
      </c>
      <c r="E4127" s="105">
        <v>-1.3520958876188141E-2</v>
      </c>
      <c r="G4127">
        <v>4120</v>
      </c>
      <c r="H4127">
        <f t="shared" ca="1" si="132"/>
        <v>-2.8839382780218064E-2</v>
      </c>
    </row>
    <row r="4128" spans="2:8">
      <c r="B4128" s="13">
        <v>40634</v>
      </c>
      <c r="C4128">
        <v>106.755135</v>
      </c>
      <c r="D4128" s="262">
        <f t="shared" si="131"/>
        <v>-0.84216647083042839</v>
      </c>
      <c r="E4128" s="105">
        <v>-1.3526474973571265E-2</v>
      </c>
      <c r="G4128">
        <v>4121</v>
      </c>
      <c r="H4128">
        <f t="shared" ca="1" si="132"/>
        <v>-1.5045784552427822E-2</v>
      </c>
    </row>
    <row r="4129" spans="2:8">
      <c r="B4129" s="13">
        <v>42767</v>
      </c>
      <c r="C4129">
        <v>676.37805200000003</v>
      </c>
      <c r="D4129" s="262">
        <f t="shared" si="131"/>
        <v>-0.53725540267332861</v>
      </c>
      <c r="E4129" s="105">
        <v>-1.3535627319051243E-2</v>
      </c>
      <c r="G4129">
        <v>4122</v>
      </c>
      <c r="H4129">
        <f t="shared" ca="1" si="132"/>
        <v>4.0718968224299823E-2</v>
      </c>
    </row>
    <row r="4130" spans="2:8">
      <c r="B4130" s="13">
        <v>44123</v>
      </c>
      <c r="C4130">
        <v>1461.6660159999999</v>
      </c>
      <c r="D4130" s="262">
        <f t="shared" si="131"/>
        <v>1.0009105566203864</v>
      </c>
      <c r="E4130" s="105">
        <v>-1.3538141533241805E-2</v>
      </c>
      <c r="G4130">
        <v>4123</v>
      </c>
      <c r="H4130">
        <f t="shared" ca="1" si="132"/>
        <v>-4.9275277318393826E-3</v>
      </c>
    </row>
    <row r="4131" spans="2:8">
      <c r="B4131" s="13">
        <v>42611</v>
      </c>
      <c r="C4131">
        <v>730.50042699999995</v>
      </c>
      <c r="D4131" s="262">
        <f t="shared" si="131"/>
        <v>6.5379288338621437</v>
      </c>
      <c r="E4131" s="105">
        <v>-1.3540238697789432E-2</v>
      </c>
      <c r="G4131">
        <v>4124</v>
      </c>
      <c r="H4131">
        <f t="shared" ca="1" si="132"/>
        <v>-4.1465145562561596E-3</v>
      </c>
    </row>
    <row r="4132" spans="2:8">
      <c r="B4132" s="13">
        <v>41128</v>
      </c>
      <c r="C4132">
        <v>96.909965999999997</v>
      </c>
      <c r="D4132" s="262">
        <f t="shared" si="131"/>
        <v>-0.8724278948149391</v>
      </c>
      <c r="E4132" s="105">
        <v>-1.3546411726226589E-2</v>
      </c>
      <c r="G4132">
        <v>4125</v>
      </c>
      <c r="H4132">
        <f t="shared" ca="1" si="132"/>
        <v>-6.9679567043910456E-2</v>
      </c>
    </row>
    <row r="4133" spans="2:8">
      <c r="B4133" s="13">
        <v>42566</v>
      </c>
      <c r="C4133">
        <v>759.64855999999997</v>
      </c>
      <c r="D4133" s="262">
        <f t="shared" si="131"/>
        <v>-0.42633167248542581</v>
      </c>
      <c r="E4133" s="105">
        <v>-1.35654851101827E-2</v>
      </c>
      <c r="G4133">
        <v>4126</v>
      </c>
      <c r="H4133">
        <f t="shared" ca="1" si="132"/>
        <v>-3.5144290599275628E-3</v>
      </c>
    </row>
    <row r="4134" spans="2:8">
      <c r="B4134" s="13">
        <v>43322</v>
      </c>
      <c r="C4134">
        <v>1324.194702</v>
      </c>
      <c r="D4134" s="262">
        <f t="shared" si="131"/>
        <v>20.824994161765982</v>
      </c>
      <c r="E4134" s="105">
        <v>-1.3571279843510283E-2</v>
      </c>
      <c r="G4134">
        <v>4127</v>
      </c>
      <c r="H4134">
        <f t="shared" ca="1" si="132"/>
        <v>3.3933899185098912E-2</v>
      </c>
    </row>
    <row r="4135" spans="2:8">
      <c r="B4135" s="13">
        <v>39546</v>
      </c>
      <c r="C4135">
        <v>60.673313</v>
      </c>
      <c r="D4135" s="262">
        <f t="shared" si="131"/>
        <v>-0.89299307289584562</v>
      </c>
      <c r="E4135" s="105">
        <v>-1.3593121625699603E-2</v>
      </c>
      <c r="G4135">
        <v>4128</v>
      </c>
      <c r="H4135">
        <f t="shared" ca="1" si="132"/>
        <v>-3.5130785359451071E-2</v>
      </c>
    </row>
    <row r="4136" spans="2:8">
      <c r="B4136" s="13">
        <v>42152</v>
      </c>
      <c r="C4136">
        <v>567.003601</v>
      </c>
      <c r="D4136" s="262">
        <f t="shared" si="131"/>
        <v>-0.42035808966165128</v>
      </c>
      <c r="E4136" s="105">
        <v>-1.3596645361962423E-2</v>
      </c>
      <c r="G4136">
        <v>4129</v>
      </c>
      <c r="H4136">
        <f t="shared" ca="1" si="132"/>
        <v>-1.4956712357274185E-2</v>
      </c>
    </row>
    <row r="4137" spans="2:8">
      <c r="B4137" s="13">
        <v>43158</v>
      </c>
      <c r="C4137">
        <v>978.19635000000005</v>
      </c>
      <c r="D4137" s="262">
        <f t="shared" si="131"/>
        <v>-0.83978037591142973</v>
      </c>
      <c r="E4137" s="105">
        <v>-1.3624451334746608E-2</v>
      </c>
      <c r="G4137">
        <v>4130</v>
      </c>
      <c r="H4137">
        <f t="shared" ca="1" si="132"/>
        <v>4.033343232722162E-2</v>
      </c>
    </row>
    <row r="4138" spans="2:8">
      <c r="B4138" s="13">
        <v>44508</v>
      </c>
      <c r="C4138">
        <v>6105.3466799999997</v>
      </c>
      <c r="D4138" s="262">
        <f t="shared" si="131"/>
        <v>152.29927713137673</v>
      </c>
      <c r="E4138" s="105">
        <v>-1.3628434506004955E-2</v>
      </c>
      <c r="G4138">
        <v>4131</v>
      </c>
      <c r="H4138">
        <f t="shared" ca="1" si="132"/>
        <v>-2.3717404915326975E-2</v>
      </c>
    </row>
    <row r="4139" spans="2:8">
      <c r="B4139" s="13">
        <v>38189</v>
      </c>
      <c r="C4139">
        <v>39.826324</v>
      </c>
      <c r="D4139" s="262">
        <f t="shared" si="131"/>
        <v>-0.61667542837779743</v>
      </c>
      <c r="E4139" s="105">
        <v>-1.3630687768679178E-2</v>
      </c>
      <c r="G4139">
        <v>4132</v>
      </c>
      <c r="H4139">
        <f t="shared" ca="1" si="132"/>
        <v>2.2025896368769188E-3</v>
      </c>
    </row>
    <row r="4140" spans="2:8">
      <c r="B4140" s="13">
        <v>39380</v>
      </c>
      <c r="C4140">
        <v>103.897133</v>
      </c>
      <c r="D4140" s="262">
        <f t="shared" si="131"/>
        <v>-0.85472119640997368</v>
      </c>
      <c r="E4140" s="105">
        <v>-1.3632553385976716E-2</v>
      </c>
      <c r="G4140">
        <v>4133</v>
      </c>
      <c r="H4140">
        <f t="shared" ca="1" si="132"/>
        <v>2.2479477418598067E-2</v>
      </c>
    </row>
    <row r="4141" spans="2:8">
      <c r="B4141" s="13">
        <v>42858</v>
      </c>
      <c r="C4141">
        <v>715.15686000000005</v>
      </c>
      <c r="D4141" s="262">
        <f t="shared" si="131"/>
        <v>0.21632007948682197</v>
      </c>
      <c r="E4141" s="105">
        <v>-1.3636532058756737E-2</v>
      </c>
      <c r="G4141">
        <v>4134</v>
      </c>
      <c r="H4141">
        <f t="shared" ca="1" si="132"/>
        <v>1.6872434697479937E-2</v>
      </c>
    </row>
    <row r="4142" spans="2:8">
      <c r="B4142" s="13">
        <v>43712</v>
      </c>
      <c r="C4142">
        <v>587.96765100000005</v>
      </c>
      <c r="D4142" s="262">
        <f t="shared" si="131"/>
        <v>4.8985410470203492</v>
      </c>
      <c r="E4142" s="105">
        <v>-1.3657700539400059E-2</v>
      </c>
      <c r="G4142">
        <v>4135</v>
      </c>
      <c r="H4142">
        <f t="shared" ca="1" si="132"/>
        <v>6.4825477692499604E-4</v>
      </c>
    </row>
    <row r="4143" spans="2:8">
      <c r="B4143" s="13">
        <v>39377</v>
      </c>
      <c r="C4143">
        <v>99.680183</v>
      </c>
      <c r="D4143" s="262">
        <f t="shared" si="131"/>
        <v>-8.4560030283668389E-2</v>
      </c>
      <c r="E4143" s="105">
        <v>-1.366898118921385E-2</v>
      </c>
      <c r="G4143">
        <v>4136</v>
      </c>
      <c r="H4143">
        <f t="shared" ca="1" si="132"/>
        <v>-1.2931684566847788E-2</v>
      </c>
    </row>
    <row r="4144" spans="2:8">
      <c r="B4144" s="13">
        <v>40211</v>
      </c>
      <c r="C4144">
        <v>108.887733</v>
      </c>
      <c r="D4144" s="262">
        <f t="shared" si="131"/>
        <v>0.51857082454129588</v>
      </c>
      <c r="E4144" s="105">
        <v>-1.3669526033837694E-2</v>
      </c>
      <c r="G4144">
        <v>4137</v>
      </c>
      <c r="H4144">
        <f t="shared" ca="1" si="132"/>
        <v>1.3743711399372126E-2</v>
      </c>
    </row>
    <row r="4145" spans="2:8">
      <c r="B4145" s="13">
        <v>38548</v>
      </c>
      <c r="C4145">
        <v>71.704086000000004</v>
      </c>
      <c r="D4145" s="262">
        <f t="shared" si="131"/>
        <v>-0.92442435023392899</v>
      </c>
      <c r="E4145" s="105">
        <v>-1.3676039873883728E-2</v>
      </c>
      <c r="G4145">
        <v>4138</v>
      </c>
      <c r="H4145">
        <f t="shared" ca="1" si="132"/>
        <v>6.851689999719747E-2</v>
      </c>
    </row>
    <row r="4146" spans="2:8">
      <c r="B4146" s="13">
        <v>43143</v>
      </c>
      <c r="C4146">
        <v>948.77233899999999</v>
      </c>
      <c r="D4146" s="262">
        <f t="shared" si="131"/>
        <v>36.34215518928022</v>
      </c>
      <c r="E4146" s="105">
        <v>-1.3703297761182112E-2</v>
      </c>
      <c r="G4146">
        <v>4139</v>
      </c>
      <c r="H4146">
        <f t="shared" ca="1" si="132"/>
        <v>-5.4282014399984445E-2</v>
      </c>
    </row>
    <row r="4147" spans="2:8">
      <c r="B4147" s="13">
        <v>37798</v>
      </c>
      <c r="C4147">
        <v>25.407540999999998</v>
      </c>
      <c r="D4147" s="262">
        <f t="shared" si="131"/>
        <v>-0.71168807672149748</v>
      </c>
      <c r="E4147" s="105">
        <v>-1.3750257552159152E-2</v>
      </c>
      <c r="G4147">
        <v>4140</v>
      </c>
      <c r="H4147">
        <f t="shared" ca="1" si="132"/>
        <v>4.8040463972662652E-3</v>
      </c>
    </row>
    <row r="4148" spans="2:8">
      <c r="B4148" s="13">
        <v>41568</v>
      </c>
      <c r="C4148">
        <v>88.125183000000007</v>
      </c>
      <c r="D4148" s="262">
        <f t="shared" si="131"/>
        <v>0.50842598587137133</v>
      </c>
      <c r="E4148" s="105">
        <v>-1.3774174820830022E-2</v>
      </c>
      <c r="G4148">
        <v>4141</v>
      </c>
      <c r="H4148">
        <f t="shared" ca="1" si="132"/>
        <v>1.3316830345316636E-2</v>
      </c>
    </row>
    <row r="4149" spans="2:8">
      <c r="B4149" s="13">
        <v>38435</v>
      </c>
      <c r="C4149">
        <v>58.421947000000003</v>
      </c>
      <c r="D4149" s="262">
        <f t="shared" si="131"/>
        <v>-0.54405944948222973</v>
      </c>
      <c r="E4149" s="105">
        <v>-1.379499851373624E-2</v>
      </c>
      <c r="G4149">
        <v>4142</v>
      </c>
      <c r="H4149">
        <f t="shared" ca="1" si="132"/>
        <v>-2.8924481285643108E-2</v>
      </c>
    </row>
    <row r="4150" spans="2:8">
      <c r="B4150" s="13">
        <v>40494</v>
      </c>
      <c r="C4150">
        <v>128.13500999999999</v>
      </c>
      <c r="D4150" s="262">
        <f t="shared" si="131"/>
        <v>0.1306166998978037</v>
      </c>
      <c r="E4150" s="105">
        <v>-1.3805035193153813E-2</v>
      </c>
      <c r="G4150">
        <v>4143</v>
      </c>
      <c r="H4150">
        <f t="shared" ca="1" si="132"/>
        <v>4.0351255849508921E-3</v>
      </c>
    </row>
    <row r="4151" spans="2:8">
      <c r="B4151" s="13">
        <v>40471</v>
      </c>
      <c r="C4151">
        <v>113.331963</v>
      </c>
      <c r="D4151" s="262">
        <f t="shared" si="131"/>
        <v>0.53800368001685372</v>
      </c>
      <c r="E4151" s="105">
        <v>-1.3814425418277546E-2</v>
      </c>
      <c r="G4151">
        <v>4144</v>
      </c>
      <c r="H4151">
        <f t="shared" ca="1" si="132"/>
        <v>2.3019477836320464E-2</v>
      </c>
    </row>
    <row r="4152" spans="2:8">
      <c r="B4152" s="13">
        <v>39633</v>
      </c>
      <c r="C4152">
        <v>73.687706000000006</v>
      </c>
      <c r="D4152" s="262">
        <f t="shared" si="131"/>
        <v>-0.22281982149801929</v>
      </c>
      <c r="E4152" s="105">
        <v>-1.3865451274985612E-2</v>
      </c>
      <c r="G4152">
        <v>4145</v>
      </c>
      <c r="H4152">
        <f t="shared" ca="1" si="132"/>
        <v>-2.9120513449144129E-2</v>
      </c>
    </row>
    <row r="4153" spans="2:8">
      <c r="B4153" s="13">
        <v>40945</v>
      </c>
      <c r="C4153">
        <v>94.814186000000007</v>
      </c>
      <c r="D4153" s="262">
        <f t="shared" si="131"/>
        <v>0.11348672120893982</v>
      </c>
      <c r="E4153" s="105">
        <v>-1.387965767232386E-2</v>
      </c>
      <c r="G4153">
        <v>4146</v>
      </c>
      <c r="H4153">
        <f t="shared" ca="1" si="132"/>
        <v>4.3939794480402111E-2</v>
      </c>
    </row>
    <row r="4154" spans="2:8">
      <c r="B4154" s="13">
        <v>41409</v>
      </c>
      <c r="C4154">
        <v>85.150711000000001</v>
      </c>
      <c r="D4154" s="262">
        <f t="shared" si="131"/>
        <v>-4.105814627985694E-2</v>
      </c>
      <c r="E4154" s="105">
        <v>-1.389625710107467E-2</v>
      </c>
      <c r="G4154">
        <v>4147</v>
      </c>
      <c r="H4154">
        <f t="shared" ca="1" si="132"/>
        <v>-2.3725411059782781E-2</v>
      </c>
    </row>
    <row r="4155" spans="2:8">
      <c r="B4155" s="13">
        <v>41472</v>
      </c>
      <c r="C4155">
        <v>88.796531999999999</v>
      </c>
      <c r="D4155" s="262">
        <f t="shared" si="131"/>
        <v>-0.98740814060976434</v>
      </c>
      <c r="E4155" s="105">
        <v>-1.3916633900509319E-2</v>
      </c>
      <c r="G4155">
        <v>4148</v>
      </c>
      <c r="H4155">
        <f t="shared" ca="1" si="132"/>
        <v>2.4383073218006372E-2</v>
      </c>
    </row>
    <row r="4156" spans="2:8">
      <c r="B4156" s="13">
        <v>45412</v>
      </c>
      <c r="C4156">
        <v>7051.8999020000001</v>
      </c>
      <c r="D4156" s="262">
        <f t="shared" si="131"/>
        <v>62.584267373511587</v>
      </c>
      <c r="E4156">
        <v>-1.3920294525661622E-2</v>
      </c>
      <c r="G4156">
        <v>4149</v>
      </c>
      <c r="H4156">
        <f t="shared" ca="1" si="132"/>
        <v>-4.0411282369508653E-2</v>
      </c>
    </row>
    <row r="4157" spans="2:8">
      <c r="B4157" s="13">
        <v>40191</v>
      </c>
      <c r="C4157">
        <v>110.906364</v>
      </c>
      <c r="D4157" s="262">
        <f t="shared" si="131"/>
        <v>-0.91315973268716921</v>
      </c>
      <c r="E4157" s="105">
        <v>-1.3939762271584564E-2</v>
      </c>
      <c r="G4157">
        <v>4150</v>
      </c>
      <c r="H4157">
        <f t="shared" ca="1" si="132"/>
        <v>6.7588349034627793E-2</v>
      </c>
    </row>
    <row r="4158" spans="2:8">
      <c r="B4158" s="13">
        <v>43357</v>
      </c>
      <c r="C4158">
        <v>1277.130615</v>
      </c>
      <c r="D4158" s="262">
        <f t="shared" si="131"/>
        <v>1.294848144315021</v>
      </c>
      <c r="E4158" s="105">
        <v>-1.3956019677087114E-2</v>
      </c>
      <c r="G4158">
        <v>4151</v>
      </c>
      <c r="H4158">
        <f t="shared" ca="1" si="132"/>
        <v>6.1411871634510715E-3</v>
      </c>
    </row>
    <row r="4159" spans="2:8">
      <c r="B4159" s="13">
        <v>42683</v>
      </c>
      <c r="C4159">
        <v>556.52075200000002</v>
      </c>
      <c r="D4159" s="262">
        <f t="shared" si="131"/>
        <v>-0.3184154260766221</v>
      </c>
      <c r="E4159" s="105">
        <v>-1.3964491968870979E-2</v>
      </c>
      <c r="G4159">
        <v>4152</v>
      </c>
      <c r="H4159">
        <f t="shared" ca="1" si="132"/>
        <v>5.0506009473616678E-2</v>
      </c>
    </row>
    <row r="4160" spans="2:8">
      <c r="B4160" s="13">
        <v>42241</v>
      </c>
      <c r="C4160">
        <v>816.51019299999996</v>
      </c>
      <c r="D4160" s="262">
        <f t="shared" si="131"/>
        <v>-1.0157541940810795E-2</v>
      </c>
      <c r="E4160" s="105">
        <v>-1.4045266069411649E-2</v>
      </c>
      <c r="G4160">
        <v>4153</v>
      </c>
      <c r="H4160">
        <f t="shared" ca="1" si="132"/>
        <v>-3.3695256314692154E-3</v>
      </c>
    </row>
    <row r="4161" spans="2:8">
      <c r="B4161" s="13">
        <v>43816</v>
      </c>
      <c r="C4161">
        <v>824.88903800000003</v>
      </c>
      <c r="D4161" s="262">
        <f t="shared" si="131"/>
        <v>-0.85822196618893798</v>
      </c>
      <c r="E4161" s="105">
        <v>-1.4049539719482961E-2</v>
      </c>
      <c r="G4161">
        <v>4154</v>
      </c>
      <c r="H4161">
        <f t="shared" ca="1" si="132"/>
        <v>-4.0047219033568209E-3</v>
      </c>
    </row>
    <row r="4162" spans="2:8">
      <c r="B4162" s="13">
        <v>44564</v>
      </c>
      <c r="C4162">
        <v>5818.1723629999997</v>
      </c>
      <c r="D4162" s="262">
        <f t="shared" si="131"/>
        <v>5.409655995096549</v>
      </c>
      <c r="E4162" s="105">
        <v>-1.406891769053507E-2</v>
      </c>
      <c r="G4162">
        <v>4155</v>
      </c>
      <c r="H4162">
        <f t="shared" ca="1" si="132"/>
        <v>-5.7597525295173179E-3</v>
      </c>
    </row>
    <row r="4163" spans="2:8">
      <c r="B4163" s="13">
        <v>43101</v>
      </c>
      <c r="C4163">
        <v>907.71991000000003</v>
      </c>
      <c r="D4163" s="262">
        <f t="shared" si="131"/>
        <v>-0.89753408663750534</v>
      </c>
      <c r="E4163" s="105">
        <v>-1.411258890525607E-2</v>
      </c>
      <c r="G4163">
        <v>4156</v>
      </c>
      <c r="H4163">
        <f t="shared" ca="1" si="132"/>
        <v>-2.9752046311841751E-2</v>
      </c>
    </row>
    <row r="4164" spans="2:8">
      <c r="B4164" s="13">
        <v>45273</v>
      </c>
      <c r="C4164">
        <v>8858.75</v>
      </c>
      <c r="D4164" s="262">
        <f t="shared" si="131"/>
        <v>10.859848264843585</v>
      </c>
      <c r="E4164">
        <v>-1.4122560468978659E-2</v>
      </c>
      <c r="G4164">
        <v>4157</v>
      </c>
      <c r="H4164">
        <f t="shared" ca="1" si="132"/>
        <v>-2.7149567439172965E-2</v>
      </c>
    </row>
    <row r="4165" spans="2:8">
      <c r="B4165" s="13">
        <v>42213</v>
      </c>
      <c r="C4165">
        <v>746.95306400000004</v>
      </c>
      <c r="D4165" s="262">
        <f t="shared" si="131"/>
        <v>5.7519476841768657</v>
      </c>
      <c r="E4165" s="105">
        <v>-1.4130993341961981E-2</v>
      </c>
      <c r="G4165">
        <v>4158</v>
      </c>
      <c r="H4165">
        <f t="shared" ca="1" si="132"/>
        <v>2.661275895229446E-3</v>
      </c>
    </row>
    <row r="4166" spans="2:8">
      <c r="B4166" s="13">
        <v>40380</v>
      </c>
      <c r="C4166">
        <v>110.627792</v>
      </c>
      <c r="D4166" s="262">
        <f t="shared" si="131"/>
        <v>2.3963509881205471</v>
      </c>
      <c r="E4166" s="105">
        <v>-1.4132382019376322E-2</v>
      </c>
      <c r="G4166">
        <v>4159</v>
      </c>
      <c r="H4166">
        <f t="shared" ca="1" si="132"/>
        <v>-5.4022427695819712E-2</v>
      </c>
    </row>
    <row r="4167" spans="2:8">
      <c r="B4167" s="13">
        <v>37509</v>
      </c>
      <c r="C4167">
        <v>32.572544000000001</v>
      </c>
      <c r="D4167" s="262">
        <f t="shared" si="131"/>
        <v>-0.53976339949729191</v>
      </c>
      <c r="E4167" s="105">
        <v>-1.4132488913110357E-2</v>
      </c>
      <c r="G4167">
        <v>4160</v>
      </c>
      <c r="H4167">
        <f t="shared" ca="1" si="132"/>
        <v>-6.0535308398281674E-2</v>
      </c>
    </row>
    <row r="4168" spans="2:8">
      <c r="B4168" s="13">
        <v>39647</v>
      </c>
      <c r="C4168">
        <v>70.773476000000002</v>
      </c>
      <c r="D4168" s="262">
        <f t="shared" ref="D4168:D4231" si="133">(C4168-C4169)/C4169</f>
        <v>-0.39912501038871762</v>
      </c>
      <c r="E4168" s="105">
        <v>-1.4150789381689803E-2</v>
      </c>
      <c r="G4168">
        <v>4161</v>
      </c>
      <c r="H4168">
        <f t="shared" ca="1" si="132"/>
        <v>-1.557081391796575E-2</v>
      </c>
    </row>
    <row r="4169" spans="2:8">
      <c r="B4169" s="13">
        <v>39245</v>
      </c>
      <c r="C4169">
        <v>117.78402699999999</v>
      </c>
      <c r="D4169" s="262">
        <f t="shared" si="133"/>
        <v>-0.98580275900285885</v>
      </c>
      <c r="E4169" s="105">
        <v>-1.4157884423346681E-2</v>
      </c>
      <c r="G4169">
        <v>4162</v>
      </c>
      <c r="H4169">
        <f t="shared" ref="H4169:H4232" ca="1" si="134">_xlfn.NORM.INV(RAND(),N$9,N$10)</f>
        <v>4.7736729360948653E-3</v>
      </c>
    </row>
    <row r="4170" spans="2:8">
      <c r="B4170" s="13">
        <v>44768</v>
      </c>
      <c r="C4170">
        <v>8296.2617190000001</v>
      </c>
      <c r="D4170" s="262">
        <f t="shared" si="133"/>
        <v>8.0974348489862721E-2</v>
      </c>
      <c r="E4170" s="105">
        <v>-1.416042282896047E-2</v>
      </c>
      <c r="G4170">
        <v>4163</v>
      </c>
      <c r="H4170">
        <f t="shared" ca="1" si="134"/>
        <v>-6.4326343433348573E-2</v>
      </c>
    </row>
    <row r="4171" spans="2:8">
      <c r="B4171" s="13">
        <v>45378</v>
      </c>
      <c r="C4171">
        <v>7674.7998049999997</v>
      </c>
      <c r="D4171" s="262">
        <f t="shared" si="133"/>
        <v>75.53284890515782</v>
      </c>
      <c r="E4171">
        <v>-1.417443445394052E-2</v>
      </c>
      <c r="G4171">
        <v>4164</v>
      </c>
      <c r="H4171">
        <f t="shared" ca="1" si="134"/>
        <v>3.1600513441613305E-2</v>
      </c>
    </row>
    <row r="4172" spans="2:8">
      <c r="B4172" s="13">
        <v>39162</v>
      </c>
      <c r="C4172">
        <v>100.28112</v>
      </c>
      <c r="D4172" s="262">
        <f t="shared" si="133"/>
        <v>-0.87331480618017898</v>
      </c>
      <c r="E4172" s="105">
        <v>-1.41782644837572E-2</v>
      </c>
      <c r="G4172">
        <v>4165</v>
      </c>
      <c r="H4172">
        <f t="shared" ca="1" si="134"/>
        <v>1.2067490021091413E-2</v>
      </c>
    </row>
    <row r="4173" spans="2:8">
      <c r="B4173" s="13">
        <v>43019</v>
      </c>
      <c r="C4173">
        <v>791.577271</v>
      </c>
      <c r="D4173" s="262">
        <f t="shared" si="133"/>
        <v>2.2455056400049269</v>
      </c>
      <c r="E4173" s="105">
        <v>-1.4188651155615449E-2</v>
      </c>
      <c r="G4173">
        <v>4166</v>
      </c>
      <c r="H4173">
        <f t="shared" ca="1" si="134"/>
        <v>-6.9021315126930802E-4</v>
      </c>
    </row>
    <row r="4174" spans="2:8">
      <c r="B4174" s="13">
        <v>41729</v>
      </c>
      <c r="C4174">
        <v>243.89952099999999</v>
      </c>
      <c r="D4174" s="262">
        <f t="shared" si="133"/>
        <v>1.9644794619693793</v>
      </c>
      <c r="E4174" s="105">
        <v>-1.4200663361399102E-2</v>
      </c>
      <c r="G4174">
        <v>4167</v>
      </c>
      <c r="H4174">
        <f t="shared" ca="1" si="134"/>
        <v>-1.5165603433075499E-2</v>
      </c>
    </row>
    <row r="4175" spans="2:8">
      <c r="B4175" s="13">
        <v>40821</v>
      </c>
      <c r="C4175">
        <v>82.273978999999997</v>
      </c>
      <c r="D4175" s="262">
        <f t="shared" si="133"/>
        <v>0.17378740620837166</v>
      </c>
      <c r="E4175" s="105">
        <v>-1.4213073164629835E-2</v>
      </c>
      <c r="G4175">
        <v>4168</v>
      </c>
      <c r="H4175">
        <f t="shared" ca="1" si="134"/>
        <v>4.9036545409866517E-2</v>
      </c>
    </row>
    <row r="4176" spans="2:8">
      <c r="B4176" s="13">
        <v>38861</v>
      </c>
      <c r="C4176">
        <v>70.092742999999999</v>
      </c>
      <c r="D4176" s="262">
        <f t="shared" si="133"/>
        <v>-0.98918443298561887</v>
      </c>
      <c r="E4176" s="105">
        <v>-1.4223651763105659E-2</v>
      </c>
      <c r="G4176">
        <v>4169</v>
      </c>
      <c r="H4176">
        <f t="shared" ca="1" si="134"/>
        <v>-1.3379302640118098E-2</v>
      </c>
    </row>
    <row r="4177" spans="2:8">
      <c r="B4177" s="13">
        <v>44622</v>
      </c>
      <c r="C4177">
        <v>6480.7275390000004</v>
      </c>
      <c r="D4177" s="262">
        <f t="shared" si="133"/>
        <v>64.313606058245341</v>
      </c>
      <c r="E4177" s="105">
        <v>-1.4227621170470087E-2</v>
      </c>
      <c r="G4177">
        <v>4170</v>
      </c>
      <c r="H4177">
        <f t="shared" ca="1" si="134"/>
        <v>-1.9782789397250537E-2</v>
      </c>
    </row>
    <row r="4178" spans="2:8">
      <c r="B4178" s="13">
        <v>41592</v>
      </c>
      <c r="C4178">
        <v>99.224770000000007</v>
      </c>
      <c r="D4178" s="262">
        <f t="shared" si="133"/>
        <v>2.5642599573387002</v>
      </c>
      <c r="E4178" s="105">
        <v>-1.4228346592493654E-2</v>
      </c>
      <c r="G4178">
        <v>4171</v>
      </c>
      <c r="H4178">
        <f t="shared" ca="1" si="134"/>
        <v>-4.8493118047893434E-2</v>
      </c>
    </row>
    <row r="4179" spans="2:8">
      <c r="B4179" s="13">
        <v>37579</v>
      </c>
      <c r="C4179">
        <v>27.838813999999999</v>
      </c>
      <c r="D4179" s="262">
        <f t="shared" si="133"/>
        <v>-0.72499377381704522</v>
      </c>
      <c r="E4179" s="105">
        <v>-1.4253112130900554E-2</v>
      </c>
      <c r="G4179">
        <v>4172</v>
      </c>
      <c r="H4179">
        <f t="shared" ca="1" si="134"/>
        <v>-4.7304524890920033E-2</v>
      </c>
    </row>
    <row r="4180" spans="2:8">
      <c r="B4180" s="13">
        <v>40630</v>
      </c>
      <c r="C4180">
        <v>101.229759</v>
      </c>
      <c r="D4180" s="262">
        <f t="shared" si="133"/>
        <v>-0.63392406863378448</v>
      </c>
      <c r="E4180" s="105">
        <v>-1.4254192908450068E-2</v>
      </c>
      <c r="G4180">
        <v>4173</v>
      </c>
      <c r="H4180">
        <f t="shared" ca="1" si="134"/>
        <v>1.2950256304765703E-2</v>
      </c>
    </row>
    <row r="4181" spans="2:8">
      <c r="B4181" s="13">
        <v>41907</v>
      </c>
      <c r="C4181">
        <v>276.52667200000002</v>
      </c>
      <c r="D4181" s="262">
        <f t="shared" si="133"/>
        <v>-0.78799101195581933</v>
      </c>
      <c r="E4181" s="105">
        <v>-1.4254606744203568E-2</v>
      </c>
      <c r="G4181">
        <v>4174</v>
      </c>
      <c r="H4181">
        <f t="shared" ca="1" si="134"/>
        <v>2.9309483313349587E-2</v>
      </c>
    </row>
    <row r="4182" spans="2:8">
      <c r="B4182" s="13">
        <v>43300</v>
      </c>
      <c r="C4182">
        <v>1304.3157960000001</v>
      </c>
      <c r="D4182" s="262">
        <f t="shared" si="133"/>
        <v>1.6384754831753134</v>
      </c>
      <c r="E4182" s="105">
        <v>-1.427030765356764E-2</v>
      </c>
      <c r="G4182">
        <v>4175</v>
      </c>
      <c r="H4182">
        <f t="shared" ca="1" si="134"/>
        <v>9.0588682783923624E-3</v>
      </c>
    </row>
    <row r="4183" spans="2:8">
      <c r="B4183" s="13">
        <v>42170</v>
      </c>
      <c r="C4183">
        <v>494.34448200000003</v>
      </c>
      <c r="D4183" s="262">
        <f t="shared" si="133"/>
        <v>-0.80984036573103102</v>
      </c>
      <c r="E4183" s="105">
        <v>-1.4270871055274506E-2</v>
      </c>
      <c r="G4183">
        <v>4176</v>
      </c>
      <c r="H4183">
        <f t="shared" ca="1" si="134"/>
        <v>-9.5379599467892758E-3</v>
      </c>
    </row>
    <row r="4184" spans="2:8">
      <c r="B4184" s="13">
        <v>44281</v>
      </c>
      <c r="C4184">
        <v>2599.6289059999999</v>
      </c>
      <c r="D4184" s="262">
        <f t="shared" si="133"/>
        <v>39.098593472173967</v>
      </c>
      <c r="E4184" s="105">
        <v>-1.4282520793115237E-2</v>
      </c>
      <c r="G4184">
        <v>4177</v>
      </c>
      <c r="H4184">
        <f t="shared" ca="1" si="134"/>
        <v>4.4153820898694976E-2</v>
      </c>
    </row>
    <row r="4185" spans="2:8">
      <c r="B4185" s="13">
        <v>40133</v>
      </c>
      <c r="C4185">
        <v>64.830924999999993</v>
      </c>
      <c r="D4185" s="262">
        <f t="shared" si="133"/>
        <v>-0.30243804914062844</v>
      </c>
      <c r="E4185" s="105">
        <v>-1.4302700113728428E-2</v>
      </c>
      <c r="G4185">
        <v>4178</v>
      </c>
      <c r="H4185">
        <f t="shared" ca="1" si="134"/>
        <v>3.9793275425191232E-2</v>
      </c>
    </row>
    <row r="4186" spans="2:8">
      <c r="B4186" s="13">
        <v>41234</v>
      </c>
      <c r="C4186">
        <v>92.939307999999997</v>
      </c>
      <c r="D4186" s="262">
        <f t="shared" si="133"/>
        <v>-0.66142896952753527</v>
      </c>
      <c r="E4186" s="105">
        <v>-1.4345139301886691E-2</v>
      </c>
      <c r="G4186">
        <v>4179</v>
      </c>
      <c r="H4186">
        <f t="shared" ca="1" si="134"/>
        <v>-7.5632696906916394E-3</v>
      </c>
    </row>
    <row r="4187" spans="2:8">
      <c r="B4187" s="13">
        <v>41934</v>
      </c>
      <c r="C4187">
        <v>274.50460800000002</v>
      </c>
      <c r="D4187" s="262">
        <f t="shared" si="133"/>
        <v>-0.71130972948755966</v>
      </c>
      <c r="E4187" s="105">
        <v>-1.4357882390244762E-2</v>
      </c>
      <c r="G4187">
        <v>4180</v>
      </c>
      <c r="H4187">
        <f t="shared" ca="1" si="134"/>
        <v>2.6517046643419799E-2</v>
      </c>
    </row>
    <row r="4188" spans="2:8">
      <c r="B4188" s="13">
        <v>43431</v>
      </c>
      <c r="C4188">
        <v>950.86199999999997</v>
      </c>
      <c r="D4188" s="262">
        <f t="shared" si="133"/>
        <v>-0.8405808598768465</v>
      </c>
      <c r="E4188" s="105">
        <v>-1.4360145204017905E-2</v>
      </c>
      <c r="G4188">
        <v>4181</v>
      </c>
      <c r="H4188">
        <f t="shared" ca="1" si="134"/>
        <v>-2.7531483103280928E-2</v>
      </c>
    </row>
    <row r="4189" spans="2:8">
      <c r="B4189" s="13">
        <v>45019</v>
      </c>
      <c r="C4189">
        <v>5964.5410160000001</v>
      </c>
      <c r="D4189" s="262">
        <f t="shared" si="133"/>
        <v>6.2691264959953239</v>
      </c>
      <c r="E4189" s="105">
        <v>-1.4411812186642116E-2</v>
      </c>
      <c r="G4189">
        <v>4182</v>
      </c>
      <c r="H4189">
        <f t="shared" ca="1" si="134"/>
        <v>-1.111454213863031E-2</v>
      </c>
    </row>
    <row r="4190" spans="2:8">
      <c r="B4190" s="13">
        <v>43046</v>
      </c>
      <c r="C4190">
        <v>820.53063999999995</v>
      </c>
      <c r="D4190" s="262">
        <f t="shared" si="133"/>
        <v>5.324558613548655E-2</v>
      </c>
      <c r="E4190" s="105">
        <v>-1.4419809016105366E-2</v>
      </c>
      <c r="G4190">
        <v>4183</v>
      </c>
      <c r="H4190">
        <f t="shared" ca="1" si="134"/>
        <v>-3.4046553785709484E-3</v>
      </c>
    </row>
    <row r="4191" spans="2:8">
      <c r="B4191" s="13">
        <v>42920</v>
      </c>
      <c r="C4191">
        <v>779.04968299999996</v>
      </c>
      <c r="D4191" s="262">
        <f t="shared" si="133"/>
        <v>24.345653561066584</v>
      </c>
      <c r="E4191" s="105">
        <v>-1.4425549344880115E-2</v>
      </c>
      <c r="G4191">
        <v>4184</v>
      </c>
      <c r="H4191">
        <f t="shared" ca="1" si="134"/>
        <v>-5.3317262556959448E-2</v>
      </c>
    </row>
    <row r="4192" spans="2:8">
      <c r="B4192" s="13">
        <v>37595</v>
      </c>
      <c r="C4192">
        <v>30.737013000000001</v>
      </c>
      <c r="D4192" s="262">
        <f t="shared" si="133"/>
        <v>-0.99579459648098667</v>
      </c>
      <c r="E4192" s="105">
        <v>-1.4455501564086671E-2</v>
      </c>
      <c r="G4192">
        <v>4185</v>
      </c>
      <c r="H4192">
        <f t="shared" ca="1" si="134"/>
        <v>-2.025039989738394E-2</v>
      </c>
    </row>
    <row r="4193" spans="2:8">
      <c r="B4193" s="13">
        <v>44641</v>
      </c>
      <c r="C4193">
        <v>7308.9331050000001</v>
      </c>
      <c r="D4193" s="262">
        <f t="shared" si="133"/>
        <v>8.0943725895127105</v>
      </c>
      <c r="E4193" s="105">
        <v>-1.4488998983435175E-2</v>
      </c>
      <c r="G4193">
        <v>4186</v>
      </c>
      <c r="H4193">
        <f t="shared" ca="1" si="134"/>
        <v>-4.4620551597082551E-2</v>
      </c>
    </row>
    <row r="4194" spans="2:8">
      <c r="B4194" s="13">
        <v>43040</v>
      </c>
      <c r="C4194">
        <v>803.67645300000004</v>
      </c>
      <c r="D4194" s="262">
        <f t="shared" si="133"/>
        <v>5.7136954863196996</v>
      </c>
      <c r="E4194" s="105">
        <v>-1.4490263709923559E-2</v>
      </c>
      <c r="G4194">
        <v>4187</v>
      </c>
      <c r="H4194">
        <f t="shared" ca="1" si="134"/>
        <v>1.5164625165541089E-2</v>
      </c>
    </row>
    <row r="4195" spans="2:8">
      <c r="B4195" s="13">
        <v>39272</v>
      </c>
      <c r="C4195">
        <v>119.707016</v>
      </c>
      <c r="D4195" s="262">
        <f t="shared" si="133"/>
        <v>-0.91163876530789889</v>
      </c>
      <c r="E4195" s="105">
        <v>-1.4512141754276188E-2</v>
      </c>
      <c r="G4195">
        <v>4188</v>
      </c>
      <c r="H4195">
        <f t="shared" ca="1" si="134"/>
        <v>-4.279183383606916E-2</v>
      </c>
    </row>
    <row r="4196" spans="2:8">
      <c r="B4196" s="13">
        <v>44111</v>
      </c>
      <c r="C4196">
        <v>1354.74585</v>
      </c>
      <c r="D4196" s="262">
        <f t="shared" si="133"/>
        <v>13.431302003778175</v>
      </c>
      <c r="E4196" s="105">
        <v>-1.4520666912478891E-2</v>
      </c>
      <c r="G4196">
        <v>4189</v>
      </c>
      <c r="H4196">
        <f t="shared" ca="1" si="134"/>
        <v>4.9698274500879921E-2</v>
      </c>
    </row>
    <row r="4197" spans="2:8">
      <c r="B4197" s="13">
        <v>40168</v>
      </c>
      <c r="C4197">
        <v>93.875511000000003</v>
      </c>
      <c r="D4197" s="262">
        <f t="shared" si="133"/>
        <v>2.0881226826253179</v>
      </c>
      <c r="E4197" s="105">
        <v>-1.4606108426369857E-2</v>
      </c>
      <c r="G4197">
        <v>4190</v>
      </c>
      <c r="H4197">
        <f t="shared" ca="1" si="134"/>
        <v>-7.8698654084985806E-3</v>
      </c>
    </row>
    <row r="4198" spans="2:8">
      <c r="B4198" s="13">
        <v>37525</v>
      </c>
      <c r="C4198">
        <v>30.398893000000001</v>
      </c>
      <c r="D4198" s="262">
        <f t="shared" si="133"/>
        <v>-0.68907804519357907</v>
      </c>
      <c r="E4198" s="105">
        <v>-1.4613585770865013E-2</v>
      </c>
      <c r="G4198">
        <v>4191</v>
      </c>
      <c r="H4198">
        <f t="shared" ca="1" si="134"/>
        <v>-9.7637702389825765E-3</v>
      </c>
    </row>
    <row r="4199" spans="2:8">
      <c r="B4199" s="13">
        <v>41591</v>
      </c>
      <c r="C4199">
        <v>97.770172000000002</v>
      </c>
      <c r="D4199" s="262">
        <f t="shared" si="133"/>
        <v>-0.98712640230980941</v>
      </c>
      <c r="E4199" s="105">
        <v>-1.46596258172229E-2</v>
      </c>
      <c r="G4199">
        <v>4192</v>
      </c>
      <c r="H4199">
        <f t="shared" ca="1" si="134"/>
        <v>-1.3067302514305311E-2</v>
      </c>
    </row>
    <row r="4200" spans="2:8">
      <c r="B4200" s="13">
        <v>44670</v>
      </c>
      <c r="C4200">
        <v>7594.626953</v>
      </c>
      <c r="D4200" s="262">
        <f t="shared" si="133"/>
        <v>0.78592727328539769</v>
      </c>
      <c r="E4200" s="105">
        <v>-1.4671476925378232E-2</v>
      </c>
      <c r="G4200">
        <v>4193</v>
      </c>
      <c r="H4200">
        <f t="shared" ca="1" si="134"/>
        <v>-1.370704547704334E-2</v>
      </c>
    </row>
    <row r="4201" spans="2:8">
      <c r="B4201" s="13">
        <v>44390</v>
      </c>
      <c r="C4201">
        <v>4252.4838870000003</v>
      </c>
      <c r="D4201" s="262">
        <f t="shared" si="133"/>
        <v>121.95683101587623</v>
      </c>
      <c r="E4201" s="105">
        <v>-1.4673513309643199E-2</v>
      </c>
      <c r="G4201">
        <v>4194</v>
      </c>
      <c r="H4201">
        <f t="shared" ca="1" si="134"/>
        <v>-2.9057823762573681E-2</v>
      </c>
    </row>
    <row r="4202" spans="2:8">
      <c r="B4202" s="13">
        <v>37965</v>
      </c>
      <c r="C4202">
        <v>34.585177999999999</v>
      </c>
      <c r="D4202" s="262">
        <f t="shared" si="133"/>
        <v>-0.96853974823301037</v>
      </c>
      <c r="E4202" s="105">
        <v>-1.467871868266365E-2</v>
      </c>
      <c r="G4202">
        <v>4195</v>
      </c>
      <c r="H4202">
        <f t="shared" ca="1" si="134"/>
        <v>1.7217193579753504E-2</v>
      </c>
    </row>
    <row r="4203" spans="2:8">
      <c r="B4203" s="13">
        <v>43236</v>
      </c>
      <c r="C4203">
        <v>1099.329346</v>
      </c>
      <c r="D4203" s="262">
        <f t="shared" si="133"/>
        <v>0.22020782211763315</v>
      </c>
      <c r="E4203" s="105">
        <v>-1.468404956257356E-2</v>
      </c>
      <c r="G4203">
        <v>4196</v>
      </c>
      <c r="H4203">
        <f t="shared" ca="1" si="134"/>
        <v>-3.3975990854242075E-3</v>
      </c>
    </row>
    <row r="4204" spans="2:8">
      <c r="B4204" s="13">
        <v>42478</v>
      </c>
      <c r="C4204">
        <v>900.93615699999998</v>
      </c>
      <c r="D4204" s="262">
        <f t="shared" si="133"/>
        <v>-0.86182038393799387</v>
      </c>
      <c r="E4204" s="105">
        <v>-1.4693287440174025E-2</v>
      </c>
      <c r="G4204">
        <v>4197</v>
      </c>
      <c r="H4204">
        <f t="shared" ca="1" si="134"/>
        <v>-7.6924948046903276E-3</v>
      </c>
    </row>
    <row r="4205" spans="2:8">
      <c r="B4205" s="13">
        <v>44960</v>
      </c>
      <c r="C4205">
        <v>6520.0366210000002</v>
      </c>
      <c r="D4205" s="262">
        <f t="shared" si="133"/>
        <v>67.639125298640366</v>
      </c>
      <c r="E4205" s="105">
        <v>-1.4701954261310449E-2</v>
      </c>
      <c r="G4205">
        <v>4198</v>
      </c>
      <c r="H4205">
        <f t="shared" ca="1" si="134"/>
        <v>-7.0877396212340321E-3</v>
      </c>
    </row>
    <row r="4206" spans="2:8">
      <c r="B4206" s="13">
        <v>41213</v>
      </c>
      <c r="C4206">
        <v>94.990088999999998</v>
      </c>
      <c r="D4206" s="262">
        <f t="shared" si="133"/>
        <v>0.2733080434226724</v>
      </c>
      <c r="E4206" s="105">
        <v>-1.4709239402714624E-2</v>
      </c>
      <c r="G4206">
        <v>4199</v>
      </c>
      <c r="H4206">
        <f t="shared" ca="1" si="134"/>
        <v>1.4704313469374886E-2</v>
      </c>
    </row>
    <row r="4207" spans="2:8">
      <c r="B4207" s="13">
        <v>38694</v>
      </c>
      <c r="C4207">
        <v>74.601027999999999</v>
      </c>
      <c r="D4207" s="262">
        <f t="shared" si="133"/>
        <v>1.4724040918452985</v>
      </c>
      <c r="E4207" s="105">
        <v>-1.4716030280608141E-2</v>
      </c>
      <c r="G4207">
        <v>4200</v>
      </c>
      <c r="H4207">
        <f t="shared" ca="1" si="134"/>
        <v>2.8446667382255431E-2</v>
      </c>
    </row>
    <row r="4208" spans="2:8">
      <c r="B4208" s="13">
        <v>37539</v>
      </c>
      <c r="C4208">
        <v>30.173476999999998</v>
      </c>
      <c r="D4208" s="262">
        <f t="shared" si="133"/>
        <v>-0.53775462292837173</v>
      </c>
      <c r="E4208" s="105">
        <v>-1.4721280541018704E-2</v>
      </c>
      <c r="G4208">
        <v>4201</v>
      </c>
      <c r="H4208">
        <f t="shared" ca="1" si="134"/>
        <v>-5.6594006273265407E-3</v>
      </c>
    </row>
    <row r="4209" spans="2:8">
      <c r="B4209" s="13">
        <v>38820</v>
      </c>
      <c r="C4209">
        <v>65.275886999999997</v>
      </c>
      <c r="D4209" s="262">
        <f t="shared" si="133"/>
        <v>-0.91421024529845674</v>
      </c>
      <c r="E4209" s="105">
        <v>-1.4748073788849731E-2</v>
      </c>
      <c r="G4209">
        <v>4202</v>
      </c>
      <c r="H4209">
        <f t="shared" ca="1" si="134"/>
        <v>3.30419657788532E-3</v>
      </c>
    </row>
    <row r="4210" spans="2:8">
      <c r="B4210" s="13">
        <v>42969</v>
      </c>
      <c r="C4210">
        <v>760.88207999999997</v>
      </c>
      <c r="D4210" s="262">
        <f t="shared" si="133"/>
        <v>-0.71023602032688005</v>
      </c>
      <c r="E4210" s="105">
        <v>-1.4752599587090657E-2</v>
      </c>
      <c r="G4210">
        <v>4203</v>
      </c>
      <c r="H4210">
        <f t="shared" ca="1" si="134"/>
        <v>2.4762081408254692E-2</v>
      </c>
    </row>
    <row r="4211" spans="2:8">
      <c r="B4211" s="13">
        <v>44259</v>
      </c>
      <c r="C4211">
        <v>2625.8684079999998</v>
      </c>
      <c r="D4211" s="262">
        <f t="shared" si="133"/>
        <v>86.258538539634912</v>
      </c>
      <c r="E4211" s="105">
        <v>-1.4758709019176549E-2</v>
      </c>
      <c r="G4211">
        <v>4204</v>
      </c>
      <c r="H4211">
        <f t="shared" ca="1" si="134"/>
        <v>2.1245499119007812E-2</v>
      </c>
    </row>
    <row r="4212" spans="2:8">
      <c r="B4212" s="13">
        <v>37545</v>
      </c>
      <c r="C4212">
        <v>30.092967999999999</v>
      </c>
      <c r="D4212" s="262">
        <f t="shared" si="133"/>
        <v>-0.69684213088304114</v>
      </c>
      <c r="E4212" s="105">
        <v>-1.4759954665748349E-2</v>
      </c>
      <c r="G4212">
        <v>4205</v>
      </c>
      <c r="H4212">
        <f t="shared" ca="1" si="134"/>
        <v>1.2085357916496731E-2</v>
      </c>
    </row>
    <row r="4213" spans="2:8">
      <c r="B4213" s="13">
        <v>40176</v>
      </c>
      <c r="C4213">
        <v>99.265006999999997</v>
      </c>
      <c r="D4213" s="262">
        <f t="shared" si="133"/>
        <v>2.4464273537675405</v>
      </c>
      <c r="E4213" s="105">
        <v>-1.4783252430070486E-2</v>
      </c>
      <c r="G4213">
        <v>4206</v>
      </c>
      <c r="H4213">
        <f t="shared" ca="1" si="134"/>
        <v>-2.2567473799325398E-3</v>
      </c>
    </row>
    <row r="4214" spans="2:8">
      <c r="B4214" s="13">
        <v>39881</v>
      </c>
      <c r="C4214">
        <v>28.802292000000001</v>
      </c>
      <c r="D4214" s="262">
        <f t="shared" si="133"/>
        <v>-0.79146604472888538</v>
      </c>
      <c r="E4214" s="105">
        <v>-1.4800217383451874E-2</v>
      </c>
      <c r="G4214">
        <v>4207</v>
      </c>
      <c r="H4214">
        <f t="shared" ca="1" si="134"/>
        <v>-2.3835956745952337E-2</v>
      </c>
    </row>
    <row r="4215" spans="2:8">
      <c r="B4215" s="13">
        <v>41613</v>
      </c>
      <c r="C4215">
        <v>138.11799600000001</v>
      </c>
      <c r="D4215" s="262">
        <f t="shared" si="133"/>
        <v>0.10722288070641912</v>
      </c>
      <c r="E4215" s="105">
        <v>-1.4844325955224396E-2</v>
      </c>
      <c r="G4215">
        <v>4208</v>
      </c>
      <c r="H4215">
        <f t="shared" ca="1" si="134"/>
        <v>-5.337829592684399E-2</v>
      </c>
    </row>
    <row r="4216" spans="2:8">
      <c r="B4216" s="13">
        <v>40266</v>
      </c>
      <c r="C4216">
        <v>124.742722</v>
      </c>
      <c r="D4216" s="262">
        <f t="shared" si="133"/>
        <v>3.3306110166479441</v>
      </c>
      <c r="E4216" s="105">
        <v>-1.4858093973647932E-2</v>
      </c>
      <c r="G4216">
        <v>4209</v>
      </c>
      <c r="H4216">
        <f t="shared" ca="1" si="134"/>
        <v>1.8163697913800333E-2</v>
      </c>
    </row>
    <row r="4217" spans="2:8">
      <c r="B4217" s="13">
        <v>38091</v>
      </c>
      <c r="C4217">
        <v>28.804877999999999</v>
      </c>
      <c r="D4217" s="262">
        <f t="shared" si="133"/>
        <v>-0.72220138067414763</v>
      </c>
      <c r="E4217" s="105">
        <v>-1.4867947456619767E-2</v>
      </c>
      <c r="G4217">
        <v>4210</v>
      </c>
      <c r="H4217">
        <f t="shared" ca="1" si="134"/>
        <v>-2.0848177299007752E-2</v>
      </c>
    </row>
    <row r="4218" spans="2:8">
      <c r="B4218" s="13">
        <v>40739</v>
      </c>
      <c r="C4218">
        <v>103.689781</v>
      </c>
      <c r="D4218" s="262">
        <f t="shared" si="133"/>
        <v>3.6363689369868779</v>
      </c>
      <c r="E4218" s="105">
        <v>-1.4892343485619701E-2</v>
      </c>
      <c r="G4218">
        <v>4211</v>
      </c>
      <c r="H4218">
        <f t="shared" ca="1" si="134"/>
        <v>-4.477987012528703E-2</v>
      </c>
    </row>
    <row r="4219" spans="2:8">
      <c r="B4219" s="13">
        <v>37757</v>
      </c>
      <c r="C4219">
        <v>22.364436999999999</v>
      </c>
      <c r="D4219" s="262">
        <f t="shared" si="133"/>
        <v>-0.24959490861906156</v>
      </c>
      <c r="E4219" s="105">
        <v>-1.4893780279619521E-2</v>
      </c>
      <c r="G4219">
        <v>4212</v>
      </c>
      <c r="H4219">
        <f t="shared" ca="1" si="134"/>
        <v>7.8547901900466163E-2</v>
      </c>
    </row>
    <row r="4220" spans="2:8">
      <c r="B4220" s="13">
        <v>37608</v>
      </c>
      <c r="C4220">
        <v>29.803152000000001</v>
      </c>
      <c r="D4220" s="262">
        <f t="shared" si="133"/>
        <v>-0.89377672691855836</v>
      </c>
      <c r="E4220" s="105">
        <v>-1.4901346689064987E-2</v>
      </c>
      <c r="G4220">
        <v>4213</v>
      </c>
      <c r="H4220">
        <f t="shared" ca="1" si="134"/>
        <v>2.3991488676489495E-2</v>
      </c>
    </row>
    <row r="4221" spans="2:8">
      <c r="B4221" s="13">
        <v>41940</v>
      </c>
      <c r="C4221">
        <v>280.570831</v>
      </c>
      <c r="D4221" s="262">
        <f t="shared" si="133"/>
        <v>1.3623921071936307</v>
      </c>
      <c r="E4221" s="105">
        <v>-1.4917230927441582E-2</v>
      </c>
      <c r="G4221">
        <v>4214</v>
      </c>
      <c r="H4221">
        <f t="shared" ca="1" si="134"/>
        <v>-1.8118007004694889E-2</v>
      </c>
    </row>
    <row r="4222" spans="2:8">
      <c r="B4222" s="13">
        <v>39280</v>
      </c>
      <c r="C4222">
        <v>118.765564</v>
      </c>
      <c r="D4222" s="262">
        <f t="shared" si="133"/>
        <v>4.5922946724352434</v>
      </c>
      <c r="E4222" s="105">
        <v>-1.4925109698079097E-2</v>
      </c>
      <c r="G4222">
        <v>4215</v>
      </c>
      <c r="H4222">
        <f t="shared" ca="1" si="134"/>
        <v>-3.479634855762781E-2</v>
      </c>
    </row>
    <row r="4223" spans="2:8">
      <c r="B4223" s="13">
        <v>37711</v>
      </c>
      <c r="C4223">
        <v>21.237358</v>
      </c>
      <c r="D4223" s="262">
        <f t="shared" si="133"/>
        <v>-0.97306189100178531</v>
      </c>
      <c r="E4223" s="105">
        <v>-1.493651487194903E-2</v>
      </c>
      <c r="G4223">
        <v>4216</v>
      </c>
      <c r="H4223">
        <f t="shared" ca="1" si="134"/>
        <v>4.8575033161513794E-3</v>
      </c>
    </row>
    <row r="4224" spans="2:8">
      <c r="B4224" s="13">
        <v>43027</v>
      </c>
      <c r="C4224">
        <v>788.37597700000003</v>
      </c>
      <c r="D4224" s="262">
        <f t="shared" si="133"/>
        <v>-0.90573091155476537</v>
      </c>
      <c r="E4224" s="105">
        <v>-1.4941120909363597E-2</v>
      </c>
      <c r="G4224">
        <v>4217</v>
      </c>
      <c r="H4224">
        <f t="shared" ca="1" si="134"/>
        <v>3.0605870586628343E-2</v>
      </c>
    </row>
    <row r="4225" spans="2:8">
      <c r="B4225" s="13">
        <v>44833</v>
      </c>
      <c r="C4225">
        <v>8363.0380860000005</v>
      </c>
      <c r="D4225" s="262">
        <f t="shared" si="133"/>
        <v>-1.535047026477818E-2</v>
      </c>
      <c r="E4225" s="105">
        <v>-1.4942051934425785E-2</v>
      </c>
      <c r="G4225">
        <v>4218</v>
      </c>
      <c r="H4225">
        <f t="shared" ca="1" si="134"/>
        <v>-6.0343317968362285E-3</v>
      </c>
    </row>
    <row r="4226" spans="2:8">
      <c r="B4226" s="13">
        <v>44770</v>
      </c>
      <c r="C4226">
        <v>8493.4160159999992</v>
      </c>
      <c r="D4226" s="262">
        <f t="shared" si="133"/>
        <v>0.18812151430547258</v>
      </c>
      <c r="E4226" s="105">
        <v>-1.496535492952868E-2</v>
      </c>
      <c r="G4226">
        <v>4219</v>
      </c>
      <c r="H4226">
        <f t="shared" ca="1" si="134"/>
        <v>3.8273026602075738E-2</v>
      </c>
    </row>
    <row r="4227" spans="2:8">
      <c r="B4227" s="13">
        <v>44852</v>
      </c>
      <c r="C4227">
        <v>7148.6088870000003</v>
      </c>
      <c r="D4227" s="262">
        <f t="shared" si="133"/>
        <v>76.794473027657205</v>
      </c>
      <c r="E4227" s="105">
        <v>-1.4977765177615853E-2</v>
      </c>
      <c r="G4227">
        <v>4220</v>
      </c>
      <c r="H4227">
        <f t="shared" ca="1" si="134"/>
        <v>2.3118234068470609E-2</v>
      </c>
    </row>
    <row r="4228" spans="2:8">
      <c r="B4228" s="13">
        <v>41082</v>
      </c>
      <c r="C4228">
        <v>91.890961000000004</v>
      </c>
      <c r="D4228" s="262">
        <f t="shared" si="133"/>
        <v>-0.97530069480214421</v>
      </c>
      <c r="E4228" s="105">
        <v>-1.4986445566291239E-2</v>
      </c>
      <c r="G4228">
        <v>4221</v>
      </c>
      <c r="H4228">
        <f t="shared" ca="1" si="134"/>
        <v>3.4396759486050706E-2</v>
      </c>
    </row>
    <row r="4229" spans="2:8">
      <c r="B4229" s="13">
        <v>44372</v>
      </c>
      <c r="C4229">
        <v>3720.3864749999998</v>
      </c>
      <c r="D4229" s="262">
        <f t="shared" si="133"/>
        <v>-0.22271835668026832</v>
      </c>
      <c r="E4229" s="105">
        <v>-1.5041034649220518E-2</v>
      </c>
      <c r="G4229">
        <v>4222</v>
      </c>
      <c r="H4229">
        <f t="shared" ca="1" si="134"/>
        <v>-6.1559779310595912E-2</v>
      </c>
    </row>
    <row r="4230" spans="2:8">
      <c r="B4230" s="13">
        <v>44440</v>
      </c>
      <c r="C4230">
        <v>4786.4072269999997</v>
      </c>
      <c r="D4230" s="262">
        <f t="shared" si="133"/>
        <v>3.2628392904773351</v>
      </c>
      <c r="E4230" s="105">
        <v>-1.5113058450804476E-2</v>
      </c>
      <c r="G4230">
        <v>4223</v>
      </c>
      <c r="H4230">
        <f t="shared" ca="1" si="134"/>
        <v>5.7281837186025277E-3</v>
      </c>
    </row>
    <row r="4231" spans="2:8">
      <c r="B4231" s="13">
        <v>43257</v>
      </c>
      <c r="C4231">
        <v>1122.8214109999999</v>
      </c>
      <c r="D4231" s="262">
        <f t="shared" si="133"/>
        <v>37.232276844621104</v>
      </c>
      <c r="E4231" s="105">
        <v>-1.5113864077930021E-2</v>
      </c>
      <c r="G4231">
        <v>4224</v>
      </c>
      <c r="H4231">
        <f t="shared" ca="1" si="134"/>
        <v>-4.117390094576733E-3</v>
      </c>
    </row>
    <row r="4232" spans="2:8">
      <c r="B4232" s="13">
        <v>38040</v>
      </c>
      <c r="C4232">
        <v>29.368416</v>
      </c>
      <c r="D4232" s="262">
        <f t="shared" ref="D4232:D4295" si="135">(C4232-C4233)/C4233</f>
        <v>-0.59790376763679687</v>
      </c>
      <c r="E4232" s="105">
        <v>-1.5119089490361512E-2</v>
      </c>
      <c r="G4232">
        <v>4225</v>
      </c>
      <c r="H4232">
        <f t="shared" ca="1" si="134"/>
        <v>-9.944565610578689E-3</v>
      </c>
    </row>
    <row r="4233" spans="2:8">
      <c r="B4233" s="13">
        <v>40899</v>
      </c>
      <c r="C4233">
        <v>73.038276999999994</v>
      </c>
      <c r="D4233" s="262">
        <f t="shared" si="135"/>
        <v>-0.99120515179547475</v>
      </c>
      <c r="E4233" s="105">
        <v>-1.5138636328301744E-2</v>
      </c>
      <c r="G4233">
        <v>4226</v>
      </c>
      <c r="H4233">
        <f t="shared" ref="H4233:H4296" ca="1" si="136">_xlfn.NORM.INV(RAND(),N$9,N$10)</f>
        <v>-1.4666737381268764E-2</v>
      </c>
    </row>
    <row r="4234" spans="2:8">
      <c r="B4234" s="13">
        <v>44701</v>
      </c>
      <c r="C4234">
        <v>8304.6660159999992</v>
      </c>
      <c r="D4234" s="262">
        <f t="shared" si="135"/>
        <v>7.9936496193883855</v>
      </c>
      <c r="E4234" s="105">
        <v>-1.5143253900987917E-2</v>
      </c>
      <c r="G4234">
        <v>4227</v>
      </c>
      <c r="H4234">
        <f t="shared" ca="1" si="136"/>
        <v>-6.8821632027515726E-3</v>
      </c>
    </row>
    <row r="4235" spans="2:8">
      <c r="B4235" s="13">
        <v>43385</v>
      </c>
      <c r="C4235">
        <v>923.39221199999997</v>
      </c>
      <c r="D4235" s="262">
        <f t="shared" si="135"/>
        <v>10.932731084151779</v>
      </c>
      <c r="E4235" s="105">
        <v>-1.517987286613625E-2</v>
      </c>
      <c r="G4235">
        <v>4228</v>
      </c>
      <c r="H4235">
        <f t="shared" ca="1" si="136"/>
        <v>-5.6684691102603275E-3</v>
      </c>
    </row>
    <row r="4236" spans="2:8">
      <c r="B4236" s="13">
        <v>38961</v>
      </c>
      <c r="C4236">
        <v>77.383140999999995</v>
      </c>
      <c r="D4236" s="262">
        <f t="shared" si="135"/>
        <v>-0.24827650729985393</v>
      </c>
      <c r="E4236" s="105">
        <v>-1.5182349760221685E-2</v>
      </c>
      <c r="G4236">
        <v>4229</v>
      </c>
      <c r="H4236">
        <f t="shared" ca="1" si="136"/>
        <v>-3.5828012548135765E-2</v>
      </c>
    </row>
    <row r="4237" spans="2:8">
      <c r="B4237" s="13">
        <v>40438</v>
      </c>
      <c r="C4237">
        <v>102.94096399999999</v>
      </c>
      <c r="D4237" s="262">
        <f t="shared" si="135"/>
        <v>-0.92358651882965548</v>
      </c>
      <c r="E4237" s="105">
        <v>-1.5187693623608594E-2</v>
      </c>
      <c r="G4237">
        <v>4230</v>
      </c>
      <c r="H4237">
        <f t="shared" ca="1" si="136"/>
        <v>2.4464187722956904E-2</v>
      </c>
    </row>
    <row r="4238" spans="2:8">
      <c r="B4238" s="13">
        <v>43332</v>
      </c>
      <c r="C4238">
        <v>1347.1571039999999</v>
      </c>
      <c r="D4238" s="262">
        <f t="shared" si="135"/>
        <v>15.129028868648366</v>
      </c>
      <c r="E4238" s="105">
        <v>-1.5191041988395017E-2</v>
      </c>
      <c r="G4238">
        <v>4231</v>
      </c>
      <c r="H4238">
        <f t="shared" ca="1" si="136"/>
        <v>-3.3162699073262414E-2</v>
      </c>
    </row>
    <row r="4239" spans="2:8">
      <c r="B4239" s="13">
        <v>40917</v>
      </c>
      <c r="C4239">
        <v>83.523758000000001</v>
      </c>
      <c r="D4239" s="262">
        <f t="shared" si="135"/>
        <v>-0.36381969901555833</v>
      </c>
      <c r="E4239" s="105">
        <v>-1.523478319103104E-2</v>
      </c>
      <c r="G4239">
        <v>4232</v>
      </c>
      <c r="H4239">
        <f t="shared" ca="1" si="136"/>
        <v>-1.6881636415173623E-2</v>
      </c>
    </row>
    <row r="4240" spans="2:8">
      <c r="B4240" s="13">
        <v>40492</v>
      </c>
      <c r="C4240">
        <v>131.289444</v>
      </c>
      <c r="D4240" s="262">
        <f t="shared" si="135"/>
        <v>-0.5319874076880553</v>
      </c>
      <c r="E4240" s="105">
        <v>-1.5308400392435287E-2</v>
      </c>
      <c r="G4240">
        <v>4233</v>
      </c>
      <c r="H4240">
        <f t="shared" ca="1" si="136"/>
        <v>-6.9144652859369979E-2</v>
      </c>
    </row>
    <row r="4241" spans="2:8">
      <c r="B4241" s="13">
        <v>41908</v>
      </c>
      <c r="C4241">
        <v>280.52545199999997</v>
      </c>
      <c r="D4241" s="262">
        <f t="shared" si="135"/>
        <v>1.6536555063790408</v>
      </c>
      <c r="E4241" s="105">
        <v>-1.5312256730920074E-2</v>
      </c>
      <c r="G4241">
        <v>4234</v>
      </c>
      <c r="H4241">
        <f t="shared" ca="1" si="136"/>
        <v>-2.9871753494375791E-2</v>
      </c>
    </row>
    <row r="4242" spans="2:8">
      <c r="B4242" s="13">
        <v>40225</v>
      </c>
      <c r="C4242">
        <v>105.71283699999999</v>
      </c>
      <c r="D4242" s="262">
        <f t="shared" si="135"/>
        <v>0.29724558258992195</v>
      </c>
      <c r="E4242" s="105">
        <v>-1.5333897732161888E-2</v>
      </c>
      <c r="G4242">
        <v>4235</v>
      </c>
      <c r="H4242">
        <f t="shared" ca="1" si="136"/>
        <v>1.5010453679302401E-2</v>
      </c>
    </row>
    <row r="4243" spans="2:8">
      <c r="B4243" s="13">
        <v>40877</v>
      </c>
      <c r="C4243">
        <v>81.490227000000004</v>
      </c>
      <c r="D4243" s="262">
        <f t="shared" si="135"/>
        <v>-0.98483727820250178</v>
      </c>
      <c r="E4243" s="105">
        <v>-1.5357111786682623E-2</v>
      </c>
      <c r="G4243">
        <v>4236</v>
      </c>
      <c r="H4243">
        <f t="shared" ca="1" si="136"/>
        <v>-4.8528512549603636E-2</v>
      </c>
    </row>
    <row r="4244" spans="2:8">
      <c r="B4244" s="13">
        <v>44557</v>
      </c>
      <c r="C4244">
        <v>5374.3798829999996</v>
      </c>
      <c r="D4244" s="262">
        <f t="shared" si="135"/>
        <v>78.053251442660311</v>
      </c>
      <c r="E4244" s="105">
        <v>-1.5373239215697301E-2</v>
      </c>
      <c r="G4244">
        <v>4237</v>
      </c>
      <c r="H4244">
        <f t="shared" ca="1" si="136"/>
        <v>-6.0636058301584077E-2</v>
      </c>
    </row>
    <row r="4245" spans="2:8">
      <c r="B4245" s="13">
        <v>38639</v>
      </c>
      <c r="C4245">
        <v>67.984298999999993</v>
      </c>
      <c r="D4245" s="262">
        <f t="shared" si="135"/>
        <v>-0.22656924330695358</v>
      </c>
      <c r="E4245" s="105">
        <v>-1.5392463093021417E-2</v>
      </c>
      <c r="G4245">
        <v>4238</v>
      </c>
      <c r="H4245">
        <f t="shared" ca="1" si="136"/>
        <v>1.0733528294399866E-2</v>
      </c>
    </row>
    <row r="4246" spans="2:8">
      <c r="B4246" s="13">
        <v>41331</v>
      </c>
      <c r="C4246">
        <v>87.899658000000002</v>
      </c>
      <c r="D4246" s="262">
        <f t="shared" si="135"/>
        <v>-0.21821820509530179</v>
      </c>
      <c r="E4246" s="105">
        <v>-1.5395598673505262E-2</v>
      </c>
      <c r="G4246">
        <v>4239</v>
      </c>
      <c r="H4246">
        <f t="shared" ca="1" si="136"/>
        <v>2.0870406320355875E-2</v>
      </c>
    </row>
    <row r="4247" spans="2:8">
      <c r="B4247" s="13">
        <v>40302</v>
      </c>
      <c r="C4247">
        <v>112.435028</v>
      </c>
      <c r="D4247" s="262">
        <f t="shared" si="135"/>
        <v>0.73787188764356149</v>
      </c>
      <c r="E4247" s="105">
        <v>-1.5445268017561591E-2</v>
      </c>
      <c r="G4247">
        <v>4240</v>
      </c>
      <c r="H4247">
        <f t="shared" ca="1" si="136"/>
        <v>-3.0205592898005201E-2</v>
      </c>
    </row>
    <row r="4248" spans="2:8">
      <c r="B4248" s="13">
        <v>40044</v>
      </c>
      <c r="C4248">
        <v>64.696960000000004</v>
      </c>
      <c r="D4248" s="262">
        <f t="shared" si="135"/>
        <v>-0.34348602610811874</v>
      </c>
      <c r="E4248" s="105">
        <v>-1.545956337429996E-2</v>
      </c>
      <c r="G4248">
        <v>4241</v>
      </c>
      <c r="H4248">
        <f t="shared" ca="1" si="136"/>
        <v>-1.7997105208275379E-2</v>
      </c>
    </row>
    <row r="4249" spans="2:8">
      <c r="B4249" s="13">
        <v>41172</v>
      </c>
      <c r="C4249">
        <v>98.546204000000003</v>
      </c>
      <c r="D4249" s="262">
        <f t="shared" si="135"/>
        <v>1.5322555487826284</v>
      </c>
      <c r="E4249" s="105">
        <v>-1.5475227583340684E-2</v>
      </c>
      <c r="G4249">
        <v>4242</v>
      </c>
      <c r="H4249">
        <f t="shared" ca="1" si="136"/>
        <v>1.7980669316449555E-2</v>
      </c>
    </row>
    <row r="4250" spans="2:8">
      <c r="B4250" s="13">
        <v>37986</v>
      </c>
      <c r="C4250">
        <v>38.916373999999998</v>
      </c>
      <c r="D4250" s="262">
        <f t="shared" si="135"/>
        <v>-0.9526266257363315</v>
      </c>
      <c r="E4250" s="105">
        <v>-1.5478464620583724E-2</v>
      </c>
      <c r="G4250">
        <v>4243</v>
      </c>
      <c r="H4250">
        <f t="shared" ca="1" si="136"/>
        <v>-3.0939825361748739E-2</v>
      </c>
    </row>
    <row r="4251" spans="2:8">
      <c r="B4251" s="13">
        <v>42527</v>
      </c>
      <c r="C4251">
        <v>821.48199499999998</v>
      </c>
      <c r="D4251" s="262">
        <f t="shared" si="135"/>
        <v>10.459299734534588</v>
      </c>
      <c r="E4251" s="105">
        <v>-1.5491540002293226E-2</v>
      </c>
      <c r="G4251">
        <v>4244</v>
      </c>
      <c r="H4251">
        <f t="shared" ca="1" si="136"/>
        <v>2.1535908971578523E-3</v>
      </c>
    </row>
    <row r="4252" spans="2:8">
      <c r="B4252" s="13">
        <v>38565</v>
      </c>
      <c r="C4252">
        <v>71.686927999999995</v>
      </c>
      <c r="D4252" s="262">
        <f t="shared" si="135"/>
        <v>1.5097507065518816</v>
      </c>
      <c r="E4252" s="105">
        <v>-1.5536688773614716E-2</v>
      </c>
      <c r="G4252">
        <v>4245</v>
      </c>
      <c r="H4252">
        <f t="shared" ca="1" si="136"/>
        <v>8.418171395923383E-3</v>
      </c>
    </row>
    <row r="4253" spans="2:8">
      <c r="B4253" s="13">
        <v>37861</v>
      </c>
      <c r="C4253">
        <v>28.563365999999998</v>
      </c>
      <c r="D4253" s="262">
        <f t="shared" si="135"/>
        <v>-0.96464349324890997</v>
      </c>
      <c r="E4253" s="105">
        <v>-1.5538086173073094E-2</v>
      </c>
      <c r="G4253">
        <v>4246</v>
      </c>
      <c r="H4253">
        <f t="shared" ca="1" si="136"/>
        <v>5.3097799210716036E-2</v>
      </c>
    </row>
    <row r="4254" spans="2:8">
      <c r="B4254" s="13">
        <v>43601</v>
      </c>
      <c r="C4254">
        <v>807.86730999999997</v>
      </c>
      <c r="D4254" s="262">
        <f t="shared" si="135"/>
        <v>-0.28991073364073983</v>
      </c>
      <c r="E4254" s="105">
        <v>-1.5551874309038968E-2</v>
      </c>
      <c r="G4254">
        <v>4247</v>
      </c>
      <c r="H4254">
        <f t="shared" ca="1" si="136"/>
        <v>-3.3493542486457133E-2</v>
      </c>
    </row>
    <row r="4255" spans="2:8">
      <c r="B4255" s="13">
        <v>43248</v>
      </c>
      <c r="C4255">
        <v>1137.6982419999999</v>
      </c>
      <c r="D4255" s="262">
        <f t="shared" si="135"/>
        <v>0.35496000926476318</v>
      </c>
      <c r="E4255" s="105">
        <v>-1.5561378557504571E-2</v>
      </c>
      <c r="G4255">
        <v>4248</v>
      </c>
      <c r="H4255">
        <f t="shared" ca="1" si="136"/>
        <v>-1.0656989442381654E-2</v>
      </c>
    </row>
    <row r="4256" spans="2:8">
      <c r="B4256" s="13">
        <v>43644</v>
      </c>
      <c r="C4256">
        <v>839.65448000000004</v>
      </c>
      <c r="D4256" s="262">
        <f t="shared" si="135"/>
        <v>38.298316885914367</v>
      </c>
      <c r="E4256" s="105">
        <v>-1.5574601812514854E-2</v>
      </c>
      <c r="G4256">
        <v>4249</v>
      </c>
      <c r="H4256">
        <f t="shared" ca="1" si="136"/>
        <v>4.8488339064630709E-2</v>
      </c>
    </row>
    <row r="4257" spans="2:8">
      <c r="B4257" s="13">
        <v>37755</v>
      </c>
      <c r="C4257">
        <v>21.366168999999999</v>
      </c>
      <c r="D4257" s="262">
        <f t="shared" si="135"/>
        <v>-0.78831620715418582</v>
      </c>
      <c r="E4257" s="105">
        <v>-1.5578533091845021E-2</v>
      </c>
      <c r="G4257">
        <v>4250</v>
      </c>
      <c r="H4257">
        <f t="shared" ca="1" si="136"/>
        <v>3.4912653374127675E-2</v>
      </c>
    </row>
    <row r="4258" spans="2:8">
      <c r="B4258" s="13">
        <v>39447</v>
      </c>
      <c r="C4258">
        <v>100.934364</v>
      </c>
      <c r="D4258" s="262">
        <f t="shared" si="135"/>
        <v>0.66777043521985868</v>
      </c>
      <c r="E4258" s="105">
        <v>-1.5600117834193499E-2</v>
      </c>
      <c r="G4258">
        <v>4251</v>
      </c>
      <c r="H4258">
        <f t="shared" ca="1" si="136"/>
        <v>-5.058501762026121E-3</v>
      </c>
    </row>
    <row r="4259" spans="2:8">
      <c r="B4259" s="13">
        <v>39688</v>
      </c>
      <c r="C4259">
        <v>60.520538000000002</v>
      </c>
      <c r="D4259" s="262">
        <f t="shared" si="135"/>
        <v>-0.99125460554955536</v>
      </c>
      <c r="E4259" s="105">
        <v>-1.5606019232662246E-2</v>
      </c>
      <c r="G4259">
        <v>4252</v>
      </c>
      <c r="H4259">
        <f t="shared" ca="1" si="136"/>
        <v>1.1898384208389049E-2</v>
      </c>
    </row>
    <row r="4260" spans="2:8">
      <c r="B4260" s="13">
        <v>44630</v>
      </c>
      <c r="C4260">
        <v>6920.2753910000001</v>
      </c>
      <c r="D4260" s="262">
        <f t="shared" si="135"/>
        <v>-8.9557243652151022E-2</v>
      </c>
      <c r="E4260" s="105">
        <v>-1.560832596258026E-2</v>
      </c>
      <c r="G4260">
        <v>4253</v>
      </c>
      <c r="H4260">
        <f t="shared" ca="1" si="136"/>
        <v>-1.5444827369706383E-2</v>
      </c>
    </row>
    <row r="4261" spans="2:8">
      <c r="B4261" s="13">
        <v>45327</v>
      </c>
      <c r="C4261">
        <v>7601</v>
      </c>
      <c r="D4261" s="262">
        <f t="shared" si="135"/>
        <v>1.226620931417705</v>
      </c>
      <c r="E4261">
        <v>-1.5643995966041449E-2</v>
      </c>
      <c r="G4261">
        <v>4254</v>
      </c>
      <c r="H4261">
        <f t="shared" ca="1" si="136"/>
        <v>-4.1587657385945255E-2</v>
      </c>
    </row>
    <row r="4262" spans="2:8">
      <c r="B4262" s="13">
        <v>44316</v>
      </c>
      <c r="C4262">
        <v>3413.6928710000002</v>
      </c>
      <c r="D4262" s="262">
        <f t="shared" si="135"/>
        <v>85.501857549993261</v>
      </c>
      <c r="E4262" s="105">
        <v>-1.5655683744094845E-2</v>
      </c>
      <c r="G4262">
        <v>4255</v>
      </c>
      <c r="H4262">
        <f t="shared" ca="1" si="136"/>
        <v>1.474440801341593E-2</v>
      </c>
    </row>
    <row r="4263" spans="2:8">
      <c r="B4263" s="13">
        <v>37978</v>
      </c>
      <c r="C4263">
        <v>39.463810000000002</v>
      </c>
      <c r="D4263" s="262">
        <f t="shared" si="135"/>
        <v>-0.85448995180693887</v>
      </c>
      <c r="E4263" s="105">
        <v>-1.5662598523072734E-2</v>
      </c>
      <c r="G4263">
        <v>4256</v>
      </c>
      <c r="H4263">
        <f t="shared" ca="1" si="136"/>
        <v>4.5018353766119269E-2</v>
      </c>
    </row>
    <row r="4264" spans="2:8">
      <c r="B4264" s="13">
        <v>41871</v>
      </c>
      <c r="C4264">
        <v>271.21020499999997</v>
      </c>
      <c r="D4264" s="262">
        <f t="shared" si="135"/>
        <v>-0.89583464027231141</v>
      </c>
      <c r="E4264" s="105">
        <v>-1.566733330919055E-2</v>
      </c>
      <c r="G4264">
        <v>4257</v>
      </c>
      <c r="H4264">
        <f t="shared" ca="1" si="136"/>
        <v>2.0854926719647962E-2</v>
      </c>
    </row>
    <row r="4265" spans="2:8">
      <c r="B4265" s="13">
        <v>44264</v>
      </c>
      <c r="C4265">
        <v>2603.650635</v>
      </c>
      <c r="D4265" s="262">
        <f t="shared" si="135"/>
        <v>30.815910375702714</v>
      </c>
      <c r="E4265" s="105">
        <v>-1.5668100744620866E-2</v>
      </c>
      <c r="G4265">
        <v>4258</v>
      </c>
      <c r="H4265">
        <f t="shared" ca="1" si="136"/>
        <v>3.0213698977087949E-2</v>
      </c>
    </row>
    <row r="4266" spans="2:8">
      <c r="B4266" s="13">
        <v>38847</v>
      </c>
      <c r="C4266">
        <v>81.834862000000001</v>
      </c>
      <c r="D4266" s="262">
        <f t="shared" si="135"/>
        <v>-0.91931932372456782</v>
      </c>
      <c r="E4266" s="105">
        <v>-1.5670158169749371E-2</v>
      </c>
      <c r="G4266">
        <v>4259</v>
      </c>
      <c r="H4266">
        <f t="shared" ca="1" si="136"/>
        <v>-1.2953979754891027E-2</v>
      </c>
    </row>
    <row r="4267" spans="2:8">
      <c r="B4267" s="13">
        <v>43123</v>
      </c>
      <c r="C4267">
        <v>1014.305603</v>
      </c>
      <c r="D4267" s="262">
        <f t="shared" si="135"/>
        <v>12.406001615557674</v>
      </c>
      <c r="E4267" s="105">
        <v>-1.5670661646581745E-2</v>
      </c>
      <c r="G4267">
        <v>4260</v>
      </c>
      <c r="H4267">
        <f t="shared" ca="1" si="136"/>
        <v>-1.3014359359301989E-2</v>
      </c>
    </row>
    <row r="4268" spans="2:8">
      <c r="B4268" s="13">
        <v>41535</v>
      </c>
      <c r="C4268">
        <v>75.660561000000001</v>
      </c>
      <c r="D4268" s="262">
        <f t="shared" si="135"/>
        <v>-0.29268679277851095</v>
      </c>
      <c r="E4268" s="105">
        <v>-1.5720502600658839E-2</v>
      </c>
      <c r="G4268">
        <v>4261</v>
      </c>
      <c r="H4268">
        <f t="shared" ca="1" si="136"/>
        <v>2.2804283360995819E-3</v>
      </c>
    </row>
    <row r="4269" spans="2:8">
      <c r="B4269" s="13">
        <v>39450</v>
      </c>
      <c r="C4269">
        <v>106.968964</v>
      </c>
      <c r="D4269" s="262">
        <f t="shared" si="135"/>
        <v>-0.8852764779200849</v>
      </c>
      <c r="E4269" s="105">
        <v>-1.5721826841662911E-2</v>
      </c>
      <c r="G4269">
        <v>4262</v>
      </c>
      <c r="H4269">
        <f t="shared" ca="1" si="136"/>
        <v>9.0404699197816785E-3</v>
      </c>
    </row>
    <row r="4270" spans="2:8">
      <c r="B4270" s="13">
        <v>43392</v>
      </c>
      <c r="C4270">
        <v>932.40655500000003</v>
      </c>
      <c r="D4270" s="262">
        <f t="shared" si="135"/>
        <v>14.955311939299603</v>
      </c>
      <c r="E4270" s="105">
        <v>-1.5725786552178832E-2</v>
      </c>
      <c r="G4270">
        <v>4263</v>
      </c>
      <c r="H4270">
        <f t="shared" ca="1" si="136"/>
        <v>-1.959653584950739E-2</v>
      </c>
    </row>
    <row r="4271" spans="2:8">
      <c r="B4271" s="13">
        <v>38477</v>
      </c>
      <c r="C4271">
        <v>58.438628999999999</v>
      </c>
      <c r="D4271" s="262">
        <f t="shared" si="135"/>
        <v>-0.35910243941599307</v>
      </c>
      <c r="E4271" s="105">
        <v>-1.5730358766111213E-2</v>
      </c>
      <c r="G4271">
        <v>4264</v>
      </c>
      <c r="H4271">
        <f t="shared" ca="1" si="136"/>
        <v>1.8187457015285322E-2</v>
      </c>
    </row>
    <row r="4272" spans="2:8">
      <c r="B4272" s="13">
        <v>39066</v>
      </c>
      <c r="C4272">
        <v>91.182479999999998</v>
      </c>
      <c r="D4272" s="262">
        <f t="shared" si="135"/>
        <v>-0.98783730859529351</v>
      </c>
      <c r="E4272" s="105">
        <v>-1.5759902119239701E-2</v>
      </c>
      <c r="G4272">
        <v>4265</v>
      </c>
      <c r="H4272">
        <f t="shared" ca="1" si="136"/>
        <v>-4.3146587119916889E-2</v>
      </c>
    </row>
    <row r="4273" spans="2:8">
      <c r="B4273" s="13">
        <v>45232</v>
      </c>
      <c r="C4273">
        <v>7496.8999020000001</v>
      </c>
      <c r="D4273" s="262">
        <f t="shared" si="135"/>
        <v>247.72534115091796</v>
      </c>
      <c r="E4273">
        <v>-1.5767375344623854E-2</v>
      </c>
      <c r="G4273">
        <v>4266</v>
      </c>
      <c r="H4273">
        <f t="shared" ca="1" si="136"/>
        <v>-2.7238327294601461E-2</v>
      </c>
    </row>
    <row r="4274" spans="2:8">
      <c r="B4274" s="13">
        <v>38139</v>
      </c>
      <c r="C4274">
        <v>30.141279000000001</v>
      </c>
      <c r="D4274" s="262">
        <f t="shared" si="135"/>
        <v>-0.98975711689106505</v>
      </c>
      <c r="E4274" s="105">
        <v>-1.577266763204364E-2</v>
      </c>
      <c r="G4274">
        <v>4267</v>
      </c>
      <c r="H4274">
        <f t="shared" ca="1" si="136"/>
        <v>1.2755712972754335E-3</v>
      </c>
    </row>
    <row r="4275" spans="2:8">
      <c r="B4275" s="13">
        <v>44306</v>
      </c>
      <c r="C4275">
        <v>2942.6557619999999</v>
      </c>
      <c r="D4275" s="262">
        <f t="shared" si="135"/>
        <v>2.4027031386669333</v>
      </c>
      <c r="E4275" s="105">
        <v>-1.5813218941178694E-2</v>
      </c>
      <c r="G4275">
        <v>4268</v>
      </c>
      <c r="H4275">
        <f t="shared" ca="1" si="136"/>
        <v>-2.4746393652655609E-2</v>
      </c>
    </row>
    <row r="4276" spans="2:8">
      <c r="B4276" s="13">
        <v>43525</v>
      </c>
      <c r="C4276">
        <v>864.79943800000001</v>
      </c>
      <c r="D4276" s="262">
        <f t="shared" si="135"/>
        <v>1.5838800077135202</v>
      </c>
      <c r="E4276" s="105">
        <v>-1.5819954540844325E-2</v>
      </c>
      <c r="G4276">
        <v>4269</v>
      </c>
      <c r="H4276">
        <f t="shared" ca="1" si="136"/>
        <v>-5.656634143443545E-3</v>
      </c>
    </row>
    <row r="4277" spans="2:8">
      <c r="B4277" s="13">
        <v>42018</v>
      </c>
      <c r="C4277">
        <v>334.690247</v>
      </c>
      <c r="D4277" s="262">
        <f t="shared" si="135"/>
        <v>-0.66320509333749378</v>
      </c>
      <c r="E4277" s="105">
        <v>-1.5833697689353023E-2</v>
      </c>
      <c r="G4277">
        <v>4270</v>
      </c>
      <c r="H4277">
        <f t="shared" ca="1" si="136"/>
        <v>-5.0477870732516764E-2</v>
      </c>
    </row>
    <row r="4278" spans="2:8">
      <c r="B4278" s="13">
        <v>43406</v>
      </c>
      <c r="C4278">
        <v>993.75091599999996</v>
      </c>
      <c r="D4278" s="262">
        <f t="shared" si="135"/>
        <v>8.1759272054675041</v>
      </c>
      <c r="E4278" s="105">
        <v>-1.5834248239382346E-2</v>
      </c>
      <c r="G4278">
        <v>4271</v>
      </c>
      <c r="H4278">
        <f t="shared" ca="1" si="136"/>
        <v>6.3507695124368317E-3</v>
      </c>
    </row>
    <row r="4279" spans="2:8">
      <c r="B4279" s="13">
        <v>40346</v>
      </c>
      <c r="C4279">
        <v>108.29978199999999</v>
      </c>
      <c r="D4279" s="262">
        <f t="shared" si="135"/>
        <v>1.1790914566726529</v>
      </c>
      <c r="E4279" s="105">
        <v>-1.5850580700214962E-2</v>
      </c>
      <c r="G4279">
        <v>4272</v>
      </c>
      <c r="H4279">
        <f t="shared" ca="1" si="136"/>
        <v>-1.236211051339694E-2</v>
      </c>
    </row>
    <row r="4280" spans="2:8">
      <c r="B4280" s="13">
        <v>38285</v>
      </c>
      <c r="C4280">
        <v>49.699511999999999</v>
      </c>
      <c r="D4280" s="262">
        <f t="shared" si="135"/>
        <v>-0.42797786139792809</v>
      </c>
      <c r="E4280" s="105">
        <v>-1.5852143976264874E-2</v>
      </c>
      <c r="G4280">
        <v>4273</v>
      </c>
      <c r="H4280">
        <f t="shared" ca="1" si="136"/>
        <v>1.0229223956593385E-2</v>
      </c>
    </row>
    <row r="4281" spans="2:8">
      <c r="B4281" s="13">
        <v>39408</v>
      </c>
      <c r="C4281">
        <v>86.883895999999993</v>
      </c>
      <c r="D4281" s="262">
        <f t="shared" si="135"/>
        <v>0.18639851275338262</v>
      </c>
      <c r="E4281" s="105">
        <v>-1.585343932868644E-2</v>
      </c>
      <c r="G4281">
        <v>4274</v>
      </c>
      <c r="H4281">
        <f t="shared" ca="1" si="136"/>
        <v>5.3120467494946949E-2</v>
      </c>
    </row>
    <row r="4282" spans="2:8">
      <c r="B4282" s="13">
        <v>39492</v>
      </c>
      <c r="C4282">
        <v>73.233315000000005</v>
      </c>
      <c r="D4282" s="262">
        <f t="shared" si="135"/>
        <v>-0.71612284369532764</v>
      </c>
      <c r="E4282" s="105">
        <v>-1.5876646104620123E-2</v>
      </c>
      <c r="G4282">
        <v>4275</v>
      </c>
      <c r="H4282">
        <f t="shared" ca="1" si="136"/>
        <v>2.1772267645926376E-2</v>
      </c>
    </row>
    <row r="4283" spans="2:8">
      <c r="B4283" s="13">
        <v>41718</v>
      </c>
      <c r="C4283">
        <v>257.97537199999999</v>
      </c>
      <c r="D4283" s="262">
        <f t="shared" si="135"/>
        <v>1.0211143409111958</v>
      </c>
      <c r="E4283" s="105">
        <v>-1.5878384068342459E-2</v>
      </c>
      <c r="G4283">
        <v>4276</v>
      </c>
      <c r="H4283">
        <f t="shared" ca="1" si="136"/>
        <v>-1.7376484344020549E-2</v>
      </c>
    </row>
    <row r="4284" spans="2:8">
      <c r="B4284" s="13">
        <v>40541</v>
      </c>
      <c r="C4284">
        <v>127.64016700000001</v>
      </c>
      <c r="D4284" s="262">
        <f t="shared" si="135"/>
        <v>-0.90290650946207462</v>
      </c>
      <c r="E4284" s="105">
        <v>-1.5896086966175952E-2</v>
      </c>
      <c r="G4284">
        <v>4277</v>
      </c>
      <c r="H4284">
        <f t="shared" ca="1" si="136"/>
        <v>-2.8479237021217601E-3</v>
      </c>
    </row>
    <row r="4285" spans="2:8">
      <c r="B4285" s="13">
        <v>43319</v>
      </c>
      <c r="C4285">
        <v>1314.610962</v>
      </c>
      <c r="D4285" s="262">
        <f t="shared" si="135"/>
        <v>49.775653319738687</v>
      </c>
      <c r="E4285" s="105">
        <v>-1.5910851393257822E-2</v>
      </c>
      <c r="G4285">
        <v>4278</v>
      </c>
      <c r="H4285">
        <f t="shared" ca="1" si="136"/>
        <v>1.4081929940670708E-2</v>
      </c>
    </row>
    <row r="4286" spans="2:8">
      <c r="B4286" s="13">
        <v>37859</v>
      </c>
      <c r="C4286">
        <v>25.890577</v>
      </c>
      <c r="D4286" s="262">
        <f t="shared" si="135"/>
        <v>-0.97213005289758458</v>
      </c>
      <c r="E4286" s="105">
        <v>-1.5911807898102912E-2</v>
      </c>
      <c r="G4286">
        <v>4279</v>
      </c>
      <c r="H4286">
        <f t="shared" ca="1" si="136"/>
        <v>-8.6889287398454248E-3</v>
      </c>
    </row>
    <row r="4287" spans="2:8">
      <c r="B4287" s="13">
        <v>44041</v>
      </c>
      <c r="C4287">
        <v>928.97833300000002</v>
      </c>
      <c r="D4287" s="262">
        <f t="shared" si="135"/>
        <v>-0.80275842809931552</v>
      </c>
      <c r="E4287" s="105">
        <v>-1.5949811897014606E-2</v>
      </c>
      <c r="G4287">
        <v>4280</v>
      </c>
      <c r="H4287">
        <f t="shared" ca="1" si="136"/>
        <v>-5.9739106166374518E-2</v>
      </c>
    </row>
    <row r="4288" spans="2:8">
      <c r="B4288" s="13">
        <v>44439</v>
      </c>
      <c r="C4288">
        <v>4709.8505859999996</v>
      </c>
      <c r="D4288" s="262">
        <f t="shared" si="135"/>
        <v>7.6306083923696804</v>
      </c>
      <c r="E4288" s="105">
        <v>-1.5994594143211655E-2</v>
      </c>
      <c r="G4288">
        <v>4281</v>
      </c>
      <c r="H4288">
        <f t="shared" ca="1" si="136"/>
        <v>3.5155425759984933E-2</v>
      </c>
    </row>
    <row r="4289" spans="2:8">
      <c r="B4289" s="13">
        <v>42174</v>
      </c>
      <c r="C4289">
        <v>545.71478300000001</v>
      </c>
      <c r="D4289" s="262">
        <f t="shared" si="135"/>
        <v>-0.32788087636555108</v>
      </c>
      <c r="E4289" s="105">
        <v>-1.6017871905827562E-2</v>
      </c>
      <c r="G4289">
        <v>4282</v>
      </c>
      <c r="H4289">
        <f t="shared" ca="1" si="136"/>
        <v>-2.3938319437101584E-2</v>
      </c>
    </row>
    <row r="4290" spans="2:8">
      <c r="B4290" s="13">
        <v>42230</v>
      </c>
      <c r="C4290">
        <v>811.93164100000001</v>
      </c>
      <c r="D4290" s="262">
        <f t="shared" si="135"/>
        <v>33.280807730584549</v>
      </c>
      <c r="E4290" s="105">
        <v>-1.602955904103329E-2</v>
      </c>
      <c r="G4290">
        <v>4283</v>
      </c>
      <c r="H4290">
        <f t="shared" ca="1" si="136"/>
        <v>-1.1391615429452275E-3</v>
      </c>
    </row>
    <row r="4291" spans="2:8">
      <c r="B4291" s="13">
        <v>37788</v>
      </c>
      <c r="C4291">
        <v>23.684729000000001</v>
      </c>
      <c r="D4291" s="262">
        <f t="shared" si="135"/>
        <v>-0.80059140290827857</v>
      </c>
      <c r="E4291" s="105">
        <v>-1.6053569838790825E-2</v>
      </c>
      <c r="G4291">
        <v>4284</v>
      </c>
      <c r="H4291">
        <f t="shared" ca="1" si="136"/>
        <v>5.4190169508483169E-2</v>
      </c>
    </row>
    <row r="4292" spans="2:8">
      <c r="B4292" s="13">
        <v>40532</v>
      </c>
      <c r="C4292">
        <v>118.77486399999999</v>
      </c>
      <c r="D4292" s="262">
        <f t="shared" si="135"/>
        <v>-0.97558900556431827</v>
      </c>
      <c r="E4292" s="105">
        <v>-1.6054716615771129E-2</v>
      </c>
      <c r="G4292">
        <v>4285</v>
      </c>
      <c r="H4292">
        <f t="shared" ca="1" si="136"/>
        <v>1.1211529112913194E-2</v>
      </c>
    </row>
    <row r="4293" spans="2:8">
      <c r="B4293" s="13">
        <v>44448</v>
      </c>
      <c r="C4293">
        <v>4865.6298829999996</v>
      </c>
      <c r="D4293" s="262">
        <f t="shared" si="135"/>
        <v>-0.16226873890999027</v>
      </c>
      <c r="E4293" s="105">
        <v>-1.6079920493193955E-2</v>
      </c>
      <c r="G4293">
        <v>4286</v>
      </c>
      <c r="H4293">
        <f t="shared" ca="1" si="136"/>
        <v>4.509079128663324E-3</v>
      </c>
    </row>
    <row r="4294" spans="2:8">
      <c r="B4294" s="13">
        <v>44531</v>
      </c>
      <c r="C4294">
        <v>5808.1035160000001</v>
      </c>
      <c r="D4294" s="262">
        <f t="shared" si="135"/>
        <v>145.26455633774583</v>
      </c>
      <c r="E4294" s="105">
        <v>-1.610429773429109E-2</v>
      </c>
      <c r="G4294">
        <v>4287</v>
      </c>
      <c r="H4294">
        <f t="shared" ca="1" si="136"/>
        <v>-1.5700416024756435E-2</v>
      </c>
    </row>
    <row r="4295" spans="2:8">
      <c r="B4295" s="13">
        <v>38208</v>
      </c>
      <c r="C4295">
        <v>39.709575999999998</v>
      </c>
      <c r="D4295" s="262">
        <f t="shared" si="135"/>
        <v>-0.60004300767042307</v>
      </c>
      <c r="E4295" s="105">
        <v>-1.611595000358779E-2</v>
      </c>
      <c r="G4295">
        <v>4288</v>
      </c>
      <c r="H4295">
        <f t="shared" ca="1" si="136"/>
        <v>-7.5581422952768174E-4</v>
      </c>
    </row>
    <row r="4296" spans="2:8">
      <c r="B4296" s="13">
        <v>40186</v>
      </c>
      <c r="C4296">
        <v>99.284615000000002</v>
      </c>
      <c r="D4296" s="262">
        <f t="shared" ref="D4296:D4359" si="137">(C4296-C4297)/C4297</f>
        <v>0.21931338236535042</v>
      </c>
      <c r="E4296" s="105">
        <v>-1.6119734406693308E-2</v>
      </c>
      <c r="G4296">
        <v>4289</v>
      </c>
      <c r="H4296">
        <f t="shared" ca="1" si="136"/>
        <v>3.1425320004013803E-2</v>
      </c>
    </row>
    <row r="4297" spans="2:8">
      <c r="B4297" s="13">
        <v>40868</v>
      </c>
      <c r="C4297">
        <v>81.426659000000001</v>
      </c>
      <c r="D4297" s="262">
        <f t="shared" si="137"/>
        <v>0.27377226733038829</v>
      </c>
      <c r="E4297" s="105">
        <v>-1.612520118122987E-2</v>
      </c>
      <c r="G4297">
        <v>4290</v>
      </c>
      <c r="H4297">
        <f t="shared" ref="H4297:H4360" ca="1" si="138">_xlfn.NORM.INV(RAND(),N$9,N$10)</f>
        <v>-2.7987448747377224E-2</v>
      </c>
    </row>
    <row r="4298" spans="2:8">
      <c r="B4298" s="13">
        <v>38537</v>
      </c>
      <c r="C4298">
        <v>63.925601999999998</v>
      </c>
      <c r="D4298" s="262">
        <f t="shared" si="137"/>
        <v>-0.98967131112643347</v>
      </c>
      <c r="E4298" s="105">
        <v>-1.6170177794112017E-2</v>
      </c>
      <c r="G4298">
        <v>4291</v>
      </c>
      <c r="H4298">
        <f t="shared" ca="1" si="138"/>
        <v>-3.1704897374484634E-2</v>
      </c>
    </row>
    <row r="4299" spans="2:8">
      <c r="B4299" s="13">
        <v>44991</v>
      </c>
      <c r="C4299">
        <v>6189.1303710000002</v>
      </c>
      <c r="D4299" s="262">
        <f t="shared" si="137"/>
        <v>118.6718274901106</v>
      </c>
      <c r="E4299" s="105">
        <v>-1.6174665008302568E-2</v>
      </c>
      <c r="G4299">
        <v>4292</v>
      </c>
      <c r="H4299">
        <f t="shared" ca="1" si="138"/>
        <v>-1.7960746653996187E-2</v>
      </c>
    </row>
    <row r="4300" spans="2:8">
      <c r="B4300" s="13">
        <v>38352</v>
      </c>
      <c r="C4300">
        <v>51.717522000000002</v>
      </c>
      <c r="D4300" s="262">
        <f t="shared" si="137"/>
        <v>-0.29080537912869397</v>
      </c>
      <c r="E4300" s="105">
        <v>-1.6180141709947467E-2</v>
      </c>
      <c r="G4300">
        <v>4293</v>
      </c>
      <c r="H4300">
        <f t="shared" ca="1" si="138"/>
        <v>3.8105733649722862E-2</v>
      </c>
    </row>
    <row r="4301" spans="2:8">
      <c r="B4301" s="13">
        <v>39623</v>
      </c>
      <c r="C4301">
        <v>72.924301</v>
      </c>
      <c r="D4301" s="262">
        <f t="shared" si="137"/>
        <v>1.0174376058732635</v>
      </c>
      <c r="E4301" s="105">
        <v>-1.6184523433866175E-2</v>
      </c>
      <c r="G4301">
        <v>4294</v>
      </c>
      <c r="H4301">
        <f t="shared" ca="1" si="138"/>
        <v>-1.8721152576993073E-2</v>
      </c>
    </row>
    <row r="4302" spans="2:8">
      <c r="B4302" s="13">
        <v>38173</v>
      </c>
      <c r="C4302">
        <v>36.146991999999997</v>
      </c>
      <c r="D4302" s="262">
        <f t="shared" si="137"/>
        <v>-0.95804075346147588</v>
      </c>
      <c r="E4302" s="105">
        <v>-1.6213738505923166E-2</v>
      </c>
      <c r="G4302">
        <v>4295</v>
      </c>
      <c r="H4302">
        <f t="shared" ca="1" si="138"/>
        <v>2.2049437812584906E-3</v>
      </c>
    </row>
    <row r="4303" spans="2:8">
      <c r="B4303" s="13">
        <v>43502</v>
      </c>
      <c r="C4303">
        <v>861.47857699999997</v>
      </c>
      <c r="D4303" s="262">
        <f t="shared" si="137"/>
        <v>13.032035485725734</v>
      </c>
      <c r="E4303" s="105">
        <v>-1.6253035639995948E-2</v>
      </c>
      <c r="G4303">
        <v>4296</v>
      </c>
      <c r="H4303">
        <f t="shared" ca="1" si="138"/>
        <v>-3.0726949335868982E-2</v>
      </c>
    </row>
    <row r="4304" spans="2:8">
      <c r="B4304" s="13">
        <v>38936</v>
      </c>
      <c r="C4304">
        <v>61.393700000000003</v>
      </c>
      <c r="D4304" s="262">
        <f t="shared" si="137"/>
        <v>0.12746950341147778</v>
      </c>
      <c r="E4304" s="105">
        <v>-1.6262544360256051E-2</v>
      </c>
      <c r="G4304">
        <v>4297</v>
      </c>
      <c r="H4304">
        <f t="shared" ca="1" si="138"/>
        <v>-2.1141879027096785E-2</v>
      </c>
    </row>
    <row r="4305" spans="2:8">
      <c r="B4305" s="13">
        <v>38383</v>
      </c>
      <c r="C4305">
        <v>54.452648000000003</v>
      </c>
      <c r="D4305" s="262">
        <f t="shared" si="137"/>
        <v>-0.92888366763525887</v>
      </c>
      <c r="E4305" s="105">
        <v>-1.6270261227613249E-2</v>
      </c>
      <c r="G4305">
        <v>4298</v>
      </c>
      <c r="H4305">
        <f t="shared" ca="1" si="138"/>
        <v>8.175336356655882E-3</v>
      </c>
    </row>
    <row r="4306" spans="2:8">
      <c r="B4306" s="13">
        <v>43003</v>
      </c>
      <c r="C4306">
        <v>765.68414299999995</v>
      </c>
      <c r="D4306" s="262">
        <f t="shared" si="137"/>
        <v>-3.1501186932714101E-2</v>
      </c>
      <c r="E4306" s="105">
        <v>-1.6270433852583525E-2</v>
      </c>
      <c r="G4306">
        <v>4299</v>
      </c>
      <c r="H4306">
        <f t="shared" ca="1" si="138"/>
        <v>1.5004893712039462E-2</v>
      </c>
    </row>
    <row r="4307" spans="2:8">
      <c r="B4307" s="13">
        <v>43039</v>
      </c>
      <c r="C4307">
        <v>790.58862299999998</v>
      </c>
      <c r="D4307" s="262">
        <f t="shared" si="137"/>
        <v>-0.14133053358890355</v>
      </c>
      <c r="E4307" s="105">
        <v>-1.6284948938276349E-2</v>
      </c>
      <c r="G4307">
        <v>4300</v>
      </c>
      <c r="H4307">
        <f t="shared" ca="1" si="138"/>
        <v>-2.2436377398546748E-2</v>
      </c>
    </row>
    <row r="4308" spans="2:8">
      <c r="B4308" s="13">
        <v>43102</v>
      </c>
      <c r="C4308">
        <v>920.71356200000002</v>
      </c>
      <c r="D4308" s="262">
        <f t="shared" si="137"/>
        <v>8.2023902234334827</v>
      </c>
      <c r="E4308" s="105">
        <v>-1.6296897561611297E-2</v>
      </c>
      <c r="G4308">
        <v>4301</v>
      </c>
      <c r="H4308">
        <f t="shared" ca="1" si="138"/>
        <v>8.1862776053046264E-3</v>
      </c>
    </row>
    <row r="4309" spans="2:8">
      <c r="B4309" s="13">
        <v>41274</v>
      </c>
      <c r="C4309">
        <v>100.05156700000001</v>
      </c>
      <c r="D4309" s="262">
        <f t="shared" si="137"/>
        <v>0.26685088833852344</v>
      </c>
      <c r="E4309" s="105">
        <v>-1.6301879001126951E-2</v>
      </c>
      <c r="G4309">
        <v>4302</v>
      </c>
      <c r="H4309">
        <f t="shared" ca="1" si="138"/>
        <v>-1.4523806904067205E-2</v>
      </c>
    </row>
    <row r="4310" spans="2:8">
      <c r="B4310" s="13">
        <v>41428</v>
      </c>
      <c r="C4310">
        <v>78.976592999999994</v>
      </c>
      <c r="D4310" s="262">
        <f t="shared" si="137"/>
        <v>-0.71705434431442594</v>
      </c>
      <c r="E4310" s="105">
        <v>-1.6304454375047094E-2</v>
      </c>
      <c r="G4310">
        <v>4303</v>
      </c>
      <c r="H4310">
        <f t="shared" ca="1" si="138"/>
        <v>-2.4736432909031017E-3</v>
      </c>
    </row>
    <row r="4311" spans="2:8">
      <c r="B4311" s="13">
        <v>41824</v>
      </c>
      <c r="C4311">
        <v>279.12283300000001</v>
      </c>
      <c r="D4311" s="262">
        <f t="shared" si="137"/>
        <v>-0.66086948834571513</v>
      </c>
      <c r="E4311" s="105">
        <v>-1.6324862761231136E-2</v>
      </c>
      <c r="G4311">
        <v>4304</v>
      </c>
      <c r="H4311">
        <f t="shared" ca="1" si="138"/>
        <v>-2.6600960937314946E-3</v>
      </c>
    </row>
    <row r="4312" spans="2:8">
      <c r="B4312" s="13">
        <v>42514</v>
      </c>
      <c r="C4312">
        <v>823.05432099999996</v>
      </c>
      <c r="D4312" s="262">
        <f t="shared" si="137"/>
        <v>11.865627731323022</v>
      </c>
      <c r="E4312" s="105">
        <v>-1.6333194514400469E-2</v>
      </c>
      <c r="G4312">
        <v>4305</v>
      </c>
      <c r="H4312">
        <f t="shared" ca="1" si="138"/>
        <v>-2.0669149811443032E-2</v>
      </c>
    </row>
    <row r="4313" spans="2:8">
      <c r="B4313" s="13">
        <v>38772</v>
      </c>
      <c r="C4313">
        <v>63.973117999999999</v>
      </c>
      <c r="D4313" s="262">
        <f t="shared" si="137"/>
        <v>-0.2461155276534609</v>
      </c>
      <c r="E4313" s="105">
        <v>-1.6341527289295506E-2</v>
      </c>
      <c r="G4313">
        <v>4306</v>
      </c>
      <c r="H4313">
        <f t="shared" ca="1" si="138"/>
        <v>-2.6459358945617331E-3</v>
      </c>
    </row>
    <row r="4314" spans="2:8">
      <c r="B4314" s="13">
        <v>41557</v>
      </c>
      <c r="C4314">
        <v>84.857985999999997</v>
      </c>
      <c r="D4314" s="262">
        <f t="shared" si="137"/>
        <v>-0.65701881674754214</v>
      </c>
      <c r="E4314" s="105">
        <v>-1.6342376710700528E-2</v>
      </c>
      <c r="G4314">
        <v>4307</v>
      </c>
      <c r="H4314">
        <f t="shared" ca="1" si="138"/>
        <v>1.3047887101004178E-2</v>
      </c>
    </row>
    <row r="4315" spans="2:8">
      <c r="B4315" s="13">
        <v>41730</v>
      </c>
      <c r="C4315">
        <v>247.412949</v>
      </c>
      <c r="D4315" s="262">
        <f t="shared" si="137"/>
        <v>2.3896960086815513</v>
      </c>
      <c r="E4315" s="105">
        <v>-1.6369936102417663E-2</v>
      </c>
      <c r="G4315">
        <v>4308</v>
      </c>
      <c r="H4315">
        <f t="shared" ca="1" si="138"/>
        <v>5.1387923392243861E-3</v>
      </c>
    </row>
    <row r="4316" spans="2:8">
      <c r="B4316" s="13">
        <v>38691</v>
      </c>
      <c r="C4316">
        <v>72.989716000000001</v>
      </c>
      <c r="D4316" s="262">
        <f t="shared" si="137"/>
        <v>-0.88723566592768477</v>
      </c>
      <c r="E4316" s="105">
        <v>-1.6400875111505987E-2</v>
      </c>
      <c r="G4316">
        <v>4309</v>
      </c>
      <c r="H4316">
        <f t="shared" ca="1" si="138"/>
        <v>5.6864756135280711E-3</v>
      </c>
    </row>
    <row r="4317" spans="2:8">
      <c r="B4317" s="13">
        <v>42744</v>
      </c>
      <c r="C4317">
        <v>647.276611</v>
      </c>
      <c r="D4317" s="262">
        <f t="shared" si="137"/>
        <v>-0.27038998999943903</v>
      </c>
      <c r="E4317" s="105">
        <v>-1.6406062903070187E-2</v>
      </c>
      <c r="G4317">
        <v>4310</v>
      </c>
      <c r="H4317">
        <f t="shared" ca="1" si="138"/>
        <v>2.2209613098277684E-2</v>
      </c>
    </row>
    <row r="4318" spans="2:8">
      <c r="B4318" s="13">
        <v>42447</v>
      </c>
      <c r="C4318">
        <v>887.15423599999997</v>
      </c>
      <c r="D4318" s="262">
        <f t="shared" si="137"/>
        <v>7.6527461650639577</v>
      </c>
      <c r="E4318" s="105">
        <v>-1.6408201913926689E-2</v>
      </c>
      <c r="G4318">
        <v>4311</v>
      </c>
      <c r="H4318">
        <f t="shared" ca="1" si="138"/>
        <v>1.7031252501389919E-2</v>
      </c>
    </row>
    <row r="4319" spans="2:8">
      <c r="B4319" s="13">
        <v>40592</v>
      </c>
      <c r="C4319">
        <v>102.528633</v>
      </c>
      <c r="D4319" s="262">
        <f t="shared" si="137"/>
        <v>-0.83471659531185016</v>
      </c>
      <c r="E4319" s="105">
        <v>-1.641617817707396E-2</v>
      </c>
      <c r="G4319">
        <v>4312</v>
      </c>
      <c r="H4319">
        <f t="shared" ca="1" si="138"/>
        <v>1.5159940923398774E-2</v>
      </c>
    </row>
    <row r="4320" spans="2:8">
      <c r="B4320" s="13">
        <v>42731</v>
      </c>
      <c r="C4320">
        <v>620.32019000000003</v>
      </c>
      <c r="D4320" s="262">
        <f t="shared" si="137"/>
        <v>19.746664646583223</v>
      </c>
      <c r="E4320" s="105">
        <v>-1.6416692023278612E-2</v>
      </c>
      <c r="G4320">
        <v>4313</v>
      </c>
      <c r="H4320">
        <f t="shared" ca="1" si="138"/>
        <v>3.0086381516308158E-2</v>
      </c>
    </row>
    <row r="4321" spans="2:8">
      <c r="B4321" s="13">
        <v>37931</v>
      </c>
      <c r="C4321">
        <v>29.899754999999999</v>
      </c>
      <c r="D4321" s="262">
        <f t="shared" si="137"/>
        <v>0.29227541873632318</v>
      </c>
      <c r="E4321" s="105">
        <v>-1.6419611069389994E-2</v>
      </c>
      <c r="G4321">
        <v>4314</v>
      </c>
      <c r="H4321">
        <f t="shared" ca="1" si="138"/>
        <v>-5.3971561930016704E-3</v>
      </c>
    </row>
    <row r="4322" spans="2:8">
      <c r="B4322" s="13">
        <v>37700</v>
      </c>
      <c r="C4322">
        <v>23.137293</v>
      </c>
      <c r="D4322" s="262">
        <f t="shared" si="137"/>
        <v>-0.96730503813457891</v>
      </c>
      <c r="E4322" s="105">
        <v>-1.6427037596692801E-2</v>
      </c>
      <c r="G4322">
        <v>4315</v>
      </c>
      <c r="H4322">
        <f t="shared" ca="1" si="138"/>
        <v>-4.3969495737934218E-2</v>
      </c>
    </row>
    <row r="4323" spans="2:8">
      <c r="B4323" s="13">
        <v>42627</v>
      </c>
      <c r="C4323">
        <v>707.67150900000001</v>
      </c>
      <c r="D4323" s="262">
        <f t="shared" si="137"/>
        <v>3.4773203207393677</v>
      </c>
      <c r="E4323" s="105">
        <v>-1.6431783566586176E-2</v>
      </c>
      <c r="G4323">
        <v>4316</v>
      </c>
      <c r="H4323">
        <f t="shared" ca="1" si="138"/>
        <v>-7.6204009996533359E-2</v>
      </c>
    </row>
    <row r="4324" spans="2:8">
      <c r="B4324" s="13">
        <v>41626</v>
      </c>
      <c r="C4324">
        <v>158.05693099999999</v>
      </c>
      <c r="D4324" s="262">
        <f t="shared" si="137"/>
        <v>-0.9809218285176583</v>
      </c>
      <c r="E4324" s="105">
        <v>-1.6432449707116381E-2</v>
      </c>
      <c r="G4324">
        <v>4317</v>
      </c>
      <c r="H4324">
        <f t="shared" ca="1" si="138"/>
        <v>-7.4005027233776163E-3</v>
      </c>
    </row>
    <row r="4325" spans="2:8">
      <c r="B4325" s="13">
        <v>45250</v>
      </c>
      <c r="C4325">
        <v>8284.7001949999994</v>
      </c>
      <c r="D4325" s="262">
        <f t="shared" si="137"/>
        <v>-5.8754420800213911E-2</v>
      </c>
      <c r="E4325">
        <v>-1.6448497313982201E-2</v>
      </c>
      <c r="G4325">
        <v>4318</v>
      </c>
      <c r="H4325">
        <f t="shared" ca="1" si="138"/>
        <v>2.3640114638574895E-2</v>
      </c>
    </row>
    <row r="4326" spans="2:8">
      <c r="B4326" s="13">
        <v>44802</v>
      </c>
      <c r="C4326">
        <v>8801.8476559999999</v>
      </c>
      <c r="D4326" s="262">
        <f t="shared" si="137"/>
        <v>90.624841308899235</v>
      </c>
      <c r="E4326" s="105">
        <v>-1.6453743598339225E-2</v>
      </c>
      <c r="G4326">
        <v>4319</v>
      </c>
      <c r="H4326">
        <f t="shared" ca="1" si="138"/>
        <v>-2.8240790315149002E-2</v>
      </c>
    </row>
    <row r="4327" spans="2:8">
      <c r="B4327" s="13">
        <v>41094</v>
      </c>
      <c r="C4327">
        <v>96.063987999999995</v>
      </c>
      <c r="D4327" s="262">
        <f t="shared" si="137"/>
        <v>-0.93509230150674294</v>
      </c>
      <c r="E4327" s="105">
        <v>-1.6482409131881783E-2</v>
      </c>
      <c r="G4327">
        <v>4320</v>
      </c>
      <c r="H4327">
        <f t="shared" ca="1" si="138"/>
        <v>-3.1246102540430948E-2</v>
      </c>
    </row>
    <row r="4328" spans="2:8">
      <c r="B4328" s="13">
        <v>44133</v>
      </c>
      <c r="C4328">
        <v>1480.009155</v>
      </c>
      <c r="D4328" s="262">
        <f t="shared" si="137"/>
        <v>44.579745367247902</v>
      </c>
      <c r="E4328" s="105">
        <v>-1.649169681507439E-2</v>
      </c>
      <c r="G4328">
        <v>4321</v>
      </c>
      <c r="H4328">
        <f t="shared" ca="1" si="138"/>
        <v>-3.9189250878541936E-2</v>
      </c>
    </row>
    <row r="4329" spans="2:8">
      <c r="B4329" s="13">
        <v>39855</v>
      </c>
      <c r="C4329">
        <v>32.470764000000003</v>
      </c>
      <c r="D4329" s="262">
        <f t="shared" si="137"/>
        <v>-0.56353757443764108</v>
      </c>
      <c r="E4329" s="105">
        <v>-1.6524364391956339E-2</v>
      </c>
      <c r="G4329">
        <v>4322</v>
      </c>
      <c r="H4329">
        <f t="shared" ca="1" si="138"/>
        <v>4.3514998388098192E-2</v>
      </c>
    </row>
    <row r="4330" spans="2:8">
      <c r="B4330" s="13">
        <v>38607</v>
      </c>
      <c r="C4330">
        <v>74.395325</v>
      </c>
      <c r="D4330" s="262">
        <f t="shared" si="137"/>
        <v>-0.24106627096258995</v>
      </c>
      <c r="E4330" s="105">
        <v>-1.6542230730782891E-2</v>
      </c>
      <c r="G4330">
        <v>4323</v>
      </c>
      <c r="H4330">
        <f t="shared" ca="1" si="138"/>
        <v>3.0461835327879192E-2</v>
      </c>
    </row>
    <row r="4331" spans="2:8">
      <c r="B4331" s="13">
        <v>39422</v>
      </c>
      <c r="C4331">
        <v>98.026115000000004</v>
      </c>
      <c r="D4331" s="262">
        <f t="shared" si="137"/>
        <v>-0.9877730164760925</v>
      </c>
      <c r="E4331" s="105">
        <v>-1.6593749632261363E-2</v>
      </c>
      <c r="G4331">
        <v>4324</v>
      </c>
      <c r="H4331">
        <f t="shared" ca="1" si="138"/>
        <v>5.29609951288861E-2</v>
      </c>
    </row>
    <row r="4332" spans="2:8">
      <c r="B4332" s="13">
        <v>44706</v>
      </c>
      <c r="C4332">
        <v>8017.1953130000002</v>
      </c>
      <c r="D4332" s="262">
        <f t="shared" si="137"/>
        <v>108.76276231079802</v>
      </c>
      <c r="E4332" s="105">
        <v>-1.6595533035507554E-2</v>
      </c>
      <c r="G4332">
        <v>4325</v>
      </c>
      <c r="H4332">
        <f t="shared" ca="1" si="138"/>
        <v>7.1038575416669775E-2</v>
      </c>
    </row>
    <row r="4333" spans="2:8">
      <c r="B4333" s="13">
        <v>38580</v>
      </c>
      <c r="C4333">
        <v>73.041122000000001</v>
      </c>
      <c r="D4333" s="262">
        <f t="shared" si="137"/>
        <v>0.34714553118355151</v>
      </c>
      <c r="E4333" s="105">
        <v>-1.661655536141602E-2</v>
      </c>
      <c r="G4333">
        <v>4326</v>
      </c>
      <c r="H4333">
        <f t="shared" ca="1" si="138"/>
        <v>-3.0065536540597269E-2</v>
      </c>
    </row>
    <row r="4334" spans="2:8">
      <c r="B4334" s="13">
        <v>38293</v>
      </c>
      <c r="C4334">
        <v>54.219177000000002</v>
      </c>
      <c r="D4334" s="262">
        <f t="shared" si="137"/>
        <v>-0.95714690952782155</v>
      </c>
      <c r="E4334" s="105">
        <v>-1.6636381799567494E-2</v>
      </c>
      <c r="G4334">
        <v>4327</v>
      </c>
      <c r="H4334">
        <f t="shared" ca="1" si="138"/>
        <v>-4.0565954160176929E-2</v>
      </c>
    </row>
    <row r="4335" spans="2:8">
      <c r="B4335" s="13">
        <v>43283</v>
      </c>
      <c r="C4335">
        <v>1265.2337649999999</v>
      </c>
      <c r="D4335" s="262">
        <f t="shared" si="137"/>
        <v>15.507672333536366</v>
      </c>
      <c r="E4335" s="105">
        <v>-1.664833515797377E-2</v>
      </c>
      <c r="G4335">
        <v>4328</v>
      </c>
      <c r="H4335">
        <f t="shared" ca="1" si="138"/>
        <v>-1.8334096002508713E-2</v>
      </c>
    </row>
    <row r="4336" spans="2:8">
      <c r="B4336" s="13">
        <v>41498</v>
      </c>
      <c r="C4336">
        <v>76.645195000000001</v>
      </c>
      <c r="D4336" s="262">
        <f t="shared" si="137"/>
        <v>-0.65256645035604244</v>
      </c>
      <c r="E4336" s="105">
        <v>-1.6652245253247024E-2</v>
      </c>
      <c r="G4336">
        <v>4329</v>
      </c>
      <c r="H4336">
        <f t="shared" ca="1" si="138"/>
        <v>-7.0200947757116869E-2</v>
      </c>
    </row>
    <row r="4337" spans="2:8">
      <c r="B4337" s="13">
        <v>41778</v>
      </c>
      <c r="C4337">
        <v>220.60389699999999</v>
      </c>
      <c r="D4337" s="262">
        <f t="shared" si="137"/>
        <v>-0.76647676958663435</v>
      </c>
      <c r="E4337" s="105">
        <v>-1.6658285527916476E-2</v>
      </c>
      <c r="G4337">
        <v>4330</v>
      </c>
      <c r="H4337">
        <f t="shared" ca="1" si="138"/>
        <v>3.0683978978700985E-2</v>
      </c>
    </row>
    <row r="4338" spans="2:8">
      <c r="B4338" s="13">
        <v>43194</v>
      </c>
      <c r="C4338">
        <v>944.67645300000004</v>
      </c>
      <c r="D4338" s="262">
        <f t="shared" si="137"/>
        <v>-0.42325227033821983</v>
      </c>
      <c r="E4338" s="105">
        <v>-1.6661739877271931E-2</v>
      </c>
      <c r="G4338">
        <v>4331</v>
      </c>
      <c r="H4338">
        <f t="shared" ca="1" si="138"/>
        <v>2.3624061795756664E-2</v>
      </c>
    </row>
    <row r="4339" spans="2:8">
      <c r="B4339" s="13">
        <v>44169</v>
      </c>
      <c r="C4339">
        <v>1637.9370120000001</v>
      </c>
      <c r="D4339" s="262">
        <f t="shared" si="137"/>
        <v>0.76544586467091968</v>
      </c>
      <c r="E4339" s="105">
        <v>-1.6665557251060236E-2</v>
      </c>
      <c r="G4339">
        <v>4332</v>
      </c>
      <c r="H4339">
        <f t="shared" ca="1" si="138"/>
        <v>-2.7707715666079807E-2</v>
      </c>
    </row>
    <row r="4340" spans="2:8">
      <c r="B4340" s="13">
        <v>43187</v>
      </c>
      <c r="C4340">
        <v>927.77526899999998</v>
      </c>
      <c r="D4340" s="262">
        <f t="shared" si="137"/>
        <v>0.51627268059474485</v>
      </c>
      <c r="E4340" s="105">
        <v>-1.6665809379469411E-2</v>
      </c>
      <c r="G4340">
        <v>4333</v>
      </c>
      <c r="H4340">
        <f t="shared" ca="1" si="138"/>
        <v>-3.5390307659323793E-2</v>
      </c>
    </row>
    <row r="4341" spans="2:8">
      <c r="B4341" s="13">
        <v>42885</v>
      </c>
      <c r="C4341">
        <v>611.87890600000003</v>
      </c>
      <c r="D4341" s="262">
        <f t="shared" si="137"/>
        <v>-0.50846063484315152</v>
      </c>
      <c r="E4341" s="105">
        <v>-1.667605519760653E-2</v>
      </c>
      <c r="G4341">
        <v>4334</v>
      </c>
      <c r="H4341">
        <f t="shared" ca="1" si="138"/>
        <v>6.5654591922827835E-3</v>
      </c>
    </row>
    <row r="4342" spans="2:8">
      <c r="B4342" s="13">
        <v>43354</v>
      </c>
      <c r="C4342">
        <v>1244.8217770000001</v>
      </c>
      <c r="D4342" s="262">
        <f t="shared" si="137"/>
        <v>0.29032927369654776</v>
      </c>
      <c r="E4342" s="105">
        <v>-1.6677254606057661E-2</v>
      </c>
      <c r="G4342">
        <v>4335</v>
      </c>
      <c r="H4342">
        <f t="shared" ca="1" si="138"/>
        <v>2.4196131810421906E-2</v>
      </c>
    </row>
    <row r="4343" spans="2:8">
      <c r="B4343" s="13">
        <v>43196</v>
      </c>
      <c r="C4343">
        <v>964.73187299999995</v>
      </c>
      <c r="D4343" s="262">
        <f t="shared" si="137"/>
        <v>15.480104275452415</v>
      </c>
      <c r="E4343" s="105">
        <v>-1.6698773409704104E-2</v>
      </c>
      <c r="G4343">
        <v>4336</v>
      </c>
      <c r="H4343">
        <f t="shared" ca="1" si="138"/>
        <v>-1.3093662892734783E-2</v>
      </c>
    </row>
    <row r="4344" spans="2:8">
      <c r="B4344" s="13">
        <v>38896</v>
      </c>
      <c r="C4344">
        <v>58.539185000000003</v>
      </c>
      <c r="D4344" s="262">
        <f t="shared" si="137"/>
        <v>-0.22207993525658826</v>
      </c>
      <c r="E4344" s="105">
        <v>-1.6700137793236345E-2</v>
      </c>
      <c r="G4344">
        <v>4337</v>
      </c>
      <c r="H4344">
        <f t="shared" ca="1" si="138"/>
        <v>1.9901937485651811E-3</v>
      </c>
    </row>
    <row r="4345" spans="2:8">
      <c r="B4345" s="13">
        <v>39637</v>
      </c>
      <c r="C4345">
        <v>75.250900000000001</v>
      </c>
      <c r="D4345" s="262">
        <f t="shared" si="137"/>
        <v>-0.65308014766060063</v>
      </c>
      <c r="E4345" s="105">
        <v>-1.6715749930690672E-2</v>
      </c>
      <c r="G4345">
        <v>4338</v>
      </c>
      <c r="H4345">
        <f t="shared" ca="1" si="138"/>
        <v>4.5139779826328219E-2</v>
      </c>
    </row>
    <row r="4346" spans="2:8">
      <c r="B4346" s="13">
        <v>41775</v>
      </c>
      <c r="C4346">
        <v>216.911484</v>
      </c>
      <c r="D4346" s="262">
        <f t="shared" si="137"/>
        <v>-0.68250060258385492</v>
      </c>
      <c r="E4346" s="105">
        <v>-1.6737750557507095E-2</v>
      </c>
      <c r="G4346">
        <v>4339</v>
      </c>
      <c r="H4346">
        <f t="shared" ca="1" si="138"/>
        <v>2.4614298099967666E-2</v>
      </c>
    </row>
    <row r="4347" spans="2:8">
      <c r="B4347" s="13">
        <v>42825</v>
      </c>
      <c r="C4347">
        <v>683.18707300000005</v>
      </c>
      <c r="D4347" s="262">
        <f t="shared" si="137"/>
        <v>-0.91789670224330155</v>
      </c>
      <c r="E4347" s="105">
        <v>-1.6746603139926479E-2</v>
      </c>
      <c r="G4347">
        <v>4340</v>
      </c>
      <c r="H4347">
        <f t="shared" ca="1" si="138"/>
        <v>-1.4124705975657244E-2</v>
      </c>
    </row>
    <row r="4348" spans="2:8">
      <c r="B4348" s="13">
        <v>44764</v>
      </c>
      <c r="C4348">
        <v>8321.0673829999996</v>
      </c>
      <c r="D4348" s="262">
        <f t="shared" si="137"/>
        <v>35.472659853582805</v>
      </c>
      <c r="E4348" s="105">
        <v>-1.677731153047236E-2</v>
      </c>
      <c r="G4348">
        <v>4341</v>
      </c>
      <c r="H4348">
        <f t="shared" ca="1" si="138"/>
        <v>2.7260263233342057E-2</v>
      </c>
    </row>
    <row r="4349" spans="2:8">
      <c r="B4349" s="13">
        <v>41695</v>
      </c>
      <c r="C4349">
        <v>228.14534</v>
      </c>
      <c r="D4349" s="262">
        <f t="shared" si="137"/>
        <v>5.6816445164821356</v>
      </c>
      <c r="E4349" s="105">
        <v>-1.6780785417411851E-2</v>
      </c>
      <c r="G4349">
        <v>4342</v>
      </c>
      <c r="H4349">
        <f t="shared" ca="1" si="138"/>
        <v>-2.2386084450486985E-2</v>
      </c>
    </row>
    <row r="4350" spans="2:8">
      <c r="B4350" s="13">
        <v>39923</v>
      </c>
      <c r="C4350">
        <v>34.145088000000001</v>
      </c>
      <c r="D4350" s="262">
        <f t="shared" si="137"/>
        <v>0.17034620119009974</v>
      </c>
      <c r="E4350" s="105">
        <v>-1.6793396185830409E-2</v>
      </c>
      <c r="G4350">
        <v>4343</v>
      </c>
      <c r="H4350">
        <f t="shared" ca="1" si="138"/>
        <v>-2.7543913757561832E-2</v>
      </c>
    </row>
    <row r="4351" spans="2:8">
      <c r="B4351" s="13">
        <v>38044</v>
      </c>
      <c r="C4351">
        <v>29.175203</v>
      </c>
      <c r="D4351" s="262">
        <f t="shared" si="137"/>
        <v>0.35022357556800504</v>
      </c>
      <c r="E4351" s="105">
        <v>-1.682032638642111E-2</v>
      </c>
      <c r="G4351">
        <v>4344</v>
      </c>
      <c r="H4351">
        <f t="shared" ca="1" si="138"/>
        <v>2.8174425977222698E-2</v>
      </c>
    </row>
    <row r="4352" spans="2:8">
      <c r="B4352" s="13">
        <v>37768</v>
      </c>
      <c r="C4352">
        <v>21.607683000000002</v>
      </c>
      <c r="D4352" s="262">
        <f t="shared" si="137"/>
        <v>-0.80570365434093882</v>
      </c>
      <c r="E4352" s="105">
        <v>-1.684988768318877E-2</v>
      </c>
      <c r="G4352">
        <v>4345</v>
      </c>
      <c r="H4352">
        <f t="shared" ca="1" si="138"/>
        <v>-1.4631296627294985E-2</v>
      </c>
    </row>
    <row r="4353" spans="2:8">
      <c r="B4353" s="13">
        <v>40374</v>
      </c>
      <c r="C4353">
        <v>111.20993</v>
      </c>
      <c r="D4353" s="262">
        <f t="shared" si="137"/>
        <v>-0.83794901723951343</v>
      </c>
      <c r="E4353" s="105">
        <v>-1.6858774197955527E-2</v>
      </c>
      <c r="G4353">
        <v>4346</v>
      </c>
      <c r="H4353">
        <f t="shared" ca="1" si="138"/>
        <v>1.1835787432835329E-2</v>
      </c>
    </row>
    <row r="4354" spans="2:8">
      <c r="B4354" s="13">
        <v>42786</v>
      </c>
      <c r="C4354">
        <v>686.26507600000002</v>
      </c>
      <c r="D4354" s="262">
        <f t="shared" si="137"/>
        <v>9.6136366947450291</v>
      </c>
      <c r="E4354" s="105">
        <v>-1.6869982895102529E-2</v>
      </c>
      <c r="G4354">
        <v>4347</v>
      </c>
      <c r="H4354">
        <f t="shared" ca="1" si="138"/>
        <v>1.5025875594817805E-2</v>
      </c>
    </row>
    <row r="4355" spans="2:8">
      <c r="B4355" s="13">
        <v>38755</v>
      </c>
      <c r="C4355">
        <v>64.658805999999998</v>
      </c>
      <c r="D4355" s="262">
        <f t="shared" si="137"/>
        <v>-0.41388930334571511</v>
      </c>
      <c r="E4355" s="105">
        <v>-1.6940035412401716E-2</v>
      </c>
      <c r="G4355">
        <v>4348</v>
      </c>
      <c r="H4355">
        <f t="shared" ca="1" si="138"/>
        <v>-2.7569934659242687E-4</v>
      </c>
    </row>
    <row r="4356" spans="2:8">
      <c r="B4356" s="13">
        <v>40252</v>
      </c>
      <c r="C4356">
        <v>110.31842</v>
      </c>
      <c r="D4356" s="262">
        <f t="shared" si="137"/>
        <v>-0.80025762210955853</v>
      </c>
      <c r="E4356" s="105">
        <v>-1.6940175880582935E-2</v>
      </c>
      <c r="G4356">
        <v>4349</v>
      </c>
      <c r="H4356">
        <f t="shared" ca="1" si="138"/>
        <v>-3.1965786808533667E-2</v>
      </c>
    </row>
    <row r="4357" spans="2:8">
      <c r="B4357" s="13">
        <v>42191</v>
      </c>
      <c r="C4357">
        <v>552.30352800000003</v>
      </c>
      <c r="D4357" s="262">
        <f t="shared" si="137"/>
        <v>4.5124462566122858</v>
      </c>
      <c r="E4357" s="105">
        <v>-1.6944322143226713E-2</v>
      </c>
      <c r="G4357">
        <v>4350</v>
      </c>
      <c r="H4357">
        <f t="shared" ca="1" si="138"/>
        <v>4.5751804866418343E-3</v>
      </c>
    </row>
    <row r="4358" spans="2:8">
      <c r="B4358" s="13">
        <v>39175</v>
      </c>
      <c r="C4358">
        <v>100.192093</v>
      </c>
      <c r="D4358" s="262">
        <f t="shared" si="137"/>
        <v>-0.97655590004254866</v>
      </c>
      <c r="E4358" s="105">
        <v>-1.694626008947098E-2</v>
      </c>
      <c r="G4358">
        <v>4351</v>
      </c>
      <c r="H4358">
        <f t="shared" ca="1" si="138"/>
        <v>6.3850315804974273E-2</v>
      </c>
    </row>
    <row r="4359" spans="2:8">
      <c r="B4359" s="13">
        <v>44421</v>
      </c>
      <c r="C4359">
        <v>4273.6591799999997</v>
      </c>
      <c r="D4359" s="262">
        <f t="shared" si="137"/>
        <v>65.23603887438729</v>
      </c>
      <c r="E4359" s="105">
        <v>-1.6973732147259821E-2</v>
      </c>
      <c r="G4359">
        <v>4352</v>
      </c>
      <c r="H4359">
        <f t="shared" ca="1" si="138"/>
        <v>-3.6576939220082042E-3</v>
      </c>
    </row>
    <row r="4360" spans="2:8">
      <c r="B4360" s="13">
        <v>38800</v>
      </c>
      <c r="C4360">
        <v>64.521659999999997</v>
      </c>
      <c r="D4360" s="262">
        <f t="shared" ref="D4360:D4423" si="139">(C4360-C4361)/C4361</f>
        <v>-0.89072879269789595</v>
      </c>
      <c r="E4360" s="105">
        <v>-1.6975776054194796E-2</v>
      </c>
      <c r="G4360">
        <v>4353</v>
      </c>
      <c r="H4360">
        <f t="shared" ca="1" si="138"/>
        <v>-4.848296530321595E-3</v>
      </c>
    </row>
    <row r="4361" spans="2:8">
      <c r="B4361" s="13">
        <v>43691</v>
      </c>
      <c r="C4361">
        <v>590.47265600000003</v>
      </c>
      <c r="D4361" s="262">
        <f t="shared" si="139"/>
        <v>3.997316947039427</v>
      </c>
      <c r="E4361" s="105">
        <v>-1.7002158640031829E-2</v>
      </c>
      <c r="G4361">
        <v>4354</v>
      </c>
      <c r="H4361">
        <f t="shared" ref="H4361:H4424" ca="1" si="140">_xlfn.NORM.INV(RAND(),N$9,N$10)</f>
        <v>4.6657750495460622E-2</v>
      </c>
    </row>
    <row r="4362" spans="2:8">
      <c r="B4362" s="13">
        <v>39258</v>
      </c>
      <c r="C4362">
        <v>118.15793600000001</v>
      </c>
      <c r="D4362" s="262">
        <f t="shared" si="139"/>
        <v>-0.92148836166459269</v>
      </c>
      <c r="E4362" s="105">
        <v>-1.7034345308439416E-2</v>
      </c>
      <c r="G4362">
        <v>4355</v>
      </c>
      <c r="H4362">
        <f t="shared" ca="1" si="140"/>
        <v>1.0338811384302354E-2</v>
      </c>
    </row>
    <row r="4363" spans="2:8">
      <c r="B4363" s="13">
        <v>44155</v>
      </c>
      <c r="C4363">
        <v>1504.9735109999999</v>
      </c>
      <c r="D4363" s="262">
        <f t="shared" si="139"/>
        <v>23.082927748888959</v>
      </c>
      <c r="E4363" s="105">
        <v>-1.7041909673750019E-2</v>
      </c>
      <c r="G4363">
        <v>4356</v>
      </c>
      <c r="H4363">
        <f t="shared" ca="1" si="140"/>
        <v>-2.5165082982070184E-2</v>
      </c>
    </row>
    <row r="4364" spans="2:8">
      <c r="B4364" s="13">
        <v>38520</v>
      </c>
      <c r="C4364">
        <v>62.491301999999997</v>
      </c>
      <c r="D4364" s="262">
        <f t="shared" si="139"/>
        <v>-0.98922024062719227</v>
      </c>
      <c r="E4364" s="105">
        <v>-1.7051481394771927E-2</v>
      </c>
      <c r="G4364">
        <v>4357</v>
      </c>
      <c r="H4364">
        <f t="shared" ca="1" si="140"/>
        <v>-5.4193663914186875E-2</v>
      </c>
    </row>
    <row r="4365" spans="2:8">
      <c r="B4365" s="13">
        <v>44498</v>
      </c>
      <c r="C4365">
        <v>5797.0961909999996</v>
      </c>
      <c r="D4365" s="262">
        <f t="shared" si="139"/>
        <v>63.181520074388651</v>
      </c>
      <c r="E4365" s="105">
        <v>-1.7056629178884446E-2</v>
      </c>
      <c r="G4365">
        <v>4358</v>
      </c>
      <c r="H4365">
        <f t="shared" ca="1" si="140"/>
        <v>-1.6175912556155334E-2</v>
      </c>
    </row>
    <row r="4366" spans="2:8">
      <c r="B4366" s="13">
        <v>41081</v>
      </c>
      <c r="C4366">
        <v>90.323447999999999</v>
      </c>
      <c r="D4366" s="262">
        <f t="shared" si="139"/>
        <v>0.30684486535049027</v>
      </c>
      <c r="E4366" s="105">
        <v>-1.705840251251704E-2</v>
      </c>
      <c r="G4366">
        <v>4359</v>
      </c>
      <c r="H4366">
        <f t="shared" ca="1" si="140"/>
        <v>2.1954975175635345E-2</v>
      </c>
    </row>
    <row r="4367" spans="2:8">
      <c r="B4367" s="13">
        <v>38687</v>
      </c>
      <c r="C4367">
        <v>69.115662</v>
      </c>
      <c r="D4367" s="262">
        <f t="shared" si="139"/>
        <v>0.1430157018241853</v>
      </c>
      <c r="E4367" s="105">
        <v>-1.7064780890244297E-2</v>
      </c>
      <c r="G4367">
        <v>4360</v>
      </c>
      <c r="H4367">
        <f t="shared" ca="1" si="140"/>
        <v>7.0948272035354486E-3</v>
      </c>
    </row>
    <row r="4368" spans="2:8">
      <c r="B4368" s="13">
        <v>38925</v>
      </c>
      <c r="C4368">
        <v>60.467815000000002</v>
      </c>
      <c r="D4368" s="262">
        <f t="shared" si="139"/>
        <v>-0.18423390535978099</v>
      </c>
      <c r="E4368" s="105">
        <v>-1.707675867569201E-2</v>
      </c>
      <c r="G4368">
        <v>4361</v>
      </c>
      <c r="H4368">
        <f t="shared" ca="1" si="140"/>
        <v>3.5143365159285719E-2</v>
      </c>
    </row>
    <row r="4369" spans="2:8">
      <c r="B4369" s="13">
        <v>39624</v>
      </c>
      <c r="C4369">
        <v>74.123962000000006</v>
      </c>
      <c r="D4369" s="262">
        <f t="shared" si="139"/>
        <v>-0.15429306986718669</v>
      </c>
      <c r="E4369" s="105">
        <v>-1.711266287566297E-2</v>
      </c>
      <c r="G4369">
        <v>4362</v>
      </c>
      <c r="H4369">
        <f t="shared" ca="1" si="140"/>
        <v>1.6911322926903376E-2</v>
      </c>
    </row>
    <row r="4370" spans="2:8">
      <c r="B4370" s="13">
        <v>39435</v>
      </c>
      <c r="C4370">
        <v>87.647339000000002</v>
      </c>
      <c r="D4370" s="262">
        <f t="shared" si="139"/>
        <v>-0.89103423040358165</v>
      </c>
      <c r="E4370" s="105">
        <v>-1.7121577879847517E-2</v>
      </c>
      <c r="G4370">
        <v>4363</v>
      </c>
      <c r="H4370">
        <f t="shared" ca="1" si="140"/>
        <v>-4.9050460809281479E-2</v>
      </c>
    </row>
    <row r="4371" spans="2:8">
      <c r="B4371" s="13">
        <v>43608</v>
      </c>
      <c r="C4371">
        <v>804.356628</v>
      </c>
      <c r="D4371" s="262">
        <f t="shared" si="139"/>
        <v>6.9662870816045119</v>
      </c>
      <c r="E4371" s="105">
        <v>-1.7159354506766134E-2</v>
      </c>
      <c r="G4371">
        <v>4364</v>
      </c>
      <c r="H4371">
        <f t="shared" ca="1" si="140"/>
        <v>5.7081505762765133E-2</v>
      </c>
    </row>
    <row r="4372" spans="2:8">
      <c r="B4372" s="13">
        <v>40330</v>
      </c>
      <c r="C4372">
        <v>100.970078</v>
      </c>
      <c r="D4372" s="262">
        <f t="shared" si="139"/>
        <v>-0.62110324008977846</v>
      </c>
      <c r="E4372" s="105">
        <v>-1.7168783653815415E-2</v>
      </c>
      <c r="G4372">
        <v>4365</v>
      </c>
      <c r="H4372">
        <f t="shared" ca="1" si="140"/>
        <v>-1.2722181691506627E-2</v>
      </c>
    </row>
    <row r="4373" spans="2:8">
      <c r="B4373" s="13">
        <v>41898</v>
      </c>
      <c r="C4373">
        <v>266.48440599999998</v>
      </c>
      <c r="D4373" s="262">
        <f t="shared" si="139"/>
        <v>-0.96093817484076216</v>
      </c>
      <c r="E4373" s="105">
        <v>-1.7177906729697139E-2</v>
      </c>
      <c r="G4373">
        <v>4366</v>
      </c>
      <c r="H4373">
        <f t="shared" ca="1" si="140"/>
        <v>1.7598371049645397E-2</v>
      </c>
    </row>
    <row r="4374" spans="2:8">
      <c r="B4374" s="13">
        <v>44862</v>
      </c>
      <c r="C4374">
        <v>6822.1186520000001</v>
      </c>
      <c r="D4374" s="262">
        <f t="shared" si="139"/>
        <v>273.59816172165785</v>
      </c>
      <c r="E4374" s="105">
        <v>-1.7188734832589005E-2</v>
      </c>
      <c r="G4374">
        <v>4367</v>
      </c>
      <c r="H4374">
        <f t="shared" ca="1" si="140"/>
        <v>-9.4322540224724555E-3</v>
      </c>
    </row>
    <row r="4375" spans="2:8">
      <c r="B4375" s="13">
        <v>37826</v>
      </c>
      <c r="C4375">
        <v>24.844007000000001</v>
      </c>
      <c r="D4375" s="262">
        <f t="shared" si="139"/>
        <v>-0.97004262313494627</v>
      </c>
      <c r="E4375" s="105">
        <v>-1.7197340657961697E-2</v>
      </c>
      <c r="G4375">
        <v>4368</v>
      </c>
      <c r="H4375">
        <f t="shared" ca="1" si="140"/>
        <v>1.2481114031995444E-2</v>
      </c>
    </row>
    <row r="4376" spans="2:8">
      <c r="B4376" s="13">
        <v>43496</v>
      </c>
      <c r="C4376">
        <v>829.31182899999999</v>
      </c>
      <c r="D4376" s="262">
        <f t="shared" si="139"/>
        <v>-0.8547006059475083</v>
      </c>
      <c r="E4376" s="105">
        <v>-1.7204470275740631E-2</v>
      </c>
      <c r="G4376">
        <v>4369</v>
      </c>
      <c r="H4376">
        <f t="shared" ca="1" si="140"/>
        <v>3.5195310646040806E-3</v>
      </c>
    </row>
    <row r="4377" spans="2:8">
      <c r="B4377" s="13">
        <v>44530</v>
      </c>
      <c r="C4377">
        <v>5707.6069340000004</v>
      </c>
      <c r="D4377" s="262">
        <f t="shared" si="139"/>
        <v>22.783340770931165</v>
      </c>
      <c r="E4377" s="105">
        <v>-1.7302822121395497E-2</v>
      </c>
      <c r="G4377">
        <v>4370</v>
      </c>
      <c r="H4377">
        <f t="shared" ca="1" si="140"/>
        <v>-4.5449072583246097E-2</v>
      </c>
    </row>
    <row r="4378" spans="2:8">
      <c r="B4378" s="13">
        <v>41724</v>
      </c>
      <c r="C4378">
        <v>239.98339799999999</v>
      </c>
      <c r="D4378" s="262">
        <f t="shared" si="139"/>
        <v>-0.95930892253652</v>
      </c>
      <c r="E4378" s="105">
        <v>-1.731869181573964E-2</v>
      </c>
      <c r="G4378">
        <v>4371</v>
      </c>
      <c r="H4378">
        <f t="shared" ca="1" si="140"/>
        <v>-4.0082887008134227E-2</v>
      </c>
    </row>
    <row r="4379" spans="2:8">
      <c r="B4379" s="13">
        <v>44501</v>
      </c>
      <c r="C4379">
        <v>5897.6909180000002</v>
      </c>
      <c r="D4379" s="262">
        <f t="shared" si="139"/>
        <v>6.0258598811820763</v>
      </c>
      <c r="E4379" s="105">
        <v>-1.7344678891390353E-2</v>
      </c>
      <c r="G4379">
        <v>4372</v>
      </c>
      <c r="H4379">
        <f t="shared" ca="1" si="140"/>
        <v>-8.9731171358701109E-2</v>
      </c>
    </row>
    <row r="4380" spans="2:8">
      <c r="B4380" s="13">
        <v>42516</v>
      </c>
      <c r="C4380">
        <v>839.42620799999997</v>
      </c>
      <c r="D4380" s="262">
        <f t="shared" si="139"/>
        <v>-0.8915738489860624</v>
      </c>
      <c r="E4380" s="105">
        <v>-1.7351515650738242E-2</v>
      </c>
      <c r="G4380">
        <v>4373</v>
      </c>
      <c r="H4380">
        <f t="shared" ca="1" si="140"/>
        <v>-2.9166108871768029E-2</v>
      </c>
    </row>
    <row r="4381" spans="2:8">
      <c r="B4381" s="13">
        <v>44677</v>
      </c>
      <c r="C4381">
        <v>7741.9165039999998</v>
      </c>
      <c r="D4381" s="262">
        <f t="shared" si="139"/>
        <v>233.48743782547902</v>
      </c>
      <c r="E4381" s="105">
        <v>-1.7354074915519196E-2</v>
      </c>
      <c r="G4381">
        <v>4374</v>
      </c>
      <c r="H4381">
        <f t="shared" ca="1" si="140"/>
        <v>5.6014596689665875E-3</v>
      </c>
    </row>
    <row r="4382" spans="2:8">
      <c r="B4382" s="13">
        <v>39856</v>
      </c>
      <c r="C4382">
        <v>33.016337999999998</v>
      </c>
      <c r="D4382" s="262">
        <f t="shared" si="139"/>
        <v>2.2844419883424304E-3</v>
      </c>
      <c r="E4382" s="105">
        <v>-1.7357118309604857E-2</v>
      </c>
      <c r="G4382">
        <v>4375</v>
      </c>
      <c r="H4382">
        <f t="shared" ca="1" si="140"/>
        <v>-5.7029896457104365E-2</v>
      </c>
    </row>
    <row r="4383" spans="2:8">
      <c r="B4383" s="13">
        <v>39826</v>
      </c>
      <c r="C4383">
        <v>32.941085999999999</v>
      </c>
      <c r="D4383" s="262">
        <f t="shared" si="139"/>
        <v>-0.61401182739384219</v>
      </c>
      <c r="E4383" s="105">
        <v>-1.7396079861767024E-2</v>
      </c>
      <c r="G4383">
        <v>4376</v>
      </c>
      <c r="H4383">
        <f t="shared" ca="1" si="140"/>
        <v>-7.3405259024422274E-3</v>
      </c>
    </row>
    <row r="4384" spans="2:8">
      <c r="B4384" s="13">
        <v>39044</v>
      </c>
      <c r="C4384">
        <v>85.342215999999993</v>
      </c>
      <c r="D4384" s="262">
        <f t="shared" si="139"/>
        <v>-8.4402546869776662E-2</v>
      </c>
      <c r="E4384" s="105">
        <v>-1.7425247103534998E-2</v>
      </c>
      <c r="G4384">
        <v>4377</v>
      </c>
      <c r="H4384">
        <f t="shared" ca="1" si="140"/>
        <v>2.5207747958358687E-2</v>
      </c>
    </row>
    <row r="4385" spans="2:8">
      <c r="B4385" s="13">
        <v>39458</v>
      </c>
      <c r="C4385">
        <v>93.209320000000005</v>
      </c>
      <c r="D4385" s="262">
        <f t="shared" si="139"/>
        <v>-0.84363715441896159</v>
      </c>
      <c r="E4385" s="105">
        <v>-1.7436471259627908E-2</v>
      </c>
      <c r="G4385">
        <v>4378</v>
      </c>
      <c r="H4385">
        <f t="shared" ca="1" si="140"/>
        <v>4.0879568151685308E-2</v>
      </c>
    </row>
    <row r="4386" spans="2:8">
      <c r="B4386" s="13">
        <v>43713</v>
      </c>
      <c r="C4386">
        <v>596.10913100000005</v>
      </c>
      <c r="D4386" s="262">
        <f t="shared" si="139"/>
        <v>-0.66887954908988756</v>
      </c>
      <c r="E4386" s="105">
        <v>-1.7468595218751912E-2</v>
      </c>
      <c r="G4386">
        <v>4379</v>
      </c>
      <c r="H4386">
        <f t="shared" ca="1" si="140"/>
        <v>-1.084678282356766E-2</v>
      </c>
    </row>
    <row r="4387" spans="2:8">
      <c r="B4387" s="13">
        <v>44196</v>
      </c>
      <c r="C4387">
        <v>1800.2788089999999</v>
      </c>
      <c r="D4387" s="262">
        <f t="shared" si="139"/>
        <v>1.0431950465405144</v>
      </c>
      <c r="E4387" s="105">
        <v>-1.7479056849957462E-2</v>
      </c>
      <c r="G4387">
        <v>4380</v>
      </c>
      <c r="H4387">
        <f t="shared" ca="1" si="140"/>
        <v>-1.6375106046882366E-2</v>
      </c>
    </row>
    <row r="4388" spans="2:8">
      <c r="B4388" s="13">
        <v>44027</v>
      </c>
      <c r="C4388">
        <v>881.10961899999995</v>
      </c>
      <c r="D4388" s="262">
        <f t="shared" si="139"/>
        <v>2.1285100938158243</v>
      </c>
      <c r="E4388" s="105">
        <v>-1.7500631631700819E-2</v>
      </c>
      <c r="G4388">
        <v>4381</v>
      </c>
      <c r="H4388">
        <f t="shared" ca="1" si="140"/>
        <v>-2.8037396992384819E-2</v>
      </c>
    </row>
    <row r="4389" spans="2:8">
      <c r="B4389" s="13">
        <v>41842</v>
      </c>
      <c r="C4389">
        <v>281.638733</v>
      </c>
      <c r="D4389" s="262">
        <f t="shared" si="139"/>
        <v>-0.75295974876065341</v>
      </c>
      <c r="E4389" s="105">
        <v>-1.7515944358737566E-2</v>
      </c>
      <c r="G4389">
        <v>4382</v>
      </c>
      <c r="H4389">
        <f t="shared" ca="1" si="140"/>
        <v>3.0986555878525224E-2</v>
      </c>
    </row>
    <row r="4390" spans="2:8">
      <c r="B4390" s="13">
        <v>43258</v>
      </c>
      <c r="C4390">
        <v>1140.0520019999999</v>
      </c>
      <c r="D4390" s="262">
        <f t="shared" si="139"/>
        <v>-0.82748554537471075</v>
      </c>
      <c r="E4390" s="105">
        <v>-1.7526980238371494E-2</v>
      </c>
      <c r="G4390">
        <v>4383</v>
      </c>
      <c r="H4390">
        <f t="shared" ca="1" si="140"/>
        <v>1.033913527393988E-2</v>
      </c>
    </row>
    <row r="4391" spans="2:8">
      <c r="B4391" s="13">
        <v>45051</v>
      </c>
      <c r="C4391">
        <v>6608.4433589999999</v>
      </c>
      <c r="D4391" s="262">
        <f t="shared" si="139"/>
        <v>6.9204866680682793</v>
      </c>
      <c r="E4391">
        <v>-1.7560817765467369E-2</v>
      </c>
      <c r="G4391">
        <v>4384</v>
      </c>
      <c r="H4391">
        <f t="shared" ca="1" si="140"/>
        <v>-2.4621569449905754E-2</v>
      </c>
    </row>
    <row r="4392" spans="2:8">
      <c r="B4392" s="13">
        <v>42986</v>
      </c>
      <c r="C4392">
        <v>834.34814500000005</v>
      </c>
      <c r="D4392" s="262">
        <f t="shared" si="139"/>
        <v>21.685517906753518</v>
      </c>
      <c r="E4392" s="105">
        <v>-1.757249558970193E-2</v>
      </c>
      <c r="G4392">
        <v>4385</v>
      </c>
      <c r="H4392">
        <f t="shared" ca="1" si="140"/>
        <v>-2.9461949713951732E-2</v>
      </c>
    </row>
    <row r="4393" spans="2:8">
      <c r="B4393" s="13">
        <v>39758</v>
      </c>
      <c r="C4393">
        <v>36.778888999999999</v>
      </c>
      <c r="D4393" s="262">
        <f t="shared" si="139"/>
        <v>-0.95362042596148766</v>
      </c>
      <c r="E4393" s="105">
        <v>-1.7587688222916616E-2</v>
      </c>
      <c r="G4393">
        <v>4386</v>
      </c>
      <c r="H4393">
        <f t="shared" ca="1" si="140"/>
        <v>9.6243585850077865E-3</v>
      </c>
    </row>
    <row r="4394" spans="2:8">
      <c r="B4394" s="13">
        <v>43986</v>
      </c>
      <c r="C4394">
        <v>792.99755900000002</v>
      </c>
      <c r="D4394" s="262">
        <f t="shared" si="139"/>
        <v>0.23174125181391358</v>
      </c>
      <c r="E4394" s="105">
        <v>-1.760555860455968E-2</v>
      </c>
      <c r="G4394">
        <v>4387</v>
      </c>
      <c r="H4394">
        <f t="shared" ca="1" si="140"/>
        <v>-5.0134085649910336E-3</v>
      </c>
    </row>
    <row r="4395" spans="2:8">
      <c r="B4395" s="13">
        <v>42733</v>
      </c>
      <c r="C4395">
        <v>643.80206299999998</v>
      </c>
      <c r="D4395" s="262">
        <f t="shared" si="139"/>
        <v>-0.91058852224027098</v>
      </c>
      <c r="E4395" s="105">
        <v>-1.7613026547468665E-2</v>
      </c>
      <c r="G4395">
        <v>4388</v>
      </c>
      <c r="H4395">
        <f t="shared" ca="1" si="140"/>
        <v>-1.2937494549908656E-2</v>
      </c>
    </row>
    <row r="4396" spans="2:8">
      <c r="B4396" s="13">
        <v>44595</v>
      </c>
      <c r="C4396">
        <v>7200.4409180000002</v>
      </c>
      <c r="D4396" s="262">
        <f t="shared" si="139"/>
        <v>1.8195330032505597</v>
      </c>
      <c r="E4396" s="105">
        <v>-1.7636834308364435E-2</v>
      </c>
      <c r="G4396">
        <v>4389</v>
      </c>
      <c r="H4396">
        <f t="shared" ca="1" si="140"/>
        <v>2.525045348195425E-2</v>
      </c>
    </row>
    <row r="4397" spans="2:8">
      <c r="B4397" s="13">
        <v>44280</v>
      </c>
      <c r="C4397">
        <v>2553.7707519999999</v>
      </c>
      <c r="D4397" s="262">
        <f t="shared" si="139"/>
        <v>-0.28629365888078639</v>
      </c>
      <c r="E4397" s="105">
        <v>-1.7640269306960849E-2</v>
      </c>
      <c r="G4397">
        <v>4390</v>
      </c>
      <c r="H4397">
        <f t="shared" ca="1" si="140"/>
        <v>-5.0872249591831092E-2</v>
      </c>
    </row>
    <row r="4398" spans="2:8">
      <c r="B4398" s="13">
        <v>44368</v>
      </c>
      <c r="C4398">
        <v>3578.1813959999999</v>
      </c>
      <c r="D4398" s="262">
        <f t="shared" si="139"/>
        <v>20.933629712468552</v>
      </c>
      <c r="E4398" s="105">
        <v>-1.7643662351636748E-2</v>
      </c>
      <c r="G4398">
        <v>4391</v>
      </c>
      <c r="H4398">
        <f t="shared" ca="1" si="140"/>
        <v>-4.0474398022092774E-2</v>
      </c>
    </row>
    <row r="4399" spans="2:8">
      <c r="B4399" s="13">
        <v>41631</v>
      </c>
      <c r="C4399">
        <v>163.136765</v>
      </c>
      <c r="D4399" s="262">
        <f t="shared" si="139"/>
        <v>0.56304284275780914</v>
      </c>
      <c r="E4399" s="105">
        <v>-1.7652574484746039E-2</v>
      </c>
      <c r="G4399">
        <v>4392</v>
      </c>
      <c r="H4399">
        <f t="shared" ca="1" si="140"/>
        <v>-4.0906099657817808E-2</v>
      </c>
    </row>
    <row r="4400" spans="2:8">
      <c r="B4400" s="13">
        <v>41108</v>
      </c>
      <c r="C4400">
        <v>104.371269</v>
      </c>
      <c r="D4400" s="262">
        <f t="shared" si="139"/>
        <v>0.7495689829882678</v>
      </c>
      <c r="E4400" s="105">
        <v>-1.7659245128733323E-2</v>
      </c>
      <c r="G4400">
        <v>4393</v>
      </c>
      <c r="H4400">
        <f t="shared" ca="1" si="140"/>
        <v>-2.492850657750862E-2</v>
      </c>
    </row>
    <row r="4401" spans="2:8">
      <c r="B4401" s="13">
        <v>39540</v>
      </c>
      <c r="C4401">
        <v>59.655417999999997</v>
      </c>
      <c r="D4401" s="262">
        <f t="shared" si="139"/>
        <v>-0.48927225406182817</v>
      </c>
      <c r="E4401" s="105">
        <v>-1.7659786095867547E-2</v>
      </c>
      <c r="G4401">
        <v>4394</v>
      </c>
      <c r="H4401">
        <f t="shared" ca="1" si="140"/>
        <v>2.3887403679600957E-2</v>
      </c>
    </row>
    <row r="4402" spans="2:8">
      <c r="B4402" s="13">
        <v>39254</v>
      </c>
      <c r="C4402">
        <v>116.804733</v>
      </c>
      <c r="D4402" s="262">
        <f t="shared" si="139"/>
        <v>-0.97916662952305711</v>
      </c>
      <c r="E4402" s="105">
        <v>-1.7669566616233961E-2</v>
      </c>
      <c r="G4402">
        <v>4395</v>
      </c>
      <c r="H4402">
        <f t="shared" ca="1" si="140"/>
        <v>2.864554640416293E-2</v>
      </c>
    </row>
    <row r="4403" spans="2:8">
      <c r="B4403" s="13">
        <v>44529</v>
      </c>
      <c r="C4403">
        <v>5606.6171880000002</v>
      </c>
      <c r="D4403" s="262">
        <f t="shared" si="139"/>
        <v>19.353734551601498</v>
      </c>
      <c r="E4403" s="105">
        <v>-1.7693885925887446E-2</v>
      </c>
      <c r="G4403">
        <v>4396</v>
      </c>
      <c r="H4403">
        <f t="shared" ca="1" si="140"/>
        <v>-1.5399634525663222E-2</v>
      </c>
    </row>
    <row r="4404" spans="2:8">
      <c r="B4404" s="13">
        <v>42006</v>
      </c>
      <c r="C4404">
        <v>275.45889299999999</v>
      </c>
      <c r="D4404" s="262">
        <f t="shared" si="139"/>
        <v>4.3365454185991927</v>
      </c>
      <c r="E4404" s="105">
        <v>-1.774273763751744E-2</v>
      </c>
      <c r="G4404">
        <v>4397</v>
      </c>
      <c r="H4404">
        <f t="shared" ca="1" si="140"/>
        <v>1.8659001369281574E-3</v>
      </c>
    </row>
    <row r="4405" spans="2:8">
      <c r="B4405" s="13">
        <v>38251</v>
      </c>
      <c r="C4405">
        <v>51.617455</v>
      </c>
      <c r="D4405" s="262">
        <f t="shared" si="139"/>
        <v>0.70613784098533561</v>
      </c>
      <c r="E4405" s="105">
        <v>-1.7772010218034422E-2</v>
      </c>
      <c r="G4405">
        <v>4398</v>
      </c>
      <c r="H4405">
        <f t="shared" ca="1" si="140"/>
        <v>4.4543795598906227E-2</v>
      </c>
    </row>
    <row r="4406" spans="2:8">
      <c r="B4406" s="13">
        <v>37620</v>
      </c>
      <c r="C4406">
        <v>30.253976999999999</v>
      </c>
      <c r="D4406" s="262">
        <f t="shared" si="139"/>
        <v>-0.4135018361764416</v>
      </c>
      <c r="E4406" s="105">
        <v>-1.7773176402019981E-2</v>
      </c>
      <c r="G4406">
        <v>4399</v>
      </c>
      <c r="H4406">
        <f t="shared" ca="1" si="140"/>
        <v>-1.341609741860187E-2</v>
      </c>
    </row>
    <row r="4407" spans="2:8">
      <c r="B4407" s="13">
        <v>38261</v>
      </c>
      <c r="C4407">
        <v>51.584094999999998</v>
      </c>
      <c r="D4407" s="262">
        <f t="shared" si="139"/>
        <v>-0.91082078672075273</v>
      </c>
      <c r="E4407" s="105">
        <v>-1.7783448801894804E-2</v>
      </c>
      <c r="G4407">
        <v>4400</v>
      </c>
      <c r="H4407">
        <f t="shared" ca="1" si="140"/>
        <v>-6.9453942411298444E-2</v>
      </c>
    </row>
    <row r="4408" spans="2:8">
      <c r="B4408" s="13">
        <v>42095</v>
      </c>
      <c r="C4408">
        <v>578.43182400000001</v>
      </c>
      <c r="D4408" s="262">
        <f t="shared" si="139"/>
        <v>-0.1106542965649452</v>
      </c>
      <c r="E4408" s="105">
        <v>-1.782318851164396E-2</v>
      </c>
      <c r="G4408">
        <v>4401</v>
      </c>
      <c r="H4408">
        <f t="shared" ca="1" si="140"/>
        <v>-1.8266533640851047E-2</v>
      </c>
    </row>
    <row r="4409" spans="2:8">
      <c r="B4409" s="13">
        <v>43739</v>
      </c>
      <c r="C4409">
        <v>650.40155000000004</v>
      </c>
      <c r="D4409" s="262">
        <f t="shared" si="139"/>
        <v>-0.89163207213620432</v>
      </c>
      <c r="E4409" s="105">
        <v>-1.7823404751903686E-2</v>
      </c>
      <c r="G4409">
        <v>4402</v>
      </c>
      <c r="H4409">
        <f t="shared" ca="1" si="140"/>
        <v>-4.1605786490577279E-2</v>
      </c>
    </row>
    <row r="4410" spans="2:8">
      <c r="B4410" s="13">
        <v>44502</v>
      </c>
      <c r="C4410">
        <v>6001.7900390000004</v>
      </c>
      <c r="D4410" s="262">
        <f t="shared" si="139"/>
        <v>63.912748071333361</v>
      </c>
      <c r="E4410" s="105">
        <v>-1.784310826899424E-2</v>
      </c>
      <c r="G4410">
        <v>4403</v>
      </c>
      <c r="H4410">
        <f t="shared" ca="1" si="140"/>
        <v>3.18902208260863E-2</v>
      </c>
    </row>
    <row r="4411" spans="2:8">
      <c r="B4411" s="13">
        <v>41157</v>
      </c>
      <c r="C4411">
        <v>92.459343000000004</v>
      </c>
      <c r="D4411" s="262">
        <f t="shared" si="139"/>
        <v>0.58129577865423321</v>
      </c>
      <c r="E4411" s="105">
        <v>-1.7844613351963069E-2</v>
      </c>
      <c r="G4411">
        <v>4404</v>
      </c>
      <c r="H4411">
        <f t="shared" ca="1" si="140"/>
        <v>2.8336522135462793E-2</v>
      </c>
    </row>
    <row r="4412" spans="2:8">
      <c r="B4412" s="13">
        <v>38884</v>
      </c>
      <c r="C4412">
        <v>58.470618999999999</v>
      </c>
      <c r="D4412" s="262">
        <f t="shared" si="139"/>
        <v>-0.40681217317695334</v>
      </c>
      <c r="E4412" s="105">
        <v>-1.7851861008243063E-2</v>
      </c>
      <c r="G4412">
        <v>4405</v>
      </c>
      <c r="H4412">
        <f t="shared" ca="1" si="140"/>
        <v>2.2722225574201262E-2</v>
      </c>
    </row>
    <row r="4413" spans="2:8">
      <c r="B4413" s="13">
        <v>40613</v>
      </c>
      <c r="C4413">
        <v>98.570160000000001</v>
      </c>
      <c r="D4413" s="262">
        <f t="shared" si="139"/>
        <v>-3.0866941058921425E-2</v>
      </c>
      <c r="E4413" s="105">
        <v>-1.7871755761273297E-2</v>
      </c>
      <c r="G4413">
        <v>4406</v>
      </c>
      <c r="H4413">
        <f t="shared" ca="1" si="140"/>
        <v>-5.8184198197131177E-3</v>
      </c>
    </row>
    <row r="4414" spans="2:8">
      <c r="B4414" s="13">
        <v>41275</v>
      </c>
      <c r="C4414">
        <v>101.709625</v>
      </c>
      <c r="D4414" s="262">
        <f t="shared" si="139"/>
        <v>-0.1082292671658695</v>
      </c>
      <c r="E4414" s="105">
        <v>-1.7906277381599996E-2</v>
      </c>
      <c r="G4414">
        <v>4407</v>
      </c>
      <c r="H4414">
        <f t="shared" ca="1" si="140"/>
        <v>4.1738719336566754E-2</v>
      </c>
    </row>
    <row r="4415" spans="2:8">
      <c r="B4415" s="13">
        <v>40459</v>
      </c>
      <c r="C4415">
        <v>114.053558</v>
      </c>
      <c r="D4415" s="262">
        <f t="shared" si="139"/>
        <v>-0.85791189739822382</v>
      </c>
      <c r="E4415" s="105">
        <v>-1.7930108029398366E-2</v>
      </c>
      <c r="G4415">
        <v>4408</v>
      </c>
      <c r="H4415">
        <f t="shared" ca="1" si="140"/>
        <v>-1.2405442309162717E-2</v>
      </c>
    </row>
    <row r="4416" spans="2:8">
      <c r="B4416" s="13">
        <v>43629</v>
      </c>
      <c r="C4416">
        <v>802.69604500000003</v>
      </c>
      <c r="D4416" s="262">
        <f t="shared" si="139"/>
        <v>-0.90157850705699139</v>
      </c>
      <c r="E4416" s="105">
        <v>-1.793592092437352E-2</v>
      </c>
      <c r="G4416">
        <v>4409</v>
      </c>
      <c r="H4416">
        <f t="shared" ca="1" si="140"/>
        <v>7.9338428603883099E-2</v>
      </c>
    </row>
    <row r="4417" spans="2:8">
      <c r="B4417" s="13">
        <v>44700</v>
      </c>
      <c r="C4417">
        <v>8155.6987300000001</v>
      </c>
      <c r="D4417" s="262">
        <f t="shared" si="139"/>
        <v>90.116224590484975</v>
      </c>
      <c r="E4417" s="105">
        <v>-1.7937781689594097E-2</v>
      </c>
      <c r="G4417">
        <v>4410</v>
      </c>
      <c r="H4417">
        <f t="shared" ca="1" si="140"/>
        <v>-1.6449921059342341E-3</v>
      </c>
    </row>
    <row r="4418" spans="2:8">
      <c r="B4418" s="13">
        <v>39051</v>
      </c>
      <c r="C4418">
        <v>89.508742999999996</v>
      </c>
      <c r="D4418" s="262">
        <f t="shared" si="139"/>
        <v>-0.87854506587828629</v>
      </c>
      <c r="E4418" s="105">
        <v>-1.7972098057197752E-2</v>
      </c>
      <c r="G4418">
        <v>4411</v>
      </c>
      <c r="H4418">
        <f t="shared" ca="1" si="140"/>
        <v>3.5501861654067192E-2</v>
      </c>
    </row>
    <row r="4419" spans="2:8">
      <c r="B4419" s="13">
        <v>43980</v>
      </c>
      <c r="C4419">
        <v>736.97082499999999</v>
      </c>
      <c r="D4419" s="262">
        <f t="shared" si="139"/>
        <v>6.1735899059759189</v>
      </c>
      <c r="E4419" s="105">
        <v>-1.7974092134274578E-2</v>
      </c>
      <c r="G4419">
        <v>4412</v>
      </c>
      <c r="H4419">
        <f t="shared" ca="1" si="140"/>
        <v>-3.719365400775064E-2</v>
      </c>
    </row>
    <row r="4420" spans="2:8">
      <c r="B4420" s="13">
        <v>40331</v>
      </c>
      <c r="C4420">
        <v>102.73389400000001</v>
      </c>
      <c r="D4420" s="262">
        <f t="shared" si="139"/>
        <v>-0.85106416189751422</v>
      </c>
      <c r="E4420" s="105">
        <v>-1.7984568154602455E-2</v>
      </c>
      <c r="G4420">
        <v>4413</v>
      </c>
      <c r="H4420">
        <f t="shared" ca="1" si="140"/>
        <v>-1.679000256327063E-2</v>
      </c>
    </row>
    <row r="4421" spans="2:8">
      <c r="B4421" s="13">
        <v>42816</v>
      </c>
      <c r="C4421">
        <v>689.78625499999998</v>
      </c>
      <c r="D4421" s="262">
        <f t="shared" si="139"/>
        <v>16.63744762483946</v>
      </c>
      <c r="E4421" s="105">
        <v>-1.7992914992323503E-2</v>
      </c>
      <c r="G4421">
        <v>4414</v>
      </c>
      <c r="H4421">
        <f t="shared" ca="1" si="140"/>
        <v>-1.467051342795872E-3</v>
      </c>
    </row>
    <row r="4422" spans="2:8">
      <c r="B4422" s="13">
        <v>38188</v>
      </c>
      <c r="C4422">
        <v>39.109188000000003</v>
      </c>
      <c r="D4422" s="262">
        <f t="shared" si="139"/>
        <v>-0.55238345138134404</v>
      </c>
      <c r="E4422" s="105">
        <v>-1.8006582781780123E-2</v>
      </c>
      <c r="G4422">
        <v>4415</v>
      </c>
      <c r="H4422">
        <f t="shared" ca="1" si="140"/>
        <v>-2.1140036656967471E-2</v>
      </c>
    </row>
    <row r="4423" spans="2:8">
      <c r="B4423" s="13">
        <v>39049</v>
      </c>
      <c r="C4423">
        <v>87.372078000000002</v>
      </c>
      <c r="D4423" s="262">
        <f t="shared" si="139"/>
        <v>-0.98940711912153356</v>
      </c>
      <c r="E4423" s="105">
        <v>-1.8010608065469128E-2</v>
      </c>
      <c r="G4423">
        <v>4416</v>
      </c>
      <c r="H4423">
        <f t="shared" ca="1" si="140"/>
        <v>7.4605474235691993E-3</v>
      </c>
    </row>
    <row r="4424" spans="2:8">
      <c r="B4424" s="13">
        <v>44847</v>
      </c>
      <c r="C4424">
        <v>8248.1884769999997</v>
      </c>
      <c r="D4424" s="262">
        <f t="shared" ref="D4424:D4487" si="141">(C4424-C4425)/C4425</f>
        <v>15.240242251859124</v>
      </c>
      <c r="E4424" s="105">
        <v>-1.8037867288072072E-2</v>
      </c>
      <c r="G4424">
        <v>4417</v>
      </c>
      <c r="H4424">
        <f t="shared" ca="1" si="140"/>
        <v>1.358246056177197E-2</v>
      </c>
    </row>
    <row r="4425" spans="2:8">
      <c r="B4425" s="13">
        <v>42172</v>
      </c>
      <c r="C4425">
        <v>507.88580300000001</v>
      </c>
      <c r="D4425" s="262">
        <f t="shared" si="141"/>
        <v>-0.42142709450724469</v>
      </c>
      <c r="E4425" s="105">
        <v>-1.8053757415991741E-2</v>
      </c>
      <c r="G4425">
        <v>4418</v>
      </c>
      <c r="H4425">
        <f t="shared" ref="H4425:H4488" ca="1" si="142">_xlfn.NORM.INV(RAND(),N$9,N$10)</f>
        <v>5.02653140860072E-2</v>
      </c>
    </row>
    <row r="4426" spans="2:8">
      <c r="B4426" s="13">
        <v>43060</v>
      </c>
      <c r="C4426">
        <v>877.82507299999997</v>
      </c>
      <c r="D4426" s="262">
        <f t="shared" si="141"/>
        <v>-0.88187383374264083</v>
      </c>
      <c r="E4426" s="105">
        <v>-1.8063127860249946E-2</v>
      </c>
      <c r="G4426">
        <v>4419</v>
      </c>
      <c r="H4426">
        <f t="shared" ca="1" si="142"/>
        <v>2.7497230954389801E-2</v>
      </c>
    </row>
    <row r="4427" spans="2:8">
      <c r="B4427" s="13">
        <v>45119</v>
      </c>
      <c r="C4427">
        <v>7431.25</v>
      </c>
      <c r="D4427" s="262">
        <f t="shared" si="141"/>
        <v>72.245832658329974</v>
      </c>
      <c r="E4427">
        <v>-1.8075965212282274E-2</v>
      </c>
      <c r="G4427">
        <v>4420</v>
      </c>
      <c r="H4427">
        <f t="shared" ca="1" si="142"/>
        <v>2.3335521313824176E-2</v>
      </c>
    </row>
    <row r="4428" spans="2:8">
      <c r="B4428" s="13">
        <v>39170</v>
      </c>
      <c r="C4428">
        <v>101.456284</v>
      </c>
      <c r="D4428" s="262">
        <f t="shared" si="141"/>
        <v>-3.0415323779477122E-3</v>
      </c>
      <c r="E4428" s="105">
        <v>-1.8094264661064178E-2</v>
      </c>
      <c r="G4428">
        <v>4421</v>
      </c>
      <c r="H4428">
        <f t="shared" ca="1" si="142"/>
        <v>6.0500277634319595E-3</v>
      </c>
    </row>
    <row r="4429" spans="2:8">
      <c r="B4429" s="13">
        <v>40675</v>
      </c>
      <c r="C4429">
        <v>101.76580800000001</v>
      </c>
      <c r="D4429" s="262">
        <f t="shared" si="141"/>
        <v>-0.9837210978625569</v>
      </c>
      <c r="E4429" s="105">
        <v>-1.8102243531480787E-2</v>
      </c>
      <c r="G4429">
        <v>4422</v>
      </c>
      <c r="H4429">
        <f t="shared" ca="1" si="142"/>
        <v>4.8260834649942401E-2</v>
      </c>
    </row>
    <row r="4430" spans="2:8">
      <c r="B4430" s="13">
        <v>44928</v>
      </c>
      <c r="C4430">
        <v>6251.392578</v>
      </c>
      <c r="D4430" s="262">
        <f t="shared" si="141"/>
        <v>10.649423635723579</v>
      </c>
      <c r="E4430" s="105">
        <v>-1.8116922340631069E-2</v>
      </c>
      <c r="G4430">
        <v>4423</v>
      </c>
      <c r="H4430">
        <f t="shared" ca="1" si="142"/>
        <v>1.2661780080015611E-2</v>
      </c>
    </row>
    <row r="4431" spans="2:8">
      <c r="B4431" s="13">
        <v>42184</v>
      </c>
      <c r="C4431">
        <v>536.62676999999996</v>
      </c>
      <c r="D4431" s="262">
        <f t="shared" si="141"/>
        <v>-0.90599911534025079</v>
      </c>
      <c r="E4431" s="105">
        <v>-1.8125181937853344E-2</v>
      </c>
      <c r="G4431">
        <v>4424</v>
      </c>
      <c r="H4431">
        <f t="shared" ca="1" si="142"/>
        <v>-4.962350202329309E-2</v>
      </c>
    </row>
    <row r="4432" spans="2:8">
      <c r="B4432" s="13">
        <v>44470</v>
      </c>
      <c r="C4432">
        <v>5708.7416990000002</v>
      </c>
      <c r="D4432" s="262">
        <f t="shared" si="141"/>
        <v>53.709495572590193</v>
      </c>
      <c r="E4432" s="105">
        <v>-1.8133721362612047E-2</v>
      </c>
      <c r="G4432">
        <v>4425</v>
      </c>
      <c r="H4432">
        <f t="shared" ca="1" si="142"/>
        <v>-4.6027812137665727E-2</v>
      </c>
    </row>
    <row r="4433" spans="2:8">
      <c r="B4433" s="13">
        <v>40745</v>
      </c>
      <c r="C4433">
        <v>104.346451</v>
      </c>
      <c r="D4433" s="262">
        <f t="shared" si="141"/>
        <v>-0.98601909948415623</v>
      </c>
      <c r="E4433" s="105">
        <v>-1.8138409159244428E-2</v>
      </c>
      <c r="G4433">
        <v>4426</v>
      </c>
      <c r="H4433">
        <f t="shared" ca="1" si="142"/>
        <v>-3.2825661277039619E-2</v>
      </c>
    </row>
    <row r="4434" spans="2:8">
      <c r="B4434" s="13">
        <v>45225</v>
      </c>
      <c r="C4434">
        <v>7463.5</v>
      </c>
      <c r="D4434" s="262">
        <f t="shared" si="141"/>
        <v>5.0116486814773831</v>
      </c>
      <c r="E4434">
        <v>-1.8167240609820341E-2</v>
      </c>
      <c r="G4434">
        <v>4427</v>
      </c>
      <c r="H4434">
        <f t="shared" ca="1" si="142"/>
        <v>2.8093262970584728E-2</v>
      </c>
    </row>
    <row r="4435" spans="2:8">
      <c r="B4435" s="13">
        <v>43273</v>
      </c>
      <c r="C4435">
        <v>1241.5063479999999</v>
      </c>
      <c r="D4435" s="262">
        <f t="shared" si="141"/>
        <v>0.37368143134629345</v>
      </c>
      <c r="E4435" s="105">
        <v>-1.8168917074346865E-2</v>
      </c>
      <c r="G4435">
        <v>4428</v>
      </c>
      <c r="H4435">
        <f t="shared" ca="1" si="142"/>
        <v>1.6971144347273162E-2</v>
      </c>
    </row>
    <row r="4436" spans="2:8">
      <c r="B4436" s="13">
        <v>42396</v>
      </c>
      <c r="C4436">
        <v>903.780396</v>
      </c>
      <c r="D4436" s="262">
        <f t="shared" si="141"/>
        <v>10.639790711044622</v>
      </c>
      <c r="E4436" s="105">
        <v>-1.8187372973063484E-2</v>
      </c>
      <c r="G4436">
        <v>4429</v>
      </c>
      <c r="H4436">
        <f t="shared" ca="1" si="142"/>
        <v>-4.4327226252739965E-2</v>
      </c>
    </row>
    <row r="4437" spans="2:8">
      <c r="B4437" s="13">
        <v>41452</v>
      </c>
      <c r="C4437">
        <v>77.645759999999996</v>
      </c>
      <c r="D4437" s="262">
        <f t="shared" si="141"/>
        <v>-0.98880792078408819</v>
      </c>
      <c r="E4437" s="105">
        <v>-1.8207063989512814E-2</v>
      </c>
      <c r="G4437">
        <v>4430</v>
      </c>
      <c r="H4437">
        <f t="shared" ca="1" si="142"/>
        <v>3.8392238677399056E-2</v>
      </c>
    </row>
    <row r="4438" spans="2:8">
      <c r="B4438" s="13">
        <v>45055</v>
      </c>
      <c r="C4438">
        <v>6937.5634769999997</v>
      </c>
      <c r="D4438" s="262">
        <f t="shared" si="141"/>
        <v>-0.1299973945231071</v>
      </c>
      <c r="E4438">
        <v>-1.823965230081397E-2</v>
      </c>
      <c r="G4438">
        <v>4431</v>
      </c>
      <c r="H4438">
        <f t="shared" ca="1" si="142"/>
        <v>1.3873477549145405E-2</v>
      </c>
    </row>
    <row r="4439" spans="2:8">
      <c r="B4439" s="13">
        <v>44740</v>
      </c>
      <c r="C4439">
        <v>7974.1870120000003</v>
      </c>
      <c r="D4439" s="262">
        <f t="shared" si="141"/>
        <v>91.311526336796192</v>
      </c>
      <c r="E4439" s="105">
        <v>-1.8280416151862936E-2</v>
      </c>
      <c r="G4439">
        <v>4432</v>
      </c>
      <c r="H4439">
        <f t="shared" ca="1" si="142"/>
        <v>-1.0639619895260686E-2</v>
      </c>
    </row>
    <row r="4440" spans="2:8">
      <c r="B4440" s="13">
        <v>40833</v>
      </c>
      <c r="C4440">
        <v>86.383437999999998</v>
      </c>
      <c r="D4440" s="262">
        <f t="shared" si="141"/>
        <v>0.2047212762742697</v>
      </c>
      <c r="E4440" s="105">
        <v>-1.8295725562866523E-2</v>
      </c>
      <c r="G4440">
        <v>4433</v>
      </c>
      <c r="H4440">
        <f t="shared" ca="1" si="142"/>
        <v>4.3359878280449085E-2</v>
      </c>
    </row>
    <row r="4441" spans="2:8">
      <c r="B4441" s="13">
        <v>38576</v>
      </c>
      <c r="C4441">
        <v>71.704086000000004</v>
      </c>
      <c r="D4441" s="262">
        <f t="shared" si="141"/>
        <v>1.7695051369461563</v>
      </c>
      <c r="E4441" s="105">
        <v>-1.8305250020666408E-2</v>
      </c>
      <c r="G4441">
        <v>4434</v>
      </c>
      <c r="H4441">
        <f t="shared" ca="1" si="142"/>
        <v>-5.5790144521246244E-3</v>
      </c>
    </row>
    <row r="4442" spans="2:8">
      <c r="B4442" s="13">
        <v>38062</v>
      </c>
      <c r="C4442">
        <v>25.890577</v>
      </c>
      <c r="D4442" s="262">
        <f t="shared" si="141"/>
        <v>-0.1143971864386001</v>
      </c>
      <c r="E4442" s="105">
        <v>-1.8315422065100562E-2</v>
      </c>
      <c r="G4442">
        <v>4435</v>
      </c>
      <c r="H4442">
        <f t="shared" ca="1" si="142"/>
        <v>-5.3109346599013237E-2</v>
      </c>
    </row>
    <row r="4443" spans="2:8">
      <c r="B4443" s="13">
        <v>39884</v>
      </c>
      <c r="C4443">
        <v>29.234976</v>
      </c>
      <c r="D4443" s="262">
        <f t="shared" si="141"/>
        <v>-0.98882417497919073</v>
      </c>
      <c r="E4443" s="105">
        <v>-1.8319677550572826E-2</v>
      </c>
      <c r="G4443">
        <v>4436</v>
      </c>
      <c r="H4443">
        <f t="shared" ca="1" si="142"/>
        <v>-3.3760933479170911E-2</v>
      </c>
    </row>
    <row r="4444" spans="2:8">
      <c r="B4444" s="13">
        <v>44249</v>
      </c>
      <c r="C4444">
        <v>2615.9121089999999</v>
      </c>
      <c r="D4444" s="262">
        <f t="shared" si="141"/>
        <v>36.902780144969967</v>
      </c>
      <c r="E4444" s="105">
        <v>-1.8349776338773469E-2</v>
      </c>
      <c r="G4444">
        <v>4437</v>
      </c>
      <c r="H4444">
        <f t="shared" ca="1" si="142"/>
        <v>2.917058382970384E-2</v>
      </c>
    </row>
    <row r="4445" spans="2:8">
      <c r="B4445" s="13">
        <v>39567</v>
      </c>
      <c r="C4445">
        <v>69.016364999999993</v>
      </c>
      <c r="D4445" s="262">
        <f t="shared" si="141"/>
        <v>-0.73815403486237352</v>
      </c>
      <c r="E4445" s="105">
        <v>-1.8355528053902555E-2</v>
      </c>
      <c r="G4445">
        <v>4438</v>
      </c>
      <c r="H4445">
        <f t="shared" ca="1" si="142"/>
        <v>1.1817865118939031E-2</v>
      </c>
    </row>
    <row r="4446" spans="2:8">
      <c r="B4446" s="13">
        <v>41830</v>
      </c>
      <c r="C4446">
        <v>263.57620200000002</v>
      </c>
      <c r="D4446" s="262">
        <f t="shared" si="141"/>
        <v>5.7251561947559617</v>
      </c>
      <c r="E4446" s="105">
        <v>-1.8362044981319176E-2</v>
      </c>
      <c r="G4446">
        <v>4439</v>
      </c>
      <c r="H4446">
        <f t="shared" ca="1" si="142"/>
        <v>4.1353354835861672E-3</v>
      </c>
    </row>
    <row r="4447" spans="2:8">
      <c r="B4447" s="13">
        <v>38196</v>
      </c>
      <c r="C4447">
        <v>39.192577</v>
      </c>
      <c r="D4447" s="262">
        <f t="shared" si="141"/>
        <v>-0.97959293160147753</v>
      </c>
      <c r="E4447" s="105">
        <v>-1.8379098054149123E-2</v>
      </c>
      <c r="G4447">
        <v>4440</v>
      </c>
      <c r="H4447">
        <f t="shared" ca="1" si="142"/>
        <v>4.1091032100593498E-2</v>
      </c>
    </row>
    <row r="4448" spans="2:8">
      <c r="B4448" s="13">
        <v>44201</v>
      </c>
      <c r="C4448">
        <v>1920.539307</v>
      </c>
      <c r="D4448" s="262">
        <f t="shared" si="141"/>
        <v>-0.65911691299412434</v>
      </c>
      <c r="E4448" s="105">
        <v>-1.8399712370066764E-2</v>
      </c>
      <c r="G4448">
        <v>4441</v>
      </c>
      <c r="H4448">
        <f t="shared" ca="1" si="142"/>
        <v>3.1125302965412473E-2</v>
      </c>
    </row>
    <row r="4449" spans="2:8">
      <c r="B4449" s="13">
        <v>44559</v>
      </c>
      <c r="C4449">
        <v>5634.0117190000001</v>
      </c>
      <c r="D4449" s="262">
        <f t="shared" si="141"/>
        <v>23.753108984460958</v>
      </c>
      <c r="E4449" s="105">
        <v>-1.8411918253925685E-2</v>
      </c>
      <c r="G4449">
        <v>4442</v>
      </c>
      <c r="H4449">
        <f t="shared" ca="1" si="142"/>
        <v>6.5178342621354302E-2</v>
      </c>
    </row>
    <row r="4450" spans="2:8">
      <c r="B4450" s="13">
        <v>41785</v>
      </c>
      <c r="C4450">
        <v>227.60824600000001</v>
      </c>
      <c r="D4450" s="262">
        <f t="shared" si="141"/>
        <v>-0.7531532563803548</v>
      </c>
      <c r="E4450" s="105">
        <v>-1.8432810356376561E-2</v>
      </c>
      <c r="G4450">
        <v>4443</v>
      </c>
      <c r="H4450">
        <f t="shared" ca="1" si="142"/>
        <v>-3.829945576306279E-2</v>
      </c>
    </row>
    <row r="4451" spans="2:8">
      <c r="B4451" s="13">
        <v>44043</v>
      </c>
      <c r="C4451">
        <v>922.06298800000002</v>
      </c>
      <c r="D4451" s="262">
        <f t="shared" si="141"/>
        <v>-0.89288736751165565</v>
      </c>
      <c r="E4451" s="105">
        <v>-1.8481709385664267E-2</v>
      </c>
      <c r="G4451">
        <v>4444</v>
      </c>
      <c r="H4451">
        <f t="shared" ca="1" si="142"/>
        <v>-2.5703817049306226E-2</v>
      </c>
    </row>
    <row r="4452" spans="2:8">
      <c r="B4452" s="13">
        <v>45280</v>
      </c>
      <c r="C4452">
        <v>8608.3496090000008</v>
      </c>
      <c r="D4452" s="262">
        <f t="shared" si="141"/>
        <v>139.95018983621426</v>
      </c>
      <c r="E4452">
        <v>-1.8482584405121141E-2</v>
      </c>
      <c r="G4452">
        <v>4445</v>
      </c>
      <c r="H4452">
        <f t="shared" ca="1" si="142"/>
        <v>2.4626094933304091E-2</v>
      </c>
    </row>
    <row r="4453" spans="2:8">
      <c r="B4453" s="13">
        <v>38415</v>
      </c>
      <c r="C4453">
        <v>61.073700000000002</v>
      </c>
      <c r="D4453" s="262">
        <f t="shared" si="141"/>
        <v>-0.25391881452426396</v>
      </c>
      <c r="E4453" s="105">
        <v>-1.8493755124993849E-2</v>
      </c>
      <c r="G4453">
        <v>4446</v>
      </c>
      <c r="H4453">
        <f t="shared" ca="1" si="142"/>
        <v>-2.6182858490597823E-2</v>
      </c>
    </row>
    <row r="4454" spans="2:8">
      <c r="B4454" s="13">
        <v>41548</v>
      </c>
      <c r="C4454">
        <v>81.859322000000006</v>
      </c>
      <c r="D4454" s="262">
        <f t="shared" si="141"/>
        <v>1.9976886186495424</v>
      </c>
      <c r="E4454" s="105">
        <v>-1.8513240511125972E-2</v>
      </c>
      <c r="G4454">
        <v>4447</v>
      </c>
      <c r="H4454">
        <f t="shared" ca="1" si="142"/>
        <v>2.0073835611314008E-2</v>
      </c>
    </row>
    <row r="4455" spans="2:8">
      <c r="B4455" s="13">
        <v>37879</v>
      </c>
      <c r="C4455">
        <v>27.307480000000002</v>
      </c>
      <c r="D4455" s="262">
        <f t="shared" si="141"/>
        <v>-0.58772354794526904</v>
      </c>
      <c r="E4455" s="105">
        <v>-1.8518325497408374E-2</v>
      </c>
      <c r="G4455">
        <v>4448</v>
      </c>
      <c r="H4455">
        <f t="shared" ca="1" si="142"/>
        <v>1.1428394671953196E-2</v>
      </c>
    </row>
    <row r="4456" spans="2:8">
      <c r="B4456" s="13">
        <v>38807</v>
      </c>
      <c r="C4456">
        <v>66.235847000000007</v>
      </c>
      <c r="D4456" s="262">
        <f t="shared" si="141"/>
        <v>-0.92284831498151354</v>
      </c>
      <c r="E4456" s="105">
        <v>-1.8542050004802385E-2</v>
      </c>
      <c r="G4456">
        <v>4449</v>
      </c>
      <c r="H4456">
        <f t="shared" ca="1" si="142"/>
        <v>1.7750091395873909E-2</v>
      </c>
    </row>
    <row r="4457" spans="2:8">
      <c r="B4457" s="13">
        <v>43843</v>
      </c>
      <c r="C4457">
        <v>858.51458700000001</v>
      </c>
      <c r="D4457" s="262">
        <f t="shared" si="141"/>
        <v>0.29331492415306865</v>
      </c>
      <c r="E4457" s="105">
        <v>-1.8559444628905537E-2</v>
      </c>
      <c r="G4457">
        <v>4450</v>
      </c>
      <c r="H4457">
        <f t="shared" ca="1" si="142"/>
        <v>-2.9248159944729173E-2</v>
      </c>
    </row>
    <row r="4458" spans="2:8">
      <c r="B4458" s="13">
        <v>42766</v>
      </c>
      <c r="C4458">
        <v>663.80938700000002</v>
      </c>
      <c r="D4458" s="262">
        <f t="shared" si="141"/>
        <v>-0.1085385392617812</v>
      </c>
      <c r="E4458" s="105">
        <v>-1.8582307576118701E-2</v>
      </c>
      <c r="G4458">
        <v>4451</v>
      </c>
      <c r="H4458">
        <f t="shared" ca="1" si="142"/>
        <v>1.4718330683274338E-2</v>
      </c>
    </row>
    <row r="4459" spans="2:8">
      <c r="B4459" s="13">
        <v>43970</v>
      </c>
      <c r="C4459">
        <v>744.630493</v>
      </c>
      <c r="D4459" s="262">
        <f t="shared" si="141"/>
        <v>7.3502962254494832</v>
      </c>
      <c r="E4459" s="105">
        <v>-1.8603300966198499E-2</v>
      </c>
      <c r="G4459">
        <v>4452</v>
      </c>
      <c r="H4459">
        <f t="shared" ca="1" si="142"/>
        <v>-4.1581328037055216E-3</v>
      </c>
    </row>
    <row r="4460" spans="2:8">
      <c r="B4460" s="13">
        <v>39436</v>
      </c>
      <c r="C4460">
        <v>89.174141000000006</v>
      </c>
      <c r="D4460" s="262">
        <f t="shared" si="141"/>
        <v>-0.77007052690088451</v>
      </c>
      <c r="E4460" s="105">
        <v>-1.8603667843858255E-2</v>
      </c>
      <c r="G4460">
        <v>4453</v>
      </c>
      <c r="H4460">
        <f t="shared" ca="1" si="142"/>
        <v>-1.3928159523522622E-2</v>
      </c>
    </row>
    <row r="4461" spans="2:8">
      <c r="B4461" s="13">
        <v>42047</v>
      </c>
      <c r="C4461">
        <v>387.832581</v>
      </c>
      <c r="D4461" s="262">
        <f t="shared" si="141"/>
        <v>-0.5442190926861602</v>
      </c>
      <c r="E4461" s="105">
        <v>-1.8627129194949243E-2</v>
      </c>
      <c r="G4461">
        <v>4454</v>
      </c>
      <c r="H4461">
        <f t="shared" ca="1" si="142"/>
        <v>1.7838094512674631E-2</v>
      </c>
    </row>
    <row r="4462" spans="2:8">
      <c r="B4462" s="13">
        <v>42432</v>
      </c>
      <c r="C4462">
        <v>850.91888400000005</v>
      </c>
      <c r="D4462" s="262">
        <f t="shared" si="141"/>
        <v>27.690805588179991</v>
      </c>
      <c r="E4462" s="105">
        <v>-1.8641404511303025E-2</v>
      </c>
      <c r="G4462">
        <v>4455</v>
      </c>
      <c r="H4462">
        <f t="shared" ca="1" si="142"/>
        <v>1.7413368117073962E-3</v>
      </c>
    </row>
    <row r="4463" spans="2:8">
      <c r="B4463" s="13">
        <v>37613</v>
      </c>
      <c r="C4463">
        <v>29.658242999999999</v>
      </c>
      <c r="D4463" s="262">
        <f t="shared" si="141"/>
        <v>-0.69409487579284124</v>
      </c>
      <c r="E4463" s="105">
        <v>-1.864642545269771E-2</v>
      </c>
      <c r="G4463">
        <v>4456</v>
      </c>
      <c r="H4463">
        <f t="shared" ca="1" si="142"/>
        <v>1.3988748930988183E-2</v>
      </c>
    </row>
    <row r="4464" spans="2:8">
      <c r="B4464" s="13">
        <v>40325</v>
      </c>
      <c r="C4464">
        <v>96.952422999999996</v>
      </c>
      <c r="D4464" s="262">
        <f t="shared" si="141"/>
        <v>-0.98877803196251168</v>
      </c>
      <c r="E4464" s="105">
        <v>-1.8647151199322958E-2</v>
      </c>
      <c r="G4464">
        <v>4457</v>
      </c>
      <c r="H4464">
        <f t="shared" ca="1" si="142"/>
        <v>3.7595624921011192E-2</v>
      </c>
    </row>
    <row r="4465" spans="2:8">
      <c r="B4465" s="13">
        <v>44806</v>
      </c>
      <c r="C4465">
        <v>8639.5205079999996</v>
      </c>
      <c r="D4465" s="262">
        <f t="shared" si="141"/>
        <v>78.329086488001835</v>
      </c>
      <c r="E4465" s="105">
        <v>-1.8663636746070071E-2</v>
      </c>
      <c r="G4465">
        <v>4458</v>
      </c>
      <c r="H4465">
        <f t="shared" ca="1" si="142"/>
        <v>-7.158088546796483E-3</v>
      </c>
    </row>
    <row r="4466" spans="2:8">
      <c r="B4466" s="13">
        <v>40360</v>
      </c>
      <c r="C4466">
        <v>108.907349</v>
      </c>
      <c r="D4466" s="262">
        <f t="shared" si="141"/>
        <v>-0.51137745429389236</v>
      </c>
      <c r="E4466" s="105">
        <v>-1.8717948976704583E-2</v>
      </c>
      <c r="G4466">
        <v>4459</v>
      </c>
      <c r="H4466">
        <f t="shared" ca="1" si="142"/>
        <v>5.8409645126198187E-2</v>
      </c>
    </row>
    <row r="4467" spans="2:8">
      <c r="B4467" s="13">
        <v>41690</v>
      </c>
      <c r="C4467">
        <v>222.886459</v>
      </c>
      <c r="D4467" s="262">
        <f t="shared" si="141"/>
        <v>5.6522423223938141</v>
      </c>
      <c r="E4467" s="105">
        <v>-1.8719198337245668E-2</v>
      </c>
      <c r="G4467">
        <v>4460</v>
      </c>
      <c r="H4467">
        <f t="shared" ca="1" si="142"/>
        <v>2.7820709200969845E-3</v>
      </c>
    </row>
    <row r="4468" spans="2:8">
      <c r="B4468" s="13">
        <v>39920</v>
      </c>
      <c r="C4468">
        <v>33.505462999999999</v>
      </c>
      <c r="D4468" s="262">
        <f t="shared" si="141"/>
        <v>-0.68208522076316813</v>
      </c>
      <c r="E4468" s="105">
        <v>-1.8732562645613984E-2</v>
      </c>
      <c r="G4468">
        <v>4461</v>
      </c>
      <c r="H4468">
        <f t="shared" ca="1" si="142"/>
        <v>1.249600468601967E-2</v>
      </c>
    </row>
    <row r="4469" spans="2:8">
      <c r="B4469" s="13">
        <v>39119</v>
      </c>
      <c r="C4469">
        <v>105.391335</v>
      </c>
      <c r="D4469" s="262">
        <f t="shared" si="141"/>
        <v>-0.88589434726684935</v>
      </c>
      <c r="E4469" s="105">
        <v>-1.8733133205471365E-2</v>
      </c>
      <c r="G4469">
        <v>4462</v>
      </c>
      <c r="H4469">
        <f t="shared" ca="1" si="142"/>
        <v>-2.5577784695378067E-2</v>
      </c>
    </row>
    <row r="4470" spans="2:8">
      <c r="B4470" s="13">
        <v>43425</v>
      </c>
      <c r="C4470">
        <v>923.62939500000005</v>
      </c>
      <c r="D4470" s="262">
        <f t="shared" si="141"/>
        <v>12.656395400921991</v>
      </c>
      <c r="E4470" s="105">
        <v>-1.8750017376634006E-2</v>
      </c>
      <c r="G4470">
        <v>4463</v>
      </c>
      <c r="H4470">
        <f t="shared" ca="1" si="142"/>
        <v>-3.0269562068017744E-3</v>
      </c>
    </row>
    <row r="4471" spans="2:8">
      <c r="B4471" s="13">
        <v>40080</v>
      </c>
      <c r="C4471">
        <v>67.633469000000005</v>
      </c>
      <c r="D4471" s="262">
        <f t="shared" si="141"/>
        <v>-0.14888816745176012</v>
      </c>
      <c r="E4471" s="105">
        <v>-1.8766054314077046E-2</v>
      </c>
      <c r="G4471">
        <v>4464</v>
      </c>
      <c r="H4471">
        <f t="shared" ca="1" si="142"/>
        <v>-3.4051068365802324E-3</v>
      </c>
    </row>
    <row r="4472" spans="2:8">
      <c r="B4472" s="13">
        <v>41520</v>
      </c>
      <c r="C4472">
        <v>79.464843999999999</v>
      </c>
      <c r="D4472" s="262">
        <f t="shared" si="141"/>
        <v>-0.91195480102836779</v>
      </c>
      <c r="E4472" s="105">
        <v>-1.8789698640973282E-2</v>
      </c>
      <c r="G4472">
        <v>4465</v>
      </c>
      <c r="H4472">
        <f t="shared" ca="1" si="142"/>
        <v>-2.3294442840140987E-3</v>
      </c>
    </row>
    <row r="4473" spans="2:8">
      <c r="B4473" s="13">
        <v>43850</v>
      </c>
      <c r="C4473">
        <v>902.546021</v>
      </c>
      <c r="D4473" s="262">
        <f t="shared" si="141"/>
        <v>14.082766509255734</v>
      </c>
      <c r="E4473" s="105">
        <v>-1.8801687435019237E-2</v>
      </c>
      <c r="G4473">
        <v>4466</v>
      </c>
      <c r="H4473">
        <f t="shared" ca="1" si="142"/>
        <v>2.7299267368650723E-2</v>
      </c>
    </row>
    <row r="4474" spans="2:8">
      <c r="B4474" s="13">
        <v>38428</v>
      </c>
      <c r="C4474">
        <v>59.839554</v>
      </c>
      <c r="D4474" s="262">
        <f t="shared" si="141"/>
        <v>-0.78718742528921315</v>
      </c>
      <c r="E4474" s="105">
        <v>-1.8867914010083607E-2</v>
      </c>
      <c r="G4474">
        <v>4467</v>
      </c>
      <c r="H4474">
        <f t="shared" ca="1" si="142"/>
        <v>4.0682524034219543E-3</v>
      </c>
    </row>
    <row r="4475" spans="2:8">
      <c r="B4475" s="13">
        <v>41950</v>
      </c>
      <c r="C4475">
        <v>281.18429600000002</v>
      </c>
      <c r="D4475" s="262">
        <f t="shared" si="141"/>
        <v>2.0127510990244804</v>
      </c>
      <c r="E4475" s="105">
        <v>-1.8867988520463189E-2</v>
      </c>
      <c r="G4475">
        <v>4468</v>
      </c>
      <c r="H4475">
        <f t="shared" ca="1" si="142"/>
        <v>-4.4219569191976157E-2</v>
      </c>
    </row>
    <row r="4476" spans="2:8">
      <c r="B4476" s="13">
        <v>41089</v>
      </c>
      <c r="C4476">
        <v>93.331406000000001</v>
      </c>
      <c r="D4476" s="262">
        <f t="shared" si="141"/>
        <v>-0.16467928427956716</v>
      </c>
      <c r="E4476" s="105">
        <v>-1.8926497015933165E-2</v>
      </c>
      <c r="G4476">
        <v>4469</v>
      </c>
      <c r="H4476">
        <f t="shared" ca="1" si="142"/>
        <v>-5.1956430318957872E-2</v>
      </c>
    </row>
    <row r="4477" spans="2:8">
      <c r="B4477" s="13">
        <v>39307</v>
      </c>
      <c r="C4477">
        <v>111.731224</v>
      </c>
      <c r="D4477" s="262">
        <f t="shared" si="141"/>
        <v>0.78176681365935663</v>
      </c>
      <c r="E4477" s="105">
        <v>-1.8991451903173896E-2</v>
      </c>
      <c r="G4477">
        <v>4470</v>
      </c>
      <c r="H4477">
        <f t="shared" ca="1" si="142"/>
        <v>-3.8637698274736508E-3</v>
      </c>
    </row>
    <row r="4478" spans="2:8">
      <c r="B4478" s="13">
        <v>38534</v>
      </c>
      <c r="C4478">
        <v>62.708106999999998</v>
      </c>
      <c r="D4478" s="262">
        <f t="shared" si="141"/>
        <v>-0.27193018631881738</v>
      </c>
      <c r="E4478" s="105">
        <v>-1.9045499172616311E-2</v>
      </c>
      <c r="G4478">
        <v>4471</v>
      </c>
      <c r="H4478">
        <f t="shared" ca="1" si="142"/>
        <v>3.1047112929430784E-2</v>
      </c>
    </row>
    <row r="4479" spans="2:8">
      <c r="B4479" s="13">
        <v>40975</v>
      </c>
      <c r="C4479">
        <v>86.129249999999999</v>
      </c>
      <c r="D4479" s="262">
        <f t="shared" si="141"/>
        <v>-0.14552177585236806</v>
      </c>
      <c r="E4479" s="105">
        <v>-1.9059085992229712E-2</v>
      </c>
      <c r="G4479">
        <v>4472</v>
      </c>
      <c r="H4479">
        <f t="shared" ca="1" si="142"/>
        <v>-3.937043143296208E-2</v>
      </c>
    </row>
    <row r="4480" spans="2:8">
      <c r="B4480" s="13">
        <v>39133</v>
      </c>
      <c r="C4480">
        <v>100.797478</v>
      </c>
      <c r="D4480" s="262">
        <f t="shared" si="141"/>
        <v>0.15101894903219945</v>
      </c>
      <c r="E4480" s="105">
        <v>-1.9061064382939572E-2</v>
      </c>
      <c r="G4480">
        <v>4473</v>
      </c>
      <c r="H4480">
        <f t="shared" ca="1" si="142"/>
        <v>5.2773961872167059E-3</v>
      </c>
    </row>
    <row r="4481" spans="2:8">
      <c r="B4481" s="13">
        <v>41347</v>
      </c>
      <c r="C4481">
        <v>87.572388000000004</v>
      </c>
      <c r="D4481" s="262">
        <f t="shared" si="141"/>
        <v>2.306324478525259</v>
      </c>
      <c r="E4481" s="105">
        <v>-1.9061500108777291E-2</v>
      </c>
      <c r="G4481">
        <v>4474</v>
      </c>
      <c r="H4481">
        <f t="shared" ca="1" si="142"/>
        <v>4.107592508271668E-2</v>
      </c>
    </row>
    <row r="4482" spans="2:8">
      <c r="B4482" s="13">
        <v>37574</v>
      </c>
      <c r="C4482">
        <v>26.486325999999998</v>
      </c>
      <c r="D4482" s="262">
        <f t="shared" si="141"/>
        <v>0.18686887312699979</v>
      </c>
      <c r="E4482" s="105">
        <v>-1.9081420276773717E-2</v>
      </c>
      <c r="G4482">
        <v>4475</v>
      </c>
      <c r="H4482">
        <f t="shared" ca="1" si="142"/>
        <v>-8.2648353889788931E-2</v>
      </c>
    </row>
    <row r="4483" spans="2:8">
      <c r="B4483" s="13">
        <v>37713</v>
      </c>
      <c r="C4483">
        <v>22.316134999999999</v>
      </c>
      <c r="D4483" s="262">
        <f t="shared" si="141"/>
        <v>-0.97654854640844235</v>
      </c>
      <c r="E4483" s="105">
        <v>-1.9108241339757505E-2</v>
      </c>
      <c r="G4483">
        <v>4476</v>
      </c>
      <c r="H4483">
        <f t="shared" ca="1" si="142"/>
        <v>-2.4860725450205946E-2</v>
      </c>
    </row>
    <row r="4484" spans="2:8">
      <c r="B4484" s="13">
        <v>44048</v>
      </c>
      <c r="C4484">
        <v>951.58856200000002</v>
      </c>
      <c r="D4484" s="262">
        <f t="shared" si="141"/>
        <v>14.470615605564666</v>
      </c>
      <c r="E4484" s="105">
        <v>-1.911023013222593E-2</v>
      </c>
      <c r="G4484">
        <v>4477</v>
      </c>
      <c r="H4484">
        <f t="shared" ca="1" si="142"/>
        <v>-9.6552853125613149E-3</v>
      </c>
    </row>
    <row r="4485" spans="2:8">
      <c r="B4485" s="13">
        <v>39547</v>
      </c>
      <c r="C4485">
        <v>61.509417999999997</v>
      </c>
      <c r="D4485" s="262">
        <f t="shared" si="141"/>
        <v>-0.39511514521410751</v>
      </c>
      <c r="E4485" s="105">
        <v>-1.9130704294897487E-2</v>
      </c>
      <c r="G4485">
        <v>4478</v>
      </c>
      <c r="H4485">
        <f t="shared" ca="1" si="142"/>
        <v>1.0659781738424785E-2</v>
      </c>
    </row>
    <row r="4486" spans="2:8">
      <c r="B4486" s="13">
        <v>41289</v>
      </c>
      <c r="C4486">
        <v>101.68781300000001</v>
      </c>
      <c r="D4486" s="262">
        <f t="shared" si="141"/>
        <v>-0.87354445058647423</v>
      </c>
      <c r="E4486" s="105">
        <v>-1.9149953668331127E-2</v>
      </c>
      <c r="G4486">
        <v>4479</v>
      </c>
      <c r="H4486">
        <f t="shared" ca="1" si="142"/>
        <v>-3.083001322038011E-2</v>
      </c>
    </row>
    <row r="4487" spans="2:8">
      <c r="B4487" s="13">
        <v>42326</v>
      </c>
      <c r="C4487">
        <v>804.13879399999996</v>
      </c>
      <c r="D4487" s="262">
        <f t="shared" si="141"/>
        <v>8.5142552600638979</v>
      </c>
      <c r="E4487" s="105">
        <v>-1.9151654365064514E-2</v>
      </c>
      <c r="G4487">
        <v>4480</v>
      </c>
      <c r="H4487">
        <f t="shared" ca="1" si="142"/>
        <v>-2.5384147197178533E-2</v>
      </c>
    </row>
    <row r="4488" spans="2:8">
      <c r="B4488" s="13">
        <v>40919</v>
      </c>
      <c r="C4488">
        <v>84.519362999999998</v>
      </c>
      <c r="D4488" s="262">
        <f t="shared" ref="D4488:D4551" si="143">(C4488-C4489)/C4489</f>
        <v>-0.88857814939134583</v>
      </c>
      <c r="E4488" s="105">
        <v>-1.9173799720557581E-2</v>
      </c>
      <c r="G4488">
        <v>4481</v>
      </c>
      <c r="H4488">
        <f t="shared" ca="1" si="142"/>
        <v>-5.6071294312264467E-3</v>
      </c>
    </row>
    <row r="4489" spans="2:8">
      <c r="B4489" s="13">
        <v>43765</v>
      </c>
      <c r="C4489">
        <v>758.55285600000002</v>
      </c>
      <c r="D4489" s="262">
        <f t="shared" si="143"/>
        <v>-7.0981767890802003E-2</v>
      </c>
      <c r="E4489" s="105">
        <v>-1.9185271569980029E-2</v>
      </c>
      <c r="G4489">
        <v>4482</v>
      </c>
      <c r="H4489">
        <f t="shared" ref="H4489:H4552" ca="1" si="144">_xlfn.NORM.INV(RAND(),N$9,N$10)</f>
        <v>-1.0981326860704065E-2</v>
      </c>
    </row>
    <row r="4490" spans="2:8">
      <c r="B4490" s="13">
        <v>42321</v>
      </c>
      <c r="C4490">
        <v>816.51019299999996</v>
      </c>
      <c r="D4490" s="262">
        <f t="shared" si="143"/>
        <v>14.456557790127135</v>
      </c>
      <c r="E4490" s="105">
        <v>-1.9194032271037321E-2</v>
      </c>
      <c r="G4490">
        <v>4483</v>
      </c>
      <c r="H4490">
        <f t="shared" ca="1" si="144"/>
        <v>-7.8091680274633745E-3</v>
      </c>
    </row>
    <row r="4491" spans="2:8">
      <c r="B4491" s="13">
        <v>39994</v>
      </c>
      <c r="C4491">
        <v>52.826134000000003</v>
      </c>
      <c r="D4491" s="262">
        <f t="shared" si="143"/>
        <v>-0.26959536437995441</v>
      </c>
      <c r="E4491" s="105">
        <v>-1.9210728982318133E-2</v>
      </c>
      <c r="G4491">
        <v>4484</v>
      </c>
      <c r="H4491">
        <f t="shared" ca="1" si="144"/>
        <v>3.3271724740466739E-2</v>
      </c>
    </row>
    <row r="4492" spans="2:8">
      <c r="B4492" s="13">
        <v>39489</v>
      </c>
      <c r="C4492">
        <v>72.324477999999999</v>
      </c>
      <c r="D4492" s="262">
        <f t="shared" si="143"/>
        <v>-0.99042883901277046</v>
      </c>
      <c r="E4492" s="105">
        <v>-1.9225927782693879E-2</v>
      </c>
      <c r="G4492">
        <v>4485</v>
      </c>
      <c r="H4492">
        <f t="shared" ca="1" si="144"/>
        <v>2.7911031383368399E-2</v>
      </c>
    </row>
    <row r="4493" spans="2:8">
      <c r="B4493" s="13">
        <v>45371</v>
      </c>
      <c r="C4493">
        <v>7556.5</v>
      </c>
      <c r="D4493" s="262">
        <f t="shared" si="143"/>
        <v>-0.13629271136640944</v>
      </c>
      <c r="E4493">
        <v>-1.9241377072585095E-2</v>
      </c>
      <c r="G4493">
        <v>4486</v>
      </c>
      <c r="H4493">
        <f t="shared" ca="1" si="144"/>
        <v>4.0410954042050043E-2</v>
      </c>
    </row>
    <row r="4494" spans="2:8">
      <c r="B4494" s="13">
        <v>44825</v>
      </c>
      <c r="C4494">
        <v>8748.9130860000005</v>
      </c>
      <c r="D4494" s="262">
        <f t="shared" si="143"/>
        <v>11.929621417766359</v>
      </c>
      <c r="E4494" s="105">
        <v>-1.9258958098274742E-2</v>
      </c>
      <c r="G4494">
        <v>4487</v>
      </c>
      <c r="H4494">
        <f t="shared" ca="1" si="144"/>
        <v>2.975098788236096E-3</v>
      </c>
    </row>
    <row r="4495" spans="2:8">
      <c r="B4495" s="13">
        <v>43760</v>
      </c>
      <c r="C4495">
        <v>676.65655500000003</v>
      </c>
      <c r="D4495" s="262">
        <f t="shared" si="143"/>
        <v>-0.902646813526775</v>
      </c>
      <c r="E4495" s="105">
        <v>-1.9271093567054982E-2</v>
      </c>
      <c r="G4495">
        <v>4488</v>
      </c>
      <c r="H4495">
        <f t="shared" ca="1" si="144"/>
        <v>5.7394186661734459E-2</v>
      </c>
    </row>
    <row r="4496" spans="2:8">
      <c r="B4496" s="13">
        <v>44585</v>
      </c>
      <c r="C4496">
        <v>6950.533203</v>
      </c>
      <c r="D4496" s="262">
        <f t="shared" si="143"/>
        <v>65.389398712927715</v>
      </c>
      <c r="E4496" s="105">
        <v>-1.9291812061075827E-2</v>
      </c>
      <c r="G4496">
        <v>4489</v>
      </c>
      <c r="H4496">
        <f t="shared" ca="1" si="144"/>
        <v>-3.1709745636209243E-2</v>
      </c>
    </row>
    <row r="4497" spans="2:8">
      <c r="B4497" s="13">
        <v>40633</v>
      </c>
      <c r="C4497">
        <v>104.69342</v>
      </c>
      <c r="D4497" s="262">
        <f t="shared" si="143"/>
        <v>0.58307409306834901</v>
      </c>
      <c r="E4497" s="105">
        <v>-1.9312560468402691E-2</v>
      </c>
      <c r="G4497">
        <v>4490</v>
      </c>
      <c r="H4497">
        <f t="shared" ca="1" si="144"/>
        <v>-4.0435277996230659E-2</v>
      </c>
    </row>
    <row r="4498" spans="2:8">
      <c r="B4498" s="13">
        <v>38804</v>
      </c>
      <c r="C4498">
        <v>66.132987999999997</v>
      </c>
      <c r="D4498" s="262">
        <f t="shared" si="143"/>
        <v>-0.99133614919989754</v>
      </c>
      <c r="E4498" s="105">
        <v>-1.9318711615321078E-2</v>
      </c>
      <c r="G4498">
        <v>4491</v>
      </c>
      <c r="H4498">
        <f t="shared" ca="1" si="144"/>
        <v>-1.4847160942873312E-2</v>
      </c>
    </row>
    <row r="4499" spans="2:8">
      <c r="B4499" s="13">
        <v>45084</v>
      </c>
      <c r="C4499">
        <v>7633.2094729999999</v>
      </c>
      <c r="D4499" s="262">
        <f t="shared" si="143"/>
        <v>6.2600641518110978</v>
      </c>
      <c r="E4499">
        <v>-1.932528792225716E-2</v>
      </c>
      <c r="G4499">
        <v>4492</v>
      </c>
      <c r="H4499">
        <f t="shared" ca="1" si="144"/>
        <v>-7.6675429114928658E-3</v>
      </c>
    </row>
    <row r="4500" spans="2:8">
      <c r="B4500" s="13">
        <v>44067</v>
      </c>
      <c r="C4500">
        <v>1051.3969729999999</v>
      </c>
      <c r="D4500" s="262">
        <f t="shared" si="143"/>
        <v>-0.30184013172966662</v>
      </c>
      <c r="E4500" s="105">
        <v>-1.9440100830647511E-2</v>
      </c>
      <c r="G4500">
        <v>4493</v>
      </c>
      <c r="H4500">
        <f t="shared" ca="1" si="144"/>
        <v>-5.4030011335115501E-3</v>
      </c>
    </row>
    <row r="4501" spans="2:8">
      <c r="B4501" s="13">
        <v>44139</v>
      </c>
      <c r="C4501">
        <v>1505.9544679999999</v>
      </c>
      <c r="D4501" s="262">
        <f t="shared" si="143"/>
        <v>20.815954205739736</v>
      </c>
      <c r="E4501" s="105">
        <v>-1.9448054426565341E-2</v>
      </c>
      <c r="G4501">
        <v>4494</v>
      </c>
      <c r="H4501">
        <f t="shared" ca="1" si="144"/>
        <v>-1.4384250188212697E-2</v>
      </c>
    </row>
    <row r="4502" spans="2:8">
      <c r="B4502" s="13">
        <v>38712</v>
      </c>
      <c r="C4502">
        <v>69.029961</v>
      </c>
      <c r="D4502" s="262">
        <f t="shared" si="143"/>
        <v>-0.33262983409678759</v>
      </c>
      <c r="E4502" s="105">
        <v>-1.9478762115314057E-2</v>
      </c>
      <c r="G4502">
        <v>4495</v>
      </c>
      <c r="H4502">
        <f t="shared" ca="1" si="144"/>
        <v>2.3644511408614302E-2</v>
      </c>
    </row>
    <row r="4503" spans="2:8">
      <c r="B4503" s="13">
        <v>40508</v>
      </c>
      <c r="C4503">
        <v>103.43579099999999</v>
      </c>
      <c r="D4503" s="262">
        <f t="shared" si="143"/>
        <v>-0.87069834587428319</v>
      </c>
      <c r="E4503" s="105">
        <v>-1.9542709913366842E-2</v>
      </c>
      <c r="G4503">
        <v>4496</v>
      </c>
      <c r="H4503">
        <f t="shared" ca="1" si="144"/>
        <v>-3.9946206096789366E-4</v>
      </c>
    </row>
    <row r="4504" spans="2:8">
      <c r="B4504" s="13">
        <v>42951</v>
      </c>
      <c r="C4504">
        <v>799.95721400000002</v>
      </c>
      <c r="D4504" s="262">
        <f t="shared" si="143"/>
        <v>-3.0106477113987919E-2</v>
      </c>
      <c r="E4504" s="105">
        <v>-1.9588704533246345E-2</v>
      </c>
      <c r="G4504">
        <v>4497</v>
      </c>
      <c r="H4504">
        <f t="shared" ca="1" si="144"/>
        <v>1.7144482262816986E-2</v>
      </c>
    </row>
    <row r="4505" spans="2:8">
      <c r="B4505" s="13">
        <v>42522</v>
      </c>
      <c r="C4505">
        <v>824.78869599999996</v>
      </c>
      <c r="D4505" s="262">
        <f t="shared" si="143"/>
        <v>14.123169082244653</v>
      </c>
      <c r="E4505" s="105">
        <v>-1.9598187032476348E-2</v>
      </c>
      <c r="G4505">
        <v>4498</v>
      </c>
      <c r="H4505">
        <f t="shared" ca="1" si="144"/>
        <v>1.0325689038906611E-2</v>
      </c>
    </row>
    <row r="4506" spans="2:8">
      <c r="B4506" s="13">
        <v>40023</v>
      </c>
      <c r="C4506">
        <v>54.538086</v>
      </c>
      <c r="D4506" s="262">
        <f t="shared" si="143"/>
        <v>-0.77452934107715665</v>
      </c>
      <c r="E4506" s="105">
        <v>-1.9614580320453833E-2</v>
      </c>
      <c r="G4506">
        <v>4499</v>
      </c>
      <c r="H4506">
        <f t="shared" ca="1" si="144"/>
        <v>2.8752574918315756E-2</v>
      </c>
    </row>
    <row r="4507" spans="2:8">
      <c r="B4507" s="13">
        <v>41745</v>
      </c>
      <c r="C4507">
        <v>241.885513</v>
      </c>
      <c r="D4507" s="262">
        <f t="shared" si="143"/>
        <v>-0.73466591084373833</v>
      </c>
      <c r="E4507" s="105">
        <v>-1.9680769082545027E-2</v>
      </c>
      <c r="G4507">
        <v>4500</v>
      </c>
      <c r="H4507">
        <f t="shared" ca="1" si="144"/>
        <v>4.9092323335353932E-2</v>
      </c>
    </row>
    <row r="4508" spans="2:8">
      <c r="B4508" s="13">
        <v>43556</v>
      </c>
      <c r="C4508">
        <v>911.62622099999999</v>
      </c>
      <c r="D4508" s="262">
        <f t="shared" si="143"/>
        <v>9.293270752137559</v>
      </c>
      <c r="E4508" s="105">
        <v>-1.9692865102331328E-2</v>
      </c>
      <c r="G4508">
        <v>4501</v>
      </c>
      <c r="H4508">
        <f t="shared" ca="1" si="144"/>
        <v>1.1792575192099529E-2</v>
      </c>
    </row>
    <row r="4509" spans="2:8">
      <c r="B4509" s="13">
        <v>41067</v>
      </c>
      <c r="C4509">
        <v>88.565262000000004</v>
      </c>
      <c r="D4509" s="262">
        <f t="shared" si="143"/>
        <v>-0.85149978145557526</v>
      </c>
      <c r="E4509" s="105">
        <v>-1.9695391984261075E-2</v>
      </c>
      <c r="G4509">
        <v>4502</v>
      </c>
      <c r="H4509">
        <f t="shared" ca="1" si="144"/>
        <v>-1.7868918970738369E-2</v>
      </c>
    </row>
    <row r="4510" spans="2:8">
      <c r="B4510" s="13">
        <v>43684</v>
      </c>
      <c r="C4510">
        <v>596.39819299999999</v>
      </c>
      <c r="D4510" s="262">
        <f t="shared" si="143"/>
        <v>4.5490294993405529</v>
      </c>
      <c r="E4510" s="105">
        <v>-1.9716353179805766E-2</v>
      </c>
      <c r="G4510">
        <v>4503</v>
      </c>
      <c r="H4510">
        <f t="shared" ca="1" si="144"/>
        <v>1.9623586474275388E-2</v>
      </c>
    </row>
    <row r="4511" spans="2:8">
      <c r="B4511" s="13">
        <v>39295</v>
      </c>
      <c r="C4511">
        <v>107.47792800000001</v>
      </c>
      <c r="D4511" s="262">
        <f t="shared" si="143"/>
        <v>0.78120866850825676</v>
      </c>
      <c r="E4511" s="105">
        <v>-1.9727989703260663E-2</v>
      </c>
      <c r="G4511">
        <v>4504</v>
      </c>
      <c r="H4511">
        <f t="shared" ca="1" si="144"/>
        <v>1.7364809027908216E-2</v>
      </c>
    </row>
    <row r="4512" spans="2:8">
      <c r="B4512" s="13">
        <v>38505</v>
      </c>
      <c r="C4512">
        <v>60.339886</v>
      </c>
      <c r="D4512" s="262">
        <f t="shared" si="143"/>
        <v>-0.93017956025097037</v>
      </c>
      <c r="E4512" s="105">
        <v>-1.9777783171121954E-2</v>
      </c>
      <c r="G4512">
        <v>4505</v>
      </c>
      <c r="H4512">
        <f t="shared" ca="1" si="144"/>
        <v>1.1234870147268048E-2</v>
      </c>
    </row>
    <row r="4513" spans="2:8">
      <c r="B4513" s="13">
        <v>42416</v>
      </c>
      <c r="C4513">
        <v>864.21520999999996</v>
      </c>
      <c r="D4513" s="262">
        <f t="shared" si="143"/>
        <v>27.534957778779184</v>
      </c>
      <c r="E4513" s="105">
        <v>-1.9801674321674435E-2</v>
      </c>
      <c r="G4513">
        <v>4506</v>
      </c>
      <c r="H4513">
        <f t="shared" ca="1" si="144"/>
        <v>3.0841266630454153E-2</v>
      </c>
    </row>
    <row r="4514" spans="2:8">
      <c r="B4514" s="13">
        <v>38146</v>
      </c>
      <c r="C4514">
        <v>30.286192</v>
      </c>
      <c r="D4514" s="262">
        <f t="shared" si="143"/>
        <v>-0.96726991935287276</v>
      </c>
      <c r="E4514" s="105">
        <v>-1.9801718077394385E-2</v>
      </c>
      <c r="G4514">
        <v>4507</v>
      </c>
      <c r="H4514">
        <f t="shared" ca="1" si="144"/>
        <v>1.7141649106525079E-2</v>
      </c>
    </row>
    <row r="4515" spans="2:8">
      <c r="B4515" s="13">
        <v>42486</v>
      </c>
      <c r="C4515">
        <v>925.33203100000003</v>
      </c>
      <c r="D4515" s="262">
        <f t="shared" si="143"/>
        <v>0.29194907684700583</v>
      </c>
      <c r="E4515" s="105">
        <v>-1.98163312096152E-2</v>
      </c>
      <c r="G4515">
        <v>4508</v>
      </c>
      <c r="H4515">
        <f t="shared" ca="1" si="144"/>
        <v>-3.0644187981706986E-2</v>
      </c>
    </row>
    <row r="4516" spans="2:8">
      <c r="B4516" s="13">
        <v>42832</v>
      </c>
      <c r="C4516">
        <v>716.22949200000005</v>
      </c>
      <c r="D4516" s="262">
        <f t="shared" si="143"/>
        <v>5.8424703300558276</v>
      </c>
      <c r="E4516" s="105">
        <v>-1.9817395038487111E-2</v>
      </c>
      <c r="G4516">
        <v>4509</v>
      </c>
      <c r="H4516">
        <f t="shared" ca="1" si="144"/>
        <v>-2.8712805278853958E-2</v>
      </c>
    </row>
    <row r="4517" spans="2:8">
      <c r="B4517" s="13">
        <v>40206</v>
      </c>
      <c r="C4517">
        <v>104.67411</v>
      </c>
      <c r="D4517" s="262">
        <f t="shared" si="143"/>
        <v>0.14180884675671443</v>
      </c>
      <c r="E4517" s="105">
        <v>-1.9820287215371057E-2</v>
      </c>
      <c r="G4517">
        <v>4510</v>
      </c>
      <c r="H4517">
        <f t="shared" ca="1" si="144"/>
        <v>-5.1429331794687866E-2</v>
      </c>
    </row>
    <row r="4518" spans="2:8">
      <c r="B4518" s="13">
        <v>41117</v>
      </c>
      <c r="C4518">
        <v>91.673935</v>
      </c>
      <c r="D4518" s="262">
        <f t="shared" si="143"/>
        <v>-0.53955482231707641</v>
      </c>
      <c r="E4518" s="105">
        <v>-1.9827555218697581E-2</v>
      </c>
      <c r="G4518">
        <v>4511</v>
      </c>
      <c r="H4518">
        <f t="shared" ca="1" si="144"/>
        <v>2.7766114678194016E-2</v>
      </c>
    </row>
    <row r="4519" spans="2:8">
      <c r="B4519" s="13">
        <v>41684</v>
      </c>
      <c r="C4519">
        <v>199.09848</v>
      </c>
      <c r="D4519" s="262">
        <f t="shared" si="143"/>
        <v>5.9508247909569736</v>
      </c>
      <c r="E4519" s="105">
        <v>-1.9830303712009785E-2</v>
      </c>
      <c r="G4519">
        <v>4512</v>
      </c>
      <c r="H4519">
        <f t="shared" ca="1" si="144"/>
        <v>9.8123515604491181E-3</v>
      </c>
    </row>
    <row r="4520" spans="2:8">
      <c r="B4520" s="13">
        <v>38105</v>
      </c>
      <c r="C4520">
        <v>28.643864000000001</v>
      </c>
      <c r="D4520" s="262">
        <f t="shared" si="143"/>
        <v>-0.98925027842545299</v>
      </c>
      <c r="E4520" s="105">
        <v>-1.9834887042483478E-2</v>
      </c>
      <c r="G4520">
        <v>4513</v>
      </c>
      <c r="H4520">
        <f t="shared" ca="1" si="144"/>
        <v>2.0561182535447464E-3</v>
      </c>
    </row>
    <row r="4521" spans="2:8">
      <c r="B4521" s="13">
        <v>44270</v>
      </c>
      <c r="C4521">
        <v>2664.6145019999999</v>
      </c>
      <c r="D4521" s="262">
        <f t="shared" si="143"/>
        <v>49.576515268592175</v>
      </c>
      <c r="E4521" s="105">
        <v>-1.9845190448220449E-2</v>
      </c>
      <c r="G4521">
        <v>4514</v>
      </c>
      <c r="H4521">
        <f t="shared" ca="1" si="144"/>
        <v>4.2319960886930415E-2</v>
      </c>
    </row>
    <row r="4522" spans="2:8">
      <c r="B4522" s="13">
        <v>38296</v>
      </c>
      <c r="C4522">
        <v>52.684818</v>
      </c>
      <c r="D4522" s="262">
        <f t="shared" si="143"/>
        <v>0.10377331926912256</v>
      </c>
      <c r="E4522" s="105">
        <v>-1.9857402293714663E-2</v>
      </c>
      <c r="G4522">
        <v>4515</v>
      </c>
      <c r="H4522">
        <f t="shared" ca="1" si="144"/>
        <v>1.7012191978279138E-2</v>
      </c>
    </row>
    <row r="4523" spans="2:8">
      <c r="B4523" s="13">
        <v>38226</v>
      </c>
      <c r="C4523">
        <v>47.731555999999998</v>
      </c>
      <c r="D4523" s="262">
        <f t="shared" si="143"/>
        <v>-0.96425523267762447</v>
      </c>
      <c r="E4523" s="105">
        <v>-1.9862748706853523E-2</v>
      </c>
      <c r="G4523">
        <v>4516</v>
      </c>
      <c r="H4523">
        <f t="shared" ca="1" si="144"/>
        <v>-4.4729861315286917E-2</v>
      </c>
    </row>
    <row r="4524" spans="2:8">
      <c r="B4524" s="13">
        <v>43342</v>
      </c>
      <c r="C4524">
        <v>1335.3438719999999</v>
      </c>
      <c r="D4524" s="262">
        <f t="shared" si="143"/>
        <v>32.840937613304682</v>
      </c>
      <c r="E4524" s="105">
        <v>-1.9883684912104297E-2</v>
      </c>
      <c r="G4524">
        <v>4517</v>
      </c>
      <c r="H4524">
        <f t="shared" ca="1" si="144"/>
        <v>-3.404824737976829E-2</v>
      </c>
    </row>
    <row r="4525" spans="2:8">
      <c r="B4525" s="13">
        <v>38216</v>
      </c>
      <c r="C4525">
        <v>39.459423000000001</v>
      </c>
      <c r="D4525" s="262">
        <f t="shared" si="143"/>
        <v>-0.9219328077365283</v>
      </c>
      <c r="E4525" s="105">
        <v>-1.9883929808256783E-2</v>
      </c>
      <c r="G4525">
        <v>4518</v>
      </c>
      <c r="H4525">
        <f t="shared" ca="1" si="144"/>
        <v>7.5687939442500339E-3</v>
      </c>
    </row>
    <row r="4526" spans="2:8">
      <c r="B4526" s="13">
        <v>42132</v>
      </c>
      <c r="C4526">
        <v>505.45461999999998</v>
      </c>
      <c r="D4526" s="262">
        <f t="shared" si="143"/>
        <v>18.931773191941083</v>
      </c>
      <c r="E4526" s="105">
        <v>-1.9912895998349878E-2</v>
      </c>
      <c r="G4526">
        <v>4519</v>
      </c>
      <c r="H4526">
        <f t="shared" ca="1" si="144"/>
        <v>-4.0085954596259091E-2</v>
      </c>
    </row>
    <row r="4527" spans="2:8">
      <c r="B4527" s="13">
        <v>38075</v>
      </c>
      <c r="C4527">
        <v>25.35924</v>
      </c>
      <c r="D4527" s="262">
        <f t="shared" si="143"/>
        <v>-0.9764633825562361</v>
      </c>
      <c r="E4527" s="105">
        <v>-1.9912943554375961E-2</v>
      </c>
      <c r="G4527">
        <v>4520</v>
      </c>
      <c r="H4527">
        <f t="shared" ca="1" si="144"/>
        <v>4.38373656839606E-2</v>
      </c>
    </row>
    <row r="4528" spans="2:8">
      <c r="B4528" s="13">
        <v>43235</v>
      </c>
      <c r="C4528">
        <v>1077.4377440000001</v>
      </c>
      <c r="D4528" s="262">
        <f t="shared" si="143"/>
        <v>17.486689509356534</v>
      </c>
      <c r="E4528" s="105">
        <v>-1.991359739431528E-2</v>
      </c>
      <c r="G4528">
        <v>4521</v>
      </c>
      <c r="H4528">
        <f t="shared" ca="1" si="144"/>
        <v>2.7938964751012266E-2</v>
      </c>
    </row>
    <row r="4529" spans="2:8">
      <c r="B4529" s="13">
        <v>40028</v>
      </c>
      <c r="C4529">
        <v>58.281810999999998</v>
      </c>
      <c r="D4529" s="262">
        <f t="shared" si="143"/>
        <v>-0.94859134206079787</v>
      </c>
      <c r="E4529" s="105">
        <v>-1.9930740449082152E-2</v>
      </c>
      <c r="G4529">
        <v>4522</v>
      </c>
      <c r="H4529">
        <f t="shared" ca="1" si="144"/>
        <v>3.8034358563534008E-2</v>
      </c>
    </row>
    <row r="4530" spans="2:8">
      <c r="B4530" s="13">
        <v>43214</v>
      </c>
      <c r="C4530">
        <v>1133.6964109999999</v>
      </c>
      <c r="D4530" s="262">
        <f t="shared" si="143"/>
        <v>0.20667232088333834</v>
      </c>
      <c r="E4530" s="105">
        <v>-1.9942239031972533E-2</v>
      </c>
      <c r="G4530">
        <v>4523</v>
      </c>
      <c r="H4530">
        <f t="shared" ca="1" si="144"/>
        <v>-4.4682271728901365E-2</v>
      </c>
    </row>
    <row r="4531" spans="2:8">
      <c r="B4531" s="13">
        <v>43402</v>
      </c>
      <c r="C4531">
        <v>939.52301</v>
      </c>
      <c r="D4531" s="262">
        <f t="shared" si="143"/>
        <v>14.788712407504905</v>
      </c>
      <c r="E4531" s="105">
        <v>-2.0041562779622275E-2</v>
      </c>
      <c r="G4531">
        <v>4524</v>
      </c>
      <c r="H4531">
        <f t="shared" ca="1" si="144"/>
        <v>-1.2891257927728458E-2</v>
      </c>
    </row>
    <row r="4532" spans="2:8">
      <c r="B4532" s="13">
        <v>38467</v>
      </c>
      <c r="C4532">
        <v>59.505992999999997</v>
      </c>
      <c r="D4532" s="262">
        <f t="shared" si="143"/>
        <v>-0.98980258355005224</v>
      </c>
      <c r="E4532" s="105">
        <v>-2.0049577862583746E-2</v>
      </c>
      <c r="G4532">
        <v>4525</v>
      </c>
      <c r="H4532">
        <f t="shared" ca="1" si="144"/>
        <v>-4.0284446465956837E-2</v>
      </c>
    </row>
    <row r="4533" spans="2:8">
      <c r="B4533" s="13">
        <v>44490</v>
      </c>
      <c r="C4533">
        <v>5835.3989259999998</v>
      </c>
      <c r="D4533" s="262">
        <f t="shared" si="143"/>
        <v>59.941773818252436</v>
      </c>
      <c r="E4533" s="105">
        <v>-2.0091856791639471E-2</v>
      </c>
      <c r="G4533">
        <v>4526</v>
      </c>
      <c r="H4533">
        <f t="shared" ca="1" si="144"/>
        <v>1.4055594318845887E-2</v>
      </c>
    </row>
    <row r="4534" spans="2:8">
      <c r="B4534" s="13">
        <v>41131</v>
      </c>
      <c r="C4534">
        <v>95.753676999999996</v>
      </c>
      <c r="D4534" s="262">
        <f t="shared" si="143"/>
        <v>0.22939997326623165</v>
      </c>
      <c r="E4534" s="105">
        <v>-2.009371371735692E-2</v>
      </c>
      <c r="G4534">
        <v>4527</v>
      </c>
      <c r="H4534">
        <f t="shared" ca="1" si="144"/>
        <v>7.2038105962447599E-2</v>
      </c>
    </row>
    <row r="4535" spans="2:8">
      <c r="B4535" s="13">
        <v>39612</v>
      </c>
      <c r="C4535">
        <v>77.886512999999994</v>
      </c>
      <c r="D4535" s="262">
        <f t="shared" si="143"/>
        <v>0.19759253288767986</v>
      </c>
      <c r="E4535" s="105">
        <v>-2.0123345435836167E-2</v>
      </c>
      <c r="G4535">
        <v>4528</v>
      </c>
      <c r="H4535">
        <f t="shared" ca="1" si="144"/>
        <v>-1.1839561721364597E-2</v>
      </c>
    </row>
    <row r="4536" spans="2:8">
      <c r="B4536" s="13">
        <v>38775</v>
      </c>
      <c r="C4536">
        <v>65.035904000000002</v>
      </c>
      <c r="D4536" s="262">
        <f t="shared" si="143"/>
        <v>-0.76014084926602987</v>
      </c>
      <c r="E4536" s="105">
        <v>-2.0144972835785861E-2</v>
      </c>
      <c r="G4536">
        <v>4529</v>
      </c>
      <c r="H4536">
        <f t="shared" ca="1" si="144"/>
        <v>-3.8149582200576231E-2</v>
      </c>
    </row>
    <row r="4537" spans="2:8">
      <c r="B4537" s="13">
        <v>41899</v>
      </c>
      <c r="C4537">
        <v>271.14205900000002</v>
      </c>
      <c r="D4537" s="262">
        <f t="shared" si="143"/>
        <v>-0.71756568821538513</v>
      </c>
      <c r="E4537" s="105">
        <v>-2.0197006986573882E-2</v>
      </c>
      <c r="G4537">
        <v>4530</v>
      </c>
      <c r="H4537">
        <f t="shared" ca="1" si="144"/>
        <v>5.2133736123250299E-2</v>
      </c>
    </row>
    <row r="4538" spans="2:8">
      <c r="B4538" s="13">
        <v>42404</v>
      </c>
      <c r="C4538">
        <v>960.01812700000005</v>
      </c>
      <c r="D4538" s="262">
        <f t="shared" si="143"/>
        <v>-0.88367364413488281</v>
      </c>
      <c r="E4538" s="105">
        <v>-2.02020220164266E-2</v>
      </c>
      <c r="G4538">
        <v>4531</v>
      </c>
      <c r="H4538">
        <f t="shared" ca="1" si="144"/>
        <v>5.1890227301012927E-2</v>
      </c>
    </row>
    <row r="4539" spans="2:8">
      <c r="B4539" s="13">
        <v>45260</v>
      </c>
      <c r="C4539">
        <v>8252.7998050000006</v>
      </c>
      <c r="D4539" s="262">
        <f t="shared" si="143"/>
        <v>0.29975985362779772</v>
      </c>
      <c r="E4539">
        <v>-2.0235680408393367E-2</v>
      </c>
      <c r="G4539">
        <v>4532</v>
      </c>
      <c r="H4539">
        <f t="shared" ca="1" si="144"/>
        <v>-3.0772903400854028E-2</v>
      </c>
    </row>
    <row r="4540" spans="2:8">
      <c r="B4540" s="13">
        <v>44620</v>
      </c>
      <c r="C4540">
        <v>6349.4804690000001</v>
      </c>
      <c r="D4540" s="262">
        <f t="shared" si="143"/>
        <v>3.2699283929225542</v>
      </c>
      <c r="E4540" s="105">
        <v>-2.0251903696024264E-2</v>
      </c>
      <c r="G4540">
        <v>4533</v>
      </c>
      <c r="H4540">
        <f t="shared" ca="1" si="144"/>
        <v>2.6500817990098718E-2</v>
      </c>
    </row>
    <row r="4541" spans="2:8">
      <c r="B4541" s="13">
        <v>44152</v>
      </c>
      <c r="C4541">
        <v>1487.0227050000001</v>
      </c>
      <c r="D4541" s="262">
        <f t="shared" si="143"/>
        <v>1.3578318661857391</v>
      </c>
      <c r="E4541" s="105">
        <v>-2.026105376157691E-2</v>
      </c>
      <c r="G4541">
        <v>4534</v>
      </c>
      <c r="H4541">
        <f t="shared" ca="1" si="144"/>
        <v>-1.042974014374632E-2</v>
      </c>
    </row>
    <row r="4542" spans="2:8">
      <c r="B4542" s="13">
        <v>42732</v>
      </c>
      <c r="C4542">
        <v>630.673767</v>
      </c>
      <c r="D4542" s="262">
        <f t="shared" si="143"/>
        <v>6.2281927402637391</v>
      </c>
      <c r="E4542" s="105">
        <v>-2.0391820335002527E-2</v>
      </c>
      <c r="G4542">
        <v>4535</v>
      </c>
      <c r="H4542">
        <f t="shared" ca="1" si="144"/>
        <v>-5.100945933256925E-2</v>
      </c>
    </row>
    <row r="4543" spans="2:8">
      <c r="B4543" s="13">
        <v>40801</v>
      </c>
      <c r="C4543">
        <v>87.251930000000002</v>
      </c>
      <c r="D4543" s="262">
        <f t="shared" si="143"/>
        <v>0.43106122085536075</v>
      </c>
      <c r="E4543" s="105">
        <v>-2.0451971537894079E-2</v>
      </c>
      <c r="G4543">
        <v>4536</v>
      </c>
      <c r="H4543">
        <f t="shared" ca="1" si="144"/>
        <v>-1.187411070711869E-2</v>
      </c>
    </row>
    <row r="4544" spans="2:8">
      <c r="B4544" s="13">
        <v>40123</v>
      </c>
      <c r="C4544">
        <v>60.970089000000002</v>
      </c>
      <c r="D4544" s="262">
        <f t="shared" si="143"/>
        <v>-0.93324448903486601</v>
      </c>
      <c r="E4544" s="105">
        <v>-2.0465981501534218E-2</v>
      </c>
      <c r="G4544">
        <v>4537</v>
      </c>
      <c r="H4544">
        <f t="shared" ca="1" si="144"/>
        <v>-1.4495313436058527E-2</v>
      </c>
    </row>
    <row r="4545" spans="2:8">
      <c r="B4545" s="13">
        <v>43420</v>
      </c>
      <c r="C4545">
        <v>913.33416699999998</v>
      </c>
      <c r="D4545" s="262">
        <f t="shared" si="143"/>
        <v>-0.13369803461933177</v>
      </c>
      <c r="E4545" s="105">
        <v>-2.0504703644547199E-2</v>
      </c>
      <c r="G4545">
        <v>4538</v>
      </c>
      <c r="H4545">
        <f t="shared" ca="1" si="144"/>
        <v>5.953900436574202E-2</v>
      </c>
    </row>
    <row r="4546" spans="2:8">
      <c r="B4546" s="13">
        <v>44074</v>
      </c>
      <c r="C4546">
        <v>1054.2907709999999</v>
      </c>
      <c r="D4546" s="262">
        <f t="shared" si="143"/>
        <v>11.405556488330514</v>
      </c>
      <c r="E4546" s="105">
        <v>-2.0504784430530942E-2</v>
      </c>
      <c r="G4546">
        <v>4539</v>
      </c>
      <c r="H4546">
        <f t="shared" ca="1" si="144"/>
        <v>6.7719118573008483E-2</v>
      </c>
    </row>
    <row r="4547" spans="2:8">
      <c r="B4547" s="13">
        <v>40812</v>
      </c>
      <c r="C4547">
        <v>84.985366999999997</v>
      </c>
      <c r="D4547" s="262">
        <f t="shared" si="143"/>
        <v>0.28506770327691833</v>
      </c>
      <c r="E4547" s="105">
        <v>-2.050785039657536E-2</v>
      </c>
      <c r="G4547">
        <v>4540</v>
      </c>
      <c r="H4547">
        <f t="shared" ca="1" si="144"/>
        <v>3.6492267538933421E-2</v>
      </c>
    </row>
    <row r="4548" spans="2:8">
      <c r="B4548" s="13">
        <v>38777</v>
      </c>
      <c r="C4548">
        <v>66.132987999999997</v>
      </c>
      <c r="D4548" s="262">
        <f t="shared" si="143"/>
        <v>-0.91420389465713237</v>
      </c>
      <c r="E4548" s="105">
        <v>-2.0563548461897337E-2</v>
      </c>
      <c r="G4548">
        <v>4541</v>
      </c>
      <c r="H4548">
        <f t="shared" ca="1" si="144"/>
        <v>1.5699300913688926E-2</v>
      </c>
    </row>
    <row r="4549" spans="2:8">
      <c r="B4549" s="13">
        <v>42971</v>
      </c>
      <c r="C4549">
        <v>770.81573500000002</v>
      </c>
      <c r="D4549" s="262">
        <f t="shared" si="143"/>
        <v>24.449132191742287</v>
      </c>
      <c r="E4549" s="105">
        <v>-2.0577796961309548E-2</v>
      </c>
      <c r="G4549">
        <v>4542</v>
      </c>
      <c r="H4549">
        <f t="shared" ca="1" si="144"/>
        <v>-1.2702182075981464E-2</v>
      </c>
    </row>
    <row r="4550" spans="2:8">
      <c r="B4550" s="13">
        <v>39902</v>
      </c>
      <c r="C4550">
        <v>30.288488000000001</v>
      </c>
      <c r="D4550" s="262">
        <f t="shared" si="143"/>
        <v>-0.96618867717341284</v>
      </c>
      <c r="E4550" s="105">
        <v>-2.0681117466062219E-2</v>
      </c>
      <c r="G4550">
        <v>4543</v>
      </c>
      <c r="H4550">
        <f t="shared" ca="1" si="144"/>
        <v>2.7612313916586063E-2</v>
      </c>
    </row>
    <row r="4551" spans="2:8">
      <c r="B4551" s="13">
        <v>43063</v>
      </c>
      <c r="C4551">
        <v>895.80902100000003</v>
      </c>
      <c r="D4551" s="262">
        <f t="shared" si="143"/>
        <v>8.5884375461194065</v>
      </c>
      <c r="E4551" s="105">
        <v>-2.068971437933511E-2</v>
      </c>
      <c r="G4551">
        <v>4544</v>
      </c>
      <c r="H4551">
        <f t="shared" ca="1" si="144"/>
        <v>5.2780415102274415E-2</v>
      </c>
    </row>
    <row r="4552" spans="2:8">
      <c r="B4552" s="13">
        <v>39080</v>
      </c>
      <c r="C4552">
        <v>93.425963999999993</v>
      </c>
      <c r="D4552" s="262">
        <f t="shared" ref="D4552:D4615" si="145">(C4552-C4553)/C4553</f>
        <v>0.27985988470078066</v>
      </c>
      <c r="E4552" s="105">
        <v>-2.0716734664613785E-2</v>
      </c>
      <c r="G4552">
        <v>4545</v>
      </c>
      <c r="H4552">
        <f t="shared" ca="1" si="144"/>
        <v>-4.9793679461332105E-2</v>
      </c>
    </row>
    <row r="4553" spans="2:8">
      <c r="B4553" s="13">
        <v>39595</v>
      </c>
      <c r="C4553">
        <v>72.997024999999994</v>
      </c>
      <c r="D4553" s="262">
        <f t="shared" si="145"/>
        <v>1.2824675242444668</v>
      </c>
      <c r="E4553" s="105">
        <v>-2.0726537029991884E-2</v>
      </c>
      <c r="G4553">
        <v>4546</v>
      </c>
      <c r="H4553">
        <f t="shared" ref="H4553:H4616" ca="1" si="146">_xlfn.NORM.INV(RAND(),N$9,N$10)</f>
        <v>1.5347216345124169E-2</v>
      </c>
    </row>
    <row r="4554" spans="2:8">
      <c r="B4554" s="13">
        <v>39841</v>
      </c>
      <c r="C4554">
        <v>31.981627</v>
      </c>
      <c r="D4554" s="262">
        <f t="shared" si="145"/>
        <v>-0.38240599333098063</v>
      </c>
      <c r="E4554" s="105">
        <v>-2.0737807435712567E-2</v>
      </c>
      <c r="G4554">
        <v>4547</v>
      </c>
      <c r="H4554">
        <f t="shared" ca="1" si="146"/>
        <v>-4.2592245563329703E-2</v>
      </c>
    </row>
    <row r="4555" spans="2:8">
      <c r="B4555" s="13">
        <v>38289</v>
      </c>
      <c r="C4555">
        <v>51.784224999999999</v>
      </c>
      <c r="D4555" s="262">
        <f t="shared" si="145"/>
        <v>-0.99372148177977482</v>
      </c>
      <c r="E4555" s="105">
        <v>-2.0813484820680111E-2</v>
      </c>
      <c r="G4555">
        <v>4548</v>
      </c>
      <c r="H4555">
        <f t="shared" ca="1" si="146"/>
        <v>2.2039171303771574E-2</v>
      </c>
    </row>
    <row r="4556" spans="2:8">
      <c r="B4556" s="13">
        <v>44837</v>
      </c>
      <c r="C4556">
        <v>8247.8417969999991</v>
      </c>
      <c r="D4556" s="262">
        <f t="shared" si="145"/>
        <v>29.071170934427855</v>
      </c>
      <c r="E4556" s="105">
        <v>-2.0826106620613769E-2</v>
      </c>
      <c r="G4556">
        <v>4549</v>
      </c>
      <c r="H4556">
        <f t="shared" ca="1" si="146"/>
        <v>-3.0459375466450892E-2</v>
      </c>
    </row>
    <row r="4557" spans="2:8">
      <c r="B4557" s="13">
        <v>41877</v>
      </c>
      <c r="C4557">
        <v>274.27737400000001</v>
      </c>
      <c r="D4557" s="262">
        <f t="shared" si="145"/>
        <v>1.7610678855426343</v>
      </c>
      <c r="E4557" s="105">
        <v>-2.0845299337362101E-2</v>
      </c>
      <c r="G4557">
        <v>4550</v>
      </c>
      <c r="H4557">
        <f t="shared" ca="1" si="146"/>
        <v>-1.8408878740227962E-2</v>
      </c>
    </row>
    <row r="4558" spans="2:8">
      <c r="B4558" s="13">
        <v>39169</v>
      </c>
      <c r="C4558">
        <v>99.337424999999996</v>
      </c>
      <c r="D4558" s="262">
        <f t="shared" si="145"/>
        <v>5.1761233822432053E-3</v>
      </c>
      <c r="E4558" s="105">
        <v>-2.0884453051720292E-2</v>
      </c>
      <c r="G4558">
        <v>4551</v>
      </c>
      <c r="H4558">
        <f t="shared" ca="1" si="146"/>
        <v>3.7531018222364851E-3</v>
      </c>
    </row>
    <row r="4559" spans="2:8">
      <c r="B4559" s="13">
        <v>39444</v>
      </c>
      <c r="C4559">
        <v>98.825890000000001</v>
      </c>
      <c r="D4559" s="262">
        <f t="shared" si="145"/>
        <v>2.2752569417173896</v>
      </c>
      <c r="E4559" s="105">
        <v>-2.0889555513521649E-2</v>
      </c>
      <c r="G4559">
        <v>4552</v>
      </c>
      <c r="H4559">
        <f t="shared" ca="1" si="146"/>
        <v>7.9080214500937565E-2</v>
      </c>
    </row>
    <row r="4560" spans="2:8">
      <c r="B4560" s="13">
        <v>38029</v>
      </c>
      <c r="C4560">
        <v>30.173476999999998</v>
      </c>
      <c r="D4560" s="262">
        <f t="shared" si="145"/>
        <v>0.14407790268920595</v>
      </c>
      <c r="E4560" s="105">
        <v>-2.0898408612712915E-2</v>
      </c>
      <c r="G4560">
        <v>4553</v>
      </c>
      <c r="H4560">
        <f t="shared" ca="1" si="146"/>
        <v>-1.2086687376740048E-2</v>
      </c>
    </row>
    <row r="4561" spans="2:8">
      <c r="B4561" s="13">
        <v>38078</v>
      </c>
      <c r="C4561">
        <v>26.373621</v>
      </c>
      <c r="D4561" s="262">
        <f t="shared" si="145"/>
        <v>-0.97465887815013241</v>
      </c>
      <c r="E4561" s="105">
        <v>-2.0919960151679066E-2</v>
      </c>
      <c r="G4561">
        <v>4554</v>
      </c>
      <c r="H4561">
        <f t="shared" ca="1" si="146"/>
        <v>-3.5023501608814234E-2</v>
      </c>
    </row>
    <row r="4562" spans="2:8">
      <c r="B4562" s="13">
        <v>42401</v>
      </c>
      <c r="C4562">
        <v>1040.744019</v>
      </c>
      <c r="D4562" s="262">
        <f t="shared" si="145"/>
        <v>9.7228754459072722</v>
      </c>
      <c r="E4562" s="105">
        <v>-2.0991254332685449E-2</v>
      </c>
      <c r="G4562">
        <v>4555</v>
      </c>
      <c r="H4562">
        <f t="shared" ca="1" si="146"/>
        <v>-2.2093606973852681E-3</v>
      </c>
    </row>
    <row r="4563" spans="2:8">
      <c r="B4563" s="13">
        <v>39157</v>
      </c>
      <c r="C4563">
        <v>97.058295999999999</v>
      </c>
      <c r="D4563" s="262">
        <f t="shared" si="145"/>
        <v>-0.98717525670406181</v>
      </c>
      <c r="E4563" s="105">
        <v>-2.1012984706433251E-2</v>
      </c>
      <c r="G4563">
        <v>4556</v>
      </c>
      <c r="H4563">
        <f t="shared" ca="1" si="146"/>
        <v>5.2855901999186744E-2</v>
      </c>
    </row>
    <row r="4564" spans="2:8">
      <c r="B4564" s="13">
        <v>45120</v>
      </c>
      <c r="C4564">
        <v>7568.0498049999997</v>
      </c>
      <c r="D4564" s="262">
        <f t="shared" si="145"/>
        <v>88.430143895439642</v>
      </c>
      <c r="E4564">
        <v>-2.1045848721016763E-2</v>
      </c>
      <c r="G4564">
        <v>4557</v>
      </c>
      <c r="H4564">
        <f t="shared" ca="1" si="146"/>
        <v>-1.5853963271535178E-2</v>
      </c>
    </row>
    <row r="4565" spans="2:8">
      <c r="B4565" s="13">
        <v>40988</v>
      </c>
      <c r="C4565">
        <v>84.625266999999994</v>
      </c>
      <c r="D4565" s="262">
        <f t="shared" si="145"/>
        <v>-0.91103259246587931</v>
      </c>
      <c r="E4565" s="105">
        <v>-2.1073397816852048E-2</v>
      </c>
      <c r="G4565">
        <v>4558</v>
      </c>
      <c r="H4565">
        <f t="shared" ca="1" si="146"/>
        <v>-2.5107255327013911E-2</v>
      </c>
    </row>
    <row r="4566" spans="2:8">
      <c r="B4566" s="13">
        <v>43433</v>
      </c>
      <c r="C4566">
        <v>951.194031</v>
      </c>
      <c r="D4566" s="262">
        <f t="shared" si="145"/>
        <v>9.574865251877239E-2</v>
      </c>
      <c r="E4566" s="105">
        <v>-2.1092809837624561E-2</v>
      </c>
      <c r="G4566">
        <v>4559</v>
      </c>
      <c r="H4566">
        <f t="shared" ca="1" si="146"/>
        <v>-3.0342370969728732E-2</v>
      </c>
    </row>
    <row r="4567" spans="2:8">
      <c r="B4567" s="13">
        <v>42265</v>
      </c>
      <c r="C4567">
        <v>868.07684300000005</v>
      </c>
      <c r="D4567" s="262">
        <f t="shared" si="145"/>
        <v>40.504316186316657</v>
      </c>
      <c r="E4567" s="105">
        <v>-2.1095704481331568E-2</v>
      </c>
      <c r="G4567">
        <v>4560</v>
      </c>
      <c r="H4567">
        <f t="shared" ca="1" si="146"/>
        <v>7.5160628654888676E-3</v>
      </c>
    </row>
    <row r="4568" spans="2:8">
      <c r="B4568" s="13">
        <v>37754</v>
      </c>
      <c r="C4568">
        <v>20.915338999999999</v>
      </c>
      <c r="D4568" s="262">
        <f t="shared" si="145"/>
        <v>-0.69731132294327924</v>
      </c>
      <c r="E4568" s="105">
        <v>-2.1100179447237351E-2</v>
      </c>
      <c r="G4568">
        <v>4561</v>
      </c>
      <c r="H4568">
        <f t="shared" ca="1" si="146"/>
        <v>4.9524661377831854E-2</v>
      </c>
    </row>
    <row r="4569" spans="2:8">
      <c r="B4569" s="13">
        <v>38681</v>
      </c>
      <c r="C4569">
        <v>69.098517999999999</v>
      </c>
      <c r="D4569" s="262">
        <f t="shared" si="145"/>
        <v>-0.1305940427277778</v>
      </c>
      <c r="E4569" s="105">
        <v>-2.1126733926665996E-2</v>
      </c>
      <c r="G4569">
        <v>4562</v>
      </c>
      <c r="H4569">
        <f t="shared" ca="1" si="146"/>
        <v>5.1757605287472634E-2</v>
      </c>
    </row>
    <row r="4570" spans="2:8">
      <c r="B4570" s="13">
        <v>40871</v>
      </c>
      <c r="C4570">
        <v>79.477851999999999</v>
      </c>
      <c r="D4570" s="262">
        <f t="shared" si="145"/>
        <v>-0.97800874163085283</v>
      </c>
      <c r="E4570" s="105">
        <v>-2.1132254210449015E-2</v>
      </c>
      <c r="G4570">
        <v>4563</v>
      </c>
      <c r="H4570">
        <f t="shared" ca="1" si="146"/>
        <v>3.5292864421868349E-3</v>
      </c>
    </row>
    <row r="4571" spans="2:8">
      <c r="B4571" s="13">
        <v>44370</v>
      </c>
      <c r="C4571">
        <v>3614.0656739999999</v>
      </c>
      <c r="D4571" s="262">
        <f t="shared" si="145"/>
        <v>1.2307887511693072</v>
      </c>
      <c r="E4571" s="105">
        <v>-2.117564086334512E-2</v>
      </c>
      <c r="G4571">
        <v>4564</v>
      </c>
      <c r="H4571">
        <f t="shared" ca="1" si="146"/>
        <v>-9.1779771443250644E-3</v>
      </c>
    </row>
    <row r="4572" spans="2:8">
      <c r="B4572" s="13">
        <v>44127</v>
      </c>
      <c r="C4572">
        <v>1620.0842290000001</v>
      </c>
      <c r="D4572" s="262">
        <f t="shared" si="145"/>
        <v>20.56796934600051</v>
      </c>
      <c r="E4572" s="105">
        <v>-2.118702660910577E-2</v>
      </c>
      <c r="G4572">
        <v>4565</v>
      </c>
      <c r="H4572">
        <f t="shared" ca="1" si="146"/>
        <v>-4.0199694958089088E-2</v>
      </c>
    </row>
    <row r="4573" spans="2:8">
      <c r="B4573" s="13">
        <v>38610</v>
      </c>
      <c r="C4573">
        <v>75.115288000000007</v>
      </c>
      <c r="D4573" s="262">
        <f t="shared" si="145"/>
        <v>-0.87402125506778028</v>
      </c>
      <c r="E4573" s="105">
        <v>-2.1219397375244031E-2</v>
      </c>
      <c r="G4573">
        <v>4566</v>
      </c>
      <c r="H4573">
        <f t="shared" ca="1" si="146"/>
        <v>-2.1503452207740144E-2</v>
      </c>
    </row>
    <row r="4574" spans="2:8">
      <c r="B4574" s="13">
        <v>43748</v>
      </c>
      <c r="C4574">
        <v>596.25366199999996</v>
      </c>
      <c r="D4574" s="262">
        <f t="shared" si="145"/>
        <v>15.771668489903432</v>
      </c>
      <c r="E4574" s="105">
        <v>-2.1271496381778367E-2</v>
      </c>
      <c r="G4574">
        <v>4567</v>
      </c>
      <c r="H4574">
        <f t="shared" ca="1" si="146"/>
        <v>3.0567512315863823E-2</v>
      </c>
    </row>
    <row r="4575" spans="2:8">
      <c r="B4575" s="13">
        <v>38168</v>
      </c>
      <c r="C4575">
        <v>35.551242999999999</v>
      </c>
      <c r="D4575" s="262">
        <f t="shared" si="145"/>
        <v>-0.9430050398023414</v>
      </c>
      <c r="E4575" s="105">
        <v>-2.1276619760155425E-2</v>
      </c>
      <c r="G4575">
        <v>4568</v>
      </c>
      <c r="H4575">
        <f t="shared" ca="1" si="146"/>
        <v>-2.8189317055148565E-2</v>
      </c>
    </row>
    <row r="4576" spans="2:8">
      <c r="B4576" s="13">
        <v>43721</v>
      </c>
      <c r="C4576">
        <v>623.761169</v>
      </c>
      <c r="D4576" s="262">
        <f t="shared" si="145"/>
        <v>20.100358816382233</v>
      </c>
      <c r="E4576" s="105">
        <v>-2.1315263619409417E-2</v>
      </c>
      <c r="G4576">
        <v>4569</v>
      </c>
      <c r="H4576">
        <f t="shared" ca="1" si="146"/>
        <v>3.4390202858084903E-2</v>
      </c>
    </row>
    <row r="4577" spans="2:8">
      <c r="B4577" s="13">
        <v>38110</v>
      </c>
      <c r="C4577">
        <v>29.561637999999999</v>
      </c>
      <c r="D4577" s="262">
        <f t="shared" si="145"/>
        <v>-0.62610428142780483</v>
      </c>
      <c r="E4577" s="105">
        <v>-2.1321851430653203E-2</v>
      </c>
      <c r="G4577">
        <v>4570</v>
      </c>
      <c r="H4577">
        <f t="shared" ca="1" si="146"/>
        <v>2.2657775869128892E-2</v>
      </c>
    </row>
    <row r="4578" spans="2:8">
      <c r="B4578" s="13">
        <v>41438</v>
      </c>
      <c r="C4578">
        <v>79.063857999999996</v>
      </c>
      <c r="D4578" s="262">
        <f t="shared" si="145"/>
        <v>0.41682505714735713</v>
      </c>
      <c r="E4578" s="105">
        <v>-2.1334001490529889E-2</v>
      </c>
      <c r="G4578">
        <v>4571</v>
      </c>
      <c r="H4578">
        <f t="shared" ca="1" si="146"/>
        <v>3.4782555151825552E-2</v>
      </c>
    </row>
    <row r="4579" spans="2:8">
      <c r="B4579" s="13">
        <v>38391</v>
      </c>
      <c r="C4579">
        <v>55.803542999999998</v>
      </c>
      <c r="D4579" s="262">
        <f t="shared" si="145"/>
        <v>-0.91123279586856964</v>
      </c>
      <c r="E4579" s="105">
        <v>-2.1351543456861539E-2</v>
      </c>
      <c r="G4579">
        <v>4572</v>
      </c>
      <c r="H4579">
        <f t="shared" ca="1" si="146"/>
        <v>1.6483117266896743E-2</v>
      </c>
    </row>
    <row r="4580" spans="2:8">
      <c r="B4580" s="13">
        <v>42205</v>
      </c>
      <c r="C4580">
        <v>628.65045199999997</v>
      </c>
      <c r="D4580" s="262">
        <f t="shared" si="145"/>
        <v>7.2165089929766779</v>
      </c>
      <c r="E4580" s="105">
        <v>-2.1382336144288968E-2</v>
      </c>
      <c r="G4580">
        <v>4573</v>
      </c>
      <c r="H4580">
        <f t="shared" ca="1" si="146"/>
        <v>4.5184973650200279E-2</v>
      </c>
    </row>
    <row r="4581" spans="2:8">
      <c r="B4581" s="13">
        <v>38953</v>
      </c>
      <c r="C4581">
        <v>76.510650999999996</v>
      </c>
      <c r="D4581" s="262">
        <f t="shared" si="145"/>
        <v>-0.98729259320796814</v>
      </c>
      <c r="E4581" s="105">
        <v>-2.1407259896620845E-2</v>
      </c>
      <c r="G4581">
        <v>4574</v>
      </c>
      <c r="H4581">
        <f t="shared" ca="1" si="146"/>
        <v>-2.0087462935981286E-2</v>
      </c>
    </row>
    <row r="4582" spans="2:8">
      <c r="B4582" s="13">
        <v>45022</v>
      </c>
      <c r="C4582">
        <v>6020.9492190000001</v>
      </c>
      <c r="D4582" s="262">
        <f t="shared" si="145"/>
        <v>8.7874697297878708</v>
      </c>
      <c r="E4582" s="105">
        <v>-2.1439769925570222E-2</v>
      </c>
      <c r="G4582">
        <v>4575</v>
      </c>
      <c r="H4582">
        <f t="shared" ca="1" si="146"/>
        <v>5.9276392024637699E-2</v>
      </c>
    </row>
    <row r="4583" spans="2:8">
      <c r="B4583" s="13">
        <v>42202</v>
      </c>
      <c r="C4583">
        <v>615.169128</v>
      </c>
      <c r="D4583" s="262">
        <f t="shared" si="145"/>
        <v>4.1118508912604472</v>
      </c>
      <c r="E4583" s="105">
        <v>-2.1444864880173463E-2</v>
      </c>
      <c r="G4583">
        <v>4576</v>
      </c>
      <c r="H4583">
        <f t="shared" ca="1" si="146"/>
        <v>1.0914444052516735E-2</v>
      </c>
    </row>
    <row r="4584" spans="2:8">
      <c r="B4584" s="13">
        <v>40526</v>
      </c>
      <c r="C4584">
        <v>120.341759</v>
      </c>
      <c r="D4584" s="262">
        <f t="shared" si="145"/>
        <v>-0.87191484283281562</v>
      </c>
      <c r="E4584" s="105">
        <v>-2.1458697045357536E-2</v>
      </c>
      <c r="G4584">
        <v>4577</v>
      </c>
      <c r="H4584">
        <f t="shared" ca="1" si="146"/>
        <v>-1.6527908349316417E-2</v>
      </c>
    </row>
    <row r="4585" spans="2:8">
      <c r="B4585" s="13">
        <v>43153</v>
      </c>
      <c r="C4585">
        <v>939.54492200000004</v>
      </c>
      <c r="D4585" s="262">
        <f t="shared" si="145"/>
        <v>-0.87380782506757015</v>
      </c>
      <c r="E4585" s="105">
        <v>-2.1475907382885049E-2</v>
      </c>
      <c r="G4585">
        <v>4578</v>
      </c>
      <c r="H4585">
        <f t="shared" ca="1" si="146"/>
        <v>-7.0509360345752128E-2</v>
      </c>
    </row>
    <row r="4586" spans="2:8">
      <c r="B4586" s="13">
        <v>45216</v>
      </c>
      <c r="C4586">
        <v>7445.3500979999999</v>
      </c>
      <c r="D4586" s="262">
        <f t="shared" si="145"/>
        <v>4.0247825523835266</v>
      </c>
      <c r="E4586">
        <v>-2.1494540092058662E-2</v>
      </c>
      <c r="G4586">
        <v>4579</v>
      </c>
      <c r="H4586">
        <f t="shared" ca="1" si="146"/>
        <v>-4.0303004066794268E-2</v>
      </c>
    </row>
    <row r="4587" spans="2:8">
      <c r="B4587" s="13">
        <v>44124</v>
      </c>
      <c r="C4587">
        <v>1481.7258300000001</v>
      </c>
      <c r="D4587" s="262">
        <f t="shared" si="145"/>
        <v>1.3065967193948103</v>
      </c>
      <c r="E4587" s="105">
        <v>-2.1506024547827053E-2</v>
      </c>
      <c r="G4587">
        <v>4580</v>
      </c>
      <c r="H4587">
        <f t="shared" ca="1" si="146"/>
        <v>-4.2473776040286564E-2</v>
      </c>
    </row>
    <row r="4588" spans="2:8">
      <c r="B4588" s="13">
        <v>42206</v>
      </c>
      <c r="C4588">
        <v>642.386169</v>
      </c>
      <c r="D4588" s="262">
        <f t="shared" si="145"/>
        <v>16.9151425592466</v>
      </c>
      <c r="E4588" s="105">
        <v>-2.1520979226956376E-2</v>
      </c>
      <c r="G4588">
        <v>4581</v>
      </c>
      <c r="H4588">
        <f t="shared" ca="1" si="146"/>
        <v>4.590861918375181E-2</v>
      </c>
    </row>
    <row r="4589" spans="2:8">
      <c r="B4589" s="13">
        <v>37974</v>
      </c>
      <c r="C4589">
        <v>35.857162000000002</v>
      </c>
      <c r="D4589" s="262">
        <f t="shared" si="145"/>
        <v>-0.56942188463635124</v>
      </c>
      <c r="E4589" s="105">
        <v>-2.1529153889734799E-2</v>
      </c>
      <c r="G4589">
        <v>4582</v>
      </c>
      <c r="H4589">
        <f t="shared" ca="1" si="146"/>
        <v>-1.1619124601975549E-2</v>
      </c>
    </row>
    <row r="4590" spans="2:8">
      <c r="B4590" s="13">
        <v>39027</v>
      </c>
      <c r="C4590">
        <v>83.276786999999999</v>
      </c>
      <c r="D4590" s="262">
        <f t="shared" si="145"/>
        <v>2.8002318376887931</v>
      </c>
      <c r="E4590" s="105">
        <v>-2.1548120517400175E-2</v>
      </c>
      <c r="G4590">
        <v>4583</v>
      </c>
      <c r="H4590">
        <f t="shared" ca="1" si="146"/>
        <v>1.375520776925445E-2</v>
      </c>
    </row>
    <row r="4591" spans="2:8">
      <c r="B4591" s="13">
        <v>37698</v>
      </c>
      <c r="C4591">
        <v>21.913606999999999</v>
      </c>
      <c r="D4591" s="262">
        <f t="shared" si="145"/>
        <v>-0.8129044922203108</v>
      </c>
      <c r="E4591" s="105">
        <v>-2.1567164608939825E-2</v>
      </c>
      <c r="G4591">
        <v>4584</v>
      </c>
      <c r="H4591">
        <f t="shared" ca="1" si="146"/>
        <v>3.3705318101024423E-2</v>
      </c>
    </row>
    <row r="4592" spans="2:8">
      <c r="B4592" s="13">
        <v>39269</v>
      </c>
      <c r="C4592">
        <v>117.125244</v>
      </c>
      <c r="D4592" s="262">
        <f t="shared" si="145"/>
        <v>-0.84152097868862463</v>
      </c>
      <c r="E4592" s="105">
        <v>-2.1567424251891811E-2</v>
      </c>
      <c r="G4592">
        <v>4585</v>
      </c>
      <c r="H4592">
        <f t="shared" ca="1" si="146"/>
        <v>1.5299795161319411E-2</v>
      </c>
    </row>
    <row r="4593" spans="2:8">
      <c r="B4593" s="13">
        <v>42916</v>
      </c>
      <c r="C4593">
        <v>739.05835000000002</v>
      </c>
      <c r="D4593" s="262">
        <f t="shared" si="145"/>
        <v>11.943994985062076</v>
      </c>
      <c r="E4593" s="105">
        <v>-2.1578670810107864E-2</v>
      </c>
      <c r="G4593">
        <v>4586</v>
      </c>
      <c r="H4593">
        <f t="shared" ca="1" si="146"/>
        <v>6.0229437863670625E-2</v>
      </c>
    </row>
    <row r="4594" spans="2:8">
      <c r="B4594" s="13">
        <v>39962</v>
      </c>
      <c r="C4594">
        <v>57.096618999999997</v>
      </c>
      <c r="D4594" s="262">
        <f t="shared" si="145"/>
        <v>-0.94820458369279048</v>
      </c>
      <c r="E4594" s="105">
        <v>-2.1598959276074716E-2</v>
      </c>
      <c r="G4594">
        <v>4587</v>
      </c>
      <c r="H4594">
        <f t="shared" ca="1" si="146"/>
        <v>4.0485950568836637E-2</v>
      </c>
    </row>
    <row r="4595" spans="2:8">
      <c r="B4595" s="13">
        <v>43374</v>
      </c>
      <c r="C4595">
        <v>1102.3488769999999</v>
      </c>
      <c r="D4595" s="262">
        <f t="shared" si="145"/>
        <v>39.9230034214836</v>
      </c>
      <c r="E4595" s="105">
        <v>-2.16019286625618E-2</v>
      </c>
      <c r="G4595">
        <v>4588</v>
      </c>
      <c r="H4595">
        <f t="shared" ca="1" si="146"/>
        <v>-2.1258706426583056E-2</v>
      </c>
    </row>
    <row r="4596" spans="2:8">
      <c r="B4596" s="13">
        <v>38079</v>
      </c>
      <c r="C4596">
        <v>26.937145000000001</v>
      </c>
      <c r="D4596" s="262">
        <f t="shared" si="145"/>
        <v>-0.70936009739432371</v>
      </c>
      <c r="E4596" s="105">
        <v>-2.1637469401592276E-2</v>
      </c>
      <c r="G4596">
        <v>4589</v>
      </c>
      <c r="H4596">
        <f t="shared" ca="1" si="146"/>
        <v>-2.186702656713883E-2</v>
      </c>
    </row>
    <row r="4597" spans="2:8">
      <c r="B4597" s="13">
        <v>39463</v>
      </c>
      <c r="C4597">
        <v>92.682198</v>
      </c>
      <c r="D4597" s="262">
        <f t="shared" si="145"/>
        <v>-0.95273259957966228</v>
      </c>
      <c r="E4597" s="105">
        <v>-2.1681031330629187E-2</v>
      </c>
      <c r="G4597">
        <v>4590</v>
      </c>
      <c r="H4597">
        <f t="shared" ca="1" si="146"/>
        <v>-2.0259223686814192E-2</v>
      </c>
    </row>
    <row r="4598" spans="2:8">
      <c r="B4598" s="13">
        <v>44203</v>
      </c>
      <c r="C4598">
        <v>1960.805908</v>
      </c>
      <c r="D4598" s="262">
        <f t="shared" si="145"/>
        <v>1.2141669322405553</v>
      </c>
      <c r="E4598" s="105">
        <v>-2.1705180354916885E-2</v>
      </c>
      <c r="G4598">
        <v>4591</v>
      </c>
      <c r="H4598">
        <f t="shared" ca="1" si="146"/>
        <v>1.3184599739575973E-2</v>
      </c>
    </row>
    <row r="4599" spans="2:8">
      <c r="B4599" s="13">
        <v>44039</v>
      </c>
      <c r="C4599">
        <v>885.57275400000003</v>
      </c>
      <c r="D4599" s="262">
        <f t="shared" si="145"/>
        <v>-0.28454254057947737</v>
      </c>
      <c r="E4599" s="105">
        <v>-2.1779218174872713E-2</v>
      </c>
      <c r="G4599">
        <v>4592</v>
      </c>
      <c r="H4599">
        <f t="shared" ca="1" si="146"/>
        <v>-4.8147283547013586E-2</v>
      </c>
    </row>
    <row r="4600" spans="2:8">
      <c r="B4600" s="13">
        <v>44084</v>
      </c>
      <c r="C4600">
        <v>1237.771362</v>
      </c>
      <c r="D4600" s="262">
        <f t="shared" si="145"/>
        <v>1.0317562644198035</v>
      </c>
      <c r="E4600" s="105">
        <v>-2.1783732522968374E-2</v>
      </c>
      <c r="G4600">
        <v>4593</v>
      </c>
      <c r="H4600">
        <f t="shared" ca="1" si="146"/>
        <v>1.0793335265327142E-2</v>
      </c>
    </row>
    <row r="4601" spans="2:8">
      <c r="B4601" s="13">
        <v>43749</v>
      </c>
      <c r="C4601">
        <v>609.21252400000003</v>
      </c>
      <c r="D4601" s="262">
        <f t="shared" si="145"/>
        <v>-0.90157644724993269</v>
      </c>
      <c r="E4601" s="105">
        <v>-2.1813189688108151E-2</v>
      </c>
      <c r="G4601">
        <v>4594</v>
      </c>
      <c r="H4601">
        <f t="shared" ca="1" si="146"/>
        <v>-4.6221753585803542E-2</v>
      </c>
    </row>
    <row r="4602" spans="2:8">
      <c r="B4602" s="13">
        <v>44509</v>
      </c>
      <c r="C4602">
        <v>6189.7026370000003</v>
      </c>
      <c r="D4602" s="262">
        <f t="shared" si="145"/>
        <v>3.2171435302713998</v>
      </c>
      <c r="E4602" s="105">
        <v>-2.1863735821291599E-2</v>
      </c>
      <c r="G4602">
        <v>4595</v>
      </c>
      <c r="H4602">
        <f t="shared" ca="1" si="146"/>
        <v>-3.0613327728257176E-2</v>
      </c>
    </row>
    <row r="4603" spans="2:8">
      <c r="B4603" s="13">
        <v>44137</v>
      </c>
      <c r="C4603">
        <v>1467.7476810000001</v>
      </c>
      <c r="D4603" s="262">
        <f t="shared" si="145"/>
        <v>16.444514956857457</v>
      </c>
      <c r="E4603" s="105">
        <v>-2.1898262760488708E-2</v>
      </c>
      <c r="G4603">
        <v>4596</v>
      </c>
      <c r="H4603">
        <f t="shared" ca="1" si="146"/>
        <v>-2.123343020752809E-2</v>
      </c>
    </row>
    <row r="4604" spans="2:8">
      <c r="B4604" s="13">
        <v>41009</v>
      </c>
      <c r="C4604">
        <v>84.138062000000005</v>
      </c>
      <c r="D4604" s="262">
        <f t="shared" si="145"/>
        <v>-1.768132614721208E-2</v>
      </c>
      <c r="E4604" s="105">
        <v>-2.1915866598898898E-2</v>
      </c>
      <c r="G4604">
        <v>4597</v>
      </c>
      <c r="H4604">
        <f t="shared" ca="1" si="146"/>
        <v>-4.348256722444778E-2</v>
      </c>
    </row>
    <row r="4605" spans="2:8">
      <c r="B4605" s="13">
        <v>41346</v>
      </c>
      <c r="C4605">
        <v>85.652512000000002</v>
      </c>
      <c r="D4605" s="262">
        <f t="shared" si="145"/>
        <v>-0.90312781596861524</v>
      </c>
      <c r="E4605" s="105">
        <v>-2.192330303930963E-2</v>
      </c>
      <c r="G4605">
        <v>4598</v>
      </c>
      <c r="H4605">
        <f t="shared" ca="1" si="146"/>
        <v>3.3831884836511644E-2</v>
      </c>
    </row>
    <row r="4606" spans="2:8">
      <c r="B4606" s="13">
        <v>43088</v>
      </c>
      <c r="C4606">
        <v>884.18066399999998</v>
      </c>
      <c r="D4606" s="262">
        <f t="shared" si="145"/>
        <v>28.413115475915081</v>
      </c>
      <c r="E4606" s="105">
        <v>-2.1975681551654032E-2</v>
      </c>
      <c r="G4606">
        <v>4599</v>
      </c>
      <c r="H4606">
        <f t="shared" ca="1" si="146"/>
        <v>1.8457282821153578E-2</v>
      </c>
    </row>
    <row r="4607" spans="2:8">
      <c r="B4607" s="13">
        <v>37594</v>
      </c>
      <c r="C4607">
        <v>30.060762</v>
      </c>
      <c r="D4607" s="262">
        <f t="shared" si="145"/>
        <v>-0.87397426783284826</v>
      </c>
      <c r="E4607" s="105">
        <v>-2.2001194455687694E-2</v>
      </c>
      <c r="G4607">
        <v>4600</v>
      </c>
      <c r="H4607">
        <f t="shared" ca="1" si="146"/>
        <v>-2.394191506865867E-2</v>
      </c>
    </row>
    <row r="4608" spans="2:8">
      <c r="B4608" s="13">
        <v>41726</v>
      </c>
      <c r="C4608">
        <v>238.528763</v>
      </c>
      <c r="D4608" s="262">
        <f t="shared" si="145"/>
        <v>5.5463686087084589</v>
      </c>
      <c r="E4608" s="105">
        <v>-2.2020371249519572E-2</v>
      </c>
      <c r="G4608">
        <v>4601</v>
      </c>
      <c r="H4608">
        <f t="shared" ca="1" si="146"/>
        <v>-1.5827586834630276E-2</v>
      </c>
    </row>
    <row r="4609" spans="2:8">
      <c r="B4609" s="13">
        <v>38180</v>
      </c>
      <c r="C4609">
        <v>36.436805999999997</v>
      </c>
      <c r="D4609" s="262">
        <f t="shared" si="145"/>
        <v>-0.96115695205166007</v>
      </c>
      <c r="E4609" s="105">
        <v>-2.2039719242821811E-2</v>
      </c>
      <c r="G4609">
        <v>4602</v>
      </c>
      <c r="H4609">
        <f t="shared" ca="1" si="146"/>
        <v>-1.0022596299739577E-2</v>
      </c>
    </row>
    <row r="4610" spans="2:8">
      <c r="B4610" s="13">
        <v>43460</v>
      </c>
      <c r="C4610">
        <v>938.05218500000001</v>
      </c>
      <c r="D4610" s="262">
        <f t="shared" si="145"/>
        <v>-8.0206094697204341E-2</v>
      </c>
      <c r="E4610" s="105">
        <v>-2.205961790079123E-2</v>
      </c>
      <c r="G4610">
        <v>4603</v>
      </c>
      <c r="H4610">
        <f t="shared" ca="1" si="146"/>
        <v>-2.9819749151292801E-2</v>
      </c>
    </row>
    <row r="4611" spans="2:8">
      <c r="B4611" s="13">
        <v>43871</v>
      </c>
      <c r="C4611">
        <v>1019.850403</v>
      </c>
      <c r="D4611" s="262">
        <f t="shared" si="145"/>
        <v>25.062817511487339</v>
      </c>
      <c r="E4611" s="105">
        <v>-2.2080750141102397E-2</v>
      </c>
      <c r="G4611">
        <v>4604</v>
      </c>
      <c r="H4611">
        <f t="shared" ca="1" si="146"/>
        <v>3.6732196429823616E-2</v>
      </c>
    </row>
    <row r="4612" spans="2:8">
      <c r="B4612" s="13">
        <v>39930</v>
      </c>
      <c r="C4612">
        <v>39.130474</v>
      </c>
      <c r="D4612" s="262">
        <f t="shared" si="145"/>
        <v>-0.88951939806515268</v>
      </c>
      <c r="E4612" s="105">
        <v>-2.2096551613833521E-2</v>
      </c>
      <c r="G4612">
        <v>4605</v>
      </c>
      <c r="H4612">
        <f t="shared" ca="1" si="146"/>
        <v>-1.3111244004772447E-2</v>
      </c>
    </row>
    <row r="4613" spans="2:8">
      <c r="B4613" s="13">
        <v>42045</v>
      </c>
      <c r="C4613">
        <v>354.18411300000002</v>
      </c>
      <c r="D4613" s="262">
        <f t="shared" si="145"/>
        <v>-0.77434982795380802</v>
      </c>
      <c r="E4613" s="105">
        <v>-2.2142675645043797E-2</v>
      </c>
      <c r="G4613">
        <v>4606</v>
      </c>
      <c r="H4613">
        <f t="shared" ca="1" si="146"/>
        <v>3.4128619059278789E-2</v>
      </c>
    </row>
    <row r="4614" spans="2:8">
      <c r="B4614" s="13">
        <v>44179</v>
      </c>
      <c r="C4614">
        <v>1569.615967</v>
      </c>
      <c r="D4614" s="262">
        <f t="shared" si="145"/>
        <v>12.918081969841145</v>
      </c>
      <c r="E4614" s="105">
        <v>-2.2152254336578244E-2</v>
      </c>
      <c r="G4614">
        <v>4607</v>
      </c>
      <c r="H4614">
        <f t="shared" ca="1" si="146"/>
        <v>1.935468264111595E-2</v>
      </c>
    </row>
    <row r="4615" spans="2:8">
      <c r="B4615" s="13">
        <v>40456</v>
      </c>
      <c r="C4615">
        <v>112.775307</v>
      </c>
      <c r="D4615" s="262">
        <f t="shared" si="145"/>
        <v>1.835706632910346</v>
      </c>
      <c r="E4615" s="105">
        <v>-2.2166825940394156E-2</v>
      </c>
      <c r="G4615">
        <v>4608</v>
      </c>
      <c r="H4615">
        <f t="shared" ca="1" si="146"/>
        <v>-3.3103045005893963E-2</v>
      </c>
    </row>
    <row r="4616" spans="2:8">
      <c r="B4616" s="13">
        <v>37440</v>
      </c>
      <c r="C4616">
        <v>39.769736999999999</v>
      </c>
      <c r="D4616" s="262">
        <f t="shared" ref="D4616:D4679" si="147">(C4616-C4617)/C4617</f>
        <v>-0.42771419883990841</v>
      </c>
      <c r="E4616" s="105">
        <v>-2.2169244223783757E-2</v>
      </c>
      <c r="G4616">
        <v>4609</v>
      </c>
      <c r="H4616">
        <f t="shared" ca="1" si="146"/>
        <v>1.7582783603211001E-4</v>
      </c>
    </row>
    <row r="4617" spans="2:8">
      <c r="B4617" s="13">
        <v>38735</v>
      </c>
      <c r="C4617">
        <v>69.492789999999999</v>
      </c>
      <c r="D4617" s="262">
        <f t="shared" si="147"/>
        <v>1.8226340268848132E-2</v>
      </c>
      <c r="E4617" s="105">
        <v>-2.2189924094929484E-2</v>
      </c>
      <c r="G4617">
        <v>4610</v>
      </c>
      <c r="H4617">
        <f t="shared" ref="H4617:H4680" ca="1" si="148">_xlfn.NORM.INV(RAND(),N$9,N$10)</f>
        <v>-1.1788959824294688E-2</v>
      </c>
    </row>
    <row r="4618" spans="2:8">
      <c r="B4618" s="13">
        <v>38943</v>
      </c>
      <c r="C4618">
        <v>68.248863</v>
      </c>
      <c r="D4618" s="262">
        <f t="shared" si="147"/>
        <v>0.24795422153375857</v>
      </c>
      <c r="E4618" s="105">
        <v>-2.2193665185080268E-2</v>
      </c>
      <c r="G4618">
        <v>4611</v>
      </c>
      <c r="H4618">
        <f t="shared" ca="1" si="148"/>
        <v>5.3596852770253873E-3</v>
      </c>
    </row>
    <row r="4619" spans="2:8">
      <c r="B4619" s="13">
        <v>40011</v>
      </c>
      <c r="C4619">
        <v>54.688594999999999</v>
      </c>
      <c r="D4619" s="262">
        <f t="shared" si="147"/>
        <v>-0.9204134349589701</v>
      </c>
      <c r="E4619" s="105">
        <v>-2.2199694551581359E-2</v>
      </c>
      <c r="G4619">
        <v>4612</v>
      </c>
      <c r="H4619">
        <f t="shared" ca="1" si="148"/>
        <v>-2.2817466340486572E-3</v>
      </c>
    </row>
    <row r="4620" spans="2:8">
      <c r="B4620" s="13">
        <v>43938</v>
      </c>
      <c r="C4620">
        <v>687.15863000000002</v>
      </c>
      <c r="D4620" s="262">
        <f t="shared" si="147"/>
        <v>-0.17793002340881103</v>
      </c>
      <c r="E4620" s="105">
        <v>-2.2210004170798658E-2</v>
      </c>
      <c r="G4620">
        <v>4613</v>
      </c>
      <c r="H4620">
        <f t="shared" ca="1" si="148"/>
        <v>-2.7733397092792031E-2</v>
      </c>
    </row>
    <row r="4621" spans="2:8">
      <c r="B4621" s="13">
        <v>42248</v>
      </c>
      <c r="C4621">
        <v>835.88824499999998</v>
      </c>
      <c r="D4621" s="262">
        <f t="shared" si="147"/>
        <v>-4.3051990600286881E-2</v>
      </c>
      <c r="E4621" s="105">
        <v>-2.2234201610579405E-2</v>
      </c>
      <c r="G4621">
        <v>4614</v>
      </c>
      <c r="H4621">
        <f t="shared" ca="1" si="148"/>
        <v>6.5453178905137993E-2</v>
      </c>
    </row>
    <row r="4622" spans="2:8">
      <c r="B4622" s="13">
        <v>43077</v>
      </c>
      <c r="C4622">
        <v>873.49389599999995</v>
      </c>
      <c r="D4622" s="262">
        <f t="shared" si="147"/>
        <v>0.3068370379552231</v>
      </c>
      <c r="E4622" s="105">
        <v>-2.2238498436367167E-2</v>
      </c>
      <c r="G4622">
        <v>4615</v>
      </c>
      <c r="H4622">
        <f t="shared" ca="1" si="148"/>
        <v>-4.5684067880115656E-2</v>
      </c>
    </row>
    <row r="4623" spans="2:8">
      <c r="B4623" s="13">
        <v>42781</v>
      </c>
      <c r="C4623">
        <v>668.40307600000006</v>
      </c>
      <c r="D4623" s="262">
        <f t="shared" si="147"/>
        <v>0.11991869494712436</v>
      </c>
      <c r="E4623" s="105">
        <v>-2.2240556086392502E-2</v>
      </c>
      <c r="G4623">
        <v>4616</v>
      </c>
      <c r="H4623">
        <f t="shared" ca="1" si="148"/>
        <v>-4.6728949249656556E-3</v>
      </c>
    </row>
    <row r="4624" spans="2:8">
      <c r="B4624" s="13">
        <v>43697</v>
      </c>
      <c r="C4624">
        <v>596.83178699999996</v>
      </c>
      <c r="D4624" s="262">
        <f t="shared" si="147"/>
        <v>-0.1719869631851326</v>
      </c>
      <c r="E4624" s="105">
        <v>-2.2255516369351844E-2</v>
      </c>
      <c r="G4624">
        <v>4617</v>
      </c>
      <c r="H4624">
        <f t="shared" ca="1" si="148"/>
        <v>-3.3558433030336283E-4</v>
      </c>
    </row>
    <row r="4625" spans="2:8">
      <c r="B4625" s="13">
        <v>42846</v>
      </c>
      <c r="C4625">
        <v>720.79998799999998</v>
      </c>
      <c r="D4625" s="262">
        <f t="shared" si="147"/>
        <v>9.4263102214712937</v>
      </c>
      <c r="E4625" s="105">
        <v>-2.2267822233805627E-2</v>
      </c>
      <c r="G4625">
        <v>4618</v>
      </c>
      <c r="H4625">
        <f t="shared" ca="1" si="148"/>
        <v>-7.4510767746468459E-3</v>
      </c>
    </row>
    <row r="4626" spans="2:8">
      <c r="B4626" s="13">
        <v>38719</v>
      </c>
      <c r="C4626">
        <v>69.132796999999997</v>
      </c>
      <c r="D4626" s="262">
        <f t="shared" si="147"/>
        <v>0.15337378881674427</v>
      </c>
      <c r="E4626" s="105">
        <v>-2.2302895901419956E-2</v>
      </c>
      <c r="G4626">
        <v>4619</v>
      </c>
      <c r="H4626">
        <f t="shared" ca="1" si="148"/>
        <v>-1.9565543533245862E-2</v>
      </c>
    </row>
    <row r="4627" spans="2:8">
      <c r="B4627" s="13">
        <v>38441</v>
      </c>
      <c r="C4627">
        <v>59.939628999999996</v>
      </c>
      <c r="D4627" s="262">
        <f t="shared" si="147"/>
        <v>1.7433330164643563</v>
      </c>
      <c r="E4627" s="105">
        <v>-2.2306937659285018E-2</v>
      </c>
      <c r="G4627">
        <v>4620</v>
      </c>
      <c r="H4627">
        <f t="shared" ca="1" si="148"/>
        <v>-6.7903635742266322E-3</v>
      </c>
    </row>
    <row r="4628" spans="2:8">
      <c r="B4628" s="13">
        <v>37729</v>
      </c>
      <c r="C4628">
        <v>21.849198999999999</v>
      </c>
      <c r="D4628" s="262">
        <f t="shared" si="147"/>
        <v>-0.99638361436894129</v>
      </c>
      <c r="E4628" s="105">
        <v>-2.233445826416534E-2</v>
      </c>
      <c r="G4628">
        <v>4621</v>
      </c>
      <c r="H4628">
        <f t="shared" ca="1" si="148"/>
        <v>-3.5530739914505921E-2</v>
      </c>
    </row>
    <row r="4629" spans="2:8">
      <c r="B4629" s="13">
        <v>44482</v>
      </c>
      <c r="C4629">
        <v>6041.7226559999999</v>
      </c>
      <c r="D4629" s="262">
        <f t="shared" si="147"/>
        <v>-0.31470879751566877</v>
      </c>
      <c r="E4629" s="105">
        <v>-2.2340446289722954E-2</v>
      </c>
      <c r="G4629">
        <v>4622</v>
      </c>
      <c r="H4629">
        <f t="shared" ca="1" si="148"/>
        <v>2.2382266373343665E-3</v>
      </c>
    </row>
    <row r="4630" spans="2:8">
      <c r="B4630" s="13">
        <v>44816</v>
      </c>
      <c r="C4630">
        <v>8816.2851559999999</v>
      </c>
      <c r="D4630" s="262">
        <f t="shared" si="147"/>
        <v>1.1268529234635485</v>
      </c>
      <c r="E4630" s="105">
        <v>-2.2422225869046967E-2</v>
      </c>
      <c r="G4630">
        <v>4623</v>
      </c>
      <c r="H4630">
        <f t="shared" ca="1" si="148"/>
        <v>3.4981499841673105E-2</v>
      </c>
    </row>
    <row r="4631" spans="2:8">
      <c r="B4631" s="13">
        <v>44385</v>
      </c>
      <c r="C4631">
        <v>4145.2255859999996</v>
      </c>
      <c r="D4631" s="262">
        <f t="shared" si="147"/>
        <v>-0.51656528649123357</v>
      </c>
      <c r="E4631" s="105">
        <v>-2.2442517073530326E-2</v>
      </c>
      <c r="G4631">
        <v>4624</v>
      </c>
      <c r="H4631">
        <f t="shared" ca="1" si="148"/>
        <v>-2.8160332215823747E-2</v>
      </c>
    </row>
    <row r="4632" spans="2:8">
      <c r="B4632" s="13">
        <v>44775</v>
      </c>
      <c r="C4632">
        <v>8574.5302730000003</v>
      </c>
      <c r="D4632" s="262">
        <f t="shared" si="147"/>
        <v>128.28724572291347</v>
      </c>
      <c r="E4632" s="105">
        <v>-2.2459676049082212E-2</v>
      </c>
      <c r="G4632">
        <v>4625</v>
      </c>
      <c r="H4632">
        <f t="shared" ca="1" si="148"/>
        <v>3.3874957186773608E-2</v>
      </c>
    </row>
    <row r="4633" spans="2:8">
      <c r="B4633" s="13">
        <v>38869</v>
      </c>
      <c r="C4633">
        <v>66.321548000000007</v>
      </c>
      <c r="D4633" s="262">
        <f t="shared" si="147"/>
        <v>-0.91695627125872814</v>
      </c>
      <c r="E4633" s="105">
        <v>-2.2486241726553179E-2</v>
      </c>
      <c r="G4633">
        <v>4626</v>
      </c>
      <c r="H4633">
        <f t="shared" ca="1" si="148"/>
        <v>2.7868703164536154E-3</v>
      </c>
    </row>
    <row r="4634" spans="2:8">
      <c r="B4634" s="13">
        <v>43810</v>
      </c>
      <c r="C4634">
        <v>798.63403300000004</v>
      </c>
      <c r="D4634" s="262">
        <f t="shared" si="147"/>
        <v>-0.10423948067673798</v>
      </c>
      <c r="E4634" s="105">
        <v>-2.2581115049787319E-2</v>
      </c>
      <c r="G4634">
        <v>4627</v>
      </c>
      <c r="H4634">
        <f t="shared" ca="1" si="148"/>
        <v>4.3982179443994546E-2</v>
      </c>
    </row>
    <row r="4635" spans="2:8">
      <c r="B4635" s="13">
        <v>42257</v>
      </c>
      <c r="C4635">
        <v>891.57092299999999</v>
      </c>
      <c r="D4635" s="262">
        <f t="shared" si="147"/>
        <v>-0.37941085676596753</v>
      </c>
      <c r="E4635" s="105">
        <v>-2.2587187844238313E-2</v>
      </c>
      <c r="G4635">
        <v>4628</v>
      </c>
      <c r="H4635">
        <f t="shared" ca="1" si="148"/>
        <v>7.7271579838035939E-2</v>
      </c>
    </row>
    <row r="4636" spans="2:8">
      <c r="B4636" s="13">
        <v>44145</v>
      </c>
      <c r="C4636">
        <v>1436.652466</v>
      </c>
      <c r="D4636" s="262">
        <f t="shared" si="147"/>
        <v>41.028622476926643</v>
      </c>
      <c r="E4636" s="105">
        <v>-2.2590027996929062E-2</v>
      </c>
      <c r="G4636">
        <v>4629</v>
      </c>
      <c r="H4636">
        <f t="shared" ca="1" si="148"/>
        <v>-4.268537116438665E-2</v>
      </c>
    </row>
    <row r="4637" spans="2:8">
      <c r="B4637" s="13">
        <v>39793</v>
      </c>
      <c r="C4637">
        <v>34.182715999999999</v>
      </c>
      <c r="D4637" s="262">
        <f t="shared" si="147"/>
        <v>-0.93344338536885085</v>
      </c>
      <c r="E4637" s="105">
        <v>-2.2592922425120954E-2</v>
      </c>
      <c r="G4637">
        <v>4630</v>
      </c>
      <c r="H4637">
        <f t="shared" ca="1" si="148"/>
        <v>2.2262826627097932E-2</v>
      </c>
    </row>
    <row r="4638" spans="2:8">
      <c r="B4638" s="13">
        <v>42115</v>
      </c>
      <c r="C4638">
        <v>513.58856200000002</v>
      </c>
      <c r="D4638" s="262">
        <f t="shared" si="147"/>
        <v>7.1039332707021252</v>
      </c>
      <c r="E4638" s="105">
        <v>-2.2613056552500763E-2</v>
      </c>
      <c r="G4638">
        <v>4631</v>
      </c>
      <c r="H4638">
        <f t="shared" ca="1" si="148"/>
        <v>1.892831532822202E-2</v>
      </c>
    </row>
    <row r="4639" spans="2:8">
      <c r="B4639" s="13">
        <v>38517</v>
      </c>
      <c r="C4639">
        <v>63.375221000000003</v>
      </c>
      <c r="D4639" s="262">
        <f t="shared" si="147"/>
        <v>2.6742619163899941E-2</v>
      </c>
      <c r="E4639" s="105">
        <v>-2.2633734352574746E-2</v>
      </c>
      <c r="G4639">
        <v>4632</v>
      </c>
      <c r="H4639">
        <f t="shared" ca="1" si="148"/>
        <v>-2.4644990873281668E-2</v>
      </c>
    </row>
    <row r="4640" spans="2:8">
      <c r="B4640" s="13">
        <v>39665</v>
      </c>
      <c r="C4640">
        <v>61.724544999999999</v>
      </c>
      <c r="D4640" s="262">
        <f t="shared" si="147"/>
        <v>-0.99241018132845571</v>
      </c>
      <c r="E4640" s="105">
        <v>-2.2639153419549175E-2</v>
      </c>
      <c r="G4640">
        <v>4633</v>
      </c>
      <c r="H4640">
        <f t="shared" ca="1" si="148"/>
        <v>3.889604952682766E-2</v>
      </c>
    </row>
    <row r="4641" spans="2:8">
      <c r="B4641" s="13">
        <v>44763</v>
      </c>
      <c r="C4641">
        <v>8132.5454099999997</v>
      </c>
      <c r="D4641" s="262">
        <f t="shared" si="147"/>
        <v>168.99196710136081</v>
      </c>
      <c r="E4641" s="105">
        <v>-2.2655984421560103E-2</v>
      </c>
      <c r="G4641">
        <v>4634</v>
      </c>
      <c r="H4641">
        <f t="shared" ca="1" si="148"/>
        <v>-8.1978894265484336E-3</v>
      </c>
    </row>
    <row r="4642" spans="2:8">
      <c r="B4642" s="13">
        <v>39721</v>
      </c>
      <c r="C4642">
        <v>47.840763000000003</v>
      </c>
      <c r="D4642" s="262">
        <f t="shared" si="147"/>
        <v>-0.98852387290759924</v>
      </c>
      <c r="E4642" s="105">
        <v>-2.2674868440121124E-2</v>
      </c>
      <c r="G4642">
        <v>4635</v>
      </c>
      <c r="H4642">
        <f t="shared" ca="1" si="148"/>
        <v>-3.3951845373159659E-4</v>
      </c>
    </row>
    <row r="4643" spans="2:8">
      <c r="B4643" s="13">
        <v>44410</v>
      </c>
      <c r="C4643">
        <v>4168.7202150000003</v>
      </c>
      <c r="D4643" s="262">
        <f t="shared" si="147"/>
        <v>43.017274629600507</v>
      </c>
      <c r="E4643" s="105">
        <v>-2.2703621559687477E-2</v>
      </c>
      <c r="G4643">
        <v>4636</v>
      </c>
      <c r="H4643">
        <f t="shared" ca="1" si="148"/>
        <v>-3.0817340028385664E-2</v>
      </c>
    </row>
    <row r="4644" spans="2:8">
      <c r="B4644" s="13">
        <v>41127</v>
      </c>
      <c r="C4644">
        <v>94.706458999999995</v>
      </c>
      <c r="D4644" s="262">
        <f t="shared" si="147"/>
        <v>-0.64409273275125511</v>
      </c>
      <c r="E4644" s="105">
        <v>-2.2737671789091349E-2</v>
      </c>
      <c r="G4644">
        <v>4637</v>
      </c>
      <c r="H4644">
        <f t="shared" ca="1" si="148"/>
        <v>-2.3436957650076546E-2</v>
      </c>
    </row>
    <row r="4645" spans="2:8">
      <c r="B4645" s="13">
        <v>41709</v>
      </c>
      <c r="C4645">
        <v>266.09869400000002</v>
      </c>
      <c r="D4645" s="262">
        <f t="shared" si="147"/>
        <v>1.8372664461634582</v>
      </c>
      <c r="E4645" s="105">
        <v>-2.2764667411232287E-2</v>
      </c>
      <c r="G4645">
        <v>4638</v>
      </c>
      <c r="H4645">
        <f t="shared" ca="1" si="148"/>
        <v>5.1347964850487503E-2</v>
      </c>
    </row>
    <row r="4646" spans="2:8">
      <c r="B4646" s="13">
        <v>40421</v>
      </c>
      <c r="C4646">
        <v>93.786995000000005</v>
      </c>
      <c r="D4646" s="262">
        <f t="shared" si="147"/>
        <v>-0.21971576942974558</v>
      </c>
      <c r="E4646" s="105">
        <v>-2.2771304320245708E-2</v>
      </c>
      <c r="G4646">
        <v>4639</v>
      </c>
      <c r="H4646">
        <f t="shared" ca="1" si="148"/>
        <v>2.033369814394943E-2</v>
      </c>
    </row>
    <row r="4647" spans="2:8">
      <c r="B4647" s="13">
        <v>40254</v>
      </c>
      <c r="C4647">
        <v>120.195938</v>
      </c>
      <c r="D4647" s="262">
        <f t="shared" si="147"/>
        <v>7.2966643428387448E-2</v>
      </c>
      <c r="E4647" s="105">
        <v>-2.2785009038202655E-2</v>
      </c>
      <c r="G4647">
        <v>4640</v>
      </c>
      <c r="H4647">
        <f t="shared" ca="1" si="148"/>
        <v>-3.0968289767874399E-2</v>
      </c>
    </row>
    <row r="4648" spans="2:8">
      <c r="B4648" s="13">
        <v>39330</v>
      </c>
      <c r="C4648">
        <v>112.022064</v>
      </c>
      <c r="D4648" s="262">
        <f t="shared" si="147"/>
        <v>-0.89038090516660851</v>
      </c>
      <c r="E4648" s="105">
        <v>-2.2831783756745317E-2</v>
      </c>
      <c r="G4648">
        <v>4641</v>
      </c>
      <c r="H4648">
        <f t="shared" ca="1" si="148"/>
        <v>5.4901203936815884E-2</v>
      </c>
    </row>
    <row r="4649" spans="2:8">
      <c r="B4649" s="13">
        <v>42359</v>
      </c>
      <c r="C4649">
        <v>1021.921082</v>
      </c>
      <c r="D4649" s="262">
        <f t="shared" si="147"/>
        <v>-0.75325289625468694</v>
      </c>
      <c r="E4649" s="105">
        <v>-2.2862745315710035E-2</v>
      </c>
      <c r="G4649">
        <v>4642</v>
      </c>
      <c r="H4649">
        <f t="shared" ca="1" si="148"/>
        <v>9.1709888564146004E-3</v>
      </c>
    </row>
    <row r="4650" spans="2:8">
      <c r="B4650" s="13">
        <v>44419</v>
      </c>
      <c r="C4650">
        <v>4141.5727539999998</v>
      </c>
      <c r="D4650" s="262">
        <f t="shared" si="147"/>
        <v>32.698586181389508</v>
      </c>
      <c r="E4650" s="105">
        <v>-2.2894517232694245E-2</v>
      </c>
      <c r="G4650">
        <v>4643</v>
      </c>
      <c r="H4650">
        <f t="shared" ca="1" si="148"/>
        <v>-6.7335018538991806E-2</v>
      </c>
    </row>
    <row r="4651" spans="2:8">
      <c r="B4651" s="13">
        <v>40296</v>
      </c>
      <c r="C4651">
        <v>122.90049</v>
      </c>
      <c r="D4651" s="262">
        <f t="shared" si="147"/>
        <v>-0.83817559466192848</v>
      </c>
      <c r="E4651" s="105">
        <v>-2.2904000891642181E-2</v>
      </c>
      <c r="G4651">
        <v>4644</v>
      </c>
      <c r="H4651">
        <f t="shared" ca="1" si="148"/>
        <v>-8.3071620069716481E-2</v>
      </c>
    </row>
    <row r="4652" spans="2:8">
      <c r="B4652" s="13">
        <v>43802</v>
      </c>
      <c r="C4652">
        <v>759.46820100000002</v>
      </c>
      <c r="D4652" s="262">
        <f t="shared" si="147"/>
        <v>-0.79128122655790101</v>
      </c>
      <c r="E4652" s="105">
        <v>-2.293154615592214E-2</v>
      </c>
      <c r="G4652">
        <v>4645</v>
      </c>
      <c r="H4652">
        <f t="shared" ca="1" si="148"/>
        <v>-6.4265079308384793E-2</v>
      </c>
    </row>
    <row r="4653" spans="2:8">
      <c r="B4653" s="13">
        <v>44356</v>
      </c>
      <c r="C4653">
        <v>3638.7153320000002</v>
      </c>
      <c r="D4653" s="262">
        <f t="shared" si="147"/>
        <v>51.745899515360769</v>
      </c>
      <c r="E4653" s="105">
        <v>-2.2993018271796801E-2</v>
      </c>
      <c r="G4653">
        <v>4646</v>
      </c>
      <c r="H4653">
        <f t="shared" ca="1" si="148"/>
        <v>5.2732123206334046E-3</v>
      </c>
    </row>
    <row r="4654" spans="2:8">
      <c r="B4654" s="13">
        <v>40086</v>
      </c>
      <c r="C4654">
        <v>68.985748000000001</v>
      </c>
      <c r="D4654" s="262">
        <f t="shared" si="147"/>
        <v>-0.99200513386549871</v>
      </c>
      <c r="E4654" s="105">
        <v>-2.3036405898317767E-2</v>
      </c>
      <c r="G4654">
        <v>4647</v>
      </c>
      <c r="H4654">
        <f t="shared" ca="1" si="148"/>
        <v>-4.4602971220417453E-2</v>
      </c>
    </row>
    <row r="4655" spans="2:8">
      <c r="B4655" s="13">
        <v>44823</v>
      </c>
      <c r="C4655">
        <v>8628.7558590000008</v>
      </c>
      <c r="D4655" s="262">
        <f t="shared" si="147"/>
        <v>144.33233545969648</v>
      </c>
      <c r="E4655" s="105">
        <v>-2.3046487375328564E-2</v>
      </c>
      <c r="G4655">
        <v>4648</v>
      </c>
      <c r="H4655">
        <f t="shared" ca="1" si="148"/>
        <v>-1.3919311937884371E-2</v>
      </c>
    </row>
    <row r="4656" spans="2:8">
      <c r="B4656" s="13">
        <v>38478</v>
      </c>
      <c r="C4656">
        <v>59.372580999999997</v>
      </c>
      <c r="D4656" s="262">
        <f t="shared" si="147"/>
        <v>1.3956140046172299E-2</v>
      </c>
      <c r="E4656" s="105">
        <v>-2.3051574480498147E-2</v>
      </c>
      <c r="G4656">
        <v>4649</v>
      </c>
      <c r="H4656">
        <f t="shared" ca="1" si="148"/>
        <v>-3.1627193215218952E-2</v>
      </c>
    </row>
    <row r="4657" spans="2:8">
      <c r="B4657" s="13">
        <v>38440</v>
      </c>
      <c r="C4657">
        <v>58.555374</v>
      </c>
      <c r="D4657" s="262">
        <f t="shared" si="147"/>
        <v>-0.4017475928782846</v>
      </c>
      <c r="E4657" s="105">
        <v>-2.3094153619135617E-2</v>
      </c>
      <c r="G4657">
        <v>4650</v>
      </c>
      <c r="H4657">
        <f t="shared" ca="1" si="148"/>
        <v>-1.9762516064044066E-2</v>
      </c>
    </row>
    <row r="4658" spans="2:8">
      <c r="B4658" s="13">
        <v>39174</v>
      </c>
      <c r="C4658">
        <v>97.877373000000006</v>
      </c>
      <c r="D4658" s="262">
        <f t="shared" si="147"/>
        <v>-0.8813070106350851</v>
      </c>
      <c r="E4658" s="105">
        <v>-2.3102821097868414E-2</v>
      </c>
      <c r="G4658">
        <v>4651</v>
      </c>
      <c r="H4658">
        <f t="shared" ca="1" si="148"/>
        <v>2.3748976052828299E-2</v>
      </c>
    </row>
    <row r="4659" spans="2:8">
      <c r="B4659" s="13">
        <v>42984</v>
      </c>
      <c r="C4659">
        <v>824.62640399999998</v>
      </c>
      <c r="D4659" s="262">
        <f t="shared" si="147"/>
        <v>-9.9758412414029649E-2</v>
      </c>
      <c r="E4659" s="105">
        <v>-2.3144243759097367E-2</v>
      </c>
      <c r="G4659">
        <v>4652</v>
      </c>
      <c r="H4659">
        <f t="shared" ca="1" si="148"/>
        <v>4.631428896150488E-3</v>
      </c>
    </row>
    <row r="4660" spans="2:8">
      <c r="B4660" s="13">
        <v>43138</v>
      </c>
      <c r="C4660">
        <v>916.00567599999999</v>
      </c>
      <c r="D4660" s="262">
        <f t="shared" si="147"/>
        <v>13.084661452811524</v>
      </c>
      <c r="E4660" s="105">
        <v>-2.3144908701950566E-2</v>
      </c>
      <c r="G4660">
        <v>4653</v>
      </c>
      <c r="H4660">
        <f t="shared" ca="1" si="148"/>
        <v>-2.1651225889240743E-2</v>
      </c>
    </row>
    <row r="4661" spans="2:8">
      <c r="B4661" s="13">
        <v>39517</v>
      </c>
      <c r="C4661">
        <v>65.035690000000002</v>
      </c>
      <c r="D4661" s="262">
        <f t="shared" si="147"/>
        <v>-0.92912811587014155</v>
      </c>
      <c r="E4661" s="105">
        <v>-2.320489689142282E-2</v>
      </c>
      <c r="G4661">
        <v>4654</v>
      </c>
      <c r="H4661">
        <f t="shared" ca="1" si="148"/>
        <v>-3.3491907965439216E-2</v>
      </c>
    </row>
    <row r="4662" spans="2:8">
      <c r="B4662" s="13">
        <v>43399</v>
      </c>
      <c r="C4662">
        <v>917.65148899999997</v>
      </c>
      <c r="D4662" s="262">
        <f t="shared" si="147"/>
        <v>-0.87626707967951345</v>
      </c>
      <c r="E4662" s="105">
        <v>-2.3279388335576825E-2</v>
      </c>
      <c r="G4662">
        <v>4655</v>
      </c>
      <c r="H4662">
        <f t="shared" ca="1" si="148"/>
        <v>6.4715736950068598E-3</v>
      </c>
    </row>
    <row r="4663" spans="2:8">
      <c r="B4663" s="13">
        <v>44642</v>
      </c>
      <c r="C4663">
        <v>7416.3891599999997</v>
      </c>
      <c r="D4663" s="262">
        <f t="shared" si="147"/>
        <v>233.05171362561416</v>
      </c>
      <c r="E4663" s="105">
        <v>-2.3322938381999333E-2</v>
      </c>
      <c r="G4663">
        <v>4656</v>
      </c>
      <c r="H4663">
        <f t="shared" ca="1" si="148"/>
        <v>-3.1614390262113982E-2</v>
      </c>
    </row>
    <row r="4664" spans="2:8">
      <c r="B4664" s="13">
        <v>38152</v>
      </c>
      <c r="C4664">
        <v>31.686968</v>
      </c>
      <c r="D4664" s="262">
        <f t="shared" si="147"/>
        <v>-0.99231552916964783</v>
      </c>
      <c r="E4664" s="105">
        <v>-2.3325249387200406E-2</v>
      </c>
      <c r="G4664">
        <v>4657</v>
      </c>
      <c r="H4664">
        <f t="shared" ca="1" si="148"/>
        <v>3.009221620493031E-2</v>
      </c>
    </row>
    <row r="4665" spans="2:8">
      <c r="B4665" s="13">
        <v>44405</v>
      </c>
      <c r="C4665">
        <v>4123.5068359999996</v>
      </c>
      <c r="D4665" s="262">
        <f t="shared" si="147"/>
        <v>61.994607847720339</v>
      </c>
      <c r="E4665" s="105">
        <v>-2.3369556570245566E-2</v>
      </c>
      <c r="G4665">
        <v>4658</v>
      </c>
      <c r="H4665">
        <f t="shared" ca="1" si="148"/>
        <v>-7.1533950506800115E-2</v>
      </c>
    </row>
    <row r="4666" spans="2:8">
      <c r="B4666" s="13">
        <v>40049</v>
      </c>
      <c r="C4666">
        <v>65.458091999999994</v>
      </c>
      <c r="D4666" s="262">
        <f t="shared" si="147"/>
        <v>0.23891705197207888</v>
      </c>
      <c r="E4666" s="105">
        <v>-2.3391543440231522E-2</v>
      </c>
      <c r="G4666">
        <v>4659</v>
      </c>
      <c r="H4666">
        <f t="shared" ca="1" si="148"/>
        <v>-1.4907488177842581E-2</v>
      </c>
    </row>
    <row r="4667" spans="2:8">
      <c r="B4667" s="13">
        <v>38358</v>
      </c>
      <c r="C4667">
        <v>52.834927</v>
      </c>
      <c r="D4667" s="262">
        <f t="shared" si="147"/>
        <v>-0.80615729375381806</v>
      </c>
      <c r="E4667" s="105">
        <v>-2.3427676184768133E-2</v>
      </c>
      <c r="G4667">
        <v>4660</v>
      </c>
      <c r="H4667">
        <f t="shared" ca="1" si="148"/>
        <v>-6.1559262787518098E-3</v>
      </c>
    </row>
    <row r="4668" spans="2:8">
      <c r="B4668" s="13">
        <v>41823</v>
      </c>
      <c r="C4668">
        <v>272.56597900000003</v>
      </c>
      <c r="D4668" s="262">
        <f t="shared" si="147"/>
        <v>-0.50028433905067238</v>
      </c>
      <c r="E4668" s="105">
        <v>-2.3490926663100997E-2</v>
      </c>
      <c r="G4668">
        <v>4661</v>
      </c>
      <c r="H4668">
        <f t="shared" ca="1" si="148"/>
        <v>-4.6059753581107983E-2</v>
      </c>
    </row>
    <row r="4669" spans="2:8">
      <c r="B4669" s="13">
        <v>42178</v>
      </c>
      <c r="C4669">
        <v>545.442139</v>
      </c>
      <c r="D4669" s="262">
        <f t="shared" si="147"/>
        <v>6.4676035097051221</v>
      </c>
      <c r="E4669" s="105">
        <v>-2.3589591983474201E-2</v>
      </c>
      <c r="G4669">
        <v>4662</v>
      </c>
      <c r="H4669">
        <f t="shared" ca="1" si="148"/>
        <v>-2.312986880553528E-3</v>
      </c>
    </row>
    <row r="4670" spans="2:8">
      <c r="B4670" s="13">
        <v>38701</v>
      </c>
      <c r="C4670">
        <v>73.041122000000001</v>
      </c>
      <c r="D4670" s="262">
        <f t="shared" si="147"/>
        <v>-0.98972228909135684</v>
      </c>
      <c r="E4670" s="105">
        <v>-2.3602196192922476E-2</v>
      </c>
      <c r="G4670">
        <v>4663</v>
      </c>
      <c r="H4670">
        <f t="shared" ca="1" si="148"/>
        <v>-1.2492670555643943E-2</v>
      </c>
    </row>
    <row r="4671" spans="2:8">
      <c r="B4671" s="13">
        <v>45161</v>
      </c>
      <c r="C4671">
        <v>7106.75</v>
      </c>
      <c r="D4671" s="262">
        <f t="shared" si="147"/>
        <v>322.59440933769594</v>
      </c>
      <c r="E4671">
        <v>-2.3617003745813644E-2</v>
      </c>
      <c r="G4671">
        <v>4664</v>
      </c>
      <c r="H4671">
        <f t="shared" ca="1" si="148"/>
        <v>-1.5996005676375769E-2</v>
      </c>
    </row>
    <row r="4672" spans="2:8">
      <c r="B4672" s="13">
        <v>37736</v>
      </c>
      <c r="C4672">
        <v>21.961905999999999</v>
      </c>
      <c r="D4672" s="262">
        <f t="shared" si="147"/>
        <v>-0.9922172122409294</v>
      </c>
      <c r="E4672" s="105">
        <v>-2.3622375601569393E-2</v>
      </c>
      <c r="G4672">
        <v>4665</v>
      </c>
      <c r="H4672">
        <f t="shared" ca="1" si="148"/>
        <v>1.4899300504429412E-2</v>
      </c>
    </row>
    <row r="4673" spans="2:8">
      <c r="B4673" s="13">
        <v>44292</v>
      </c>
      <c r="C4673">
        <v>2821.8559570000002</v>
      </c>
      <c r="D4673" s="262">
        <f t="shared" si="147"/>
        <v>62.747207799803498</v>
      </c>
      <c r="E4673" s="105">
        <v>-2.3638969765737712E-2</v>
      </c>
      <c r="G4673">
        <v>4666</v>
      </c>
      <c r="H4673">
        <f t="shared" ca="1" si="148"/>
        <v>-1.4428338793150901E-5</v>
      </c>
    </row>
    <row r="4674" spans="2:8">
      <c r="B4674" s="13">
        <v>39939</v>
      </c>
      <c r="C4674">
        <v>44.266345999999999</v>
      </c>
      <c r="D4674" s="262">
        <f t="shared" si="147"/>
        <v>-0.22345663299876531</v>
      </c>
      <c r="E4674" s="105">
        <v>-2.3651400088520558E-2</v>
      </c>
      <c r="G4674">
        <v>4667</v>
      </c>
      <c r="H4674">
        <f t="shared" ca="1" si="148"/>
        <v>-9.3485154841902191E-3</v>
      </c>
    </row>
    <row r="4675" spans="2:8">
      <c r="B4675" s="13">
        <v>38474</v>
      </c>
      <c r="C4675">
        <v>57.004345000000001</v>
      </c>
      <c r="D4675" s="262">
        <f t="shared" si="147"/>
        <v>-0.94054228768599168</v>
      </c>
      <c r="E4675" s="105">
        <v>-2.3707557551135482E-2</v>
      </c>
      <c r="G4675">
        <v>4668</v>
      </c>
      <c r="H4675">
        <f t="shared" ca="1" si="148"/>
        <v>4.1398010303612211E-2</v>
      </c>
    </row>
    <row r="4676" spans="2:8">
      <c r="B4676" s="13">
        <v>43403</v>
      </c>
      <c r="C4676">
        <v>958.73761000000002</v>
      </c>
      <c r="D4676" s="262">
        <f t="shared" si="147"/>
        <v>13.637496772647891</v>
      </c>
      <c r="E4676" s="105">
        <v>-2.3720888085504554E-2</v>
      </c>
      <c r="G4676">
        <v>4669</v>
      </c>
      <c r="H4676">
        <f t="shared" ca="1" si="148"/>
        <v>4.2020697734682904E-3</v>
      </c>
    </row>
    <row r="4677" spans="2:8">
      <c r="B4677" s="13">
        <v>38617</v>
      </c>
      <c r="C4677">
        <v>65.498740999999995</v>
      </c>
      <c r="D4677" s="262">
        <f t="shared" si="147"/>
        <v>-0.91399713444235942</v>
      </c>
      <c r="E4677" s="105">
        <v>-2.3760850734099895E-2</v>
      </c>
      <c r="G4677">
        <v>4670</v>
      </c>
      <c r="H4677">
        <f t="shared" ca="1" si="148"/>
        <v>-4.7602610409384308E-2</v>
      </c>
    </row>
    <row r="4678" spans="2:8">
      <c r="B4678" s="13">
        <v>43787</v>
      </c>
      <c r="C4678">
        <v>761.58789100000001</v>
      </c>
      <c r="D4678" s="262">
        <f t="shared" si="147"/>
        <v>-0.1071012175717302</v>
      </c>
      <c r="E4678" s="105">
        <v>-2.3774242614749405E-2</v>
      </c>
      <c r="G4678">
        <v>4671</v>
      </c>
      <c r="H4678">
        <f t="shared" ca="1" si="148"/>
        <v>2.1402699494231247E-2</v>
      </c>
    </row>
    <row r="4679" spans="2:8">
      <c r="B4679" s="13">
        <v>43647</v>
      </c>
      <c r="C4679">
        <v>852.93866000000003</v>
      </c>
      <c r="D4679" s="262">
        <f t="shared" si="147"/>
        <v>34.865893959673407</v>
      </c>
      <c r="E4679" s="105">
        <v>-2.3783636437236078E-2</v>
      </c>
      <c r="G4679">
        <v>4672</v>
      </c>
      <c r="H4679">
        <f t="shared" ca="1" si="148"/>
        <v>-4.6070372985000982E-2</v>
      </c>
    </row>
    <row r="4680" spans="2:8">
      <c r="B4680" s="13">
        <v>38070</v>
      </c>
      <c r="C4680">
        <v>23.781330000000001</v>
      </c>
      <c r="D4680" s="262">
        <f t="shared" ref="D4680:D4743" si="149">(C4680-C4681)/C4681</f>
        <v>-0.6333093347869384</v>
      </c>
      <c r="E4680" s="105">
        <v>-2.3794158683031575E-2</v>
      </c>
      <c r="G4680">
        <v>4673</v>
      </c>
      <c r="H4680">
        <f t="shared" ca="1" si="148"/>
        <v>4.9019185442879663E-2</v>
      </c>
    </row>
    <row r="4681" spans="2:8">
      <c r="B4681" s="13">
        <v>39554</v>
      </c>
      <c r="C4681">
        <v>64.853927999999996</v>
      </c>
      <c r="D4681" s="262">
        <f t="shared" si="149"/>
        <v>-0.23783120794744533</v>
      </c>
      <c r="E4681" s="105">
        <v>-2.3802895088272519E-2</v>
      </c>
      <c r="G4681">
        <v>4674</v>
      </c>
      <c r="H4681">
        <f t="shared" ref="H4681:H4744" ca="1" si="150">_xlfn.NORM.INV(RAND(),N$9,N$10)</f>
        <v>4.7466008796221662E-2</v>
      </c>
    </row>
    <row r="4682" spans="2:8">
      <c r="B4682" s="13">
        <v>41046</v>
      </c>
      <c r="C4682">
        <v>85.091292999999993</v>
      </c>
      <c r="D4682" s="262">
        <f t="shared" si="149"/>
        <v>-0.98704243288021876</v>
      </c>
      <c r="E4682" s="105">
        <v>-2.3815208560449608E-2</v>
      </c>
      <c r="G4682">
        <v>4675</v>
      </c>
      <c r="H4682">
        <f t="shared" ca="1" si="150"/>
        <v>1.4032339430289724E-2</v>
      </c>
    </row>
    <row r="4683" spans="2:8">
      <c r="B4683" s="13">
        <v>44889</v>
      </c>
      <c r="C4683">
        <v>6566.9189450000003</v>
      </c>
      <c r="D4683" s="262">
        <f t="shared" si="149"/>
        <v>49.162766666481303</v>
      </c>
      <c r="E4683" s="105">
        <v>-2.382761943897364E-2</v>
      </c>
      <c r="G4683">
        <v>4676</v>
      </c>
      <c r="H4683">
        <f t="shared" ca="1" si="150"/>
        <v>3.7686071907406894E-2</v>
      </c>
    </row>
    <row r="4684" spans="2:8">
      <c r="B4684" s="13">
        <v>41606</v>
      </c>
      <c r="C4684">
        <v>130.912216</v>
      </c>
      <c r="D4684" s="262">
        <f t="shared" si="149"/>
        <v>0.36155995956970693</v>
      </c>
      <c r="E4684" s="105">
        <v>-2.3861037506529882E-2</v>
      </c>
      <c r="G4684">
        <v>4677</v>
      </c>
      <c r="H4684">
        <f t="shared" ca="1" si="150"/>
        <v>-4.7734178351325589E-2</v>
      </c>
    </row>
    <row r="4685" spans="2:8">
      <c r="B4685" s="13">
        <v>40946</v>
      </c>
      <c r="C4685">
        <v>96.148696999999999</v>
      </c>
      <c r="D4685" s="262">
        <f t="shared" si="149"/>
        <v>-0.98299294338702858</v>
      </c>
      <c r="E4685" s="105">
        <v>-2.3871096446700522E-2</v>
      </c>
      <c r="G4685">
        <v>4678</v>
      </c>
      <c r="H4685">
        <f t="shared" ca="1" si="150"/>
        <v>-3.2081194988077766E-2</v>
      </c>
    </row>
    <row r="4686" spans="2:8">
      <c r="B4686" s="13">
        <v>44462</v>
      </c>
      <c r="C4686">
        <v>5653.4589839999999</v>
      </c>
      <c r="D4686" s="262">
        <f t="shared" si="149"/>
        <v>8.1151450600368094</v>
      </c>
      <c r="E4686" s="105">
        <v>-2.3888186761732339E-2</v>
      </c>
      <c r="G4686">
        <v>4679</v>
      </c>
      <c r="H4686">
        <f t="shared" ca="1" si="150"/>
        <v>-3.3675141959387318E-2</v>
      </c>
    </row>
    <row r="4687" spans="2:8">
      <c r="B4687" s="13">
        <v>42880</v>
      </c>
      <c r="C4687">
        <v>620.22699</v>
      </c>
      <c r="D4687" s="262">
        <f t="shared" si="149"/>
        <v>-0.27892767422760795</v>
      </c>
      <c r="E4687" s="105">
        <v>-2.3926660140647198E-2</v>
      </c>
      <c r="G4687">
        <v>4680</v>
      </c>
      <c r="H4687">
        <f t="shared" ca="1" si="150"/>
        <v>5.7382873999980164E-5</v>
      </c>
    </row>
    <row r="4688" spans="2:8">
      <c r="B4688" s="13">
        <v>42501</v>
      </c>
      <c r="C4688">
        <v>860.14532499999996</v>
      </c>
      <c r="D4688" s="262">
        <f t="shared" si="149"/>
        <v>38.748143093353484</v>
      </c>
      <c r="E4688" s="105">
        <v>-2.3957017000757218E-2</v>
      </c>
      <c r="G4688">
        <v>4681</v>
      </c>
      <c r="H4688">
        <f t="shared" ca="1" si="150"/>
        <v>-1.5621774757187304E-2</v>
      </c>
    </row>
    <row r="4689" spans="2:8">
      <c r="B4689" s="13">
        <v>37721</v>
      </c>
      <c r="C4689">
        <v>21.639887000000002</v>
      </c>
      <c r="D4689" s="262">
        <f t="shared" si="149"/>
        <v>-0.96847251819415447</v>
      </c>
      <c r="E4689" s="105">
        <v>-2.3965207154769214E-2</v>
      </c>
      <c r="G4689">
        <v>4682</v>
      </c>
      <c r="H4689">
        <f t="shared" ca="1" si="150"/>
        <v>3.3189794650154429E-3</v>
      </c>
    </row>
    <row r="4690" spans="2:8">
      <c r="B4690" s="13">
        <v>42789</v>
      </c>
      <c r="C4690">
        <v>686.38171399999999</v>
      </c>
      <c r="D4690" s="262">
        <f t="shared" si="149"/>
        <v>1.8365808634437519</v>
      </c>
      <c r="E4690" s="105">
        <v>-2.4006092684838515E-2</v>
      </c>
      <c r="G4690">
        <v>4683</v>
      </c>
      <c r="H4690">
        <f t="shared" ca="1" si="150"/>
        <v>1.4887004103699593E-3</v>
      </c>
    </row>
    <row r="4691" spans="2:8">
      <c r="B4691" s="13">
        <v>41794</v>
      </c>
      <c r="C4691">
        <v>241.975021</v>
      </c>
      <c r="D4691" s="262">
        <f t="shared" si="149"/>
        <v>2.5079762580593385</v>
      </c>
      <c r="E4691" s="105">
        <v>-2.4009513130409551E-2</v>
      </c>
      <c r="G4691">
        <v>4684</v>
      </c>
      <c r="H4691">
        <f t="shared" ca="1" si="150"/>
        <v>-2.3513639838150014E-2</v>
      </c>
    </row>
    <row r="4692" spans="2:8">
      <c r="B4692" s="13">
        <v>38625</v>
      </c>
      <c r="C4692">
        <v>68.978522999999996</v>
      </c>
      <c r="D4692" s="262">
        <f t="shared" si="149"/>
        <v>-0.8868061190003641</v>
      </c>
      <c r="E4692" s="105">
        <v>-2.4011763159795231E-2</v>
      </c>
      <c r="G4692">
        <v>4685</v>
      </c>
      <c r="H4692">
        <f t="shared" ca="1" si="150"/>
        <v>6.3899624255285403E-3</v>
      </c>
    </row>
    <row r="4693" spans="2:8">
      <c r="B4693" s="13">
        <v>42660</v>
      </c>
      <c r="C4693">
        <v>609.38385000000005</v>
      </c>
      <c r="D4693" s="262">
        <f t="shared" si="149"/>
        <v>1.4726404356494038</v>
      </c>
      <c r="E4693" s="105">
        <v>-2.4086931938121264E-2</v>
      </c>
      <c r="G4693">
        <v>4686</v>
      </c>
      <c r="H4693">
        <f t="shared" ca="1" si="150"/>
        <v>3.4770653812060466E-2</v>
      </c>
    </row>
    <row r="4694" spans="2:8">
      <c r="B4694" s="13">
        <v>41799</v>
      </c>
      <c r="C4694">
        <v>246.45065299999999</v>
      </c>
      <c r="D4694" s="262">
        <f t="shared" si="149"/>
        <v>5.7548293955801793</v>
      </c>
      <c r="E4694" s="105">
        <v>-2.4102768323054632E-2</v>
      </c>
      <c r="G4694">
        <v>4687</v>
      </c>
      <c r="H4694">
        <f t="shared" ca="1" si="150"/>
        <v>-3.4556632312265093E-2</v>
      </c>
    </row>
    <row r="4695" spans="2:8">
      <c r="B4695" s="13">
        <v>37967</v>
      </c>
      <c r="C4695">
        <v>36.485104</v>
      </c>
      <c r="D4695" s="262">
        <f t="shared" si="149"/>
        <v>-0.48712501913699291</v>
      </c>
      <c r="E4695" s="105">
        <v>-2.4117117380976858E-2</v>
      </c>
      <c r="G4695">
        <v>4688</v>
      </c>
      <c r="H4695">
        <f t="shared" ca="1" si="150"/>
        <v>2.9242382798317108E-2</v>
      </c>
    </row>
    <row r="4696" spans="2:8">
      <c r="B4696" s="13">
        <v>38573</v>
      </c>
      <c r="C4696">
        <v>71.138396999999998</v>
      </c>
      <c r="D4696" s="262">
        <f t="shared" si="149"/>
        <v>-0.100489509617658</v>
      </c>
      <c r="E4696" s="105">
        <v>-2.4217869818238754E-2</v>
      </c>
      <c r="G4696">
        <v>4689</v>
      </c>
      <c r="H4696">
        <f t="shared" ca="1" si="150"/>
        <v>-3.9528656734806801E-2</v>
      </c>
    </row>
    <row r="4697" spans="2:8">
      <c r="B4697" s="13">
        <v>41453</v>
      </c>
      <c r="C4697">
        <v>79.085678000000001</v>
      </c>
      <c r="D4697" s="262">
        <f t="shared" si="149"/>
        <v>0.318310550629684</v>
      </c>
      <c r="E4697" s="105">
        <v>-2.4226140602742897E-2</v>
      </c>
      <c r="G4697">
        <v>4690</v>
      </c>
      <c r="H4697">
        <f t="shared" ca="1" si="150"/>
        <v>-3.5040461176235405E-3</v>
      </c>
    </row>
    <row r="4698" spans="2:8">
      <c r="B4698" s="13">
        <v>40121</v>
      </c>
      <c r="C4698">
        <v>59.990172999999999</v>
      </c>
      <c r="D4698" s="262">
        <f t="shared" si="149"/>
        <v>1.8056039614508603</v>
      </c>
      <c r="E4698" s="105">
        <v>-2.4226837409398877E-2</v>
      </c>
      <c r="G4698">
        <v>4691</v>
      </c>
      <c r="H4698">
        <f t="shared" ca="1" si="150"/>
        <v>5.324772597931457E-2</v>
      </c>
    </row>
    <row r="4699" spans="2:8">
      <c r="B4699" s="13">
        <v>37694</v>
      </c>
      <c r="C4699">
        <v>21.382266999999999</v>
      </c>
      <c r="D4699" s="262">
        <f t="shared" si="149"/>
        <v>-0.81076689303437932</v>
      </c>
      <c r="E4699" s="105">
        <v>-2.4247035186859021E-2</v>
      </c>
      <c r="G4699">
        <v>4692</v>
      </c>
      <c r="H4699">
        <f t="shared" ca="1" si="150"/>
        <v>-5.6686367683634218E-3</v>
      </c>
    </row>
    <row r="4700" spans="2:8">
      <c r="B4700" s="13">
        <v>39226</v>
      </c>
      <c r="C4700">
        <v>112.99432400000001</v>
      </c>
      <c r="D4700" s="262">
        <f t="shared" si="149"/>
        <v>-0.81558522324344029</v>
      </c>
      <c r="E4700" s="105">
        <v>-2.4442820084129305E-2</v>
      </c>
      <c r="G4700">
        <v>4693</v>
      </c>
      <c r="H4700">
        <f t="shared" ca="1" si="150"/>
        <v>1.4390691581774038E-2</v>
      </c>
    </row>
    <row r="4701" spans="2:8">
      <c r="B4701" s="13">
        <v>42706</v>
      </c>
      <c r="C4701">
        <v>612.71838400000001</v>
      </c>
      <c r="D4701" s="262">
        <f t="shared" si="149"/>
        <v>6.0521513445943995</v>
      </c>
      <c r="E4701" s="105">
        <v>-2.4466235448994008E-2</v>
      </c>
      <c r="G4701">
        <v>4694</v>
      </c>
      <c r="H4701">
        <f t="shared" ca="1" si="150"/>
        <v>2.6984460238679977E-2</v>
      </c>
    </row>
    <row r="4702" spans="2:8">
      <c r="B4702" s="13">
        <v>39405</v>
      </c>
      <c r="C4702">
        <v>86.883895999999993</v>
      </c>
      <c r="D4702" s="262">
        <f t="shared" si="149"/>
        <v>-0.86166862892147511</v>
      </c>
      <c r="E4702" s="105">
        <v>-2.4489930926250514E-2</v>
      </c>
      <c r="G4702">
        <v>4695</v>
      </c>
      <c r="H4702">
        <f t="shared" ca="1" si="150"/>
        <v>-4.2196221366785185E-2</v>
      </c>
    </row>
    <row r="4703" spans="2:8">
      <c r="B4703" s="13">
        <v>42709</v>
      </c>
      <c r="C4703">
        <v>628.08526600000005</v>
      </c>
      <c r="D4703" s="262">
        <f t="shared" si="149"/>
        <v>-0.93419008497524436</v>
      </c>
      <c r="E4703" s="105">
        <v>-2.4518541392857685E-2</v>
      </c>
      <c r="G4703">
        <v>4696</v>
      </c>
      <c r="H4703">
        <f t="shared" ca="1" si="150"/>
        <v>-7.7119601862461699E-3</v>
      </c>
    </row>
    <row r="4704" spans="2:8">
      <c r="B4704" s="13">
        <v>44796</v>
      </c>
      <c r="C4704">
        <v>9543.9306639999995</v>
      </c>
      <c r="D4704" s="262">
        <f t="shared" si="149"/>
        <v>179.4659277607266</v>
      </c>
      <c r="E4704" s="105">
        <v>-2.4566528803328085E-2</v>
      </c>
      <c r="G4704">
        <v>4697</v>
      </c>
      <c r="H4704">
        <f t="shared" ca="1" si="150"/>
        <v>-4.0166056829554146E-4</v>
      </c>
    </row>
    <row r="4705" spans="2:8">
      <c r="B4705" s="13">
        <v>38292</v>
      </c>
      <c r="C4705">
        <v>52.884945000000002</v>
      </c>
      <c r="D4705" s="262">
        <f t="shared" si="149"/>
        <v>-0.99087943516496568</v>
      </c>
      <c r="E4705" s="105">
        <v>-2.4608119743315175E-2</v>
      </c>
      <c r="G4705">
        <v>4698</v>
      </c>
      <c r="H4705">
        <f t="shared" ca="1" si="150"/>
        <v>7.9487061029442797E-3</v>
      </c>
    </row>
    <row r="4706" spans="2:8">
      <c r="B4706" s="13">
        <v>44543</v>
      </c>
      <c r="C4706">
        <v>5798.4287109999996</v>
      </c>
      <c r="D4706" s="262">
        <f t="shared" si="149"/>
        <v>5.7684345255645333</v>
      </c>
      <c r="E4706" s="105">
        <v>-2.4626669741459412E-2</v>
      </c>
      <c r="G4706">
        <v>4699</v>
      </c>
      <c r="H4706">
        <f t="shared" ca="1" si="150"/>
        <v>-1.7646426155506004E-2</v>
      </c>
    </row>
    <row r="4707" spans="2:8">
      <c r="B4707" s="13">
        <v>43075</v>
      </c>
      <c r="C4707">
        <v>856.68682899999999</v>
      </c>
      <c r="D4707" s="262">
        <f t="shared" si="149"/>
        <v>-0.88922710043234643</v>
      </c>
      <c r="E4707" s="105">
        <v>-2.4655595324584952E-2</v>
      </c>
      <c r="G4707">
        <v>4700</v>
      </c>
      <c r="H4707">
        <f t="shared" ca="1" si="150"/>
        <v>5.6658627952718558E-4</v>
      </c>
    </row>
    <row r="4708" spans="2:8">
      <c r="B4708" s="13">
        <v>44736</v>
      </c>
      <c r="C4708">
        <v>7733.7221680000002</v>
      </c>
      <c r="D4708" s="262">
        <f t="shared" si="149"/>
        <v>133.60235216226937</v>
      </c>
      <c r="E4708" s="105">
        <v>-2.4682120516114764E-2</v>
      </c>
      <c r="G4708">
        <v>4701</v>
      </c>
      <c r="H4708">
        <f t="shared" ca="1" si="150"/>
        <v>3.377308899215406E-2</v>
      </c>
    </row>
    <row r="4709" spans="2:8">
      <c r="B4709" s="13">
        <v>39538</v>
      </c>
      <c r="C4709">
        <v>57.456069999999997</v>
      </c>
      <c r="D4709" s="262">
        <f t="shared" si="149"/>
        <v>-0.98832937058741388</v>
      </c>
      <c r="E4709" s="105">
        <v>-2.4683741493025813E-2</v>
      </c>
      <c r="G4709">
        <v>4702</v>
      </c>
      <c r="H4709">
        <f t="shared" ca="1" si="150"/>
        <v>8.8979091345087365E-3</v>
      </c>
    </row>
    <row r="4710" spans="2:8">
      <c r="B4710" s="13">
        <v>44453</v>
      </c>
      <c r="C4710">
        <v>4923.1337890000004</v>
      </c>
      <c r="D4710" s="262">
        <f t="shared" si="149"/>
        <v>145.22844203428025</v>
      </c>
      <c r="E4710" s="105">
        <v>-2.4719269856753052E-2</v>
      </c>
      <c r="G4710">
        <v>4703</v>
      </c>
      <c r="H4710">
        <f t="shared" ca="1" si="150"/>
        <v>1.8501941231479847E-2</v>
      </c>
    </row>
    <row r="4711" spans="2:8">
      <c r="B4711" s="13">
        <v>37491</v>
      </c>
      <c r="C4711">
        <v>33.667416000000003</v>
      </c>
      <c r="D4711" s="262">
        <f t="shared" si="149"/>
        <v>-0.58019662296315677</v>
      </c>
      <c r="E4711" s="105">
        <v>-2.4720270652061317E-2</v>
      </c>
      <c r="G4711">
        <v>4704</v>
      </c>
      <c r="H4711">
        <f t="shared" ca="1" si="150"/>
        <v>2.7347193102130633E-2</v>
      </c>
    </row>
    <row r="4712" spans="2:8">
      <c r="B4712" s="13">
        <v>40781</v>
      </c>
      <c r="C4712">
        <v>80.198059000000001</v>
      </c>
      <c r="D4712" s="262">
        <f t="shared" si="149"/>
        <v>-0.2165432422132185</v>
      </c>
      <c r="E4712" s="105">
        <v>-2.4729683974003179E-2</v>
      </c>
      <c r="G4712">
        <v>4705</v>
      </c>
      <c r="H4712">
        <f t="shared" ca="1" si="150"/>
        <v>-3.2772102432199343E-2</v>
      </c>
    </row>
    <row r="4713" spans="2:8">
      <c r="B4713" s="13">
        <v>39139</v>
      </c>
      <c r="C4713">
        <v>102.364372</v>
      </c>
      <c r="D4713" s="262">
        <f t="shared" si="149"/>
        <v>-0.9342951748170929</v>
      </c>
      <c r="E4713" s="105">
        <v>-2.4766611828168684E-2</v>
      </c>
      <c r="G4713">
        <v>4706</v>
      </c>
      <c r="H4713">
        <f t="shared" ca="1" si="150"/>
        <v>-2.8585495817674993E-2</v>
      </c>
    </row>
    <row r="4714" spans="2:8">
      <c r="B4714" s="13">
        <v>44162</v>
      </c>
      <c r="C4714">
        <v>1557.9429929999999</v>
      </c>
      <c r="D4714" s="262">
        <f t="shared" si="149"/>
        <v>13.165026018413535</v>
      </c>
      <c r="E4714" s="105">
        <v>-2.4775829370573908E-2</v>
      </c>
      <c r="G4714">
        <v>4707</v>
      </c>
      <c r="H4714">
        <f t="shared" ca="1" si="150"/>
        <v>4.3091954764916604E-2</v>
      </c>
    </row>
    <row r="4715" spans="2:8">
      <c r="B4715" s="13">
        <v>39199</v>
      </c>
      <c r="C4715">
        <v>109.985184</v>
      </c>
      <c r="D4715" s="262">
        <f t="shared" si="149"/>
        <v>0.98180276197092187</v>
      </c>
      <c r="E4715" s="105">
        <v>-2.4786665512804337E-2</v>
      </c>
      <c r="G4715">
        <v>4708</v>
      </c>
      <c r="H4715">
        <f t="shared" ca="1" si="150"/>
        <v>-2.3989806728713699E-2</v>
      </c>
    </row>
    <row r="4716" spans="2:8">
      <c r="B4716" s="13">
        <v>39959</v>
      </c>
      <c r="C4716">
        <v>55.497543</v>
      </c>
      <c r="D4716" s="262">
        <f t="shared" si="149"/>
        <v>-0.92824124629480231</v>
      </c>
      <c r="E4716" s="105">
        <v>-2.4793380152000794E-2</v>
      </c>
      <c r="G4716">
        <v>4709</v>
      </c>
      <c r="H4716">
        <f t="shared" ca="1" si="150"/>
        <v>4.1183753679309147E-2</v>
      </c>
    </row>
    <row r="4717" spans="2:8">
      <c r="B4717" s="13">
        <v>43767</v>
      </c>
      <c r="C4717">
        <v>773.39056400000004</v>
      </c>
      <c r="D4717" s="262">
        <f t="shared" si="149"/>
        <v>0.30678925073886537</v>
      </c>
      <c r="E4717" s="105">
        <v>-2.484375137002981E-2</v>
      </c>
      <c r="G4717">
        <v>4710</v>
      </c>
      <c r="H4717">
        <f t="shared" ca="1" si="150"/>
        <v>-7.5093329679481371E-3</v>
      </c>
    </row>
    <row r="4718" spans="2:8">
      <c r="B4718" s="13">
        <v>42704</v>
      </c>
      <c r="C4718">
        <v>591.82501200000002</v>
      </c>
      <c r="D4718" s="262">
        <f t="shared" si="149"/>
        <v>-0.36192737984743217</v>
      </c>
      <c r="E4718" s="105">
        <v>-2.4933603429039931E-2</v>
      </c>
      <c r="G4718">
        <v>4711</v>
      </c>
      <c r="H4718">
        <f t="shared" ca="1" si="150"/>
        <v>-1.279580245236038E-2</v>
      </c>
    </row>
    <row r="4719" spans="2:8">
      <c r="B4719" s="13">
        <v>43444</v>
      </c>
      <c r="C4719">
        <v>927.51983600000005</v>
      </c>
      <c r="D4719" s="262">
        <f t="shared" si="149"/>
        <v>9.5200089810390798E-2</v>
      </c>
      <c r="E4719" s="105">
        <v>-2.4937537021028924E-2</v>
      </c>
      <c r="G4719">
        <v>4712</v>
      </c>
      <c r="H4719">
        <f t="shared" ca="1" si="150"/>
        <v>-1.5842529976645377E-2</v>
      </c>
    </row>
    <row r="4720" spans="2:8">
      <c r="B4720" s="13">
        <v>42222</v>
      </c>
      <c r="C4720">
        <v>846.89532499999996</v>
      </c>
      <c r="D4720" s="262">
        <f t="shared" si="149"/>
        <v>0.40025882792256051</v>
      </c>
      <c r="E4720" s="105">
        <v>-2.4946017125998466E-2</v>
      </c>
      <c r="G4720">
        <v>4713</v>
      </c>
      <c r="H4720">
        <f t="shared" ca="1" si="150"/>
        <v>1.2770459894016737E-2</v>
      </c>
    </row>
    <row r="4721" spans="2:8">
      <c r="B4721" s="13">
        <v>42730</v>
      </c>
      <c r="C4721">
        <v>604.81341599999996</v>
      </c>
      <c r="D4721" s="262">
        <f t="shared" si="149"/>
        <v>25.792780250118874</v>
      </c>
      <c r="E4721" s="105">
        <v>-2.4998015943991866E-2</v>
      </c>
      <c r="G4721">
        <v>4714</v>
      </c>
      <c r="H4721">
        <f t="shared" ca="1" si="150"/>
        <v>6.4057290135118034E-3</v>
      </c>
    </row>
    <row r="4722" spans="2:8">
      <c r="B4722" s="13">
        <v>37777</v>
      </c>
      <c r="C4722">
        <v>22.573746</v>
      </c>
      <c r="D4722" s="262">
        <f t="shared" si="149"/>
        <v>-0.96516142911407399</v>
      </c>
      <c r="E4722" s="105">
        <v>-2.5035078012108261E-2</v>
      </c>
      <c r="G4722">
        <v>4715</v>
      </c>
      <c r="H4722">
        <f t="shared" ca="1" si="150"/>
        <v>1.1840293318874547E-2</v>
      </c>
    </row>
    <row r="4723" spans="2:8">
      <c r="B4723" s="13">
        <v>42712</v>
      </c>
      <c r="C4723">
        <v>647.95269800000005</v>
      </c>
      <c r="D4723" s="262">
        <f t="shared" si="149"/>
        <v>-0.26260114455229028</v>
      </c>
      <c r="E4723" s="105">
        <v>-2.5257054342302854E-2</v>
      </c>
      <c r="G4723">
        <v>4716</v>
      </c>
      <c r="H4723">
        <f t="shared" ca="1" si="150"/>
        <v>-4.5952555694139835E-2</v>
      </c>
    </row>
    <row r="4724" spans="2:8">
      <c r="B4724" s="13">
        <v>43529</v>
      </c>
      <c r="C4724">
        <v>878.70043899999996</v>
      </c>
      <c r="D4724" s="262">
        <f t="shared" si="149"/>
        <v>-0.88304967542278356</v>
      </c>
      <c r="E4724" s="105">
        <v>-2.5313131116919709E-2</v>
      </c>
      <c r="G4724">
        <v>4717</v>
      </c>
      <c r="H4724">
        <f t="shared" ca="1" si="150"/>
        <v>-5.0782191885633425E-2</v>
      </c>
    </row>
    <row r="4725" spans="2:8">
      <c r="B4725" s="13">
        <v>45338</v>
      </c>
      <c r="C4725">
        <v>7513.4501950000003</v>
      </c>
      <c r="D4725" s="262">
        <f t="shared" si="149"/>
        <v>57.12260666677178</v>
      </c>
      <c r="E4725">
        <v>-2.5322165292440565E-2</v>
      </c>
      <c r="G4725">
        <v>4718</v>
      </c>
      <c r="H4725">
        <f t="shared" ca="1" si="150"/>
        <v>2.6223666204134331E-2</v>
      </c>
    </row>
    <row r="4726" spans="2:8">
      <c r="B4726" s="13">
        <v>40486</v>
      </c>
      <c r="C4726">
        <v>129.26898199999999</v>
      </c>
      <c r="D4726" s="262">
        <f t="shared" si="149"/>
        <v>0.51090527583711598</v>
      </c>
      <c r="E4726" s="105">
        <v>-2.5337871206542576E-2</v>
      </c>
      <c r="G4726">
        <v>4719</v>
      </c>
      <c r="H4726">
        <f t="shared" ca="1" si="150"/>
        <v>-1.6538506702823724E-2</v>
      </c>
    </row>
    <row r="4727" spans="2:8">
      <c r="B4727" s="13">
        <v>41001</v>
      </c>
      <c r="C4727">
        <v>85.557304000000002</v>
      </c>
      <c r="D4727" s="262">
        <f t="shared" si="149"/>
        <v>-0.91005721675576046</v>
      </c>
      <c r="E4727" s="105">
        <v>-2.5337967247749157E-2</v>
      </c>
      <c r="G4727">
        <v>4720</v>
      </c>
      <c r="H4727">
        <f t="shared" ca="1" si="150"/>
        <v>2.743633132850868E-2</v>
      </c>
    </row>
    <row r="4728" spans="2:8">
      <c r="B4728" s="13">
        <v>43445</v>
      </c>
      <c r="C4728">
        <v>951.24145499999997</v>
      </c>
      <c r="D4728" s="262">
        <f t="shared" si="149"/>
        <v>0.25882797189129464</v>
      </c>
      <c r="E4728" s="105">
        <v>-2.5374309882737617E-2</v>
      </c>
      <c r="G4728">
        <v>4721</v>
      </c>
      <c r="H4728">
        <f t="shared" ca="1" si="150"/>
        <v>-1.9493355346204402E-2</v>
      </c>
    </row>
    <row r="4729" spans="2:8">
      <c r="B4729" s="13">
        <v>42958</v>
      </c>
      <c r="C4729">
        <v>755.65643299999999</v>
      </c>
      <c r="D4729" s="262">
        <f t="shared" si="149"/>
        <v>-0.15733942840841211</v>
      </c>
      <c r="E4729" s="105">
        <v>-2.5380986021394426E-2</v>
      </c>
      <c r="G4729">
        <v>4722</v>
      </c>
      <c r="H4729">
        <f t="shared" ca="1" si="150"/>
        <v>1.7308217997046758E-2</v>
      </c>
    </row>
    <row r="4730" spans="2:8">
      <c r="B4730" s="13">
        <v>42348</v>
      </c>
      <c r="C4730">
        <v>896.75067100000001</v>
      </c>
      <c r="D4730" s="262">
        <f t="shared" si="149"/>
        <v>5.526675760386094E-2</v>
      </c>
      <c r="E4730" s="105">
        <v>-2.5383257028516314E-2</v>
      </c>
      <c r="G4730">
        <v>4723</v>
      </c>
      <c r="H4730">
        <f t="shared" ca="1" si="150"/>
        <v>2.5808910074970645E-2</v>
      </c>
    </row>
    <row r="4731" spans="2:8">
      <c r="B4731" s="13">
        <v>42458</v>
      </c>
      <c r="C4731">
        <v>849.78576699999996</v>
      </c>
      <c r="D4731" s="262">
        <f t="shared" si="149"/>
        <v>-6.1310215762797299E-2</v>
      </c>
      <c r="E4731" s="105">
        <v>-2.5458052650784598E-2</v>
      </c>
      <c r="G4731">
        <v>4724</v>
      </c>
      <c r="H4731">
        <f t="shared" ca="1" si="150"/>
        <v>-2.615350322734937E-2</v>
      </c>
    </row>
    <row r="4732" spans="2:8">
      <c r="B4732" s="13">
        <v>44040</v>
      </c>
      <c r="C4732">
        <v>905.28924600000005</v>
      </c>
      <c r="D4732" s="262">
        <f t="shared" si="149"/>
        <v>-7.781645755348722E-2</v>
      </c>
      <c r="E4732" s="105">
        <v>-2.5500150174116033E-2</v>
      </c>
      <c r="G4732">
        <v>4725</v>
      </c>
      <c r="H4732">
        <f t="shared" ca="1" si="150"/>
        <v>1.9715352977281969E-2</v>
      </c>
    </row>
    <row r="4733" spans="2:8">
      <c r="B4733" s="13">
        <v>43201</v>
      </c>
      <c r="C4733">
        <v>981.680115</v>
      </c>
      <c r="D4733" s="262">
        <f t="shared" si="149"/>
        <v>0.23884598632611911</v>
      </c>
      <c r="E4733" s="105">
        <v>-2.5516573734780907E-2</v>
      </c>
      <c r="G4733">
        <v>4726</v>
      </c>
      <c r="H4733">
        <f t="shared" ca="1" si="150"/>
        <v>5.8541982414529674E-2</v>
      </c>
    </row>
    <row r="4734" spans="2:8">
      <c r="B4734" s="13">
        <v>42390</v>
      </c>
      <c r="C4734">
        <v>792.41497800000002</v>
      </c>
      <c r="D4734" s="262">
        <f t="shared" si="149"/>
        <v>6.4255589185363275</v>
      </c>
      <c r="E4734" s="105">
        <v>-2.5536009041752981E-2</v>
      </c>
      <c r="G4734">
        <v>4727</v>
      </c>
      <c r="H4734">
        <f t="shared" ca="1" si="150"/>
        <v>-2.3381284897952742E-2</v>
      </c>
    </row>
    <row r="4735" spans="2:8">
      <c r="B4735" s="13">
        <v>39352</v>
      </c>
      <c r="C4735">
        <v>106.714523</v>
      </c>
      <c r="D4735" s="262">
        <f t="shared" si="149"/>
        <v>-0.1490684045529409</v>
      </c>
      <c r="E4735" s="105">
        <v>-2.556001785895361E-2</v>
      </c>
      <c r="G4735">
        <v>4728</v>
      </c>
      <c r="H4735">
        <f t="shared" ca="1" si="150"/>
        <v>9.9315184302147287E-3</v>
      </c>
    </row>
    <row r="4736" spans="2:8">
      <c r="B4736" s="13">
        <v>40268</v>
      </c>
      <c r="C4736">
        <v>125.40904999999999</v>
      </c>
      <c r="D4736" s="262">
        <f t="shared" si="149"/>
        <v>0.21002198337430125</v>
      </c>
      <c r="E4736" s="105">
        <v>-2.5582586331950721E-2</v>
      </c>
      <c r="G4736">
        <v>4729</v>
      </c>
      <c r="H4736">
        <f t="shared" ca="1" si="150"/>
        <v>2.4023308549206916E-2</v>
      </c>
    </row>
    <row r="4737" spans="2:8">
      <c r="B4737" s="13">
        <v>40576</v>
      </c>
      <c r="C4737">
        <v>103.64196</v>
      </c>
      <c r="D4737" s="262">
        <f t="shared" si="149"/>
        <v>0.51229636094008479</v>
      </c>
      <c r="E4737" s="105">
        <v>-2.558634566542814E-2</v>
      </c>
      <c r="G4737">
        <v>4730</v>
      </c>
      <c r="H4737">
        <f t="shared" ca="1" si="150"/>
        <v>-1.5409285336557658E-2</v>
      </c>
    </row>
    <row r="4738" spans="2:8">
      <c r="B4738" s="13">
        <v>38673</v>
      </c>
      <c r="C4738">
        <v>68.532837000000001</v>
      </c>
      <c r="D4738" s="262">
        <f t="shared" si="149"/>
        <v>-0.98755913509343196</v>
      </c>
      <c r="E4738" s="105">
        <v>-2.5590838174727022E-2</v>
      </c>
      <c r="G4738">
        <v>4731</v>
      </c>
      <c r="H4738">
        <f t="shared" ca="1" si="150"/>
        <v>2.7299729629345702E-2</v>
      </c>
    </row>
    <row r="4739" spans="2:8">
      <c r="B4739" s="13">
        <v>44461</v>
      </c>
      <c r="C4739">
        <v>5508.6875</v>
      </c>
      <c r="D4739" s="262">
        <f t="shared" si="149"/>
        <v>49.418096724839884</v>
      </c>
      <c r="E4739" s="105">
        <v>-2.5607594290454991E-2</v>
      </c>
      <c r="G4739">
        <v>4732</v>
      </c>
      <c r="H4739">
        <f t="shared" ca="1" si="150"/>
        <v>1.7212606166676008E-2</v>
      </c>
    </row>
    <row r="4740" spans="2:8">
      <c r="B4740" s="13">
        <v>40305</v>
      </c>
      <c r="C4740">
        <v>109.260124</v>
      </c>
      <c r="D4740" s="262">
        <f t="shared" si="149"/>
        <v>-0.97468376201368234</v>
      </c>
      <c r="E4740" s="105">
        <v>-2.5690087028533475E-2</v>
      </c>
      <c r="G4740">
        <v>4733</v>
      </c>
      <c r="H4740">
        <f t="shared" ca="1" si="150"/>
        <v>-2.8764341807837886E-2</v>
      </c>
    </row>
    <row r="4741" spans="2:8">
      <c r="B4741" s="13">
        <v>44391</v>
      </c>
      <c r="C4741">
        <v>4315.8120120000003</v>
      </c>
      <c r="D4741" s="262">
        <f t="shared" si="149"/>
        <v>180.72505738104934</v>
      </c>
      <c r="E4741" s="105">
        <v>-2.5695957101115531E-2</v>
      </c>
      <c r="G4741">
        <v>4734</v>
      </c>
      <c r="H4741">
        <f t="shared" ca="1" si="150"/>
        <v>-5.8039916082886023E-3</v>
      </c>
    </row>
    <row r="4742" spans="2:8">
      <c r="B4742" s="13">
        <v>37715</v>
      </c>
      <c r="C4742">
        <v>23.749130000000001</v>
      </c>
      <c r="D4742" s="262">
        <f t="shared" si="149"/>
        <v>-0.68669089494476965</v>
      </c>
      <c r="E4742" s="105">
        <v>-2.5759573349925909E-2</v>
      </c>
      <c r="G4742">
        <v>4735</v>
      </c>
      <c r="H4742">
        <f t="shared" ca="1" si="150"/>
        <v>-6.0920221839569313E-2</v>
      </c>
    </row>
    <row r="4743" spans="2:8">
      <c r="B4743" s="13">
        <v>38833</v>
      </c>
      <c r="C4743">
        <v>75.800956999999997</v>
      </c>
      <c r="D4743" s="262">
        <f t="shared" si="149"/>
        <v>-0.907730763964401</v>
      </c>
      <c r="E4743" s="105">
        <v>-2.577664767010817E-2</v>
      </c>
      <c r="G4743">
        <v>4736</v>
      </c>
      <c r="H4743">
        <f t="shared" ca="1" si="150"/>
        <v>-3.7507283466845037E-2</v>
      </c>
    </row>
    <row r="4744" spans="2:8">
      <c r="B4744" s="13">
        <v>43054</v>
      </c>
      <c r="C4744">
        <v>821.51928699999996</v>
      </c>
      <c r="D4744" s="262">
        <f t="shared" ref="D4744:D4807" si="151">(C4744-C4745)/C4745</f>
        <v>-0.91105434294535548</v>
      </c>
      <c r="E4744" s="105">
        <v>-2.5792613567937495E-2</v>
      </c>
      <c r="G4744">
        <v>4737</v>
      </c>
      <c r="H4744">
        <f t="shared" ca="1" si="150"/>
        <v>2.3698448436823085E-2</v>
      </c>
    </row>
    <row r="4745" spans="2:8">
      <c r="B4745" s="13">
        <v>44778</v>
      </c>
      <c r="C4745">
        <v>9236.1933590000008</v>
      </c>
      <c r="D4745" s="262">
        <f t="shared" si="151"/>
        <v>93.293397104254879</v>
      </c>
      <c r="E4745" s="105">
        <v>-2.5807917623636975E-2</v>
      </c>
      <c r="G4745">
        <v>4738</v>
      </c>
      <c r="H4745">
        <f t="shared" ref="H4745:H4808" ca="1" si="152">_xlfn.NORM.INV(RAND(),N$9,N$10)</f>
        <v>2.3524258568495035E-2</v>
      </c>
    </row>
    <row r="4746" spans="2:8">
      <c r="B4746" s="13">
        <v>40620</v>
      </c>
      <c r="C4746">
        <v>97.951644999999999</v>
      </c>
      <c r="D4746" s="262">
        <f t="shared" si="151"/>
        <v>2.4350847739785495</v>
      </c>
      <c r="E4746" s="105">
        <v>-2.5835541344342038E-2</v>
      </c>
      <c r="G4746">
        <v>4739</v>
      </c>
      <c r="H4746">
        <f t="shared" ca="1" si="152"/>
        <v>7.7884089161502209E-3</v>
      </c>
    </row>
    <row r="4747" spans="2:8">
      <c r="B4747" s="13">
        <v>37587</v>
      </c>
      <c r="C4747">
        <v>28.515059000000001</v>
      </c>
      <c r="D4747" s="262">
        <f t="shared" si="151"/>
        <v>-0.96396700271864644</v>
      </c>
      <c r="E4747" s="105">
        <v>-2.5852752012379427E-2</v>
      </c>
      <c r="G4747">
        <v>4740</v>
      </c>
      <c r="H4747">
        <f t="shared" ca="1" si="152"/>
        <v>-5.1963244558950973E-3</v>
      </c>
    </row>
    <row r="4748" spans="2:8">
      <c r="B4748" s="13">
        <v>43838</v>
      </c>
      <c r="C4748">
        <v>791.35961899999995</v>
      </c>
      <c r="D4748" s="262">
        <f t="shared" si="151"/>
        <v>-0.22579887814000582</v>
      </c>
      <c r="E4748" s="105">
        <v>-2.5855450422438784E-2</v>
      </c>
      <c r="G4748">
        <v>4741</v>
      </c>
      <c r="H4748">
        <f t="shared" ca="1" si="152"/>
        <v>5.7404445080622302E-3</v>
      </c>
    </row>
    <row r="4749" spans="2:8">
      <c r="B4749" s="13">
        <v>43873</v>
      </c>
      <c r="C4749">
        <v>1022.162842</v>
      </c>
      <c r="D4749" s="262">
        <f t="shared" si="151"/>
        <v>30.917552484846183</v>
      </c>
      <c r="E4749" s="105">
        <v>-2.5892909718765886E-2</v>
      </c>
      <c r="G4749">
        <v>4742</v>
      </c>
      <c r="H4749">
        <f t="shared" ca="1" si="152"/>
        <v>-1.5233494778184595E-2</v>
      </c>
    </row>
    <row r="4750" spans="2:8">
      <c r="B4750" s="13">
        <v>38162</v>
      </c>
      <c r="C4750">
        <v>32.025100999999999</v>
      </c>
      <c r="D4750" s="262">
        <f t="shared" si="151"/>
        <v>-0.56517990388829364</v>
      </c>
      <c r="E4750" s="105">
        <v>-2.5954956527769173E-2</v>
      </c>
      <c r="G4750">
        <v>4743</v>
      </c>
      <c r="H4750">
        <f t="shared" ca="1" si="152"/>
        <v>-4.1054488263177494E-2</v>
      </c>
    </row>
    <row r="4751" spans="2:8">
      <c r="B4751" s="13">
        <v>39504</v>
      </c>
      <c r="C4751">
        <v>73.651381999999998</v>
      </c>
      <c r="D4751" s="262">
        <f t="shared" si="151"/>
        <v>0.32486506507007074</v>
      </c>
      <c r="E4751" s="105">
        <v>-2.596132672184432E-2</v>
      </c>
      <c r="G4751">
        <v>4744</v>
      </c>
      <c r="H4751">
        <f t="shared" ca="1" si="152"/>
        <v>-2.6011700114527133E-2</v>
      </c>
    </row>
    <row r="4752" spans="2:8">
      <c r="B4752" s="13">
        <v>40017</v>
      </c>
      <c r="C4752">
        <v>55.591610000000003</v>
      </c>
      <c r="D4752" s="262">
        <f t="shared" si="151"/>
        <v>-0.93813169484303893</v>
      </c>
      <c r="E4752" s="105">
        <v>-2.603805454677164E-2</v>
      </c>
      <c r="G4752">
        <v>4745</v>
      </c>
      <c r="H4752">
        <f t="shared" ca="1" si="152"/>
        <v>1.2442354724573822E-2</v>
      </c>
    </row>
    <row r="4753" spans="2:8">
      <c r="B4753" s="13">
        <v>43859</v>
      </c>
      <c r="C4753">
        <v>898.54748500000005</v>
      </c>
      <c r="D4753" s="262">
        <f t="shared" si="151"/>
        <v>-0.72212130645721684</v>
      </c>
      <c r="E4753" s="105">
        <v>-2.6056095920251626E-2</v>
      </c>
      <c r="G4753">
        <v>4746</v>
      </c>
      <c r="H4753">
        <f t="shared" ca="1" si="152"/>
        <v>4.930117585267562E-2</v>
      </c>
    </row>
    <row r="4754" spans="2:8">
      <c r="B4754" s="13">
        <v>44314</v>
      </c>
      <c r="C4754">
        <v>3233.5961910000001</v>
      </c>
      <c r="D4754" s="262">
        <f t="shared" si="151"/>
        <v>-0.60917483577330422</v>
      </c>
      <c r="E4754" s="105">
        <v>-2.605847532224604E-2</v>
      </c>
      <c r="G4754">
        <v>4747</v>
      </c>
      <c r="H4754">
        <f t="shared" ca="1" si="152"/>
        <v>-6.399049944523073E-3</v>
      </c>
    </row>
    <row r="4755" spans="2:8">
      <c r="B4755" s="13">
        <v>44712</v>
      </c>
      <c r="C4755">
        <v>8273.7666019999997</v>
      </c>
      <c r="D4755" s="262">
        <f t="shared" si="151"/>
        <v>93.482101086321308</v>
      </c>
      <c r="E4755" s="105">
        <v>-2.6133012062508482E-2</v>
      </c>
      <c r="G4755">
        <v>4748</v>
      </c>
      <c r="H4755">
        <f t="shared" ca="1" si="152"/>
        <v>-4.67596090889758E-2</v>
      </c>
    </row>
    <row r="4756" spans="2:8">
      <c r="B4756" s="13">
        <v>40764</v>
      </c>
      <c r="C4756">
        <v>87.569671999999997</v>
      </c>
      <c r="D4756" s="262">
        <f t="shared" si="151"/>
        <v>-0.92047205725906911</v>
      </c>
      <c r="E4756" s="105">
        <v>-2.614846212674745E-2</v>
      </c>
      <c r="G4756">
        <v>4749</v>
      </c>
      <c r="H4756">
        <f t="shared" ca="1" si="152"/>
        <v>-1.4607800622498085E-2</v>
      </c>
    </row>
    <row r="4757" spans="2:8">
      <c r="B4757" s="13">
        <v>43242</v>
      </c>
      <c r="C4757">
        <v>1101.1182859999999</v>
      </c>
      <c r="D4757" s="262">
        <f t="shared" si="151"/>
        <v>17.539912691274594</v>
      </c>
      <c r="E4757" s="105">
        <v>-2.6188647619245411E-2</v>
      </c>
      <c r="G4757">
        <v>4750</v>
      </c>
      <c r="H4757">
        <f t="shared" ca="1" si="152"/>
        <v>-1.2668947433477058E-2</v>
      </c>
    </row>
    <row r="4758" spans="2:8">
      <c r="B4758" s="13">
        <v>40035</v>
      </c>
      <c r="C4758">
        <v>59.391773000000001</v>
      </c>
      <c r="D4758" s="262">
        <f t="shared" si="151"/>
        <v>0.81020628390130323</v>
      </c>
      <c r="E4758" s="105">
        <v>-2.6218645082146767E-2</v>
      </c>
      <c r="G4758">
        <v>4751</v>
      </c>
      <c r="H4758">
        <f t="shared" ca="1" si="152"/>
        <v>8.8494621079173164E-2</v>
      </c>
    </row>
    <row r="4759" spans="2:8">
      <c r="B4759" s="13">
        <v>39785</v>
      </c>
      <c r="C4759">
        <v>32.809395000000002</v>
      </c>
      <c r="D4759" s="262">
        <f t="shared" si="151"/>
        <v>-0.3284559148354233</v>
      </c>
      <c r="E4759" s="105">
        <v>-2.6242520834817335E-2</v>
      </c>
      <c r="G4759">
        <v>4752</v>
      </c>
      <c r="H4759">
        <f t="shared" ca="1" si="152"/>
        <v>-1.235582896996496E-2</v>
      </c>
    </row>
    <row r="4760" spans="2:8">
      <c r="B4760" s="13">
        <v>40007</v>
      </c>
      <c r="C4760">
        <v>48.856650999999999</v>
      </c>
      <c r="D4760" s="262">
        <f t="shared" si="151"/>
        <v>-0.95803953941051745</v>
      </c>
      <c r="E4760" s="105">
        <v>-2.6246644197186197E-2</v>
      </c>
      <c r="G4760">
        <v>4753</v>
      </c>
      <c r="H4760">
        <f t="shared" ca="1" si="152"/>
        <v>-2.0668630848565354E-2</v>
      </c>
    </row>
    <row r="4761" spans="2:8">
      <c r="B4761" s="13">
        <v>44081</v>
      </c>
      <c r="C4761">
        <v>1164.349731</v>
      </c>
      <c r="D4761" s="262">
        <f t="shared" si="151"/>
        <v>11.16886645877533</v>
      </c>
      <c r="E4761" s="105">
        <v>-2.6250948269218199E-2</v>
      </c>
      <c r="G4761">
        <v>4754</v>
      </c>
      <c r="H4761">
        <f t="shared" ca="1" si="152"/>
        <v>1.1341869882228392E-2</v>
      </c>
    </row>
    <row r="4762" spans="2:8">
      <c r="B4762" s="13">
        <v>40954</v>
      </c>
      <c r="C4762">
        <v>95.682677999999996</v>
      </c>
      <c r="D4762" s="262">
        <f t="shared" si="151"/>
        <v>-0.2017615914479558</v>
      </c>
      <c r="E4762" s="105">
        <v>-2.629889216817485E-2</v>
      </c>
      <c r="G4762">
        <v>4755</v>
      </c>
      <c r="H4762">
        <f t="shared" ca="1" si="152"/>
        <v>1.7024576189184373E-2</v>
      </c>
    </row>
    <row r="4763" spans="2:8">
      <c r="B4763" s="13">
        <v>39262</v>
      </c>
      <c r="C4763">
        <v>119.867294</v>
      </c>
      <c r="D4763" s="262">
        <f t="shared" si="151"/>
        <v>-0.89035753510871773</v>
      </c>
      <c r="E4763" s="105">
        <v>-2.6323377596126869E-2</v>
      </c>
      <c r="G4763">
        <v>4756</v>
      </c>
      <c r="H4763">
        <f t="shared" ca="1" si="152"/>
        <v>-2.6238158376343194E-2</v>
      </c>
    </row>
    <row r="4764" spans="2:8">
      <c r="B4764" s="13">
        <v>43256</v>
      </c>
      <c r="C4764">
        <v>1093.2561040000001</v>
      </c>
      <c r="D4764" s="262">
        <f t="shared" si="151"/>
        <v>14.066762771840541</v>
      </c>
      <c r="E4764" s="105">
        <v>-2.633126400187594E-2</v>
      </c>
      <c r="G4764">
        <v>4757</v>
      </c>
      <c r="H4764">
        <f t="shared" ca="1" si="152"/>
        <v>1.4258528390022861E-2</v>
      </c>
    </row>
    <row r="4765" spans="2:8">
      <c r="B4765" s="13">
        <v>39478</v>
      </c>
      <c r="C4765">
        <v>72.560783000000001</v>
      </c>
      <c r="D4765" s="262">
        <f t="shared" si="151"/>
        <v>-0.92372199091297558</v>
      </c>
      <c r="E4765" s="105">
        <v>-2.634135529405477E-2</v>
      </c>
      <c r="G4765">
        <v>4758</v>
      </c>
      <c r="H4765">
        <f t="shared" ca="1" si="152"/>
        <v>1.1651986375854359E-2</v>
      </c>
    </row>
    <row r="4766" spans="2:8">
      <c r="B4766" s="13">
        <v>43173</v>
      </c>
      <c r="C4766">
        <v>951.26739499999996</v>
      </c>
      <c r="D4766" s="262">
        <f t="shared" si="151"/>
        <v>8.918275064328677</v>
      </c>
      <c r="E4766" s="105">
        <v>-2.6357669428671408E-2</v>
      </c>
      <c r="G4766">
        <v>4759</v>
      </c>
      <c r="H4766">
        <f t="shared" ca="1" si="152"/>
        <v>1.0873382103268053E-2</v>
      </c>
    </row>
    <row r="4767" spans="2:8">
      <c r="B4767" s="13">
        <v>40717</v>
      </c>
      <c r="C4767">
        <v>95.910567999999998</v>
      </c>
      <c r="D4767" s="262">
        <f t="shared" si="151"/>
        <v>-4.6292609019315874E-2</v>
      </c>
      <c r="E4767" s="105">
        <v>-2.6370770676520012E-2</v>
      </c>
      <c r="G4767">
        <v>4760</v>
      </c>
      <c r="H4767">
        <f t="shared" ca="1" si="152"/>
        <v>1.1615020298186125E-2</v>
      </c>
    </row>
    <row r="4768" spans="2:8">
      <c r="B4768" s="13">
        <v>39098</v>
      </c>
      <c r="C4768">
        <v>100.56603200000001</v>
      </c>
      <c r="D4768" s="262">
        <f t="shared" si="151"/>
        <v>1.5266612473335159</v>
      </c>
      <c r="E4768" s="105">
        <v>-2.6374566091744388E-2</v>
      </c>
      <c r="G4768">
        <v>4761</v>
      </c>
      <c r="H4768">
        <f t="shared" ca="1" si="152"/>
        <v>-5.9644878857641991E-2</v>
      </c>
    </row>
    <row r="4769" spans="2:8">
      <c r="B4769" s="13">
        <v>37981</v>
      </c>
      <c r="C4769">
        <v>39.801945000000003</v>
      </c>
      <c r="D4769" s="262">
        <f t="shared" si="151"/>
        <v>-0.95991234236677947</v>
      </c>
      <c r="E4769" s="105">
        <v>-2.6388046566807113E-2</v>
      </c>
      <c r="G4769">
        <v>4762</v>
      </c>
      <c r="H4769">
        <f t="shared" ca="1" si="152"/>
        <v>-3.5707582417005508E-2</v>
      </c>
    </row>
    <row r="4770" spans="2:8">
      <c r="B4770" s="13">
        <v>43868</v>
      </c>
      <c r="C4770">
        <v>992.87280299999998</v>
      </c>
      <c r="D4770" s="262">
        <f t="shared" si="151"/>
        <v>8.9680834188693748</v>
      </c>
      <c r="E4770" s="105">
        <v>-2.6452507074216505E-2</v>
      </c>
      <c r="G4770">
        <v>4763</v>
      </c>
      <c r="H4770">
        <f t="shared" ca="1" si="152"/>
        <v>7.3075615063772819E-3</v>
      </c>
    </row>
    <row r="4771" spans="2:8">
      <c r="B4771" s="13">
        <v>41597</v>
      </c>
      <c r="C4771">
        <v>99.605186000000003</v>
      </c>
      <c r="D4771" s="262">
        <f t="shared" si="151"/>
        <v>0.37400531367508161</v>
      </c>
      <c r="E4771" s="105">
        <v>-2.6465439470351279E-2</v>
      </c>
      <c r="G4771">
        <v>4764</v>
      </c>
      <c r="H4771">
        <f t="shared" ca="1" si="152"/>
        <v>-1.5858038775038441E-2</v>
      </c>
    </row>
    <row r="4772" spans="2:8">
      <c r="B4772" s="13">
        <v>38588</v>
      </c>
      <c r="C4772">
        <v>72.492576999999997</v>
      </c>
      <c r="D4772" s="262">
        <f t="shared" si="151"/>
        <v>-0.90650163112353455</v>
      </c>
      <c r="E4772" s="105">
        <v>-2.647340878914611E-2</v>
      </c>
      <c r="G4772">
        <v>4765</v>
      </c>
      <c r="H4772">
        <f t="shared" ca="1" si="152"/>
        <v>3.4332416359534233E-2</v>
      </c>
    </row>
    <row r="4773" spans="2:8">
      <c r="B4773" s="13">
        <v>42961</v>
      </c>
      <c r="C4773">
        <v>775.33520499999997</v>
      </c>
      <c r="D4773" s="262">
        <f t="shared" si="151"/>
        <v>23.372163324366788</v>
      </c>
      <c r="E4773" s="105">
        <v>-2.6482205797387217E-2</v>
      </c>
      <c r="G4773">
        <v>4766</v>
      </c>
      <c r="H4773">
        <f t="shared" ca="1" si="152"/>
        <v>4.2840245802006974E-2</v>
      </c>
    </row>
    <row r="4774" spans="2:8">
      <c r="B4774" s="13">
        <v>39862</v>
      </c>
      <c r="C4774">
        <v>31.812325999999999</v>
      </c>
      <c r="D4774" s="262">
        <f t="shared" si="151"/>
        <v>2.2370274924221979E-2</v>
      </c>
      <c r="E4774" s="105">
        <v>-2.64822155191809E-2</v>
      </c>
      <c r="G4774">
        <v>4767</v>
      </c>
      <c r="H4774">
        <f t="shared" ca="1" si="152"/>
        <v>-1.8417289187157439E-2</v>
      </c>
    </row>
    <row r="4775" spans="2:8">
      <c r="B4775" s="13">
        <v>39904</v>
      </c>
      <c r="C4775">
        <v>31.116247000000001</v>
      </c>
      <c r="D4775" s="262">
        <f t="shared" si="151"/>
        <v>-0.82347671902986996</v>
      </c>
      <c r="E4775" s="105">
        <v>-2.6486240795634313E-2</v>
      </c>
      <c r="G4775">
        <v>4768</v>
      </c>
      <c r="H4775">
        <f t="shared" ca="1" si="152"/>
        <v>-3.2485787927535821E-2</v>
      </c>
    </row>
    <row r="4776" spans="2:8">
      <c r="B4776" s="13">
        <v>41667</v>
      </c>
      <c r="C4776">
        <v>176.27276599999999</v>
      </c>
      <c r="D4776" s="262">
        <f t="shared" si="151"/>
        <v>5.4972507923042082</v>
      </c>
      <c r="E4776" s="105">
        <v>-2.6569481460092713E-2</v>
      </c>
      <c r="G4776">
        <v>4769</v>
      </c>
      <c r="H4776">
        <f t="shared" ca="1" si="152"/>
        <v>2.4170987283308524E-2</v>
      </c>
    </row>
    <row r="4777" spans="2:8">
      <c r="B4777" s="13">
        <v>37557</v>
      </c>
      <c r="C4777">
        <v>27.130362000000002</v>
      </c>
      <c r="D4777" s="262">
        <f t="shared" si="151"/>
        <v>-0.64846856915581796</v>
      </c>
      <c r="E4777" s="105">
        <v>-2.6574380116807246E-2</v>
      </c>
      <c r="G4777">
        <v>4770</v>
      </c>
      <c r="H4777">
        <f t="shared" ca="1" si="152"/>
        <v>-2.6777258396931881E-2</v>
      </c>
    </row>
    <row r="4778" spans="2:8">
      <c r="B4778" s="13">
        <v>39598</v>
      </c>
      <c r="C4778">
        <v>77.177627999999999</v>
      </c>
      <c r="D4778" s="262">
        <f t="shared" si="151"/>
        <v>-0.6808151234756753</v>
      </c>
      <c r="E4778" s="105">
        <v>-2.6593333939576493E-2</v>
      </c>
      <c r="G4778">
        <v>4771</v>
      </c>
      <c r="H4778">
        <f t="shared" ca="1" si="152"/>
        <v>-1.024683594128301E-4</v>
      </c>
    </row>
    <row r="4779" spans="2:8">
      <c r="B4779" s="13">
        <v>41806</v>
      </c>
      <c r="C4779">
        <v>241.79600500000001</v>
      </c>
      <c r="D4779" s="262">
        <f t="shared" si="151"/>
        <v>-0.62397454293587684</v>
      </c>
      <c r="E4779" s="105">
        <v>-2.6664374258352705E-2</v>
      </c>
      <c r="G4779">
        <v>4772</v>
      </c>
      <c r="H4779">
        <f t="shared" ca="1" si="152"/>
        <v>4.3675018004362014E-2</v>
      </c>
    </row>
    <row r="4780" spans="2:8">
      <c r="B4780" s="13">
        <v>43733</v>
      </c>
      <c r="C4780">
        <v>643.03094499999997</v>
      </c>
      <c r="D4780" s="262">
        <f t="shared" si="151"/>
        <v>4.8916631453533368</v>
      </c>
      <c r="E4780" s="105">
        <v>-2.6688012606493158E-2</v>
      </c>
      <c r="G4780">
        <v>4773</v>
      </c>
      <c r="H4780">
        <f t="shared" ca="1" si="152"/>
        <v>-1.5923368248651138E-2</v>
      </c>
    </row>
    <row r="4781" spans="2:8">
      <c r="B4781" s="13">
        <v>40352</v>
      </c>
      <c r="C4781">
        <v>109.142517</v>
      </c>
      <c r="D4781" s="262">
        <f t="shared" si="151"/>
        <v>0.50130746503863055</v>
      </c>
      <c r="E4781" s="105">
        <v>-2.6738828890979484E-2</v>
      </c>
      <c r="G4781">
        <v>4774</v>
      </c>
      <c r="H4781">
        <f t="shared" ca="1" si="152"/>
        <v>4.1114638651216125E-2</v>
      </c>
    </row>
    <row r="4782" spans="2:8">
      <c r="B4782" s="13">
        <v>38551</v>
      </c>
      <c r="C4782">
        <v>72.698311000000004</v>
      </c>
      <c r="D4782" s="262">
        <f t="shared" si="151"/>
        <v>-0.91267844033272594</v>
      </c>
      <c r="E4782" s="105">
        <v>-2.6847023009030028E-2</v>
      </c>
      <c r="G4782">
        <v>4775</v>
      </c>
      <c r="H4782">
        <f t="shared" ca="1" si="152"/>
        <v>2.8204010419881805E-2</v>
      </c>
    </row>
    <row r="4783" spans="2:8">
      <c r="B4783" s="13">
        <v>43047</v>
      </c>
      <c r="C4783">
        <v>832.53564500000005</v>
      </c>
      <c r="D4783" s="262">
        <f t="shared" si="151"/>
        <v>0.1071294184210126</v>
      </c>
      <c r="E4783" s="105">
        <v>-2.6854375338461106E-2</v>
      </c>
      <c r="G4783">
        <v>4776</v>
      </c>
      <c r="H4783">
        <f t="shared" ca="1" si="152"/>
        <v>-7.4371525080051655E-3</v>
      </c>
    </row>
    <row r="4784" spans="2:8">
      <c r="B4784" s="13">
        <v>42576</v>
      </c>
      <c r="C4784">
        <v>751.97680700000001</v>
      </c>
      <c r="D4784" s="262">
        <f t="shared" si="151"/>
        <v>9.9779959867763637</v>
      </c>
      <c r="E4784" s="105">
        <v>-2.69161369866792E-2</v>
      </c>
      <c r="G4784">
        <v>4777</v>
      </c>
      <c r="H4784">
        <f t="shared" ca="1" si="152"/>
        <v>5.9081247878975283E-3</v>
      </c>
    </row>
    <row r="4785" spans="2:8">
      <c r="B4785" s="13">
        <v>38758</v>
      </c>
      <c r="C4785">
        <v>68.498549999999994</v>
      </c>
      <c r="D4785" s="262">
        <f t="shared" si="151"/>
        <v>-0.11015742505752832</v>
      </c>
      <c r="E4785" s="105">
        <v>-2.7027075398375948E-2</v>
      </c>
      <c r="G4785">
        <v>4778</v>
      </c>
      <c r="H4785">
        <f t="shared" ca="1" si="152"/>
        <v>4.0675284256471649E-2</v>
      </c>
    </row>
    <row r="4786" spans="2:8">
      <c r="B4786" s="13">
        <v>40912</v>
      </c>
      <c r="C4786">
        <v>76.978279000000001</v>
      </c>
      <c r="D4786" s="262">
        <f t="shared" si="151"/>
        <v>-0.92203371342666762</v>
      </c>
      <c r="E4786" s="105">
        <v>-2.7041531922346033E-2</v>
      </c>
      <c r="G4786">
        <v>4779</v>
      </c>
      <c r="H4786">
        <f t="shared" ca="1" si="152"/>
        <v>6.5408303781242891E-2</v>
      </c>
    </row>
    <row r="4787" spans="2:8">
      <c r="B4787" s="13">
        <v>42234</v>
      </c>
      <c r="C4787">
        <v>987.32775900000001</v>
      </c>
      <c r="D4787" s="262">
        <f t="shared" si="151"/>
        <v>10.272395609796508</v>
      </c>
      <c r="E4787" s="105">
        <v>-2.7048279839764731E-2</v>
      </c>
      <c r="G4787">
        <v>4780</v>
      </c>
      <c r="H4787">
        <f t="shared" ca="1" si="152"/>
        <v>-4.705854514799488E-2</v>
      </c>
    </row>
    <row r="4788" spans="2:8">
      <c r="B4788" s="13">
        <v>41467</v>
      </c>
      <c r="C4788">
        <v>87.588104000000001</v>
      </c>
      <c r="D4788" s="262">
        <f t="shared" si="151"/>
        <v>-0.69255220212611057</v>
      </c>
      <c r="E4788" s="105">
        <v>-2.7094261866796667E-2</v>
      </c>
      <c r="G4788">
        <v>4781</v>
      </c>
      <c r="H4788">
        <f t="shared" ca="1" si="152"/>
        <v>5.472479293357112E-4</v>
      </c>
    </row>
    <row r="4789" spans="2:8">
      <c r="B4789" s="13">
        <v>41911</v>
      </c>
      <c r="C4789">
        <v>284.88772599999999</v>
      </c>
      <c r="D4789" s="262">
        <f t="shared" si="151"/>
        <v>2.3439734647266732</v>
      </c>
      <c r="E4789" s="105">
        <v>-2.7154772397987758E-2</v>
      </c>
      <c r="G4789">
        <v>4782</v>
      </c>
      <c r="H4789">
        <f t="shared" ca="1" si="152"/>
        <v>-1.8052124454979803E-2</v>
      </c>
    </row>
    <row r="4790" spans="2:8">
      <c r="B4790" s="13">
        <v>41381</v>
      </c>
      <c r="C4790">
        <v>85.194373999999996</v>
      </c>
      <c r="D4790" s="262">
        <f t="shared" si="151"/>
        <v>-0.19408843751287408</v>
      </c>
      <c r="E4790" s="105">
        <v>-2.715483789251022E-2</v>
      </c>
      <c r="G4790">
        <v>4783</v>
      </c>
      <c r="H4790">
        <f t="shared" ca="1" si="152"/>
        <v>1.2608232972991242E-2</v>
      </c>
    </row>
    <row r="4791" spans="2:8">
      <c r="B4791" s="13">
        <v>39104</v>
      </c>
      <c r="C4791">
        <v>105.711815</v>
      </c>
      <c r="D4791" s="262">
        <f t="shared" si="151"/>
        <v>7.1108204885387466E-2</v>
      </c>
      <c r="E4791" s="105">
        <v>-2.7199919563854376E-2</v>
      </c>
      <c r="G4791">
        <v>4784</v>
      </c>
      <c r="H4791">
        <f t="shared" ca="1" si="152"/>
        <v>1.3386195268469174E-2</v>
      </c>
    </row>
    <row r="4792" spans="2:8">
      <c r="B4792" s="13">
        <v>40693</v>
      </c>
      <c r="C4792">
        <v>98.693871000000001</v>
      </c>
      <c r="D4792" s="262">
        <f t="shared" si="151"/>
        <v>0.41399413893835124</v>
      </c>
      <c r="E4792" s="105">
        <v>-2.7230101857501639E-2</v>
      </c>
      <c r="G4792">
        <v>4785</v>
      </c>
      <c r="H4792">
        <f t="shared" ca="1" si="152"/>
        <v>3.5694885495222817E-2</v>
      </c>
    </row>
    <row r="4793" spans="2:8">
      <c r="B4793" s="13">
        <v>38945</v>
      </c>
      <c r="C4793">
        <v>69.797934999999995</v>
      </c>
      <c r="D4793" s="262">
        <f t="shared" si="151"/>
        <v>-0.94381480718546507</v>
      </c>
      <c r="E4793" s="105">
        <v>-2.7295332493252101E-2</v>
      </c>
      <c r="G4793">
        <v>4786</v>
      </c>
      <c r="H4793">
        <f t="shared" ca="1" si="152"/>
        <v>-9.355759462587248E-3</v>
      </c>
    </row>
    <row r="4794" spans="2:8">
      <c r="B4794" s="13">
        <v>44099</v>
      </c>
      <c r="C4794">
        <v>1242.283447</v>
      </c>
      <c r="D4794" s="262">
        <f t="shared" si="151"/>
        <v>11.09699312925844</v>
      </c>
      <c r="E4794" s="105">
        <v>-2.7304203387267169E-2</v>
      </c>
      <c r="G4794">
        <v>4787</v>
      </c>
      <c r="H4794">
        <f t="shared" ca="1" si="152"/>
        <v>1.3881172599720817E-2</v>
      </c>
    </row>
    <row r="4795" spans="2:8">
      <c r="B4795" s="13">
        <v>40631</v>
      </c>
      <c r="C4795">
        <v>102.693573</v>
      </c>
      <c r="D4795" s="262">
        <f t="shared" si="151"/>
        <v>-1.9304906662543166E-2</v>
      </c>
      <c r="E4795" s="105">
        <v>-2.7338223271028389E-2</v>
      </c>
      <c r="G4795">
        <v>4788</v>
      </c>
      <c r="H4795">
        <f t="shared" ca="1" si="152"/>
        <v>5.2826691822905874E-3</v>
      </c>
    </row>
    <row r="4796" spans="2:8">
      <c r="B4796" s="13">
        <v>39293</v>
      </c>
      <c r="C4796">
        <v>104.71508799999999</v>
      </c>
      <c r="D4796" s="262">
        <f t="shared" si="151"/>
        <v>-0.98625245004594986</v>
      </c>
      <c r="E4796" s="105">
        <v>-2.735108916987684E-2</v>
      </c>
      <c r="G4796">
        <v>4789</v>
      </c>
      <c r="H4796">
        <f t="shared" ca="1" si="152"/>
        <v>7.1182004617054203E-3</v>
      </c>
    </row>
    <row r="4797" spans="2:8">
      <c r="B4797" s="13">
        <v>45233</v>
      </c>
      <c r="C4797">
        <v>7617</v>
      </c>
      <c r="D4797" s="262">
        <f t="shared" si="151"/>
        <v>1.2941988285730424</v>
      </c>
      <c r="E4797">
        <v>-2.7401820230172826E-2</v>
      </c>
      <c r="G4797">
        <v>4790</v>
      </c>
      <c r="H4797">
        <f t="shared" ca="1" si="152"/>
        <v>1.2432099154516115E-2</v>
      </c>
    </row>
    <row r="4798" spans="2:8">
      <c r="B4798" s="13">
        <v>44315</v>
      </c>
      <c r="C4798">
        <v>3320.1132809999999</v>
      </c>
      <c r="D4798" s="262">
        <f t="shared" si="151"/>
        <v>4.5002973231716767</v>
      </c>
      <c r="E4798" s="105">
        <v>-2.7413008005195052E-2</v>
      </c>
      <c r="G4798">
        <v>4791</v>
      </c>
      <c r="H4798">
        <f t="shared" ca="1" si="152"/>
        <v>-2.2738929989885942E-2</v>
      </c>
    </row>
    <row r="4799" spans="2:8">
      <c r="B4799" s="13">
        <v>43727</v>
      </c>
      <c r="C4799">
        <v>603.62432899999999</v>
      </c>
      <c r="D4799" s="262">
        <f t="shared" si="151"/>
        <v>5.1470211555830119</v>
      </c>
      <c r="E4799" s="105">
        <v>-2.7475937444153848E-2</v>
      </c>
      <c r="G4799">
        <v>4792</v>
      </c>
      <c r="H4799">
        <f t="shared" ca="1" si="152"/>
        <v>2.150297893164364E-2</v>
      </c>
    </row>
    <row r="4800" spans="2:8">
      <c r="B4800" s="13">
        <v>39150</v>
      </c>
      <c r="C4800">
        <v>98.197861000000003</v>
      </c>
      <c r="D4800" s="262">
        <f t="shared" si="151"/>
        <v>-0.98448214808661094</v>
      </c>
      <c r="E4800" s="105">
        <v>-2.7508434220802305E-2</v>
      </c>
      <c r="G4800">
        <v>4793</v>
      </c>
      <c r="H4800">
        <f t="shared" ca="1" si="152"/>
        <v>2.6161653016855739E-2</v>
      </c>
    </row>
    <row r="4801" spans="2:8">
      <c r="B4801" s="13">
        <v>44510</v>
      </c>
      <c r="C4801">
        <v>6328.0576170000004</v>
      </c>
      <c r="D4801" s="262">
        <f t="shared" si="151"/>
        <v>98.754774116293149</v>
      </c>
      <c r="E4801" s="105">
        <v>-2.755697282980249E-2</v>
      </c>
      <c r="G4801">
        <v>4794</v>
      </c>
      <c r="H4801">
        <f t="shared" ca="1" si="152"/>
        <v>-2.5625543764417363E-2</v>
      </c>
    </row>
    <row r="4802" spans="2:8">
      <c r="B4802" s="13">
        <v>39549</v>
      </c>
      <c r="C4802">
        <v>63.436138</v>
      </c>
      <c r="D4802" s="262">
        <f t="shared" si="151"/>
        <v>-0.99119495351154052</v>
      </c>
      <c r="E4802" s="105">
        <v>-2.7584332418153341E-2</v>
      </c>
      <c r="G4802">
        <v>4795</v>
      </c>
      <c r="H4802">
        <f t="shared" ca="1" si="152"/>
        <v>-1.8195564104244197E-2</v>
      </c>
    </row>
    <row r="4803" spans="2:8">
      <c r="B4803" s="13">
        <v>45071</v>
      </c>
      <c r="C4803">
        <v>7204.5205079999996</v>
      </c>
      <c r="D4803" s="262">
        <f t="shared" si="151"/>
        <v>28.196001261886117</v>
      </c>
      <c r="E4803">
        <v>-2.7601104714236966E-2</v>
      </c>
      <c r="G4803">
        <v>4796</v>
      </c>
      <c r="H4803">
        <f t="shared" ca="1" si="152"/>
        <v>-4.854828447097749E-2</v>
      </c>
    </row>
    <row r="4804" spans="2:8">
      <c r="B4804" s="13">
        <v>41732</v>
      </c>
      <c r="C4804">
        <v>246.763947</v>
      </c>
      <c r="D4804" s="262">
        <f t="shared" si="151"/>
        <v>-0.74299848610241026</v>
      </c>
      <c r="E4804" s="105">
        <v>-2.7601585597220833E-2</v>
      </c>
      <c r="G4804">
        <v>4797</v>
      </c>
      <c r="H4804">
        <f t="shared" ca="1" si="152"/>
        <v>9.8896476497662821E-4</v>
      </c>
    </row>
    <row r="4805" spans="2:8">
      <c r="B4805" s="13">
        <v>43154</v>
      </c>
      <c r="C4805">
        <v>960.165344</v>
      </c>
      <c r="D4805" s="262">
        <f t="shared" si="151"/>
        <v>13.307803066322638</v>
      </c>
      <c r="E4805" s="105">
        <v>-2.7605477282245921E-2</v>
      </c>
      <c r="G4805">
        <v>4798</v>
      </c>
      <c r="H4805">
        <f t="shared" ca="1" si="152"/>
        <v>-1.0771927802418669E-2</v>
      </c>
    </row>
    <row r="4806" spans="2:8">
      <c r="B4806" s="13">
        <v>39566</v>
      </c>
      <c r="C4806">
        <v>67.107810999999998</v>
      </c>
      <c r="D4806" s="262">
        <f t="shared" si="151"/>
        <v>-0.99085282265723884</v>
      </c>
      <c r="E4806" s="105">
        <v>-2.765364417555163E-2</v>
      </c>
      <c r="G4806">
        <v>4799</v>
      </c>
      <c r="H4806">
        <f t="shared" ca="1" si="152"/>
        <v>-2.4493389948336476E-2</v>
      </c>
    </row>
    <row r="4807" spans="2:8">
      <c r="B4807" s="13">
        <v>45222</v>
      </c>
      <c r="C4807">
        <v>7336.4501950000003</v>
      </c>
      <c r="D4807" s="262">
        <f t="shared" si="151"/>
        <v>308.12408244426638</v>
      </c>
      <c r="E4807">
        <v>-2.7673013485305278E-2</v>
      </c>
      <c r="G4807">
        <v>4800</v>
      </c>
      <c r="H4807">
        <f t="shared" ca="1" si="152"/>
        <v>-1.2381553808823038E-2</v>
      </c>
    </row>
    <row r="4808" spans="2:8">
      <c r="B4808" s="13">
        <v>37679</v>
      </c>
      <c r="C4808">
        <v>23.733027</v>
      </c>
      <c r="D4808" s="262">
        <f t="shared" ref="D4808:D4871" si="153">(C4808-C4809)/C4809</f>
        <v>-0.96021892023078736</v>
      </c>
      <c r="E4808" s="105">
        <v>-2.7704869495756949E-2</v>
      </c>
      <c r="G4808">
        <v>4801</v>
      </c>
      <c r="H4808">
        <f t="shared" ca="1" si="152"/>
        <v>-3.1133737135360391E-2</v>
      </c>
    </row>
    <row r="4809" spans="2:8">
      <c r="B4809" s="13">
        <v>43676</v>
      </c>
      <c r="C4809">
        <v>596.59082000000001</v>
      </c>
      <c r="D4809" s="262">
        <f t="shared" si="153"/>
        <v>5.3373248011049501</v>
      </c>
      <c r="E4809" s="105">
        <v>-2.7714464118691665E-2</v>
      </c>
      <c r="G4809">
        <v>4802</v>
      </c>
      <c r="H4809">
        <f t="shared" ref="H4809:H4872" ca="1" si="154">_xlfn.NORM.INV(RAND(),N$9,N$10)</f>
        <v>-2.4607862902433546E-2</v>
      </c>
    </row>
    <row r="4810" spans="2:8">
      <c r="B4810" s="13">
        <v>41158</v>
      </c>
      <c r="C4810">
        <v>94.139221000000006</v>
      </c>
      <c r="D4810" s="262">
        <f t="shared" si="153"/>
        <v>2.3333835316106279</v>
      </c>
      <c r="E4810" s="105">
        <v>-2.7715240493485598E-2</v>
      </c>
      <c r="G4810">
        <v>4803</v>
      </c>
      <c r="H4810">
        <f t="shared" ca="1" si="154"/>
        <v>-3.0996153196908027E-2</v>
      </c>
    </row>
    <row r="4811" spans="2:8">
      <c r="B4811" s="13">
        <v>37580</v>
      </c>
      <c r="C4811">
        <v>28.241340999999998</v>
      </c>
      <c r="D4811" s="262">
        <f t="shared" si="153"/>
        <v>-0.70430771168238171</v>
      </c>
      <c r="E4811" s="105">
        <v>-2.7716242130952053E-2</v>
      </c>
      <c r="G4811">
        <v>4804</v>
      </c>
      <c r="H4811">
        <f t="shared" ca="1" si="154"/>
        <v>5.0581751336657207E-3</v>
      </c>
    </row>
    <row r="4812" spans="2:8">
      <c r="B4812" s="13">
        <v>39148</v>
      </c>
      <c r="C4812">
        <v>95.509224000000003</v>
      </c>
      <c r="D4812" s="262">
        <f t="shared" si="153"/>
        <v>0.26838518075293055</v>
      </c>
      <c r="E4812" s="105">
        <v>-2.7732330774806118E-2</v>
      </c>
      <c r="G4812">
        <v>4805</v>
      </c>
      <c r="H4812">
        <f t="shared" ca="1" si="154"/>
        <v>-5.3448064128878512E-3</v>
      </c>
    </row>
    <row r="4813" spans="2:8">
      <c r="B4813" s="13">
        <v>38951</v>
      </c>
      <c r="C4813">
        <v>75.299858</v>
      </c>
      <c r="D4813" s="262">
        <f t="shared" si="153"/>
        <v>-0.98786271888151311</v>
      </c>
      <c r="E4813" s="105">
        <v>-2.781623125447345E-2</v>
      </c>
      <c r="G4813">
        <v>4806</v>
      </c>
      <c r="H4813">
        <f t="shared" ca="1" si="154"/>
        <v>5.4940881845473973E-2</v>
      </c>
    </row>
    <row r="4814" spans="2:8">
      <c r="B4814" s="13">
        <v>44921</v>
      </c>
      <c r="C4814">
        <v>6204.013672</v>
      </c>
      <c r="D4814" s="262">
        <f t="shared" si="153"/>
        <v>-0.18299977585666682</v>
      </c>
      <c r="E4814" s="105">
        <v>-2.7831156661021792E-2</v>
      </c>
      <c r="G4814">
        <v>4807</v>
      </c>
      <c r="H4814">
        <f t="shared" ca="1" si="154"/>
        <v>5.008456652653883E-2</v>
      </c>
    </row>
    <row r="4815" spans="2:8">
      <c r="B4815" s="13">
        <v>45350</v>
      </c>
      <c r="C4815">
        <v>7593.6499020000001</v>
      </c>
      <c r="D4815" s="262">
        <f t="shared" si="153"/>
        <v>66.555117335455648</v>
      </c>
      <c r="E4815">
        <v>-2.7832353963591138E-2</v>
      </c>
      <c r="G4815">
        <v>4808</v>
      </c>
      <c r="H4815">
        <f t="shared" ca="1" si="154"/>
        <v>-3.8864650842636139E-3</v>
      </c>
    </row>
    <row r="4816" spans="2:8">
      <c r="B4816" s="13">
        <v>39205</v>
      </c>
      <c r="C4816">
        <v>112.40673099999999</v>
      </c>
      <c r="D4816" s="262">
        <f t="shared" si="153"/>
        <v>-0.98473527274232941</v>
      </c>
      <c r="E4816" s="105">
        <v>-2.7872100536221033E-2</v>
      </c>
      <c r="G4816">
        <v>4809</v>
      </c>
      <c r="H4816">
        <f t="shared" ca="1" si="154"/>
        <v>-2.4142175575040302E-2</v>
      </c>
    </row>
    <row r="4817" spans="2:8">
      <c r="B4817" s="13">
        <v>45077</v>
      </c>
      <c r="C4817">
        <v>7363.8217770000001</v>
      </c>
      <c r="D4817" s="262">
        <f t="shared" si="153"/>
        <v>10.834077311011946</v>
      </c>
      <c r="E4817">
        <v>-2.7893101355294811E-2</v>
      </c>
      <c r="G4817">
        <v>4810</v>
      </c>
      <c r="H4817">
        <f t="shared" ca="1" si="154"/>
        <v>2.6452894976998115E-2</v>
      </c>
    </row>
    <row r="4818" spans="2:8">
      <c r="B4818" s="13">
        <v>42886</v>
      </c>
      <c r="C4818">
        <v>622.25567599999999</v>
      </c>
      <c r="D4818" s="262">
        <f t="shared" si="153"/>
        <v>5.652066526729203</v>
      </c>
      <c r="E4818" s="105">
        <v>-2.7939742255430219E-2</v>
      </c>
      <c r="G4818">
        <v>4811</v>
      </c>
      <c r="H4818">
        <f t="shared" ca="1" si="154"/>
        <v>1.7334708306888689E-2</v>
      </c>
    </row>
    <row r="4819" spans="2:8">
      <c r="B4819" s="13">
        <v>40844</v>
      </c>
      <c r="C4819">
        <v>93.543212999999994</v>
      </c>
      <c r="D4819" s="262">
        <f t="shared" si="153"/>
        <v>1.9854772721832583</v>
      </c>
      <c r="E4819" s="105">
        <v>-2.7955189836979435E-2</v>
      </c>
      <c r="G4819">
        <v>4812</v>
      </c>
      <c r="H4819">
        <f t="shared" ca="1" si="154"/>
        <v>-3.1475344151628254E-2</v>
      </c>
    </row>
    <row r="4820" spans="2:8">
      <c r="B4820" s="13">
        <v>38113</v>
      </c>
      <c r="C4820">
        <v>31.332750000000001</v>
      </c>
      <c r="D4820" s="262">
        <f t="shared" si="153"/>
        <v>7.811635161111774E-2</v>
      </c>
      <c r="E4820" s="105">
        <v>-2.7971941412048184E-2</v>
      </c>
      <c r="G4820">
        <v>4813</v>
      </c>
      <c r="H4820">
        <f t="shared" ca="1" si="154"/>
        <v>-3.2250240974627795E-2</v>
      </c>
    </row>
    <row r="4821" spans="2:8">
      <c r="B4821" s="13">
        <v>37930</v>
      </c>
      <c r="C4821">
        <v>29.062494000000001</v>
      </c>
      <c r="D4821" s="262">
        <f t="shared" si="153"/>
        <v>-0.94082658729650592</v>
      </c>
      <c r="E4821" s="105">
        <v>-2.800226958381425E-2</v>
      </c>
      <c r="G4821">
        <v>4814</v>
      </c>
      <c r="H4821">
        <f t="shared" ca="1" si="154"/>
        <v>4.4287134526292585E-2</v>
      </c>
    </row>
    <row r="4822" spans="2:8">
      <c r="B4822" s="13">
        <v>42163</v>
      </c>
      <c r="C4822">
        <v>491.14108299999998</v>
      </c>
      <c r="D4822" s="262">
        <f t="shared" si="153"/>
        <v>0.84966240797969572</v>
      </c>
      <c r="E4822" s="105">
        <v>-2.8012453477385405E-2</v>
      </c>
      <c r="G4822">
        <v>4815</v>
      </c>
      <c r="H4822">
        <f t="shared" ca="1" si="154"/>
        <v>-5.965572670206397E-3</v>
      </c>
    </row>
    <row r="4823" spans="2:8">
      <c r="B4823" s="13">
        <v>41834</v>
      </c>
      <c r="C4823">
        <v>265.53012100000001</v>
      </c>
      <c r="D4823" s="262">
        <f t="shared" si="153"/>
        <v>9.1527754903920795E-3</v>
      </c>
      <c r="E4823" s="105">
        <v>-2.8027475508988584E-2</v>
      </c>
      <c r="G4823">
        <v>4816</v>
      </c>
      <c r="H4823">
        <f t="shared" ca="1" si="154"/>
        <v>1.4231757389720819E-2</v>
      </c>
    </row>
    <row r="4824" spans="2:8">
      <c r="B4824" s="13">
        <v>41865</v>
      </c>
      <c r="C4824">
        <v>263.121826</v>
      </c>
      <c r="D4824" s="262">
        <f t="shared" si="153"/>
        <v>8.4352452517418346</v>
      </c>
      <c r="E4824" s="105">
        <v>-2.8031812026144121E-2</v>
      </c>
      <c r="G4824">
        <v>4817</v>
      </c>
      <c r="H4824">
        <f t="shared" ca="1" si="154"/>
        <v>8.0497220318762174E-3</v>
      </c>
    </row>
    <row r="4825" spans="2:8">
      <c r="B4825" s="13">
        <v>37939</v>
      </c>
      <c r="C4825">
        <v>27.887121</v>
      </c>
      <c r="D4825" s="262">
        <f t="shared" si="153"/>
        <v>-0.57405985197563458</v>
      </c>
      <c r="E4825" s="105">
        <v>-2.8058176566701693E-2</v>
      </c>
      <c r="G4825">
        <v>4818</v>
      </c>
      <c r="H4825">
        <f t="shared" ca="1" si="154"/>
        <v>5.1449039378951976E-2</v>
      </c>
    </row>
    <row r="4826" spans="2:8">
      <c r="B4826" s="13">
        <v>39581</v>
      </c>
      <c r="C4826">
        <v>65.471924000000001</v>
      </c>
      <c r="D4826" s="262">
        <f t="shared" si="153"/>
        <v>-4.4420375890945663E-2</v>
      </c>
      <c r="E4826" s="105">
        <v>-2.8062443378915593E-2</v>
      </c>
      <c r="G4826">
        <v>4819</v>
      </c>
      <c r="H4826">
        <f t="shared" ca="1" si="154"/>
        <v>6.451327989093431E-3</v>
      </c>
    </row>
    <row r="4827" spans="2:8">
      <c r="B4827" s="13">
        <v>40099</v>
      </c>
      <c r="C4827">
        <v>68.515404000000004</v>
      </c>
      <c r="D4827" s="262">
        <f t="shared" si="153"/>
        <v>-0.98995793386960085</v>
      </c>
      <c r="E4827" s="105">
        <v>-2.8078885796147864E-2</v>
      </c>
      <c r="G4827">
        <v>4820</v>
      </c>
      <c r="H4827">
        <f t="shared" ca="1" si="154"/>
        <v>2.8277957307621432E-3</v>
      </c>
    </row>
    <row r="4828" spans="2:8">
      <c r="B4828" s="13">
        <v>44606</v>
      </c>
      <c r="C4828">
        <v>6822.8393550000001</v>
      </c>
      <c r="D4828" s="262">
        <f t="shared" si="153"/>
        <v>79.362628024638212</v>
      </c>
      <c r="E4828" s="105">
        <v>-2.8082993031329911E-2</v>
      </c>
      <c r="G4828">
        <v>4821</v>
      </c>
      <c r="H4828">
        <f t="shared" ca="1" si="154"/>
        <v>-2.2716585703130975E-2</v>
      </c>
    </row>
    <row r="4829" spans="2:8">
      <c r="B4829" s="13">
        <v>40827</v>
      </c>
      <c r="C4829">
        <v>84.900649999999999</v>
      </c>
      <c r="D4829" s="262">
        <f t="shared" si="153"/>
        <v>-0.97079686998901105</v>
      </c>
      <c r="E4829" s="105">
        <v>-2.8127970504401988E-2</v>
      </c>
      <c r="G4829">
        <v>4822</v>
      </c>
      <c r="H4829">
        <f t="shared" ca="1" si="154"/>
        <v>-2.0051688318271548E-3</v>
      </c>
    </row>
    <row r="4830" spans="2:8">
      <c r="B4830" s="13">
        <v>44302</v>
      </c>
      <c r="C4830">
        <v>2907.2448730000001</v>
      </c>
      <c r="D4830" s="262">
        <f t="shared" si="153"/>
        <v>-0.60336175111977264</v>
      </c>
      <c r="E4830" s="105">
        <v>-2.8134861583052291E-2</v>
      </c>
      <c r="G4830">
        <v>4823</v>
      </c>
      <c r="H4830">
        <f t="shared" ca="1" si="154"/>
        <v>1.2230653409065269E-2</v>
      </c>
    </row>
    <row r="4831" spans="2:8">
      <c r="B4831" s="13">
        <v>44596</v>
      </c>
      <c r="C4831">
        <v>7329.7138670000004</v>
      </c>
      <c r="D4831" s="262">
        <f t="shared" si="153"/>
        <v>234.87072347753826</v>
      </c>
      <c r="E4831" s="105">
        <v>-2.8173870476719817E-2</v>
      </c>
      <c r="G4831">
        <v>4824</v>
      </c>
      <c r="H4831">
        <f t="shared" ca="1" si="154"/>
        <v>-2.9409108229335175E-3</v>
      </c>
    </row>
    <row r="4832" spans="2:8">
      <c r="B4832" s="13">
        <v>37477</v>
      </c>
      <c r="C4832">
        <v>31.075132</v>
      </c>
      <c r="D4832" s="262">
        <f t="shared" si="153"/>
        <v>-0.65079777900464697</v>
      </c>
      <c r="E4832" s="105">
        <v>-2.8197233937403789E-2</v>
      </c>
      <c r="G4832">
        <v>4825</v>
      </c>
      <c r="H4832">
        <f t="shared" ca="1" si="154"/>
        <v>3.5117718912007836E-2</v>
      </c>
    </row>
    <row r="4833" spans="2:8">
      <c r="B4833" s="13">
        <v>40806</v>
      </c>
      <c r="C4833">
        <v>88.988929999999996</v>
      </c>
      <c r="D4833" s="262">
        <f t="shared" si="153"/>
        <v>-0.90945962665963243</v>
      </c>
      <c r="E4833" s="105">
        <v>-2.8221012957947874E-2</v>
      </c>
      <c r="G4833">
        <v>4826</v>
      </c>
      <c r="H4833">
        <f t="shared" ca="1" si="154"/>
        <v>5.9535580264285362E-2</v>
      </c>
    </row>
    <row r="4834" spans="2:8">
      <c r="B4834" s="13">
        <v>42352</v>
      </c>
      <c r="C4834">
        <v>982.86462400000005</v>
      </c>
      <c r="D4834" s="262">
        <f t="shared" si="153"/>
        <v>-0.84025903597419827</v>
      </c>
      <c r="E4834" s="105">
        <v>-2.8235754433615392E-2</v>
      </c>
      <c r="G4834">
        <v>4827</v>
      </c>
      <c r="H4834">
        <f t="shared" ca="1" si="154"/>
        <v>-2.98143483937971E-2</v>
      </c>
    </row>
    <row r="4835" spans="2:8">
      <c r="B4835" s="13">
        <v>45026</v>
      </c>
      <c r="C4835">
        <v>6152.8652339999999</v>
      </c>
      <c r="D4835" s="262">
        <f t="shared" si="153"/>
        <v>53.695132706605648</v>
      </c>
      <c r="E4835" s="105">
        <v>-2.8238686988153447E-2</v>
      </c>
      <c r="G4835">
        <v>4828</v>
      </c>
      <c r="H4835">
        <f t="shared" ca="1" si="154"/>
        <v>5.1714845640586794E-2</v>
      </c>
    </row>
    <row r="4836" spans="2:8">
      <c r="B4836" s="13">
        <v>40367</v>
      </c>
      <c r="C4836">
        <v>112.493835</v>
      </c>
      <c r="D4836" s="262">
        <f t="shared" si="153"/>
        <v>0.29907600724787869</v>
      </c>
      <c r="E4836" s="105">
        <v>-2.8271279857072468E-2</v>
      </c>
      <c r="G4836">
        <v>4829</v>
      </c>
      <c r="H4836">
        <f t="shared" ca="1" si="154"/>
        <v>-5.9127544773566063E-2</v>
      </c>
    </row>
    <row r="4837" spans="2:8">
      <c r="B4837" s="13">
        <v>40966</v>
      </c>
      <c r="C4837">
        <v>86.595268000000004</v>
      </c>
      <c r="D4837" s="262">
        <f t="shared" si="153"/>
        <v>-0.82368555391241816</v>
      </c>
      <c r="E4837" s="105">
        <v>-2.8286106112040618E-2</v>
      </c>
      <c r="G4837">
        <v>4830</v>
      </c>
      <c r="H4837">
        <f t="shared" ca="1" si="154"/>
        <v>2.4498920823118699E-2</v>
      </c>
    </row>
    <row r="4838" spans="2:8">
      <c r="B4838" s="13">
        <v>42131</v>
      </c>
      <c r="C4838">
        <v>491.14108299999998</v>
      </c>
      <c r="D4838" s="262">
        <f t="shared" si="153"/>
        <v>7.8527824494885206</v>
      </c>
      <c r="E4838" s="105">
        <v>-2.8318144564590184E-2</v>
      </c>
      <c r="G4838">
        <v>4831</v>
      </c>
      <c r="H4838">
        <f t="shared" ca="1" si="154"/>
        <v>-8.2258548064502821E-2</v>
      </c>
    </row>
    <row r="4839" spans="2:8">
      <c r="B4839" s="13">
        <v>39961</v>
      </c>
      <c r="C4839">
        <v>55.478724999999997</v>
      </c>
      <c r="D4839" s="262">
        <f t="shared" si="153"/>
        <v>-0.91814044439378129</v>
      </c>
      <c r="E4839" s="105">
        <v>-2.8336073629858887E-2</v>
      </c>
      <c r="G4839">
        <v>4832</v>
      </c>
      <c r="H4839">
        <f t="shared" ca="1" si="154"/>
        <v>5.8300734410976003E-2</v>
      </c>
    </row>
    <row r="4840" spans="2:8">
      <c r="B4840" s="13">
        <v>42773</v>
      </c>
      <c r="C4840">
        <v>677.730591</v>
      </c>
      <c r="D4840" s="262">
        <f t="shared" si="153"/>
        <v>-0.91625270956362947</v>
      </c>
      <c r="E4840" s="105">
        <v>-2.8414655456078575E-2</v>
      </c>
      <c r="G4840">
        <v>4833</v>
      </c>
      <c r="H4840">
        <f t="shared" ca="1" si="154"/>
        <v>-1.3448096746417934E-2</v>
      </c>
    </row>
    <row r="4841" spans="2:8">
      <c r="B4841" s="13">
        <v>44698</v>
      </c>
      <c r="C4841">
        <v>8092.5673829999996</v>
      </c>
      <c r="D4841" s="262">
        <f t="shared" si="153"/>
        <v>100.85920396068083</v>
      </c>
      <c r="E4841" s="105">
        <v>-2.8461514951985095E-2</v>
      </c>
      <c r="G4841">
        <v>4834</v>
      </c>
      <c r="H4841">
        <f t="shared" ca="1" si="154"/>
        <v>-3.4212911070242501E-3</v>
      </c>
    </row>
    <row r="4842" spans="2:8">
      <c r="B4842" s="13">
        <v>38972</v>
      </c>
      <c r="C4842">
        <v>79.448562999999993</v>
      </c>
      <c r="D4842" s="262">
        <f t="shared" si="153"/>
        <v>-0.9699230950407759</v>
      </c>
      <c r="E4842" s="105">
        <v>-2.8521771624386877E-2</v>
      </c>
      <c r="G4842">
        <v>4835</v>
      </c>
      <c r="H4842">
        <f t="shared" ca="1" si="154"/>
        <v>3.4809308431432755E-2</v>
      </c>
    </row>
    <row r="4843" spans="2:8">
      <c r="B4843" s="13">
        <v>44286</v>
      </c>
      <c r="C4843">
        <v>2641.5139159999999</v>
      </c>
      <c r="D4843" s="262">
        <f t="shared" si="153"/>
        <v>21.745027262761596</v>
      </c>
      <c r="E4843" s="105">
        <v>-2.8535428949361331E-2</v>
      </c>
      <c r="G4843">
        <v>4836</v>
      </c>
      <c r="H4843">
        <f t="shared" ca="1" si="154"/>
        <v>2.8925992308740388E-2</v>
      </c>
    </row>
    <row r="4844" spans="2:8">
      <c r="B4844" s="13">
        <v>40462</v>
      </c>
      <c r="C4844">
        <v>116.135887</v>
      </c>
      <c r="D4844" s="262">
        <f t="shared" si="153"/>
        <v>-0.98019069890443944</v>
      </c>
      <c r="E4844" s="105">
        <v>-2.8625628301113874E-2</v>
      </c>
      <c r="G4844">
        <v>4837</v>
      </c>
      <c r="H4844">
        <f t="shared" ca="1" si="154"/>
        <v>6.809222147811541E-3</v>
      </c>
    </row>
    <row r="4845" spans="2:8">
      <c r="B4845" s="13">
        <v>44572</v>
      </c>
      <c r="C4845">
        <v>5862.6948240000002</v>
      </c>
      <c r="D4845" s="262">
        <f t="shared" si="153"/>
        <v>110.63200383289197</v>
      </c>
      <c r="E4845" s="105">
        <v>-2.8679708836035444E-2</v>
      </c>
      <c r="G4845">
        <v>4838</v>
      </c>
      <c r="H4845">
        <f t="shared" ca="1" si="154"/>
        <v>-8.5885940586417457E-3</v>
      </c>
    </row>
    <row r="4846" spans="2:8">
      <c r="B4846" s="13">
        <v>38264</v>
      </c>
      <c r="C4846">
        <v>52.518047000000003</v>
      </c>
      <c r="D4846" s="262">
        <f t="shared" si="153"/>
        <v>-0.96662530077278019</v>
      </c>
      <c r="E4846" s="105">
        <v>-2.8686208185069194E-2</v>
      </c>
      <c r="G4846">
        <v>4839</v>
      </c>
      <c r="H4846">
        <f t="shared" ca="1" si="154"/>
        <v>5.8450227909556769E-3</v>
      </c>
    </row>
    <row r="4847" spans="2:8">
      <c r="B4847" s="13">
        <v>44126</v>
      </c>
      <c r="C4847">
        <v>1573.5886230000001</v>
      </c>
      <c r="D4847" s="262">
        <f t="shared" si="153"/>
        <v>47.238755331791296</v>
      </c>
      <c r="E4847" s="105">
        <v>-2.8699499178940498E-2</v>
      </c>
      <c r="G4847">
        <v>4840</v>
      </c>
      <c r="H4847">
        <f t="shared" ca="1" si="154"/>
        <v>-2.2825621671666598E-2</v>
      </c>
    </row>
    <row r="4848" spans="2:8">
      <c r="B4848" s="13">
        <v>37960</v>
      </c>
      <c r="C4848">
        <v>32.620837999999999</v>
      </c>
      <c r="D4848" s="262">
        <f t="shared" si="153"/>
        <v>-0.44715762598838799</v>
      </c>
      <c r="E4848" s="105">
        <v>-2.8763232909872673E-2</v>
      </c>
      <c r="G4848">
        <v>4841</v>
      </c>
      <c r="H4848">
        <f t="shared" ca="1" si="154"/>
        <v>3.5725174408298581E-2</v>
      </c>
    </row>
    <row r="4849" spans="2:8">
      <c r="B4849" s="13">
        <v>38483</v>
      </c>
      <c r="C4849">
        <v>59.005676000000001</v>
      </c>
      <c r="D4849" s="262">
        <f t="shared" si="153"/>
        <v>-0.9924212256986118</v>
      </c>
      <c r="E4849" s="105">
        <v>-2.8822132008659983E-2</v>
      </c>
      <c r="G4849">
        <v>4842</v>
      </c>
      <c r="H4849">
        <f t="shared" ca="1" si="154"/>
        <v>2.6309462748893574E-2</v>
      </c>
    </row>
    <row r="4850" spans="2:8">
      <c r="B4850" s="13">
        <v>44694</v>
      </c>
      <c r="C4850">
        <v>7785.6489259999998</v>
      </c>
      <c r="D4850" s="262">
        <f t="shared" si="153"/>
        <v>145.59942583758726</v>
      </c>
      <c r="E4850" s="105">
        <v>-2.8875246891537379E-2</v>
      </c>
      <c r="G4850">
        <v>4843</v>
      </c>
      <c r="H4850">
        <f t="shared" ca="1" si="154"/>
        <v>-4.0531903602174103E-2</v>
      </c>
    </row>
    <row r="4851" spans="2:8">
      <c r="B4851" s="13">
        <v>40010</v>
      </c>
      <c r="C4851">
        <v>53.108317999999997</v>
      </c>
      <c r="D4851" s="262">
        <f t="shared" si="153"/>
        <v>-0.9111739841336659</v>
      </c>
      <c r="E4851" s="105">
        <v>-2.8895915135504987E-2</v>
      </c>
      <c r="G4851">
        <v>4844</v>
      </c>
      <c r="H4851">
        <f t="shared" ca="1" si="154"/>
        <v>7.529752161748908E-2</v>
      </c>
    </row>
    <row r="4852" spans="2:8">
      <c r="B4852" s="13">
        <v>43916</v>
      </c>
      <c r="C4852">
        <v>597.891479</v>
      </c>
      <c r="D4852" s="262">
        <f t="shared" si="153"/>
        <v>-0.90174356227948305</v>
      </c>
      <c r="E4852" s="105">
        <v>-2.9025205039539724E-2</v>
      </c>
      <c r="G4852">
        <v>4845</v>
      </c>
      <c r="H4852">
        <f t="shared" ca="1" si="154"/>
        <v>-1.9038458657850425E-2</v>
      </c>
    </row>
    <row r="4853" spans="2:8">
      <c r="B4853" s="13">
        <v>44475</v>
      </c>
      <c r="C4853">
        <v>6085.0107420000004</v>
      </c>
      <c r="D4853" s="262">
        <f t="shared" si="153"/>
        <v>9.6686042676270336</v>
      </c>
      <c r="E4853" s="105">
        <v>-2.9031577934855432E-2</v>
      </c>
      <c r="G4853">
        <v>4846</v>
      </c>
      <c r="H4853">
        <f t="shared" ca="1" si="154"/>
        <v>4.8127022640143124E-2</v>
      </c>
    </row>
    <row r="4854" spans="2:8">
      <c r="B4854" s="13">
        <v>42074</v>
      </c>
      <c r="C4854">
        <v>570.36614999999995</v>
      </c>
      <c r="D4854" s="262">
        <f t="shared" si="153"/>
        <v>6.6264578594008734</v>
      </c>
      <c r="E4854" s="105">
        <v>-2.9046685702022075E-2</v>
      </c>
      <c r="G4854">
        <v>4847</v>
      </c>
      <c r="H4854">
        <f t="shared" ca="1" si="154"/>
        <v>-2.1964732700958195E-2</v>
      </c>
    </row>
    <row r="4855" spans="2:8">
      <c r="B4855" s="13">
        <v>41492</v>
      </c>
      <c r="C4855">
        <v>74.787818999999999</v>
      </c>
      <c r="D4855" s="262">
        <f t="shared" si="153"/>
        <v>0.44375500992675659</v>
      </c>
      <c r="E4855" s="105">
        <v>-2.9052583184928104E-2</v>
      </c>
      <c r="G4855">
        <v>4848</v>
      </c>
      <c r="H4855">
        <f t="shared" ca="1" si="154"/>
        <v>5.5731517145745819E-3</v>
      </c>
    </row>
    <row r="4856" spans="2:8">
      <c r="B4856" s="13">
        <v>38342</v>
      </c>
      <c r="C4856">
        <v>51.800907000000002</v>
      </c>
      <c r="D4856" s="262">
        <f t="shared" si="153"/>
        <v>0.81764201219974353</v>
      </c>
      <c r="E4856" s="105">
        <v>-2.9071598961559652E-2</v>
      </c>
      <c r="G4856">
        <v>4849</v>
      </c>
      <c r="H4856">
        <f t="shared" ca="1" si="154"/>
        <v>6.0736377531002646E-2</v>
      </c>
    </row>
    <row r="4857" spans="2:8">
      <c r="B4857" s="13">
        <v>38096</v>
      </c>
      <c r="C4857">
        <v>28.49896</v>
      </c>
      <c r="D4857" s="262">
        <f t="shared" si="153"/>
        <v>-0.44948213502405016</v>
      </c>
      <c r="E4857" s="105">
        <v>-2.9072867708292528E-2</v>
      </c>
      <c r="G4857">
        <v>4850</v>
      </c>
      <c r="H4857">
        <f t="shared" ca="1" si="154"/>
        <v>-1.6639954496553352E-2</v>
      </c>
    </row>
    <row r="4858" spans="2:8">
      <c r="B4858" s="13">
        <v>38314</v>
      </c>
      <c r="C4858">
        <v>51.767547999999998</v>
      </c>
      <c r="D4858" s="262">
        <f t="shared" si="153"/>
        <v>-0.99248093116345659</v>
      </c>
      <c r="E4858" s="105">
        <v>-2.9089842363947557E-2</v>
      </c>
      <c r="G4858">
        <v>4851</v>
      </c>
      <c r="H4858">
        <f t="shared" ca="1" si="154"/>
        <v>-4.4454387318921235E-2</v>
      </c>
    </row>
    <row r="4859" spans="2:8">
      <c r="B4859" s="13">
        <v>44588</v>
      </c>
      <c r="C4859">
        <v>6884.8349609999996</v>
      </c>
      <c r="D4859" s="262">
        <f t="shared" si="153"/>
        <v>7.2000680101478318</v>
      </c>
      <c r="E4859" s="105">
        <v>-2.9095845289802285E-2</v>
      </c>
      <c r="G4859">
        <v>4852</v>
      </c>
      <c r="H4859">
        <f t="shared" ca="1" si="154"/>
        <v>-6.0140480219937203E-2</v>
      </c>
    </row>
    <row r="4860" spans="2:8">
      <c r="B4860" s="13">
        <v>43524</v>
      </c>
      <c r="C4860">
        <v>839.60705600000006</v>
      </c>
      <c r="D4860" s="262">
        <f t="shared" si="153"/>
        <v>7.563536860320851</v>
      </c>
      <c r="E4860" s="105">
        <v>-2.9130895434277503E-2</v>
      </c>
      <c r="G4860">
        <v>4853</v>
      </c>
      <c r="H4860">
        <f t="shared" ca="1" si="154"/>
        <v>2.8197927298763716E-2</v>
      </c>
    </row>
    <row r="4861" spans="2:8">
      <c r="B4861" s="13">
        <v>41180</v>
      </c>
      <c r="C4861">
        <v>98.044426000000001</v>
      </c>
      <c r="D4861" s="262">
        <f t="shared" si="153"/>
        <v>1.7959234288063102</v>
      </c>
      <c r="E4861" s="105">
        <v>-2.9163881769816918E-2</v>
      </c>
      <c r="G4861">
        <v>4854</v>
      </c>
      <c r="H4861">
        <f t="shared" ca="1" si="154"/>
        <v>-1.8962619956156752E-3</v>
      </c>
    </row>
    <row r="4862" spans="2:8">
      <c r="B4862" s="13">
        <v>39797</v>
      </c>
      <c r="C4862">
        <v>35.066921000000001</v>
      </c>
      <c r="D4862" s="262">
        <f t="shared" si="153"/>
        <v>-0.72057350363734163</v>
      </c>
      <c r="E4862" s="105">
        <v>-2.9166568615046896E-2</v>
      </c>
      <c r="G4862">
        <v>4855</v>
      </c>
      <c r="H4862">
        <f t="shared" ca="1" si="154"/>
        <v>3.9545814868030077E-2</v>
      </c>
    </row>
    <row r="4863" spans="2:8">
      <c r="B4863" s="13">
        <v>40485</v>
      </c>
      <c r="C4863">
        <v>125.496048</v>
      </c>
      <c r="D4863" s="262">
        <f t="shared" si="153"/>
        <v>0.51094961273442907</v>
      </c>
      <c r="E4863" s="105">
        <v>-2.9186692287868347E-2</v>
      </c>
      <c r="G4863">
        <v>4856</v>
      </c>
      <c r="H4863">
        <f t="shared" ca="1" si="154"/>
        <v>1.3805320731903853E-2</v>
      </c>
    </row>
    <row r="4864" spans="2:8">
      <c r="B4864" s="13">
        <v>40998</v>
      </c>
      <c r="C4864">
        <v>83.057732000000001</v>
      </c>
      <c r="D4864" s="262">
        <f t="shared" si="153"/>
        <v>-1.1665685801964993E-2</v>
      </c>
      <c r="E4864" s="105">
        <v>-2.9215179571343206E-2</v>
      </c>
      <c r="G4864">
        <v>4857</v>
      </c>
      <c r="H4864">
        <f t="shared" ca="1" si="154"/>
        <v>-1.4158971256788788E-2</v>
      </c>
    </row>
    <row r="4865" spans="2:8">
      <c r="B4865" s="13">
        <v>41464</v>
      </c>
      <c r="C4865">
        <v>84.038094000000001</v>
      </c>
      <c r="D4865" s="262">
        <f t="shared" si="153"/>
        <v>-0.18574839403540391</v>
      </c>
      <c r="E4865" s="105">
        <v>-2.9233745519821979E-2</v>
      </c>
      <c r="G4865">
        <v>4858</v>
      </c>
      <c r="H4865">
        <f t="shared" ca="1" si="154"/>
        <v>-1.7038593473524669E-2</v>
      </c>
    </row>
    <row r="4866" spans="2:8">
      <c r="B4866" s="13">
        <v>40399</v>
      </c>
      <c r="C4866">
        <v>103.209</v>
      </c>
      <c r="D4866" s="262">
        <f t="shared" si="153"/>
        <v>0.76158476370247519</v>
      </c>
      <c r="E4866" s="105">
        <v>-2.9280708281880761E-2</v>
      </c>
      <c r="G4866">
        <v>4859</v>
      </c>
      <c r="H4866">
        <f t="shared" ca="1" si="154"/>
        <v>-2.5189682388181884E-2</v>
      </c>
    </row>
    <row r="4867" spans="2:8">
      <c r="B4867" s="13">
        <v>38496</v>
      </c>
      <c r="C4867">
        <v>58.588721999999997</v>
      </c>
      <c r="D4867" s="262">
        <f t="shared" si="153"/>
        <v>-0.44567202946602696</v>
      </c>
      <c r="E4867" s="105">
        <v>-2.9289649188661341E-2</v>
      </c>
      <c r="G4867">
        <v>4860</v>
      </c>
      <c r="H4867">
        <f t="shared" ca="1" si="154"/>
        <v>2.3624425029908193E-3</v>
      </c>
    </row>
    <row r="4868" spans="2:8">
      <c r="B4868" s="13">
        <v>40235</v>
      </c>
      <c r="C4868">
        <v>105.693245</v>
      </c>
      <c r="D4868" s="262">
        <f t="shared" si="153"/>
        <v>-0.96112939542171427</v>
      </c>
      <c r="E4868" s="105">
        <v>-2.9337446119848898E-2</v>
      </c>
      <c r="G4868">
        <v>4861</v>
      </c>
      <c r="H4868">
        <f t="shared" ca="1" si="154"/>
        <v>-4.02141099933453E-2</v>
      </c>
    </row>
    <row r="4869" spans="2:8">
      <c r="B4869" s="13">
        <v>44287</v>
      </c>
      <c r="C4869">
        <v>2719.1047359999998</v>
      </c>
      <c r="D4869" s="262">
        <f t="shared" si="153"/>
        <v>1.8000000238902161</v>
      </c>
      <c r="E4869" s="105">
        <v>-2.9343791024441453E-2</v>
      </c>
      <c r="G4869">
        <v>4862</v>
      </c>
      <c r="H4869">
        <f t="shared" ca="1" si="154"/>
        <v>-4.7923398707482322E-2</v>
      </c>
    </row>
    <row r="4870" spans="2:8">
      <c r="B4870" s="13">
        <v>44050</v>
      </c>
      <c r="C4870">
        <v>971.10882600000002</v>
      </c>
      <c r="D4870" s="262">
        <f t="shared" si="153"/>
        <v>17.356876322052635</v>
      </c>
      <c r="E4870" s="105">
        <v>-2.9364169693287583E-2</v>
      </c>
      <c r="G4870">
        <v>4863</v>
      </c>
      <c r="H4870">
        <f t="shared" ca="1" si="154"/>
        <v>-3.047686043377042E-2</v>
      </c>
    </row>
    <row r="4871" spans="2:8">
      <c r="B4871" s="13">
        <v>38267</v>
      </c>
      <c r="C4871">
        <v>52.901637999999998</v>
      </c>
      <c r="D4871" s="262">
        <f t="shared" si="153"/>
        <v>-0.99257105996040229</v>
      </c>
      <c r="E4871" s="105">
        <v>-2.9375633191235727E-2</v>
      </c>
      <c r="G4871">
        <v>4864</v>
      </c>
      <c r="H4871">
        <f t="shared" ca="1" si="154"/>
        <v>-5.9629765407965121E-2</v>
      </c>
    </row>
    <row r="4872" spans="2:8">
      <c r="B4872" s="13">
        <v>44636</v>
      </c>
      <c r="C4872">
        <v>7121.0209960000002</v>
      </c>
      <c r="D4872" s="262">
        <f t="shared" ref="D4872:D4935" si="155">(C4872-C4873)/C4873</f>
        <v>129.89479306423237</v>
      </c>
      <c r="E4872" s="105">
        <v>-2.93807014320095E-2</v>
      </c>
      <c r="G4872">
        <v>4865</v>
      </c>
      <c r="H4872">
        <f t="shared" ca="1" si="154"/>
        <v>1.7312654562574539E-2</v>
      </c>
    </row>
    <row r="4873" spans="2:8">
      <c r="B4873" s="13">
        <v>38386</v>
      </c>
      <c r="C4873">
        <v>54.402630000000002</v>
      </c>
      <c r="D4873" s="262">
        <f t="shared" si="155"/>
        <v>-0.40126071888228615</v>
      </c>
      <c r="E4873" s="105">
        <v>-2.9455597652866029E-2</v>
      </c>
      <c r="G4873">
        <v>4866</v>
      </c>
      <c r="H4873">
        <f t="shared" ref="H4873:H4936" ca="1" si="156">_xlfn.NORM.INV(RAND(),N$9,N$10)</f>
        <v>-7.5843888200719842E-2</v>
      </c>
    </row>
    <row r="4874" spans="2:8">
      <c r="B4874" s="13">
        <v>39072</v>
      </c>
      <c r="C4874">
        <v>90.861969000000002</v>
      </c>
      <c r="D4874" s="262">
        <f t="shared" si="155"/>
        <v>3.1863598855341504</v>
      </c>
      <c r="E4874" s="105">
        <v>-2.9478705172348768E-2</v>
      </c>
      <c r="G4874">
        <v>4867</v>
      </c>
      <c r="H4874">
        <f t="shared" ca="1" si="156"/>
        <v>1.4990838861238575E-2</v>
      </c>
    </row>
    <row r="4875" spans="2:8">
      <c r="B4875" s="13">
        <v>37756</v>
      </c>
      <c r="C4875">
        <v>21.70429</v>
      </c>
      <c r="D4875" s="262">
        <f t="shared" si="155"/>
        <v>-0.7399444441815114</v>
      </c>
      <c r="E4875" s="105">
        <v>-2.951771153461178E-2</v>
      </c>
      <c r="G4875">
        <v>4868</v>
      </c>
      <c r="H4875">
        <f t="shared" ca="1" si="156"/>
        <v>-3.1698902229247032E-2</v>
      </c>
    </row>
    <row r="4876" spans="2:8">
      <c r="B4876" s="13">
        <v>40823</v>
      </c>
      <c r="C4876">
        <v>83.460205000000002</v>
      </c>
      <c r="D4876" s="262">
        <f t="shared" si="155"/>
        <v>-0.2699523070793135</v>
      </c>
      <c r="E4876" s="105">
        <v>-2.9556862636436882E-2</v>
      </c>
      <c r="G4876">
        <v>4869</v>
      </c>
      <c r="H4876">
        <f t="shared" ca="1" si="156"/>
        <v>-4.7124626765515341E-2</v>
      </c>
    </row>
    <row r="4877" spans="2:8">
      <c r="B4877" s="13">
        <v>40480</v>
      </c>
      <c r="C4877">
        <v>114.321579</v>
      </c>
      <c r="D4877" s="262">
        <f t="shared" si="155"/>
        <v>2.865123489868898</v>
      </c>
      <c r="E4877" s="105">
        <v>-2.9576548265379296E-2</v>
      </c>
      <c r="G4877">
        <v>4870</v>
      </c>
      <c r="H4877">
        <f t="shared" ca="1" si="156"/>
        <v>-2.0338451723242732E-3</v>
      </c>
    </row>
    <row r="4878" spans="2:8">
      <c r="B4878" s="13">
        <v>38023</v>
      </c>
      <c r="C4878">
        <v>29.577729999999999</v>
      </c>
      <c r="D4878" s="262">
        <f t="shared" si="155"/>
        <v>-0.52983877223502374</v>
      </c>
      <c r="E4878" s="105">
        <v>-2.958283590715393E-2</v>
      </c>
      <c r="G4878">
        <v>4871</v>
      </c>
      <c r="H4878">
        <f t="shared" ca="1" si="156"/>
        <v>-1.2556683438479769E-2</v>
      </c>
    </row>
    <row r="4879" spans="2:8">
      <c r="B4879" s="13">
        <v>40042</v>
      </c>
      <c r="C4879">
        <v>62.909759999999999</v>
      </c>
      <c r="D4879" s="262">
        <f t="shared" si="155"/>
        <v>-0.95619741665540103</v>
      </c>
      <c r="E4879" s="105">
        <v>-2.9599323410188845E-2</v>
      </c>
      <c r="G4879">
        <v>4872</v>
      </c>
      <c r="H4879">
        <f t="shared" ca="1" si="156"/>
        <v>-2.0026820949073352E-2</v>
      </c>
    </row>
    <row r="4880" spans="2:8">
      <c r="B4880" s="13">
        <v>44119</v>
      </c>
      <c r="C4880">
        <v>1436.211182</v>
      </c>
      <c r="D4880" s="262">
        <f t="shared" si="155"/>
        <v>21.286672059372396</v>
      </c>
      <c r="E4880" s="105">
        <v>-2.9625056250245512E-2</v>
      </c>
      <c r="G4880">
        <v>4873</v>
      </c>
      <c r="H4880">
        <f t="shared" ca="1" si="156"/>
        <v>-1.6376654063611527E-2</v>
      </c>
    </row>
    <row r="4881" spans="2:8">
      <c r="B4881" s="13">
        <v>38447</v>
      </c>
      <c r="C4881">
        <v>64.442604000000003</v>
      </c>
      <c r="D4881" s="262">
        <f t="shared" si="155"/>
        <v>-0.25804978275576118</v>
      </c>
      <c r="E4881" s="105">
        <v>-2.9633193431388094E-2</v>
      </c>
      <c r="G4881">
        <v>4874</v>
      </c>
      <c r="H4881">
        <f t="shared" ca="1" si="156"/>
        <v>-3.2235411215745427E-2</v>
      </c>
    </row>
    <row r="4882" spans="2:8">
      <c r="B4882" s="13">
        <v>39045</v>
      </c>
      <c r="C4882">
        <v>86.855698000000004</v>
      </c>
      <c r="D4882" s="262">
        <f t="shared" si="155"/>
        <v>-0.16133369108931903</v>
      </c>
      <c r="E4882" s="105">
        <v>-2.9640065440311142E-2</v>
      </c>
      <c r="G4882">
        <v>4875</v>
      </c>
      <c r="H4882">
        <f t="shared" ca="1" si="156"/>
        <v>5.9007258758838393E-3</v>
      </c>
    </row>
    <row r="4883" spans="2:8">
      <c r="B4883" s="13">
        <v>41276</v>
      </c>
      <c r="C4883">
        <v>103.564072</v>
      </c>
      <c r="D4883" s="262">
        <f t="shared" si="155"/>
        <v>-8.190942360164738E-3</v>
      </c>
      <c r="E4883" s="105">
        <v>-2.9640106017300952E-2</v>
      </c>
      <c r="G4883">
        <v>4876</v>
      </c>
      <c r="H4883">
        <f t="shared" ca="1" si="156"/>
        <v>1.7576921991231297E-2</v>
      </c>
    </row>
    <row r="4884" spans="2:8">
      <c r="B4884" s="13">
        <v>40340</v>
      </c>
      <c r="C4884">
        <v>104.419365</v>
      </c>
      <c r="D4884" s="262">
        <f t="shared" si="155"/>
        <v>-0.88653062849438169</v>
      </c>
      <c r="E4884" s="105">
        <v>-2.968466529855272E-2</v>
      </c>
      <c r="G4884">
        <v>4877</v>
      </c>
      <c r="H4884">
        <f t="shared" ca="1" si="156"/>
        <v>2.8186634062079462E-2</v>
      </c>
    </row>
    <row r="4885" spans="2:8">
      <c r="B4885" s="13">
        <v>43185</v>
      </c>
      <c r="C4885">
        <v>920.24273700000003</v>
      </c>
      <c r="D4885" s="262">
        <f t="shared" si="155"/>
        <v>34.878220463648127</v>
      </c>
      <c r="E4885" s="105">
        <v>-2.9684880958851006E-2</v>
      </c>
      <c r="G4885">
        <v>4878</v>
      </c>
      <c r="H4885">
        <f t="shared" ca="1" si="156"/>
        <v>3.4267106503643202E-2</v>
      </c>
    </row>
    <row r="4886" spans="2:8">
      <c r="B4886" s="13">
        <v>37839</v>
      </c>
      <c r="C4886">
        <v>25.649063000000002</v>
      </c>
      <c r="D4886" s="262">
        <f t="shared" si="155"/>
        <v>2.1153743636616235E-2</v>
      </c>
      <c r="E4886" s="105">
        <v>-2.9841868281905926E-2</v>
      </c>
      <c r="G4886">
        <v>4879</v>
      </c>
      <c r="H4886">
        <f t="shared" ca="1" si="156"/>
        <v>2.7160567635989584E-2</v>
      </c>
    </row>
    <row r="4887" spans="2:8">
      <c r="B4887" s="13">
        <v>37858</v>
      </c>
      <c r="C4887">
        <v>25.117729000000001</v>
      </c>
      <c r="D4887" s="262">
        <f t="shared" si="155"/>
        <v>-0.66757867573736618</v>
      </c>
      <c r="E4887" s="105">
        <v>-2.9850551418765203E-2</v>
      </c>
      <c r="G4887">
        <v>4880</v>
      </c>
      <c r="H4887">
        <f t="shared" ca="1" si="156"/>
        <v>-3.6281015635117597E-2</v>
      </c>
    </row>
    <row r="4888" spans="2:8">
      <c r="B4888" s="13">
        <v>39611</v>
      </c>
      <c r="C4888">
        <v>75.559921000000003</v>
      </c>
      <c r="D4888" s="262">
        <f t="shared" si="155"/>
        <v>-0.98906171035293788</v>
      </c>
      <c r="E4888" s="105">
        <v>-2.9871564541604154E-2</v>
      </c>
      <c r="G4888">
        <v>4881</v>
      </c>
      <c r="H4888">
        <f t="shared" ca="1" si="156"/>
        <v>-1.7395473995073126E-2</v>
      </c>
    </row>
    <row r="4889" spans="2:8">
      <c r="B4889" s="13">
        <v>44635</v>
      </c>
      <c r="C4889">
        <v>6907.8369140000004</v>
      </c>
      <c r="D4889" s="262">
        <f t="shared" si="155"/>
        <v>6.6956447198345153</v>
      </c>
      <c r="E4889" s="105">
        <v>-2.993729159340338E-2</v>
      </c>
      <c r="G4889">
        <v>4882</v>
      </c>
      <c r="H4889">
        <f t="shared" ca="1" si="156"/>
        <v>7.1901756803933528E-3</v>
      </c>
    </row>
    <row r="4890" spans="2:8">
      <c r="B4890" s="13">
        <v>42485</v>
      </c>
      <c r="C4890">
        <v>897.62939500000005</v>
      </c>
      <c r="D4890" s="262">
        <f t="shared" si="155"/>
        <v>-0.13990143424577153</v>
      </c>
      <c r="E4890" s="105">
        <v>-2.9938049340042766E-2</v>
      </c>
      <c r="G4890">
        <v>4883</v>
      </c>
      <c r="H4890">
        <f t="shared" ca="1" si="156"/>
        <v>-1.8127005165989186E-2</v>
      </c>
    </row>
    <row r="4891" spans="2:8">
      <c r="B4891" s="13">
        <v>43209</v>
      </c>
      <c r="C4891">
        <v>1043.6354980000001</v>
      </c>
      <c r="D4891" s="262">
        <f t="shared" si="155"/>
        <v>37.650942016152115</v>
      </c>
      <c r="E4891" s="105">
        <v>-3.0059057115230405E-2</v>
      </c>
      <c r="G4891">
        <v>4884</v>
      </c>
      <c r="H4891">
        <f t="shared" ca="1" si="156"/>
        <v>1.323397969454594E-2</v>
      </c>
    </row>
    <row r="4892" spans="2:8">
      <c r="B4892" s="13">
        <v>37575</v>
      </c>
      <c r="C4892">
        <v>27.001553999999999</v>
      </c>
      <c r="D4892" s="262">
        <f t="shared" si="155"/>
        <v>-0.60152047493546446</v>
      </c>
      <c r="E4892" s="105">
        <v>-3.0075275476893541E-2</v>
      </c>
      <c r="G4892">
        <v>4885</v>
      </c>
      <c r="H4892">
        <f t="shared" ca="1" si="156"/>
        <v>-3.7502454566391695E-2</v>
      </c>
    </row>
    <row r="4893" spans="2:8">
      <c r="B4893" s="13">
        <v>38540</v>
      </c>
      <c r="C4893">
        <v>67.761459000000002</v>
      </c>
      <c r="D4893" s="262">
        <f t="shared" si="155"/>
        <v>1.1126986668771839</v>
      </c>
      <c r="E4893" s="105">
        <v>-3.0176823897771956E-2</v>
      </c>
      <c r="G4893">
        <v>4886</v>
      </c>
      <c r="H4893">
        <f t="shared" ca="1" si="156"/>
        <v>-5.1518662667702324E-2</v>
      </c>
    </row>
    <row r="4894" spans="2:8">
      <c r="B4894" s="13">
        <v>38132</v>
      </c>
      <c r="C4894">
        <v>32.073414</v>
      </c>
      <c r="D4894" s="262">
        <f t="shared" si="155"/>
        <v>0.34868041442593828</v>
      </c>
      <c r="E4894" s="105">
        <v>-3.0184743596589694E-2</v>
      </c>
      <c r="G4894">
        <v>4887</v>
      </c>
      <c r="H4894">
        <f t="shared" ca="1" si="156"/>
        <v>-5.0058612702490443E-2</v>
      </c>
    </row>
    <row r="4895" spans="2:8">
      <c r="B4895" s="13">
        <v>37783</v>
      </c>
      <c r="C4895">
        <v>23.781330000000001</v>
      </c>
      <c r="D4895" s="262">
        <f t="shared" si="155"/>
        <v>-0.74657518123203681</v>
      </c>
      <c r="E4895" s="105">
        <v>-3.0203673568990147E-2</v>
      </c>
      <c r="G4895">
        <v>4888</v>
      </c>
      <c r="H4895">
        <f t="shared" ca="1" si="156"/>
        <v>-1.2146550963098326E-2</v>
      </c>
    </row>
    <row r="4896" spans="2:8">
      <c r="B4896" s="13">
        <v>40941</v>
      </c>
      <c r="C4896">
        <v>93.839782999999997</v>
      </c>
      <c r="D4896" s="262">
        <f t="shared" si="155"/>
        <v>-0.98872835859243957</v>
      </c>
      <c r="E4896" s="105">
        <v>-3.0210069964759341E-2</v>
      </c>
      <c r="G4896">
        <v>4889</v>
      </c>
      <c r="H4896">
        <f t="shared" ca="1" si="156"/>
        <v>7.6202289802276479E-3</v>
      </c>
    </row>
    <row r="4897" spans="2:8">
      <c r="B4897" s="13">
        <v>44715</v>
      </c>
      <c r="C4897">
        <v>8325.2988280000009</v>
      </c>
      <c r="D4897" s="262">
        <f t="shared" si="155"/>
        <v>9.6077690866790952</v>
      </c>
      <c r="E4897" s="105">
        <v>-3.0237115140376799E-2</v>
      </c>
      <c r="G4897">
        <v>4890</v>
      </c>
      <c r="H4897">
        <f t="shared" ca="1" si="156"/>
        <v>1.6476791072514131E-2</v>
      </c>
    </row>
    <row r="4898" spans="2:8">
      <c r="B4898" s="13">
        <v>42551</v>
      </c>
      <c r="C4898">
        <v>784.83032200000002</v>
      </c>
      <c r="D4898" s="262">
        <f t="shared" si="155"/>
        <v>-0.12939152205288543</v>
      </c>
      <c r="E4898" s="105">
        <v>-3.0257973847668502E-2</v>
      </c>
      <c r="G4898">
        <v>4891</v>
      </c>
      <c r="H4898">
        <f t="shared" ca="1" si="156"/>
        <v>-3.3712640692486746E-3</v>
      </c>
    </row>
    <row r="4899" spans="2:8">
      <c r="B4899" s="13">
        <v>43538</v>
      </c>
      <c r="C4899">
        <v>901.47332800000004</v>
      </c>
      <c r="D4899" s="262">
        <f t="shared" si="155"/>
        <v>7.1575821843486045</v>
      </c>
      <c r="E4899" s="105">
        <v>-3.0313830793807648E-2</v>
      </c>
      <c r="G4899">
        <v>4892</v>
      </c>
      <c r="H4899">
        <f t="shared" ca="1" si="156"/>
        <v>1.6200815615850617E-3</v>
      </c>
    </row>
    <row r="4900" spans="2:8">
      <c r="B4900" s="13">
        <v>40512</v>
      </c>
      <c r="C4900">
        <v>110.50741600000001</v>
      </c>
      <c r="D4900" s="262">
        <f t="shared" si="155"/>
        <v>-0.8537019264472685</v>
      </c>
      <c r="E4900" s="105">
        <v>-3.0391093013973365E-2</v>
      </c>
      <c r="G4900">
        <v>4893</v>
      </c>
      <c r="H4900">
        <f t="shared" ca="1" si="156"/>
        <v>-2.0543605533657885E-2</v>
      </c>
    </row>
    <row r="4901" spans="2:8">
      <c r="B4901" s="13">
        <v>42919</v>
      </c>
      <c r="C4901">
        <v>755.35797100000002</v>
      </c>
      <c r="D4901" s="262">
        <f t="shared" si="155"/>
        <v>0.26654514724445133</v>
      </c>
      <c r="E4901" s="105">
        <v>-3.0411041191579485E-2</v>
      </c>
      <c r="G4901">
        <v>4894</v>
      </c>
      <c r="H4901">
        <f t="shared" ca="1" si="156"/>
        <v>-3.7286138454191584E-2</v>
      </c>
    </row>
    <row r="4902" spans="2:8">
      <c r="B4902" s="13">
        <v>42200</v>
      </c>
      <c r="C4902">
        <v>596.39245600000004</v>
      </c>
      <c r="D4902" s="262">
        <f t="shared" si="155"/>
        <v>-0.91133777125205684</v>
      </c>
      <c r="E4902" s="105">
        <v>-3.0413497522366162E-2</v>
      </c>
      <c r="G4902">
        <v>4895</v>
      </c>
      <c r="H4902">
        <f t="shared" ca="1" si="156"/>
        <v>2.3148178044580831E-2</v>
      </c>
    </row>
    <row r="4903" spans="2:8">
      <c r="B4903" s="13">
        <v>45054</v>
      </c>
      <c r="C4903">
        <v>6726.5673829999996</v>
      </c>
      <c r="D4903" s="262">
        <f t="shared" si="155"/>
        <v>150.89213233055949</v>
      </c>
      <c r="E4903">
        <v>-3.0413573108125393E-2</v>
      </c>
      <c r="G4903">
        <v>4896</v>
      </c>
      <c r="H4903">
        <f t="shared" ca="1" si="156"/>
        <v>-1.9820062386518546E-2</v>
      </c>
    </row>
    <row r="4904" spans="2:8">
      <c r="B4904" s="13">
        <v>39944</v>
      </c>
      <c r="C4904">
        <v>44.285159999999998</v>
      </c>
      <c r="D4904" s="262">
        <f t="shared" si="155"/>
        <v>-0.21270885451072202</v>
      </c>
      <c r="E4904" s="105">
        <v>-3.0477551077239949E-2</v>
      </c>
      <c r="G4904">
        <v>4897</v>
      </c>
      <c r="H4904">
        <f t="shared" ca="1" si="156"/>
        <v>3.5261879280698447E-2</v>
      </c>
    </row>
    <row r="4905" spans="2:8">
      <c r="B4905" s="13">
        <v>39973</v>
      </c>
      <c r="C4905">
        <v>56.250042000000001</v>
      </c>
      <c r="D4905" s="262">
        <f t="shared" si="155"/>
        <v>0.96377283455891283</v>
      </c>
      <c r="E4905" s="105">
        <v>-3.0479997016121318E-2</v>
      </c>
      <c r="G4905">
        <v>4898</v>
      </c>
      <c r="H4905">
        <f t="shared" ca="1" si="156"/>
        <v>-2.3264246588726268E-2</v>
      </c>
    </row>
    <row r="4906" spans="2:8">
      <c r="B4906" s="13">
        <v>37925</v>
      </c>
      <c r="C4906">
        <v>28.643864000000001</v>
      </c>
      <c r="D4906" s="262">
        <f t="shared" si="155"/>
        <v>-0.28416575325143334</v>
      </c>
      <c r="E4906" s="105">
        <v>-3.0517782589635906E-2</v>
      </c>
      <c r="G4906">
        <v>4899</v>
      </c>
      <c r="H4906">
        <f t="shared" ca="1" si="156"/>
        <v>-4.3463761300660382E-2</v>
      </c>
    </row>
    <row r="4907" spans="2:8">
      <c r="B4907" s="13">
        <v>39931</v>
      </c>
      <c r="C4907">
        <v>40.014659999999999</v>
      </c>
      <c r="D4907" s="262">
        <f t="shared" si="155"/>
        <v>-0.20315754220035059</v>
      </c>
      <c r="E4907" s="105">
        <v>-3.0537915387082084E-2</v>
      </c>
      <c r="G4907">
        <v>4900</v>
      </c>
      <c r="H4907">
        <f t="shared" ca="1" si="156"/>
        <v>-1.3772499273557594E-2</v>
      </c>
    </row>
    <row r="4908" spans="2:8">
      <c r="B4908" s="13">
        <v>38341</v>
      </c>
      <c r="C4908">
        <v>50.216526000000002</v>
      </c>
      <c r="D4908" s="262">
        <f t="shared" si="155"/>
        <v>-0.95536816817362591</v>
      </c>
      <c r="E4908" s="105">
        <v>-3.0585970241795195E-2</v>
      </c>
      <c r="G4908">
        <v>4901</v>
      </c>
      <c r="H4908">
        <f t="shared" ca="1" si="156"/>
        <v>-1.7992151926070357E-2</v>
      </c>
    </row>
    <row r="4909" spans="2:8">
      <c r="B4909" s="13">
        <v>43244</v>
      </c>
      <c r="C4909">
        <v>1125.128052</v>
      </c>
      <c r="D4909" s="262">
        <f t="shared" si="155"/>
        <v>-3.0722127642460275E-3</v>
      </c>
      <c r="E4909" s="105">
        <v>-3.0623897090241894E-2</v>
      </c>
      <c r="G4909">
        <v>4902</v>
      </c>
      <c r="H4909">
        <f t="shared" ca="1" si="156"/>
        <v>2.8345716340408968E-2</v>
      </c>
    </row>
    <row r="4910" spans="2:8">
      <c r="B4910" s="13">
        <v>44078</v>
      </c>
      <c r="C4910">
        <v>1128.595337</v>
      </c>
      <c r="D4910" s="262">
        <f t="shared" si="155"/>
        <v>0.23722967494239844</v>
      </c>
      <c r="E4910" s="105">
        <v>-3.0707607042853389E-2</v>
      </c>
      <c r="G4910">
        <v>4903</v>
      </c>
      <c r="H4910">
        <f t="shared" ca="1" si="156"/>
        <v>4.7132215884140904E-2</v>
      </c>
    </row>
    <row r="4911" spans="2:8">
      <c r="B4911" s="13">
        <v>43567</v>
      </c>
      <c r="C4911">
        <v>912.19549600000005</v>
      </c>
      <c r="D4911" s="262">
        <f t="shared" si="155"/>
        <v>5.4375811044304312</v>
      </c>
      <c r="E4911" s="105">
        <v>-3.0750656180104762E-2</v>
      </c>
      <c r="G4911">
        <v>4904</v>
      </c>
      <c r="H4911">
        <f t="shared" ca="1" si="156"/>
        <v>-7.1973971964709614E-3</v>
      </c>
    </row>
    <row r="4912" spans="2:8">
      <c r="B4912" s="13">
        <v>41617</v>
      </c>
      <c r="C4912">
        <v>141.698486</v>
      </c>
      <c r="D4912" s="262">
        <f t="shared" si="155"/>
        <v>-0.80781643825385963</v>
      </c>
      <c r="E4912" s="105">
        <v>-3.0766819998896335E-2</v>
      </c>
      <c r="G4912">
        <v>4905</v>
      </c>
      <c r="H4912">
        <f t="shared" ca="1" si="156"/>
        <v>-2.0008344877984918E-2</v>
      </c>
    </row>
    <row r="4913" spans="2:8">
      <c r="B4913" s="13">
        <v>43957</v>
      </c>
      <c r="C4913">
        <v>737.308044</v>
      </c>
      <c r="D4913" s="262">
        <f t="shared" si="155"/>
        <v>24.539529012993707</v>
      </c>
      <c r="E4913" s="105">
        <v>-3.0777022408185556E-2</v>
      </c>
      <c r="G4913">
        <v>4906</v>
      </c>
      <c r="H4913">
        <f t="shared" ca="1" si="156"/>
        <v>-0.10431157580661125</v>
      </c>
    </row>
    <row r="4914" spans="2:8">
      <c r="B4914" s="13">
        <v>37628</v>
      </c>
      <c r="C4914">
        <v>28.869288999999998</v>
      </c>
      <c r="D4914" s="262">
        <f t="shared" si="155"/>
        <v>-0.89480518752699711</v>
      </c>
      <c r="E4914" s="105">
        <v>-3.081051046255253E-2</v>
      </c>
      <c r="G4914">
        <v>4907</v>
      </c>
      <c r="H4914">
        <f t="shared" ca="1" si="156"/>
        <v>-1.5230990817570164E-2</v>
      </c>
    </row>
    <row r="4915" spans="2:8">
      <c r="B4915" s="13">
        <v>41969</v>
      </c>
      <c r="C4915">
        <v>274.43643200000002</v>
      </c>
      <c r="D4915" s="262">
        <f t="shared" si="155"/>
        <v>-0.45122899228919916</v>
      </c>
      <c r="E4915" s="105">
        <v>-3.0811162344242696E-2</v>
      </c>
      <c r="G4915">
        <v>4908</v>
      </c>
      <c r="H4915">
        <f t="shared" ca="1" si="156"/>
        <v>8.2303767650865181E-2</v>
      </c>
    </row>
    <row r="4916" spans="2:8">
      <c r="B4916" s="13">
        <v>42122</v>
      </c>
      <c r="C4916">
        <v>500.092804</v>
      </c>
      <c r="D4916" s="262">
        <f t="shared" si="155"/>
        <v>4.5421755766982086</v>
      </c>
      <c r="E4916" s="105">
        <v>-3.086458175165472E-2</v>
      </c>
      <c r="G4916">
        <v>4909</v>
      </c>
      <c r="H4916">
        <f t="shared" ca="1" si="156"/>
        <v>-1.3854370130954259E-2</v>
      </c>
    </row>
    <row r="4917" spans="2:8">
      <c r="B4917" s="13">
        <v>41324</v>
      </c>
      <c r="C4917">
        <v>90.234024000000005</v>
      </c>
      <c r="D4917" s="262">
        <f t="shared" si="155"/>
        <v>0.47061304912288615</v>
      </c>
      <c r="E4917" s="105">
        <v>-3.0927884209863588E-2</v>
      </c>
      <c r="G4917">
        <v>4910</v>
      </c>
      <c r="H4917">
        <f t="shared" ca="1" si="156"/>
        <v>-6.7464603115258218E-2</v>
      </c>
    </row>
    <row r="4918" spans="2:8">
      <c r="B4918" s="13">
        <v>38930</v>
      </c>
      <c r="C4918">
        <v>61.358100999999998</v>
      </c>
      <c r="D4918" s="262">
        <f t="shared" si="155"/>
        <v>-0.93234665259698113</v>
      </c>
      <c r="E4918" s="105">
        <v>-3.0933662244880398E-2</v>
      </c>
      <c r="G4918">
        <v>4911</v>
      </c>
      <c r="H4918">
        <f t="shared" ca="1" si="156"/>
        <v>1.2330460603682401E-2</v>
      </c>
    </row>
    <row r="4919" spans="2:8">
      <c r="B4919" s="13">
        <v>42335</v>
      </c>
      <c r="C4919">
        <v>906.948486</v>
      </c>
      <c r="D4919" s="262">
        <f t="shared" si="155"/>
        <v>7.9002529581822936</v>
      </c>
      <c r="E4919" s="105">
        <v>-3.0958007731644137E-2</v>
      </c>
      <c r="G4919">
        <v>4912</v>
      </c>
      <c r="H4919">
        <f t="shared" ca="1" si="156"/>
        <v>-8.9038244403671502E-2</v>
      </c>
    </row>
    <row r="4920" spans="2:8">
      <c r="B4920" s="13">
        <v>39177</v>
      </c>
      <c r="C4920">
        <v>101.901428</v>
      </c>
      <c r="D4920" s="262">
        <f t="shared" si="155"/>
        <v>2.5655472055039237</v>
      </c>
      <c r="E4920" s="105">
        <v>-3.0985428079391322E-2</v>
      </c>
      <c r="G4920">
        <v>4913</v>
      </c>
      <c r="H4920">
        <f t="shared" ca="1" si="156"/>
        <v>2.3648920551085622E-2</v>
      </c>
    </row>
    <row r="4921" spans="2:8">
      <c r="B4921" s="13">
        <v>37951</v>
      </c>
      <c r="C4921">
        <v>28.579464000000002</v>
      </c>
      <c r="D4921" s="262">
        <f t="shared" si="155"/>
        <v>-0.94370588959555879</v>
      </c>
      <c r="E4921" s="105">
        <v>-3.1113403454962527E-2</v>
      </c>
      <c r="G4921">
        <v>4914</v>
      </c>
      <c r="H4921">
        <f t="shared" ca="1" si="156"/>
        <v>-5.1215158345757697E-3</v>
      </c>
    </row>
    <row r="4922" spans="2:8">
      <c r="B4922" s="13">
        <v>42136</v>
      </c>
      <c r="C4922">
        <v>507.68124399999999</v>
      </c>
      <c r="D4922" s="262">
        <f t="shared" si="155"/>
        <v>5.2875601815862945</v>
      </c>
      <c r="E4922" s="105">
        <v>-3.1132169286627643E-2</v>
      </c>
      <c r="G4922">
        <v>4915</v>
      </c>
      <c r="H4922">
        <f t="shared" ca="1" si="156"/>
        <v>2.1902231382819764E-3</v>
      </c>
    </row>
    <row r="4923" spans="2:8">
      <c r="B4923" s="13">
        <v>41359</v>
      </c>
      <c r="C4923">
        <v>80.743758999999997</v>
      </c>
      <c r="D4923" s="262">
        <f t="shared" si="155"/>
        <v>-0.87125934589281173</v>
      </c>
      <c r="E4923" s="105">
        <v>-3.115164416674911E-2</v>
      </c>
      <c r="G4923">
        <v>4916</v>
      </c>
      <c r="H4923">
        <f t="shared" ca="1" si="156"/>
        <v>-9.6894641123965904E-3</v>
      </c>
    </row>
    <row r="4924" spans="2:8">
      <c r="B4924" s="13">
        <v>43753</v>
      </c>
      <c r="C4924">
        <v>627.18151899999998</v>
      </c>
      <c r="D4924" s="262">
        <f t="shared" si="155"/>
        <v>8.3479530017814376</v>
      </c>
      <c r="E4924" s="105">
        <v>-3.1180259712419514E-2</v>
      </c>
      <c r="G4924">
        <v>4917</v>
      </c>
      <c r="H4924">
        <f t="shared" ca="1" si="156"/>
        <v>3.1825846653636074E-2</v>
      </c>
    </row>
    <row r="4925" spans="2:8">
      <c r="B4925" s="13">
        <v>38618</v>
      </c>
      <c r="C4925">
        <v>67.092926000000006</v>
      </c>
      <c r="D4925" s="262">
        <f t="shared" si="155"/>
        <v>-0.98770807203117816</v>
      </c>
      <c r="E4925" s="105">
        <v>-3.1188143288143441E-2</v>
      </c>
      <c r="G4925">
        <v>4918</v>
      </c>
      <c r="H4925">
        <f t="shared" ca="1" si="156"/>
        <v>-4.942682986592558E-2</v>
      </c>
    </row>
    <row r="4926" spans="2:8">
      <c r="B4926" s="13">
        <v>44558</v>
      </c>
      <c r="C4926">
        <v>5458.2915039999998</v>
      </c>
      <c r="D4926" s="262">
        <f t="shared" si="155"/>
        <v>75.066800866719447</v>
      </c>
      <c r="E4926" s="105">
        <v>-3.1189181663823281E-2</v>
      </c>
      <c r="G4926">
        <v>4919</v>
      </c>
      <c r="H4926">
        <f t="shared" ca="1" si="156"/>
        <v>-7.0192253379556509E-3</v>
      </c>
    </row>
    <row r="4927" spans="2:8">
      <c r="B4927" s="13">
        <v>38946</v>
      </c>
      <c r="C4927">
        <v>71.756553999999994</v>
      </c>
      <c r="D4927" s="262">
        <f t="shared" si="155"/>
        <v>-0.99124359449647648</v>
      </c>
      <c r="E4927" s="105">
        <v>-3.1249992827854629E-2</v>
      </c>
      <c r="G4927">
        <v>4920</v>
      </c>
      <c r="H4927">
        <f t="shared" ca="1" si="156"/>
        <v>2.3641655832611179E-2</v>
      </c>
    </row>
    <row r="4928" spans="2:8">
      <c r="B4928" s="13">
        <v>45245</v>
      </c>
      <c r="C4928">
        <v>8194.75</v>
      </c>
      <c r="D4928" s="262">
        <f t="shared" si="155"/>
        <v>9.4190183677487944</v>
      </c>
      <c r="E4928">
        <v>-3.1256140247997541E-2</v>
      </c>
      <c r="G4928">
        <v>4921</v>
      </c>
      <c r="H4928">
        <f t="shared" ca="1" si="156"/>
        <v>5.0956317441373826E-3</v>
      </c>
    </row>
    <row r="4929" spans="2:8">
      <c r="B4929" s="13">
        <v>42229</v>
      </c>
      <c r="C4929">
        <v>786.51843299999996</v>
      </c>
      <c r="D4929" s="262">
        <f t="shared" si="155"/>
        <v>-0.88728191779126642</v>
      </c>
      <c r="E4929" s="105">
        <v>-3.1299689181592143E-2</v>
      </c>
      <c r="G4929">
        <v>4922</v>
      </c>
      <c r="H4929">
        <f t="shared" ca="1" si="156"/>
        <v>-1.0754506984375434E-2</v>
      </c>
    </row>
    <row r="4930" spans="2:8">
      <c r="B4930" s="13">
        <v>45070</v>
      </c>
      <c r="C4930">
        <v>6977.7485349999997</v>
      </c>
      <c r="D4930" s="262">
        <f t="shared" si="155"/>
        <v>185.28143769388831</v>
      </c>
      <c r="E4930">
        <v>-3.147634499036947E-2</v>
      </c>
      <c r="G4930">
        <v>4923</v>
      </c>
      <c r="H4930">
        <f t="shared" ca="1" si="156"/>
        <v>-2.0965582621259884E-2</v>
      </c>
    </row>
    <row r="4931" spans="2:8">
      <c r="B4931" s="13">
        <v>38182</v>
      </c>
      <c r="C4931">
        <v>37.458098999999997</v>
      </c>
      <c r="D4931" s="262">
        <f t="shared" si="155"/>
        <v>0.37495860415751897</v>
      </c>
      <c r="E4931" s="105">
        <v>-3.147902055375118E-2</v>
      </c>
      <c r="G4931">
        <v>4924</v>
      </c>
      <c r="H4931">
        <f t="shared" ca="1" si="156"/>
        <v>-5.5097746924745311E-2</v>
      </c>
    </row>
    <row r="4932" spans="2:8">
      <c r="B4932" s="13">
        <v>37559</v>
      </c>
      <c r="C4932">
        <v>27.243074</v>
      </c>
      <c r="D4932" s="262">
        <f t="shared" si="155"/>
        <v>-0.91595483990600457</v>
      </c>
      <c r="E4932" s="105">
        <v>-3.1482234503740089E-2</v>
      </c>
      <c r="G4932">
        <v>4925</v>
      </c>
      <c r="H4932">
        <f t="shared" ca="1" si="156"/>
        <v>6.6229017187213413E-2</v>
      </c>
    </row>
    <row r="4933" spans="2:8">
      <c r="B4933" s="13">
        <v>42017</v>
      </c>
      <c r="C4933">
        <v>324.14804099999998</v>
      </c>
      <c r="D4933" s="262">
        <f t="shared" si="155"/>
        <v>2.8967202760762754</v>
      </c>
      <c r="E4933" s="105">
        <v>-3.1498396187206561E-2</v>
      </c>
      <c r="G4933">
        <v>4926</v>
      </c>
      <c r="H4933">
        <f t="shared" ca="1" si="156"/>
        <v>3.6023171158443682E-3</v>
      </c>
    </row>
    <row r="4934" spans="2:8">
      <c r="B4934" s="13">
        <v>40785</v>
      </c>
      <c r="C4934">
        <v>83.184837000000002</v>
      </c>
      <c r="D4934" s="262">
        <f t="shared" si="155"/>
        <v>-0.92629457022965489</v>
      </c>
      <c r="E4934" s="105">
        <v>-3.156594771740448E-2</v>
      </c>
      <c r="G4934">
        <v>4927</v>
      </c>
      <c r="H4934">
        <f t="shared" ca="1" si="156"/>
        <v>1.3933875072675308E-3</v>
      </c>
    </row>
    <row r="4935" spans="2:8">
      <c r="B4935" s="13">
        <v>43217</v>
      </c>
      <c r="C4935">
        <v>1128.612061</v>
      </c>
      <c r="D4935" s="262">
        <f t="shared" si="155"/>
        <v>12.542271913219036</v>
      </c>
      <c r="E4935" s="105">
        <v>-3.162868549348169E-2</v>
      </c>
      <c r="G4935">
        <v>4928</v>
      </c>
      <c r="H4935">
        <f t="shared" ca="1" si="156"/>
        <v>-3.4236710909940536E-2</v>
      </c>
    </row>
    <row r="4936" spans="2:8">
      <c r="B4936" s="13">
        <v>41361</v>
      </c>
      <c r="C4936">
        <v>83.339934999999997</v>
      </c>
      <c r="D4936" s="262">
        <f t="shared" ref="D4936:D4999" si="157">(C4936-C4937)/C4937</f>
        <v>2.2635795206191891</v>
      </c>
      <c r="E4936" s="105">
        <v>-3.1685733045842691E-2</v>
      </c>
      <c r="G4936">
        <v>4929</v>
      </c>
      <c r="H4936">
        <f t="shared" ca="1" si="156"/>
        <v>4.8682792109568579E-2</v>
      </c>
    </row>
    <row r="4937" spans="2:8">
      <c r="B4937" s="13">
        <v>38077</v>
      </c>
      <c r="C4937">
        <v>25.536358</v>
      </c>
      <c r="D4937" s="262">
        <f t="shared" si="157"/>
        <v>-0.96330555708610588</v>
      </c>
      <c r="E4937" s="105">
        <v>-3.1746228551627405E-2</v>
      </c>
      <c r="G4937">
        <v>4930</v>
      </c>
      <c r="H4937">
        <f t="shared" ref="H4937:H5000" ca="1" si="158">_xlfn.NORM.INV(RAND(),N$9,N$10)</f>
        <v>-1.1470304604337733E-2</v>
      </c>
    </row>
    <row r="4938" spans="2:8">
      <c r="B4938" s="13">
        <v>42891</v>
      </c>
      <c r="C4938">
        <v>695.91894500000001</v>
      </c>
      <c r="D4938" s="262">
        <f t="shared" si="157"/>
        <v>1.8289028300485675</v>
      </c>
      <c r="E4938" s="105">
        <v>-3.1762068652213815E-2</v>
      </c>
      <c r="G4938">
        <v>4931</v>
      </c>
      <c r="H4938">
        <f t="shared" ca="1" si="158"/>
        <v>2.5781705880851724E-3</v>
      </c>
    </row>
    <row r="4939" spans="2:8">
      <c r="B4939" s="13">
        <v>41754</v>
      </c>
      <c r="C4939">
        <v>246.003128</v>
      </c>
      <c r="D4939" s="262">
        <f t="shared" si="157"/>
        <v>1.5207183816685526</v>
      </c>
      <c r="E4939" s="105">
        <v>-3.1795041173081039E-2</v>
      </c>
      <c r="G4939">
        <v>4932</v>
      </c>
      <c r="H4939">
        <f t="shared" ca="1" si="158"/>
        <v>1.623301970360955E-3</v>
      </c>
    </row>
    <row r="4940" spans="2:8">
      <c r="B4940" s="13">
        <v>39094</v>
      </c>
      <c r="C4940">
        <v>97.592467999999997</v>
      </c>
      <c r="D4940" s="262">
        <f t="shared" si="157"/>
        <v>0.31661159720523291</v>
      </c>
      <c r="E4940" s="105">
        <v>-3.1796529671109443E-2</v>
      </c>
      <c r="G4940">
        <v>4933</v>
      </c>
      <c r="H4940">
        <f t="shared" ca="1" si="158"/>
        <v>9.1291866485867495E-3</v>
      </c>
    </row>
    <row r="4941" spans="2:8">
      <c r="B4941" s="13">
        <v>39605</v>
      </c>
      <c r="C4941">
        <v>74.123962000000006</v>
      </c>
      <c r="D4941" s="262">
        <f t="shared" si="157"/>
        <v>0.23239646835199804</v>
      </c>
      <c r="E4941" s="105">
        <v>-3.1813923224074267E-2</v>
      </c>
      <c r="G4941">
        <v>4934</v>
      </c>
      <c r="H4941">
        <f t="shared" ca="1" si="158"/>
        <v>9.3600249685560442E-3</v>
      </c>
    </row>
    <row r="4942" spans="2:8">
      <c r="B4942" s="13">
        <v>39542</v>
      </c>
      <c r="C4942">
        <v>60.146197999999998</v>
      </c>
      <c r="D4942" s="262">
        <f t="shared" si="157"/>
        <v>-0.94980661888155582</v>
      </c>
      <c r="E4942" s="105">
        <v>-3.1889982399242858E-2</v>
      </c>
      <c r="G4942">
        <v>4935</v>
      </c>
      <c r="H4942">
        <f t="shared" ca="1" si="158"/>
        <v>-1.3358187720512501E-2</v>
      </c>
    </row>
    <row r="4943" spans="2:8">
      <c r="B4943" s="13">
        <v>44083</v>
      </c>
      <c r="C4943">
        <v>1198.2894289999999</v>
      </c>
      <c r="D4943" s="262">
        <f t="shared" si="157"/>
        <v>3.1928798170291302</v>
      </c>
      <c r="E4943" s="105">
        <v>-3.1897597740672259E-2</v>
      </c>
      <c r="G4943">
        <v>4936</v>
      </c>
      <c r="H4943">
        <f t="shared" ca="1" si="158"/>
        <v>3.7119645152396965E-4</v>
      </c>
    </row>
    <row r="4944" spans="2:8">
      <c r="B4944" s="13">
        <v>41701</v>
      </c>
      <c r="C4944">
        <v>285.79150399999997</v>
      </c>
      <c r="D4944" s="262">
        <f t="shared" si="157"/>
        <v>-0.74342736485238414</v>
      </c>
      <c r="E4944" s="105">
        <v>-3.1913070553217529E-2</v>
      </c>
      <c r="G4944">
        <v>4937</v>
      </c>
      <c r="H4944">
        <f t="shared" ca="1" si="158"/>
        <v>2.6066370321260156E-2</v>
      </c>
    </row>
    <row r="4945" spans="2:8">
      <c r="B4945" s="13">
        <v>44076</v>
      </c>
      <c r="C4945">
        <v>1113.88147</v>
      </c>
      <c r="D4945" s="262">
        <f t="shared" si="157"/>
        <v>48.734313706623567</v>
      </c>
      <c r="E4945" s="105">
        <v>-3.1926659101049276E-2</v>
      </c>
      <c r="G4945">
        <v>4938</v>
      </c>
      <c r="H4945">
        <f t="shared" ca="1" si="158"/>
        <v>-1.8105398999426505E-2</v>
      </c>
    </row>
    <row r="4946" spans="2:8">
      <c r="B4946" s="13">
        <v>37699</v>
      </c>
      <c r="C4946">
        <v>22.396639</v>
      </c>
      <c r="D4946" s="262">
        <f t="shared" si="157"/>
        <v>-0.96815859179120178</v>
      </c>
      <c r="E4946" s="105">
        <v>-3.2011264239079275E-2</v>
      </c>
      <c r="G4946">
        <v>4939</v>
      </c>
      <c r="H4946">
        <f t="shared" ca="1" si="158"/>
        <v>-5.9869488323288957E-3</v>
      </c>
    </row>
    <row r="4947" spans="2:8">
      <c r="B4947" s="13">
        <v>42830</v>
      </c>
      <c r="C4947">
        <v>703.38091999999995</v>
      </c>
      <c r="D4947" s="262">
        <f t="shared" si="157"/>
        <v>20.583621680216066</v>
      </c>
      <c r="E4947" s="105">
        <v>-3.2026257961929018E-2</v>
      </c>
      <c r="G4947">
        <v>4940</v>
      </c>
      <c r="H4947">
        <f t="shared" ca="1" si="158"/>
        <v>4.1638331366093281E-2</v>
      </c>
    </row>
    <row r="4948" spans="2:8">
      <c r="B4948" s="13">
        <v>37490</v>
      </c>
      <c r="C4948">
        <v>32.588642</v>
      </c>
      <c r="D4948" s="262">
        <f t="shared" si="157"/>
        <v>-0.49845325094018927</v>
      </c>
      <c r="E4948" s="105">
        <v>-3.2042078905016133E-2</v>
      </c>
      <c r="G4948">
        <v>4941</v>
      </c>
      <c r="H4948">
        <f t="shared" ca="1" si="158"/>
        <v>-2.7536200418525624E-2</v>
      </c>
    </row>
    <row r="4949" spans="2:8">
      <c r="B4949" s="13">
        <v>38538</v>
      </c>
      <c r="C4949">
        <v>64.976280000000003</v>
      </c>
      <c r="D4949" s="262">
        <f t="shared" si="157"/>
        <v>-0.35537362166019426</v>
      </c>
      <c r="E4949" s="105">
        <v>-3.2049775928592643E-2</v>
      </c>
      <c r="G4949">
        <v>4942</v>
      </c>
      <c r="H4949">
        <f t="shared" ca="1" si="158"/>
        <v>-3.4404813641051683E-2</v>
      </c>
    </row>
    <row r="4950" spans="2:8">
      <c r="B4950" s="13">
        <v>40725</v>
      </c>
      <c r="C4950">
        <v>100.796806</v>
      </c>
      <c r="D4950" s="262">
        <f t="shared" si="157"/>
        <v>-0.87778731574809821</v>
      </c>
      <c r="E4950" s="105">
        <v>-3.2072878156814671E-2</v>
      </c>
      <c r="G4950">
        <v>4943</v>
      </c>
      <c r="H4950">
        <f t="shared" ca="1" si="158"/>
        <v>-9.8293167905302067E-3</v>
      </c>
    </row>
    <row r="4951" spans="2:8">
      <c r="B4951" s="13">
        <v>42289</v>
      </c>
      <c r="C4951">
        <v>824.76550299999997</v>
      </c>
      <c r="D4951" s="262">
        <f t="shared" si="157"/>
        <v>-5.171226324185231E-2</v>
      </c>
      <c r="E4951" s="105">
        <v>-3.2076870675501912E-2</v>
      </c>
      <c r="G4951">
        <v>4944</v>
      </c>
      <c r="H4951">
        <f t="shared" ca="1" si="158"/>
        <v>5.6686561340478857E-2</v>
      </c>
    </row>
    <row r="4952" spans="2:8">
      <c r="B4952" s="13">
        <v>42278</v>
      </c>
      <c r="C4952">
        <v>869.74182099999996</v>
      </c>
      <c r="D4952" s="262">
        <f t="shared" si="157"/>
        <v>26.185462831269973</v>
      </c>
      <c r="E4952" s="105">
        <v>-3.2140211148363185E-2</v>
      </c>
      <c r="G4952">
        <v>4945</v>
      </c>
      <c r="H4952">
        <f t="shared" ca="1" si="158"/>
        <v>-8.1974295251156862E-3</v>
      </c>
    </row>
    <row r="4953" spans="2:8">
      <c r="B4953" s="13">
        <v>37515</v>
      </c>
      <c r="C4953">
        <v>31.992901</v>
      </c>
      <c r="D4953" s="262">
        <f t="shared" si="157"/>
        <v>-4.2455539127363731E-2</v>
      </c>
      <c r="E4953" s="105">
        <v>-3.2148131377290237E-2</v>
      </c>
      <c r="G4953">
        <v>4946</v>
      </c>
      <c r="H4953">
        <f t="shared" ca="1" si="158"/>
        <v>-5.2242911538937349E-2</v>
      </c>
    </row>
    <row r="4954" spans="2:8">
      <c r="B4954" s="13">
        <v>39790</v>
      </c>
      <c r="C4954">
        <v>33.4114</v>
      </c>
      <c r="D4954" s="262">
        <f t="shared" si="157"/>
        <v>-0.99671096265556991</v>
      </c>
      <c r="E4954" s="105">
        <v>-3.2152482346647665E-2</v>
      </c>
      <c r="G4954">
        <v>4947</v>
      </c>
      <c r="H4954">
        <f t="shared" ca="1" si="158"/>
        <v>5.1669327972210619E-4</v>
      </c>
    </row>
    <row r="4955" spans="2:8">
      <c r="B4955" s="13">
        <v>44785</v>
      </c>
      <c r="C4955">
        <v>10158.413086</v>
      </c>
      <c r="D4955" s="262">
        <f t="shared" si="157"/>
        <v>0.77430934357195047</v>
      </c>
      <c r="E4955" s="105">
        <v>-3.2238122188145334E-2</v>
      </c>
      <c r="G4955">
        <v>4948</v>
      </c>
      <c r="H4955">
        <f t="shared" ca="1" si="158"/>
        <v>5.9916841698910714E-3</v>
      </c>
    </row>
    <row r="4956" spans="2:8">
      <c r="B4956" s="13">
        <v>44568</v>
      </c>
      <c r="C4956">
        <v>5725.2773440000001</v>
      </c>
      <c r="D4956" s="262">
        <f t="shared" si="157"/>
        <v>90.738562217596112</v>
      </c>
      <c r="E4956" s="105">
        <v>-3.2271354953850771E-2</v>
      </c>
      <c r="G4956">
        <v>4949</v>
      </c>
      <c r="H4956">
        <f t="shared" ca="1" si="158"/>
        <v>3.3391939148690555E-2</v>
      </c>
    </row>
    <row r="4957" spans="2:8">
      <c r="B4957" s="13">
        <v>38937</v>
      </c>
      <c r="C4957">
        <v>62.408622999999999</v>
      </c>
      <c r="D4957" s="262">
        <f t="shared" si="157"/>
        <v>-0.99193570489149197</v>
      </c>
      <c r="E4957" s="105">
        <v>-3.2302429700166696E-2</v>
      </c>
      <c r="G4957">
        <v>4950</v>
      </c>
      <c r="H4957">
        <f t="shared" ca="1" si="158"/>
        <v>-4.2993791281411821E-2</v>
      </c>
    </row>
    <row r="4958" spans="2:8">
      <c r="B4958" s="13">
        <v>44756</v>
      </c>
      <c r="C4958">
        <v>7738.8813479999999</v>
      </c>
      <c r="D4958" s="262">
        <f t="shared" si="157"/>
        <v>49.603295791725124</v>
      </c>
      <c r="E4958" s="105">
        <v>-3.2385939125615403E-2</v>
      </c>
      <c r="G4958">
        <v>4951</v>
      </c>
      <c r="H4958">
        <f t="shared" ca="1" si="158"/>
        <v>-4.3032733395708379E-2</v>
      </c>
    </row>
    <row r="4959" spans="2:8">
      <c r="B4959" s="13">
        <v>41625</v>
      </c>
      <c r="C4959">
        <v>152.93235799999999</v>
      </c>
      <c r="D4959" s="262">
        <f t="shared" si="157"/>
        <v>0.76927408889747362</v>
      </c>
      <c r="E4959" s="105">
        <v>-3.2422323827102514E-2</v>
      </c>
      <c r="G4959">
        <v>4952</v>
      </c>
      <c r="H4959">
        <f t="shared" ca="1" si="158"/>
        <v>-2.064156283649126E-2</v>
      </c>
    </row>
    <row r="4960" spans="2:8">
      <c r="B4960" s="13">
        <v>41340</v>
      </c>
      <c r="C4960">
        <v>86.437911999999997</v>
      </c>
      <c r="D4960" s="262">
        <f t="shared" si="157"/>
        <v>-0.91952843746683577</v>
      </c>
      <c r="E4960" s="105">
        <v>-3.2478643078738122E-2</v>
      </c>
      <c r="G4960">
        <v>4953</v>
      </c>
      <c r="H4960">
        <f t="shared" ca="1" si="158"/>
        <v>2.7148343186033465E-2</v>
      </c>
    </row>
    <row r="4961" spans="2:8">
      <c r="B4961" s="13">
        <v>43227</v>
      </c>
      <c r="C4961">
        <v>1074.1423339999999</v>
      </c>
      <c r="D4961" s="262">
        <f t="shared" si="157"/>
        <v>8.691979921636559</v>
      </c>
      <c r="E4961" s="105">
        <v>-3.2482319250441934E-2</v>
      </c>
      <c r="G4961">
        <v>4954</v>
      </c>
      <c r="H4961">
        <f t="shared" ca="1" si="158"/>
        <v>-4.7893737455946286E-2</v>
      </c>
    </row>
    <row r="4962" spans="2:8">
      <c r="B4962" s="13">
        <v>40245</v>
      </c>
      <c r="C4962">
        <v>110.827957</v>
      </c>
      <c r="D4962" s="262">
        <f t="shared" si="157"/>
        <v>4.1032307905591758E-2</v>
      </c>
      <c r="E4962" s="105">
        <v>-3.2506486944035365E-2</v>
      </c>
      <c r="G4962">
        <v>4955</v>
      </c>
      <c r="H4962">
        <f t="shared" ca="1" si="158"/>
        <v>2.6378653056375934E-2</v>
      </c>
    </row>
    <row r="4963" spans="2:8">
      <c r="B4963" s="13">
        <v>39111</v>
      </c>
      <c r="C4963">
        <v>106.459671</v>
      </c>
      <c r="D4963" s="262">
        <f t="shared" si="157"/>
        <v>0.21105928973735441</v>
      </c>
      <c r="E4963" s="105">
        <v>-3.2524208393839016E-2</v>
      </c>
      <c r="G4963">
        <v>4956</v>
      </c>
      <c r="H4963">
        <f t="shared" ca="1" si="158"/>
        <v>-3.9652619655331199E-2</v>
      </c>
    </row>
    <row r="4964" spans="2:8">
      <c r="B4964" s="13">
        <v>39071</v>
      </c>
      <c r="C4964">
        <v>87.906242000000006</v>
      </c>
      <c r="D4964" s="262">
        <f t="shared" si="157"/>
        <v>-0.96649481867367359</v>
      </c>
      <c r="E4964" s="105">
        <v>-3.2529858559415502E-2</v>
      </c>
      <c r="G4964">
        <v>4957</v>
      </c>
      <c r="H4964">
        <f t="shared" ca="1" si="158"/>
        <v>5.3507342590025685E-4</v>
      </c>
    </row>
    <row r="4965" spans="2:8">
      <c r="B4965" s="13">
        <v>44273</v>
      </c>
      <c r="C4965">
        <v>2623.6611330000001</v>
      </c>
      <c r="D4965" s="262">
        <f t="shared" si="157"/>
        <v>-0.61009634355641884</v>
      </c>
      <c r="E4965" s="105">
        <v>-3.2535878545918002E-2</v>
      </c>
      <c r="G4965">
        <v>4958</v>
      </c>
      <c r="H4965">
        <f t="shared" ca="1" si="158"/>
        <v>-9.6896716253455292E-3</v>
      </c>
    </row>
    <row r="4966" spans="2:8">
      <c r="B4966" s="13">
        <v>44894</v>
      </c>
      <c r="C4966">
        <v>6728.9985349999997</v>
      </c>
      <c r="D4966" s="262">
        <f t="shared" si="157"/>
        <v>90.093086067105702</v>
      </c>
      <c r="E4966" s="105">
        <v>-3.259513280856572E-2</v>
      </c>
      <c r="G4966">
        <v>4959</v>
      </c>
      <c r="H4966">
        <f t="shared" ca="1" si="158"/>
        <v>-4.8208936002167822E-2</v>
      </c>
    </row>
    <row r="4967" spans="2:8">
      <c r="B4967" s="13">
        <v>39629</v>
      </c>
      <c r="C4967">
        <v>73.869476000000006</v>
      </c>
      <c r="D4967" s="262">
        <f t="shared" si="157"/>
        <v>-0.9866236865845569</v>
      </c>
      <c r="E4967" s="105">
        <v>-3.2611415190319043E-2</v>
      </c>
      <c r="G4967">
        <v>4960</v>
      </c>
      <c r="H4967">
        <f t="shared" ca="1" si="158"/>
        <v>-3.1702034968816836E-2</v>
      </c>
    </row>
    <row r="4968" spans="2:8">
      <c r="B4968" s="13">
        <v>44469</v>
      </c>
      <c r="C4968">
        <v>5522.4091799999997</v>
      </c>
      <c r="D4968" s="262">
        <f t="shared" si="157"/>
        <v>75.012157300142505</v>
      </c>
      <c r="E4968" s="105">
        <v>-3.2639858102642895E-2</v>
      </c>
      <c r="G4968">
        <v>4961</v>
      </c>
      <c r="H4968">
        <f t="shared" ca="1" si="158"/>
        <v>3.7599271405550565E-3</v>
      </c>
    </row>
    <row r="4969" spans="2:8">
      <c r="B4969" s="13">
        <v>39470</v>
      </c>
      <c r="C4969">
        <v>72.651657</v>
      </c>
      <c r="D4969" s="262">
        <f t="shared" si="157"/>
        <v>-0.42032021961615096</v>
      </c>
      <c r="E4969" s="105">
        <v>-3.2671845089570786E-2</v>
      </c>
      <c r="G4969">
        <v>4962</v>
      </c>
      <c r="H4969">
        <f t="shared" ca="1" si="158"/>
        <v>-4.6267590186982836E-2</v>
      </c>
    </row>
    <row r="4970" spans="2:8">
      <c r="B4970" s="13">
        <v>40274</v>
      </c>
      <c r="C4970">
        <v>125.330673</v>
      </c>
      <c r="D4970" s="262">
        <f t="shared" si="157"/>
        <v>0.14671984302438457</v>
      </c>
      <c r="E4970" s="105">
        <v>-3.2672576020389928E-2</v>
      </c>
      <c r="G4970">
        <v>4963</v>
      </c>
      <c r="H4970">
        <f t="shared" ca="1" si="158"/>
        <v>-2.3029152669731063E-2</v>
      </c>
    </row>
    <row r="4971" spans="2:8">
      <c r="B4971" s="13">
        <v>41600</v>
      </c>
      <c r="C4971">
        <v>109.294937</v>
      </c>
      <c r="D4971" s="262">
        <f t="shared" si="157"/>
        <v>0.15544674494833891</v>
      </c>
      <c r="E4971" s="105">
        <v>-3.2679691301311244E-2</v>
      </c>
      <c r="G4971">
        <v>4964</v>
      </c>
      <c r="H4971">
        <f t="shared" ca="1" si="158"/>
        <v>-5.3127948196744899E-2</v>
      </c>
    </row>
    <row r="4972" spans="2:8">
      <c r="B4972" s="13">
        <v>40602</v>
      </c>
      <c r="C4972">
        <v>94.591064000000003</v>
      </c>
      <c r="D4972" s="262">
        <f t="shared" si="157"/>
        <v>0.26710903130209041</v>
      </c>
      <c r="E4972" s="105">
        <v>-3.2679856733102405E-2</v>
      </c>
      <c r="G4972">
        <v>4965</v>
      </c>
      <c r="H4972">
        <f t="shared" ca="1" si="158"/>
        <v>-2.7782022127847861E-2</v>
      </c>
    </row>
    <row r="4973" spans="2:8">
      <c r="B4973" s="13">
        <v>39597</v>
      </c>
      <c r="C4973">
        <v>74.651084999999995</v>
      </c>
      <c r="D4973" s="262">
        <f t="shared" si="157"/>
        <v>-0.89825323806987223</v>
      </c>
      <c r="E4973" s="105">
        <v>-3.2736727798890163E-2</v>
      </c>
      <c r="G4973">
        <v>4966</v>
      </c>
      <c r="H4973">
        <f t="shared" ca="1" si="158"/>
        <v>-8.5167260939991527E-3</v>
      </c>
    </row>
    <row r="4974" spans="2:8">
      <c r="B4974" s="13">
        <v>43763</v>
      </c>
      <c r="C4974">
        <v>733.69494599999996</v>
      </c>
      <c r="D4974" s="262">
        <f t="shared" si="157"/>
        <v>10.704008608288236</v>
      </c>
      <c r="E4974" s="105">
        <v>-3.277017521373627E-2</v>
      </c>
      <c r="G4974">
        <v>4967</v>
      </c>
      <c r="H4974">
        <f t="shared" ca="1" si="158"/>
        <v>1.2374703898239687E-3</v>
      </c>
    </row>
    <row r="4975" spans="2:8">
      <c r="B4975" s="13">
        <v>38751</v>
      </c>
      <c r="C4975">
        <v>62.687491999999999</v>
      </c>
      <c r="D4975" s="262">
        <f t="shared" si="157"/>
        <v>1.2021297332885512</v>
      </c>
      <c r="E4975" s="105">
        <v>-3.2795544701229501E-2</v>
      </c>
      <c r="G4975">
        <v>4968</v>
      </c>
      <c r="H4975">
        <f t="shared" ca="1" si="158"/>
        <v>-4.3780123157560517E-2</v>
      </c>
    </row>
    <row r="4976" spans="2:8">
      <c r="B4976" s="13">
        <v>37889</v>
      </c>
      <c r="C4976">
        <v>28.466757000000001</v>
      </c>
      <c r="D4976" s="262">
        <f t="shared" si="157"/>
        <v>-0.70161379604850571</v>
      </c>
      <c r="E4976" s="105">
        <v>-3.2823072111338975E-2</v>
      </c>
      <c r="G4976">
        <v>4969</v>
      </c>
      <c r="H4976">
        <f t="shared" ca="1" si="158"/>
        <v>6.8312608834838598E-2</v>
      </c>
    </row>
    <row r="4977" spans="2:8">
      <c r="B4977" s="13">
        <v>39084</v>
      </c>
      <c r="C4977">
        <v>95.402389999999997</v>
      </c>
      <c r="D4977" s="262">
        <f t="shared" si="157"/>
        <v>-0.88921082312628652</v>
      </c>
      <c r="E4977" s="105">
        <v>-3.2852027745746165E-2</v>
      </c>
      <c r="G4977">
        <v>4970</v>
      </c>
      <c r="H4977">
        <f t="shared" ca="1" si="158"/>
        <v>4.683185652145256E-2</v>
      </c>
    </row>
    <row r="4978" spans="2:8">
      <c r="B4978" s="13">
        <v>42468</v>
      </c>
      <c r="C4978">
        <v>861.11651600000005</v>
      </c>
      <c r="D4978" s="262">
        <f t="shared" si="157"/>
        <v>7.5207099844617531</v>
      </c>
      <c r="E4978" s="105">
        <v>-3.2853761132010571E-2</v>
      </c>
      <c r="G4978">
        <v>4971</v>
      </c>
      <c r="H4978">
        <f t="shared" ca="1" si="158"/>
        <v>3.2015762532659052E-2</v>
      </c>
    </row>
    <row r="4979" spans="2:8">
      <c r="B4979" s="13">
        <v>39378</v>
      </c>
      <c r="C4979">
        <v>101.061592</v>
      </c>
      <c r="D4979" s="262">
        <f t="shared" si="157"/>
        <v>2.4502121338355329</v>
      </c>
      <c r="E4979" s="105">
        <v>-3.2875393105892013E-2</v>
      </c>
      <c r="G4979">
        <v>4972</v>
      </c>
      <c r="H4979">
        <f t="shared" ca="1" si="158"/>
        <v>-1.3456839161028343E-2</v>
      </c>
    </row>
    <row r="4980" spans="2:8">
      <c r="B4980" s="13">
        <v>39899</v>
      </c>
      <c r="C4980">
        <v>29.291414</v>
      </c>
      <c r="D4980" s="262">
        <f t="shared" si="157"/>
        <v>-0.89521031062450407</v>
      </c>
      <c r="E4980" s="105">
        <v>-3.2919239811508627E-2</v>
      </c>
      <c r="G4980">
        <v>4973</v>
      </c>
      <c r="H4980">
        <f t="shared" ca="1" si="158"/>
        <v>3.258460340340575E-2</v>
      </c>
    </row>
    <row r="4981" spans="2:8">
      <c r="B4981" s="13">
        <v>41975</v>
      </c>
      <c r="C4981">
        <v>279.52572600000002</v>
      </c>
      <c r="D4981" s="262">
        <f t="shared" si="157"/>
        <v>-0.39909163528764402</v>
      </c>
      <c r="E4981" s="105">
        <v>-3.2935011765156896E-2</v>
      </c>
      <c r="G4981">
        <v>4974</v>
      </c>
      <c r="H4981">
        <f t="shared" ca="1" si="158"/>
        <v>1.4665317244884403E-2</v>
      </c>
    </row>
    <row r="4982" spans="2:8">
      <c r="B4982" s="13">
        <v>42060</v>
      </c>
      <c r="C4982">
        <v>465.171967</v>
      </c>
      <c r="D4982" s="262">
        <f t="shared" si="157"/>
        <v>3.4510713384961851</v>
      </c>
      <c r="E4982" s="105">
        <v>-3.2967991417443741E-2</v>
      </c>
      <c r="G4982">
        <v>4975</v>
      </c>
      <c r="H4982">
        <f t="shared" ca="1" si="158"/>
        <v>3.7985249248537335E-2</v>
      </c>
    </row>
    <row r="4983" spans="2:8">
      <c r="B4983" s="13">
        <v>40730</v>
      </c>
      <c r="C4983">
        <v>104.50786600000001</v>
      </c>
      <c r="D4983" s="262">
        <f t="shared" si="157"/>
        <v>-0.92089038576933735</v>
      </c>
      <c r="E4983" s="105">
        <v>-3.3002590210644028E-2</v>
      </c>
      <c r="G4983">
        <v>4976</v>
      </c>
      <c r="H4983">
        <f t="shared" ca="1" si="158"/>
        <v>1.2839571911071318E-2</v>
      </c>
    </row>
    <row r="4984" spans="2:8">
      <c r="B4984" s="13">
        <v>44109</v>
      </c>
      <c r="C4984">
        <v>1321.0513920000001</v>
      </c>
      <c r="D4984" s="262">
        <f t="shared" si="157"/>
        <v>10.215878974829076</v>
      </c>
      <c r="E4984" s="105">
        <v>-3.3028067998000607E-2</v>
      </c>
      <c r="G4984">
        <v>4977</v>
      </c>
      <c r="H4984">
        <f t="shared" ca="1" si="158"/>
        <v>-1.7207755849657072E-2</v>
      </c>
    </row>
    <row r="4985" spans="2:8">
      <c r="B4985" s="13">
        <v>39239</v>
      </c>
      <c r="C4985">
        <v>117.78402699999999</v>
      </c>
      <c r="D4985" s="262">
        <f t="shared" si="157"/>
        <v>-0.55470476795647117</v>
      </c>
      <c r="E4985" s="105">
        <v>-3.3035788143135306E-2</v>
      </c>
      <c r="G4985">
        <v>4978</v>
      </c>
      <c r="H4985">
        <f t="shared" ca="1" si="158"/>
        <v>2.0281434381501512E-3</v>
      </c>
    </row>
    <row r="4986" spans="2:8">
      <c r="B4986" s="13">
        <v>41929</v>
      </c>
      <c r="C4986">
        <v>264.507721</v>
      </c>
      <c r="D4986" s="262">
        <f t="shared" si="157"/>
        <v>-0.83442634037553354</v>
      </c>
      <c r="E4986" s="105">
        <v>-3.3056557477531258E-2</v>
      </c>
      <c r="G4986">
        <v>4979</v>
      </c>
      <c r="H4986">
        <f t="shared" ca="1" si="158"/>
        <v>-4.77424351987005E-2</v>
      </c>
    </row>
    <row r="4987" spans="2:8">
      <c r="B4987" s="13">
        <v>44166</v>
      </c>
      <c r="C4987">
        <v>1597.5229489999999</v>
      </c>
      <c r="D4987" s="262">
        <f t="shared" si="157"/>
        <v>17.464128458557528</v>
      </c>
      <c r="E4987" s="105">
        <v>-3.3070235211162806E-2</v>
      </c>
      <c r="G4987">
        <v>4980</v>
      </c>
      <c r="H4987">
        <f t="shared" ca="1" si="158"/>
        <v>-8.900560601810218E-3</v>
      </c>
    </row>
    <row r="4988" spans="2:8">
      <c r="B4988" s="13">
        <v>39413</v>
      </c>
      <c r="C4988">
        <v>86.520354999999995</v>
      </c>
      <c r="D4988" s="262">
        <f t="shared" si="157"/>
        <v>-0.8342577941125856</v>
      </c>
      <c r="E4988" s="105">
        <v>-3.3110055908069563E-2</v>
      </c>
      <c r="G4988">
        <v>4981</v>
      </c>
      <c r="H4988">
        <f t="shared" ca="1" si="158"/>
        <v>-4.2542710292104345E-2</v>
      </c>
    </row>
    <row r="4989" spans="2:8">
      <c r="B4989" s="13">
        <v>42128</v>
      </c>
      <c r="C4989">
        <v>522.01763900000003</v>
      </c>
      <c r="D4989" s="262">
        <f t="shared" si="157"/>
        <v>-0.48141189820654245</v>
      </c>
      <c r="E4989" s="105">
        <v>-3.3240897741874123E-2</v>
      </c>
      <c r="G4989">
        <v>4982</v>
      </c>
      <c r="H4989">
        <f t="shared" ca="1" si="158"/>
        <v>-1.9830240122498833E-2</v>
      </c>
    </row>
    <row r="4990" spans="2:8">
      <c r="B4990" s="13">
        <v>42354</v>
      </c>
      <c r="C4990">
        <v>1006.61322</v>
      </c>
      <c r="D4990" s="262">
        <f t="shared" si="157"/>
        <v>-0.82116827465194553</v>
      </c>
      <c r="E4990" s="105">
        <v>-3.3245800425354015E-2</v>
      </c>
      <c r="G4990">
        <v>4983</v>
      </c>
      <c r="H4990">
        <f t="shared" ca="1" si="158"/>
        <v>4.718673475816202E-3</v>
      </c>
    </row>
    <row r="4991" spans="2:8">
      <c r="B4991" s="13">
        <v>44536</v>
      </c>
      <c r="C4991">
        <v>5628.8291019999997</v>
      </c>
      <c r="D4991" s="262">
        <f t="shared" si="157"/>
        <v>54.980736770832614</v>
      </c>
      <c r="E4991" s="105">
        <v>-3.3281550034394203E-2</v>
      </c>
      <c r="G4991">
        <v>4984</v>
      </c>
      <c r="H4991">
        <f t="shared" ca="1" si="158"/>
        <v>-1.7740773549701348E-2</v>
      </c>
    </row>
    <row r="4992" spans="2:8">
      <c r="B4992" s="13">
        <v>40610</v>
      </c>
      <c r="C4992">
        <v>100.54939299999999</v>
      </c>
      <c r="D4992" s="262">
        <f t="shared" si="157"/>
        <v>-3.7158273510465037E-2</v>
      </c>
      <c r="E4992" s="105">
        <v>-3.3300327222363764E-2</v>
      </c>
      <c r="G4992">
        <v>4985</v>
      </c>
      <c r="H4992">
        <f t="shared" ca="1" si="158"/>
        <v>-2.1012612425025657E-2</v>
      </c>
    </row>
    <row r="4993" spans="2:8">
      <c r="B4993" s="13">
        <v>39182</v>
      </c>
      <c r="C4993">
        <v>104.42982499999999</v>
      </c>
      <c r="D4993" s="262">
        <f t="shared" si="157"/>
        <v>2.3451605191910141E-2</v>
      </c>
      <c r="E4993" s="105">
        <v>-3.3454148836297035E-2</v>
      </c>
      <c r="G4993">
        <v>4986</v>
      </c>
      <c r="H4993">
        <f t="shared" ca="1" si="158"/>
        <v>4.7304633678982938E-2</v>
      </c>
    </row>
    <row r="4994" spans="2:8">
      <c r="B4994" s="13">
        <v>41103</v>
      </c>
      <c r="C4994">
        <v>102.036896</v>
      </c>
      <c r="D4994" s="262">
        <f t="shared" si="157"/>
        <v>8.4144681575193184E-2</v>
      </c>
      <c r="E4994" s="105">
        <v>-3.3477963995959002E-2</v>
      </c>
      <c r="G4994">
        <v>4987</v>
      </c>
      <c r="H4994">
        <f t="shared" ca="1" si="158"/>
        <v>3.4884568026514011E-2</v>
      </c>
    </row>
    <row r="4995" spans="2:8">
      <c r="B4995" s="13">
        <v>41122</v>
      </c>
      <c r="C4995">
        <v>94.117416000000006</v>
      </c>
      <c r="D4995" s="262">
        <f t="shared" si="157"/>
        <v>0.27785619698794578</v>
      </c>
      <c r="E4995" s="105">
        <v>-3.3602110969940806E-2</v>
      </c>
      <c r="G4995">
        <v>4988</v>
      </c>
      <c r="H4995">
        <f t="shared" ca="1" si="158"/>
        <v>1.1164572098568911E-2</v>
      </c>
    </row>
    <row r="4996" spans="2:8">
      <c r="B4996" s="13">
        <v>40910</v>
      </c>
      <c r="C4996">
        <v>73.652587999999994</v>
      </c>
      <c r="D4996" s="262">
        <f t="shared" si="157"/>
        <v>-0.9223128185013737</v>
      </c>
      <c r="E4996" s="105">
        <v>-3.3629597348924019E-2</v>
      </c>
      <c r="G4996">
        <v>4989</v>
      </c>
      <c r="H4996">
        <f t="shared" ca="1" si="158"/>
        <v>3.0933543718847219E-2</v>
      </c>
    </row>
    <row r="4997" spans="2:8">
      <c r="B4997" s="13">
        <v>43109</v>
      </c>
      <c r="C4997">
        <v>948.06616199999996</v>
      </c>
      <c r="D4997" s="262">
        <f t="shared" si="157"/>
        <v>9.8949437463094938</v>
      </c>
      <c r="E4997" s="105">
        <v>-3.3638738786208607E-2</v>
      </c>
      <c r="G4997">
        <v>4990</v>
      </c>
      <c r="H4997">
        <f t="shared" ca="1" si="158"/>
        <v>4.3276658181921827E-2</v>
      </c>
    </row>
    <row r="4998" spans="2:8">
      <c r="B4998" s="13">
        <v>41029</v>
      </c>
      <c r="C4998">
        <v>87.018912999999998</v>
      </c>
      <c r="D4998" s="262">
        <f t="shared" si="157"/>
        <v>0.63560915219521985</v>
      </c>
      <c r="E4998" s="105">
        <v>-3.3639279200502491E-2</v>
      </c>
      <c r="G4998">
        <v>4991</v>
      </c>
      <c r="H4998">
        <f t="shared" ca="1" si="158"/>
        <v>1.610204128311091E-3</v>
      </c>
    </row>
    <row r="4999" spans="2:8">
      <c r="B4999" s="13">
        <v>39533</v>
      </c>
      <c r="C4999">
        <v>53.202755000000003</v>
      </c>
      <c r="D4999" s="262">
        <f t="shared" si="157"/>
        <v>-0.48998087680708058</v>
      </c>
      <c r="E4999" s="105">
        <v>-3.3674482460946592E-2</v>
      </c>
      <c r="G4999">
        <v>4992</v>
      </c>
      <c r="H4999">
        <f t="shared" ca="1" si="158"/>
        <v>1.0120078575428933E-2</v>
      </c>
    </row>
    <row r="5000" spans="2:8">
      <c r="B5000" s="13">
        <v>39318</v>
      </c>
      <c r="C5000">
        <v>104.31521600000001</v>
      </c>
      <c r="D5000" s="262">
        <f t="shared" ref="D5000:D5063" si="159">(C5000-C5001)/C5001</f>
        <v>-0.90308531783297219</v>
      </c>
      <c r="E5000" s="105">
        <v>-3.3675471628199949E-2</v>
      </c>
      <c r="G5000">
        <v>4993</v>
      </c>
      <c r="H5000">
        <f t="shared" ca="1" si="158"/>
        <v>1.9701547785857237E-2</v>
      </c>
    </row>
    <row r="5001" spans="2:8">
      <c r="B5001" s="13">
        <v>44075</v>
      </c>
      <c r="C5001">
        <v>1076.361328</v>
      </c>
      <c r="D5001" s="262">
        <f t="shared" si="159"/>
        <v>0.29973092296891235</v>
      </c>
      <c r="E5001" s="105">
        <v>-3.3684142353135722E-2</v>
      </c>
      <c r="G5001">
        <v>4994</v>
      </c>
      <c r="H5001">
        <f t="shared" ref="H5001:H5064" ca="1" si="160">_xlfn.NORM.INV(RAND(),N$9,N$10)</f>
        <v>-1.0810541360057034E-2</v>
      </c>
    </row>
    <row r="5002" spans="2:8">
      <c r="B5002" s="13">
        <v>42242</v>
      </c>
      <c r="C5002">
        <v>828.14166299999999</v>
      </c>
      <c r="D5002" s="262">
        <f t="shared" si="159"/>
        <v>10.955282635168018</v>
      </c>
      <c r="E5002" s="105">
        <v>-3.370016812106108E-2</v>
      </c>
      <c r="G5002">
        <v>4995</v>
      </c>
      <c r="H5002">
        <f t="shared" ca="1" si="160"/>
        <v>-3.4854936003186801E-2</v>
      </c>
    </row>
    <row r="5003" spans="2:8">
      <c r="B5003" s="13">
        <v>38562</v>
      </c>
      <c r="C5003">
        <v>69.269936000000001</v>
      </c>
      <c r="D5003" s="262">
        <f t="shared" si="159"/>
        <v>1.2418887213053675</v>
      </c>
      <c r="E5003" s="105">
        <v>-3.3715937722983383E-2</v>
      </c>
      <c r="G5003">
        <v>4996</v>
      </c>
      <c r="H5003">
        <f t="shared" ca="1" si="160"/>
        <v>-1.1706368247146201E-2</v>
      </c>
    </row>
    <row r="5004" spans="2:8">
      <c r="B5004" s="13">
        <v>38147</v>
      </c>
      <c r="C5004">
        <v>30.898026000000002</v>
      </c>
      <c r="D5004" s="262">
        <f t="shared" si="159"/>
        <v>-0.96088508726724264</v>
      </c>
      <c r="E5004" s="105">
        <v>-3.3735813811699433E-2</v>
      </c>
      <c r="G5004">
        <v>4997</v>
      </c>
      <c r="H5004">
        <f t="shared" ca="1" si="160"/>
        <v>-2.7919910716647418E-2</v>
      </c>
    </row>
    <row r="5005" spans="2:8">
      <c r="B5005" s="13">
        <v>42942</v>
      </c>
      <c r="C5005">
        <v>789.92956500000003</v>
      </c>
      <c r="D5005" s="262">
        <f t="shared" si="159"/>
        <v>19.71935422138878</v>
      </c>
      <c r="E5005" s="105">
        <v>-3.3773996997061406E-2</v>
      </c>
      <c r="G5005">
        <v>4998</v>
      </c>
      <c r="H5005">
        <f t="shared" ca="1" si="160"/>
        <v>-8.111863432724891E-3</v>
      </c>
    </row>
    <row r="5006" spans="2:8">
      <c r="B5006" s="13">
        <v>38215</v>
      </c>
      <c r="C5006">
        <v>38.125202000000002</v>
      </c>
      <c r="D5006" s="262">
        <f t="shared" si="159"/>
        <v>-0.62520708980367057</v>
      </c>
      <c r="E5006" s="105">
        <v>-3.3812481241806282E-2</v>
      </c>
      <c r="G5006">
        <v>4999</v>
      </c>
      <c r="H5006">
        <f t="shared" ca="1" si="160"/>
        <v>-2.4441504098604298E-2</v>
      </c>
    </row>
    <row r="5007" spans="2:8">
      <c r="B5007" s="13">
        <v>39163</v>
      </c>
      <c r="C5007">
        <v>101.723381</v>
      </c>
      <c r="D5007" s="262">
        <f t="shared" si="159"/>
        <v>3.7182887912361116</v>
      </c>
      <c r="E5007" s="105">
        <v>-3.3823846144581872E-2</v>
      </c>
      <c r="G5007">
        <v>5000</v>
      </c>
      <c r="H5007">
        <f t="shared" ca="1" si="160"/>
        <v>-2.0351715730579562E-2</v>
      </c>
    </row>
    <row r="5008" spans="2:8">
      <c r="B5008" s="13">
        <v>37712</v>
      </c>
      <c r="C5008">
        <v>21.559380000000001</v>
      </c>
      <c r="D5008" s="262">
        <f t="shared" si="159"/>
        <v>-0.97654596205139355</v>
      </c>
      <c r="E5008" s="105">
        <v>-3.3910665982258947E-2</v>
      </c>
      <c r="G5008">
        <v>5001</v>
      </c>
      <c r="H5008">
        <f t="shared" ca="1" si="160"/>
        <v>-1.8187230009791066E-2</v>
      </c>
    </row>
    <row r="5009" spans="2:8">
      <c r="B5009" s="13">
        <v>44047</v>
      </c>
      <c r="C5009">
        <v>919.21826199999998</v>
      </c>
      <c r="D5009" s="262">
        <f t="shared" si="159"/>
        <v>12.098074371959312</v>
      </c>
      <c r="E5009" s="105">
        <v>-3.4017117578594901E-2</v>
      </c>
      <c r="G5009">
        <v>5002</v>
      </c>
      <c r="H5009">
        <f t="shared" ca="1" si="160"/>
        <v>-1.0496393698825494E-2</v>
      </c>
    </row>
    <row r="5010" spans="2:8">
      <c r="B5010" s="13">
        <v>39469</v>
      </c>
      <c r="C5010">
        <v>70.179648999999998</v>
      </c>
      <c r="D5010" s="262">
        <f t="shared" si="159"/>
        <v>1.7586614363735613</v>
      </c>
      <c r="E5010" s="105">
        <v>-3.4025486851593796E-2</v>
      </c>
      <c r="G5010">
        <v>5003</v>
      </c>
      <c r="H5010">
        <f t="shared" ca="1" si="160"/>
        <v>-4.1850490645306854E-2</v>
      </c>
    </row>
    <row r="5011" spans="2:8">
      <c r="B5011" s="13">
        <v>37852</v>
      </c>
      <c r="C5011">
        <v>25.439747000000001</v>
      </c>
      <c r="D5011" s="262">
        <f t="shared" si="159"/>
        <v>-0.49407098596721127</v>
      </c>
      <c r="E5011" s="105">
        <v>-3.4230051802456349E-2</v>
      </c>
      <c r="G5011">
        <v>5004</v>
      </c>
      <c r="H5011">
        <f t="shared" ca="1" si="160"/>
        <v>2.1832876171039156E-2</v>
      </c>
    </row>
    <row r="5012" spans="2:8">
      <c r="B5012" s="13">
        <v>38258</v>
      </c>
      <c r="C5012">
        <v>50.283234</v>
      </c>
      <c r="D5012" s="262">
        <f t="shared" si="159"/>
        <v>-0.94340736023139959</v>
      </c>
      <c r="E5012" s="105">
        <v>-3.4273147145181579E-2</v>
      </c>
      <c r="G5012">
        <v>5005</v>
      </c>
      <c r="H5012">
        <f t="shared" ca="1" si="160"/>
        <v>8.5089511447882949E-3</v>
      </c>
    </row>
    <row r="5013" spans="2:8">
      <c r="B5013" s="13">
        <v>43097</v>
      </c>
      <c r="C5013">
        <v>888.51190199999996</v>
      </c>
      <c r="D5013" s="262">
        <f t="shared" si="159"/>
        <v>-0.67960798525100652</v>
      </c>
      <c r="E5013" s="105">
        <v>-3.4283341860890319E-2</v>
      </c>
      <c r="G5013">
        <v>5006</v>
      </c>
      <c r="H5013">
        <f t="shared" ca="1" si="160"/>
        <v>-3.7332660985756251E-2</v>
      </c>
    </row>
    <row r="5014" spans="2:8">
      <c r="B5014" s="13">
        <v>44299</v>
      </c>
      <c r="C5014">
        <v>2773.202393</v>
      </c>
      <c r="D5014" s="262">
        <f t="shared" si="159"/>
        <v>4.2984011965908717</v>
      </c>
      <c r="E5014" s="105">
        <v>-3.4393878468881568E-2</v>
      </c>
      <c r="G5014">
        <v>5007</v>
      </c>
      <c r="H5014">
        <f t="shared" ca="1" si="160"/>
        <v>-3.6238196082474333E-2</v>
      </c>
    </row>
    <row r="5015" spans="2:8">
      <c r="B5015" s="13">
        <v>42142</v>
      </c>
      <c r="C5015">
        <v>523.40362500000003</v>
      </c>
      <c r="D5015" s="262">
        <f t="shared" si="159"/>
        <v>8.6369183587436407</v>
      </c>
      <c r="E5015" s="105">
        <v>-3.4411671198191253E-2</v>
      </c>
      <c r="G5015">
        <v>5008</v>
      </c>
      <c r="H5015">
        <f t="shared" ca="1" si="160"/>
        <v>-2.3546528835439888E-2</v>
      </c>
    </row>
    <row r="5016" spans="2:8">
      <c r="B5016" s="13">
        <v>39972</v>
      </c>
      <c r="C5016">
        <v>54.312344000000003</v>
      </c>
      <c r="D5016" s="262">
        <f t="shared" si="159"/>
        <v>0.54380130409338967</v>
      </c>
      <c r="E5016" s="105">
        <v>-3.444793872331682E-2</v>
      </c>
      <c r="G5016">
        <v>5009</v>
      </c>
      <c r="H5016">
        <f t="shared" ca="1" si="160"/>
        <v>-2.0621475287846202E-2</v>
      </c>
    </row>
    <row r="5017" spans="2:8">
      <c r="B5017" s="13">
        <v>38177</v>
      </c>
      <c r="C5017">
        <v>35.180916000000003</v>
      </c>
      <c r="D5017" s="262">
        <f t="shared" si="159"/>
        <v>-0.99007326361745929</v>
      </c>
      <c r="E5017" s="105">
        <v>-3.4467620460475974E-2</v>
      </c>
      <c r="G5017">
        <v>5010</v>
      </c>
      <c r="H5017">
        <f t="shared" ca="1" si="160"/>
        <v>3.6099947897757209E-2</v>
      </c>
    </row>
    <row r="5018" spans="2:8">
      <c r="B5018" s="13">
        <v>44354</v>
      </c>
      <c r="C5018">
        <v>3544.0566410000001</v>
      </c>
      <c r="D5018" s="262">
        <f t="shared" si="159"/>
        <v>38.066086349816594</v>
      </c>
      <c r="E5018" s="105">
        <v>-3.4486492316437294E-2</v>
      </c>
      <c r="G5018">
        <v>5011</v>
      </c>
      <c r="H5018">
        <f t="shared" ca="1" si="160"/>
        <v>4.9080100108506969E-2</v>
      </c>
    </row>
    <row r="5019" spans="2:8">
      <c r="B5019" s="13">
        <v>39036</v>
      </c>
      <c r="C5019">
        <v>90.719521</v>
      </c>
      <c r="D5019" s="262">
        <f t="shared" si="159"/>
        <v>0.2280920694331075</v>
      </c>
      <c r="E5019" s="105">
        <v>-3.4489254038542527E-2</v>
      </c>
      <c r="G5019">
        <v>5012</v>
      </c>
      <c r="H5019">
        <f t="shared" ca="1" si="160"/>
        <v>1.5971865873629625E-2</v>
      </c>
    </row>
    <row r="5020" spans="2:8">
      <c r="B5020" s="13">
        <v>41514</v>
      </c>
      <c r="C5020">
        <v>73.870293000000004</v>
      </c>
      <c r="D5020" s="262">
        <f t="shared" si="159"/>
        <v>-0.21097139759696398</v>
      </c>
      <c r="E5020" s="105">
        <v>-3.4513136522659957E-2</v>
      </c>
      <c r="G5020">
        <v>5013</v>
      </c>
      <c r="H5020">
        <f t="shared" ca="1" si="160"/>
        <v>-7.0145314570749989E-2</v>
      </c>
    </row>
    <row r="5021" spans="2:8">
      <c r="B5021" s="13">
        <v>39073</v>
      </c>
      <c r="C5021">
        <v>93.621819000000002</v>
      </c>
      <c r="D5021" s="262">
        <f t="shared" si="159"/>
        <v>-0.89236535806554751</v>
      </c>
      <c r="E5021" s="105">
        <v>-3.4520800175923676E-2</v>
      </c>
      <c r="G5021">
        <v>5014</v>
      </c>
      <c r="H5021">
        <f t="shared" ca="1" si="160"/>
        <v>2.5505581335923008E-2</v>
      </c>
    </row>
    <row r="5022" spans="2:8">
      <c r="B5022" s="13">
        <v>42255</v>
      </c>
      <c r="C5022">
        <v>869.81121800000005</v>
      </c>
      <c r="D5022" s="262">
        <f t="shared" si="159"/>
        <v>30.316998466070139</v>
      </c>
      <c r="E5022" s="105">
        <v>-3.457205387037552E-2</v>
      </c>
      <c r="G5022">
        <v>5015</v>
      </c>
      <c r="H5022">
        <f t="shared" ca="1" si="160"/>
        <v>4.6872547973090999E-3</v>
      </c>
    </row>
    <row r="5023" spans="2:8">
      <c r="B5023" s="13">
        <v>37902</v>
      </c>
      <c r="C5023">
        <v>27.774412000000002</v>
      </c>
      <c r="D5023" s="262">
        <f t="shared" si="159"/>
        <v>-0.16099199277909196</v>
      </c>
      <c r="E5023" s="105">
        <v>-3.4694995391461605E-2</v>
      </c>
      <c r="G5023">
        <v>5016</v>
      </c>
      <c r="H5023">
        <f t="shared" ca="1" si="160"/>
        <v>2.1784389118675737E-2</v>
      </c>
    </row>
    <row r="5024" spans="2:8">
      <c r="B5024" s="13">
        <v>37497</v>
      </c>
      <c r="C5024">
        <v>33.103870000000001</v>
      </c>
      <c r="D5024" s="262">
        <f t="shared" si="159"/>
        <v>0.25749202896436707</v>
      </c>
      <c r="E5024" s="105">
        <v>-3.4742045724493152E-2</v>
      </c>
      <c r="G5024">
        <v>5017</v>
      </c>
      <c r="H5024">
        <f t="shared" ca="1" si="160"/>
        <v>-2.8903152047480563E-2</v>
      </c>
    </row>
    <row r="5025" spans="2:8">
      <c r="B5025" s="13">
        <v>37887</v>
      </c>
      <c r="C5025">
        <v>26.325312</v>
      </c>
      <c r="D5025" s="262">
        <f t="shared" si="159"/>
        <v>-0.96497905371808124</v>
      </c>
      <c r="E5025" s="105">
        <v>-3.4828687697142813E-2</v>
      </c>
      <c r="G5025">
        <v>5018</v>
      </c>
      <c r="H5025">
        <f t="shared" ca="1" si="160"/>
        <v>4.4897285908390337E-2</v>
      </c>
    </row>
    <row r="5026" spans="2:8">
      <c r="B5026" s="13">
        <v>43012</v>
      </c>
      <c r="C5026">
        <v>751.70190400000001</v>
      </c>
      <c r="D5026" s="262">
        <f t="shared" si="159"/>
        <v>6.8594939749190251</v>
      </c>
      <c r="E5026" s="105">
        <v>-3.4876654993929238E-2</v>
      </c>
      <c r="G5026">
        <v>5019</v>
      </c>
      <c r="H5026">
        <f t="shared" ca="1" si="160"/>
        <v>3.3862276942490457E-2</v>
      </c>
    </row>
    <row r="5027" spans="2:8">
      <c r="B5027" s="13">
        <v>40423</v>
      </c>
      <c r="C5027">
        <v>95.642532000000003</v>
      </c>
      <c r="D5027" s="262">
        <f t="shared" si="159"/>
        <v>0.22608712038808149</v>
      </c>
      <c r="E5027" s="105">
        <v>-3.4949142288350513E-2</v>
      </c>
      <c r="G5027">
        <v>5020</v>
      </c>
      <c r="H5027">
        <f t="shared" ca="1" si="160"/>
        <v>1.7366394819467671E-2</v>
      </c>
    </row>
    <row r="5028" spans="2:8">
      <c r="B5028" s="13">
        <v>39010</v>
      </c>
      <c r="C5028">
        <v>78.006309999999999</v>
      </c>
      <c r="D5028" s="262">
        <f t="shared" si="159"/>
        <v>0.19527747907196308</v>
      </c>
      <c r="E5028" s="105">
        <v>-3.5022151253980137E-2</v>
      </c>
      <c r="G5028">
        <v>5021</v>
      </c>
      <c r="H5028">
        <f t="shared" ca="1" si="160"/>
        <v>3.2875311576125936E-2</v>
      </c>
    </row>
    <row r="5029" spans="2:8">
      <c r="B5029" s="13">
        <v>40137</v>
      </c>
      <c r="C5029">
        <v>65.262092999999993</v>
      </c>
      <c r="D5029" s="262">
        <f t="shared" si="159"/>
        <v>-0.96743911917002667</v>
      </c>
      <c r="E5029" s="105">
        <v>-3.5062167223745569E-2</v>
      </c>
      <c r="G5029">
        <v>5022</v>
      </c>
      <c r="H5029">
        <f t="shared" ca="1" si="160"/>
        <v>2.2027556277792134E-3</v>
      </c>
    </row>
    <row r="5030" spans="2:8">
      <c r="B5030" s="13">
        <v>44204</v>
      </c>
      <c r="C5030">
        <v>2004.309814</v>
      </c>
      <c r="D5030" s="262">
        <f t="shared" si="159"/>
        <v>20.121426595477388</v>
      </c>
      <c r="E5030" s="105">
        <v>-3.5064034706035176E-2</v>
      </c>
      <c r="G5030">
        <v>5023</v>
      </c>
      <c r="H5030">
        <f t="shared" ca="1" si="160"/>
        <v>5.2532765754838319E-2</v>
      </c>
    </row>
    <row r="5031" spans="2:8">
      <c r="B5031" s="13">
        <v>40323</v>
      </c>
      <c r="C5031">
        <v>94.894622999999996</v>
      </c>
      <c r="D5031" s="262">
        <f t="shared" si="159"/>
        <v>-0.83707052851745634</v>
      </c>
      <c r="E5031" s="105">
        <v>-3.5073653727166004E-2</v>
      </c>
      <c r="G5031">
        <v>5024</v>
      </c>
      <c r="H5031">
        <f t="shared" ca="1" si="160"/>
        <v>9.6626975971225004E-3</v>
      </c>
    </row>
    <row r="5032" spans="2:8">
      <c r="B5032" s="13">
        <v>43682</v>
      </c>
      <c r="C5032">
        <v>582.42761199999995</v>
      </c>
      <c r="D5032" s="262">
        <f t="shared" si="159"/>
        <v>18.702142756771462</v>
      </c>
      <c r="E5032" s="105">
        <v>-3.5115743321870042E-2</v>
      </c>
      <c r="G5032">
        <v>5025</v>
      </c>
      <c r="H5032">
        <f t="shared" ca="1" si="160"/>
        <v>-5.129374821722401E-2</v>
      </c>
    </row>
    <row r="5033" spans="2:8">
      <c r="B5033" s="13">
        <v>37470</v>
      </c>
      <c r="C5033">
        <v>29.561637999999999</v>
      </c>
      <c r="D5033" s="262">
        <f t="shared" si="159"/>
        <v>-0.70015534257260814</v>
      </c>
      <c r="E5033" s="105">
        <v>-3.5207523815525901E-2</v>
      </c>
      <c r="G5033">
        <v>5026</v>
      </c>
      <c r="H5033">
        <f t="shared" ca="1" si="160"/>
        <v>2.726922905548225E-2</v>
      </c>
    </row>
    <row r="5034" spans="2:8">
      <c r="B5034" s="13">
        <v>41253</v>
      </c>
      <c r="C5034">
        <v>98.589843999999999</v>
      </c>
      <c r="D5034" s="262">
        <f t="shared" si="159"/>
        <v>-0.54098471937156212</v>
      </c>
      <c r="E5034" s="105">
        <v>-3.5226368848270274E-2</v>
      </c>
      <c r="G5034">
        <v>5027</v>
      </c>
      <c r="H5034">
        <f t="shared" ca="1" si="160"/>
        <v>-8.0089934798252757E-3</v>
      </c>
    </row>
    <row r="5035" spans="2:8">
      <c r="B5035" s="13">
        <v>41688</v>
      </c>
      <c r="C5035">
        <v>214.785538</v>
      </c>
      <c r="D5035" s="262">
        <f t="shared" si="159"/>
        <v>3.7022388717790014</v>
      </c>
      <c r="E5035" s="105">
        <v>-3.5280141530518824E-2</v>
      </c>
      <c r="G5035">
        <v>5028</v>
      </c>
      <c r="H5035">
        <f t="shared" ca="1" si="160"/>
        <v>-1.2707718943682604E-2</v>
      </c>
    </row>
    <row r="5036" spans="2:8">
      <c r="B5036" s="13">
        <v>39945</v>
      </c>
      <c r="C5036">
        <v>45.677292000000001</v>
      </c>
      <c r="D5036" s="262">
        <f t="shared" si="159"/>
        <v>-0.95112794498952058</v>
      </c>
      <c r="E5036" s="105">
        <v>-3.535960865716397E-2</v>
      </c>
      <c r="G5036">
        <v>5029</v>
      </c>
      <c r="H5036">
        <f t="shared" ca="1" si="160"/>
        <v>5.2326666447743834E-4</v>
      </c>
    </row>
    <row r="5037" spans="2:8">
      <c r="B5037" s="13">
        <v>43879</v>
      </c>
      <c r="C5037">
        <v>934.63006600000006</v>
      </c>
      <c r="D5037" s="262">
        <f t="shared" si="159"/>
        <v>0.85626311966493718</v>
      </c>
      <c r="E5037" s="105">
        <v>-3.5448042031027402E-2</v>
      </c>
      <c r="G5037">
        <v>5030</v>
      </c>
      <c r="H5037">
        <f t="shared" ca="1" si="160"/>
        <v>-1.0741777850304201E-2</v>
      </c>
    </row>
    <row r="5038" spans="2:8">
      <c r="B5038" s="13">
        <v>42124</v>
      </c>
      <c r="C5038">
        <v>503.500854</v>
      </c>
      <c r="D5038" s="262">
        <f t="shared" si="159"/>
        <v>5.0273300106979848</v>
      </c>
      <c r="E5038" s="105">
        <v>-3.5471569572766919E-2</v>
      </c>
      <c r="G5038">
        <v>5031</v>
      </c>
      <c r="H5038">
        <f t="shared" ca="1" si="160"/>
        <v>9.2326259971977026E-4</v>
      </c>
    </row>
    <row r="5039" spans="2:8">
      <c r="B5039" s="13">
        <v>41338</v>
      </c>
      <c r="C5039">
        <v>83.536300999999995</v>
      </c>
      <c r="D5039" s="262">
        <f t="shared" si="159"/>
        <v>0.50010972080741434</v>
      </c>
      <c r="E5039" s="105">
        <v>-3.5516323015752936E-2</v>
      </c>
      <c r="G5039">
        <v>5032</v>
      </c>
      <c r="H5039">
        <f t="shared" ca="1" si="160"/>
        <v>4.1989654003845675E-2</v>
      </c>
    </row>
    <row r="5040" spans="2:8">
      <c r="B5040" s="13">
        <v>38413</v>
      </c>
      <c r="C5040">
        <v>55.686793999999999</v>
      </c>
      <c r="D5040" s="262">
        <f t="shared" si="159"/>
        <v>-0.48177168164487644</v>
      </c>
      <c r="E5040" s="105">
        <v>-3.5528957091488095E-2</v>
      </c>
      <c r="G5040">
        <v>5033</v>
      </c>
      <c r="H5040">
        <f t="shared" ca="1" si="160"/>
        <v>-1.3940300547539452E-2</v>
      </c>
    </row>
    <row r="5041" spans="2:8">
      <c r="B5041" s="13">
        <v>40658</v>
      </c>
      <c r="C5041">
        <v>107.45610000000001</v>
      </c>
      <c r="D5041" s="262">
        <f t="shared" si="159"/>
        <v>1.1584939215882659</v>
      </c>
      <c r="E5041" s="105">
        <v>-3.5529428877259184E-2</v>
      </c>
      <c r="G5041">
        <v>5034</v>
      </c>
      <c r="H5041">
        <f t="shared" ca="1" si="160"/>
        <v>-3.1129122677914272E-2</v>
      </c>
    </row>
    <row r="5042" spans="2:8">
      <c r="B5042" s="13">
        <v>38250</v>
      </c>
      <c r="C5042">
        <v>49.782905999999997</v>
      </c>
      <c r="D5042" s="262">
        <f t="shared" si="159"/>
        <v>-0.12591511284087964</v>
      </c>
      <c r="E5042" s="105">
        <v>-3.5541252469731464E-2</v>
      </c>
      <c r="G5042">
        <v>5035</v>
      </c>
      <c r="H5042">
        <f t="shared" ca="1" si="160"/>
        <v>7.6181539514784478E-4</v>
      </c>
    </row>
    <row r="5043" spans="2:8">
      <c r="B5043" s="13">
        <v>38461</v>
      </c>
      <c r="C5043">
        <v>56.954315000000001</v>
      </c>
      <c r="D5043" s="262">
        <f t="shared" si="159"/>
        <v>-0.80662058738557962</v>
      </c>
      <c r="E5043" s="105">
        <v>-3.5583134715763694E-2</v>
      </c>
      <c r="G5043">
        <v>5036</v>
      </c>
      <c r="H5043">
        <f t="shared" ca="1" si="160"/>
        <v>-5.2267470751189669E-2</v>
      </c>
    </row>
    <row r="5044" spans="2:8">
      <c r="B5044" s="13">
        <v>42012</v>
      </c>
      <c r="C5044">
        <v>294.52108800000002</v>
      </c>
      <c r="D5044" s="262">
        <f t="shared" si="159"/>
        <v>1.9886598980514767</v>
      </c>
      <c r="E5044" s="105">
        <v>-3.5634354460779116E-2</v>
      </c>
      <c r="G5044">
        <v>5037</v>
      </c>
      <c r="H5044">
        <f t="shared" ca="1" si="160"/>
        <v>-3.8414912022501739E-2</v>
      </c>
    </row>
    <row r="5045" spans="2:8">
      <c r="B5045" s="13">
        <v>41162</v>
      </c>
      <c r="C5045">
        <v>98.546204000000003</v>
      </c>
      <c r="D5045" s="262">
        <f t="shared" si="159"/>
        <v>0.22202778838266493</v>
      </c>
      <c r="E5045" s="105">
        <v>-3.5653418121859327E-2</v>
      </c>
      <c r="G5045">
        <v>5038</v>
      </c>
      <c r="H5045">
        <f t="shared" ca="1" si="160"/>
        <v>3.3991296713336186E-2</v>
      </c>
    </row>
    <row r="5046" spans="2:8">
      <c r="B5046" s="13">
        <v>39016</v>
      </c>
      <c r="C5046">
        <v>80.641541000000004</v>
      </c>
      <c r="D5046" s="262">
        <f t="shared" si="159"/>
        <v>-0.90364631588972955</v>
      </c>
      <c r="E5046" s="105">
        <v>-3.5767776280971816E-2</v>
      </c>
      <c r="G5046">
        <v>5039</v>
      </c>
      <c r="H5046">
        <f t="shared" ca="1" si="160"/>
        <v>2.3974198351291658E-2</v>
      </c>
    </row>
    <row r="5047" spans="2:8">
      <c r="B5047" s="13">
        <v>44007</v>
      </c>
      <c r="C5047">
        <v>836.93261700000005</v>
      </c>
      <c r="D5047" s="262">
        <f t="shared" si="159"/>
        <v>23.470613485276598</v>
      </c>
      <c r="E5047" s="105">
        <v>-3.5904450729102498E-2</v>
      </c>
      <c r="G5047">
        <v>5040</v>
      </c>
      <c r="H5047">
        <f t="shared" ca="1" si="160"/>
        <v>3.9005012951902319E-2</v>
      </c>
    </row>
    <row r="5048" spans="2:8">
      <c r="B5048" s="13">
        <v>39813</v>
      </c>
      <c r="C5048">
        <v>34.201537999999999</v>
      </c>
      <c r="D5048" s="262">
        <f t="shared" si="159"/>
        <v>-0.30881827386136979</v>
      </c>
      <c r="E5048" s="105">
        <v>-3.6055076659627844E-2</v>
      </c>
      <c r="G5048">
        <v>5041</v>
      </c>
      <c r="H5048">
        <f t="shared" ca="1" si="160"/>
        <v>-2.4473883116352853E-3</v>
      </c>
    </row>
    <row r="5049" spans="2:8">
      <c r="B5049" s="13">
        <v>38245</v>
      </c>
      <c r="C5049">
        <v>49.482700000000001</v>
      </c>
      <c r="D5049" s="262">
        <f t="shared" si="159"/>
        <v>1.0178913745315226</v>
      </c>
      <c r="E5049" s="105">
        <v>-3.6062596798784187E-2</v>
      </c>
      <c r="G5049">
        <v>5042</v>
      </c>
      <c r="H5049">
        <f t="shared" ca="1" si="160"/>
        <v>-2.4373732120320551E-2</v>
      </c>
    </row>
    <row r="5050" spans="2:8">
      <c r="B5050" s="13">
        <v>37650</v>
      </c>
      <c r="C5050">
        <v>24.521984</v>
      </c>
      <c r="D5050" s="262">
        <f t="shared" si="159"/>
        <v>-0.29120263151817172</v>
      </c>
      <c r="E5050" s="105">
        <v>-3.6075948396813884E-2</v>
      </c>
      <c r="G5050">
        <v>5043</v>
      </c>
      <c r="H5050">
        <f t="shared" ca="1" si="160"/>
        <v>-5.2464149194569168E-2</v>
      </c>
    </row>
    <row r="5051" spans="2:8">
      <c r="B5051" s="13">
        <v>39912</v>
      </c>
      <c r="C5051">
        <v>34.596606999999999</v>
      </c>
      <c r="D5051" s="262">
        <f t="shared" si="159"/>
        <v>-0.95040712340980138</v>
      </c>
      <c r="E5051" s="105">
        <v>-3.6163273907250153E-2</v>
      </c>
      <c r="G5051">
        <v>5044</v>
      </c>
      <c r="H5051">
        <f t="shared" ca="1" si="160"/>
        <v>2.4428868583706458E-2</v>
      </c>
    </row>
    <row r="5052" spans="2:8">
      <c r="B5052" s="13">
        <v>43944</v>
      </c>
      <c r="C5052">
        <v>697.61242700000003</v>
      </c>
      <c r="D5052" s="262">
        <f t="shared" si="159"/>
        <v>5.1742536915290174</v>
      </c>
      <c r="E5052" s="105">
        <v>-3.6206341700419524E-2</v>
      </c>
      <c r="G5052">
        <v>5045</v>
      </c>
      <c r="H5052">
        <f t="shared" ca="1" si="160"/>
        <v>-1.1321884368057793E-2</v>
      </c>
    </row>
    <row r="5053" spans="2:8">
      <c r="B5053" s="13">
        <v>41603</v>
      </c>
      <c r="C5053">
        <v>112.98732800000001</v>
      </c>
      <c r="D5053" s="262">
        <f t="shared" si="159"/>
        <v>0.66658452777665766</v>
      </c>
      <c r="E5053" s="105">
        <v>-3.6266493227494492E-2</v>
      </c>
      <c r="G5053">
        <v>5046</v>
      </c>
      <c r="H5053">
        <f t="shared" ca="1" si="160"/>
        <v>1.0783910293462602E-2</v>
      </c>
    </row>
    <row r="5054" spans="2:8">
      <c r="B5054" s="13">
        <v>38828</v>
      </c>
      <c r="C5054">
        <v>67.795738</v>
      </c>
      <c r="D5054" s="262">
        <f t="shared" si="159"/>
        <v>-0.99149711784498595</v>
      </c>
      <c r="E5054" s="105">
        <v>-3.6306328522162208E-2</v>
      </c>
      <c r="G5054">
        <v>5047</v>
      </c>
      <c r="H5054">
        <f t="shared" ca="1" si="160"/>
        <v>-4.2354408544109948E-2</v>
      </c>
    </row>
    <row r="5055" spans="2:8">
      <c r="B5055" s="13">
        <v>44711</v>
      </c>
      <c r="C5055">
        <v>7973.265625</v>
      </c>
      <c r="D5055" s="262">
        <f t="shared" si="159"/>
        <v>79.829502085464483</v>
      </c>
      <c r="E5055" s="105">
        <v>-3.6319730958734107E-2</v>
      </c>
      <c r="G5055">
        <v>5048</v>
      </c>
      <c r="H5055">
        <f t="shared" ca="1" si="160"/>
        <v>-4.0397522886893661E-2</v>
      </c>
    </row>
    <row r="5056" spans="2:8">
      <c r="B5056" s="13">
        <v>39136</v>
      </c>
      <c r="C5056">
        <v>98.643012999999996</v>
      </c>
      <c r="D5056" s="262">
        <f t="shared" si="159"/>
        <v>-0.92476248517038107</v>
      </c>
      <c r="E5056" s="105">
        <v>-3.6354045135938574E-2</v>
      </c>
      <c r="G5056">
        <v>5049</v>
      </c>
      <c r="H5056">
        <f t="shared" ca="1" si="160"/>
        <v>-9.6618356555517038E-3</v>
      </c>
    </row>
    <row r="5057" spans="2:8">
      <c r="B5057" s="13">
        <v>43291</v>
      </c>
      <c r="C5057">
        <v>1311.088135</v>
      </c>
      <c r="D5057" s="262">
        <f t="shared" si="159"/>
        <v>11.368099897870511</v>
      </c>
      <c r="E5057" s="105">
        <v>-3.6366887305955158E-2</v>
      </c>
      <c r="G5057">
        <v>5050</v>
      </c>
      <c r="H5057">
        <f t="shared" ca="1" si="160"/>
        <v>4.5973015293540084E-3</v>
      </c>
    </row>
    <row r="5058" spans="2:8">
      <c r="B5058" s="13">
        <v>39301</v>
      </c>
      <c r="C5058">
        <v>106.005623</v>
      </c>
      <c r="D5058" s="262">
        <f t="shared" si="159"/>
        <v>0.50756944598709275</v>
      </c>
      <c r="E5058" s="105">
        <v>-3.6510926858952589E-2</v>
      </c>
      <c r="G5058">
        <v>5051</v>
      </c>
      <c r="H5058">
        <f t="shared" ca="1" si="160"/>
        <v>-1.4213293426446982E-2</v>
      </c>
    </row>
    <row r="5059" spans="2:8">
      <c r="B5059" s="13">
        <v>38688</v>
      </c>
      <c r="C5059">
        <v>70.315582000000006</v>
      </c>
      <c r="D5059" s="262">
        <f t="shared" si="159"/>
        <v>0.20920746208362465</v>
      </c>
      <c r="E5059" s="105">
        <v>-3.6637133921715699E-2</v>
      </c>
      <c r="G5059">
        <v>5052</v>
      </c>
      <c r="H5059">
        <f t="shared" ca="1" si="160"/>
        <v>-3.7421450286668455E-2</v>
      </c>
    </row>
    <row r="5060" spans="2:8">
      <c r="B5060" s="13">
        <v>39967</v>
      </c>
      <c r="C5060">
        <v>58.150139000000003</v>
      </c>
      <c r="D5060" s="262">
        <f t="shared" si="159"/>
        <v>-0.21494352176790349</v>
      </c>
      <c r="E5060" s="105">
        <v>-3.6771519619906816E-2</v>
      </c>
      <c r="G5060">
        <v>5053</v>
      </c>
      <c r="H5060">
        <f t="shared" ca="1" si="160"/>
        <v>-4.3199933056530058E-3</v>
      </c>
    </row>
    <row r="5061" spans="2:8">
      <c r="B5061" s="13">
        <v>38947</v>
      </c>
      <c r="C5061">
        <v>74.071280999999999</v>
      </c>
      <c r="D5061" s="262">
        <f t="shared" si="159"/>
        <v>-0.97621662948721</v>
      </c>
      <c r="E5061" s="105">
        <v>-3.6814029404322483E-2</v>
      </c>
      <c r="G5061">
        <v>5054</v>
      </c>
      <c r="H5061">
        <f t="shared" ca="1" si="160"/>
        <v>-1.5562038771842089E-3</v>
      </c>
    </row>
    <row r="5062" spans="2:8">
      <c r="B5062" s="13">
        <v>44313</v>
      </c>
      <c r="C5062">
        <v>3114.4147950000001</v>
      </c>
      <c r="D5062" s="262">
        <f t="shared" si="159"/>
        <v>3.0453823590369415</v>
      </c>
      <c r="E5062" s="105">
        <v>-3.6857229214864555E-2</v>
      </c>
      <c r="G5062">
        <v>5055</v>
      </c>
      <c r="H5062">
        <f t="shared" ca="1" si="160"/>
        <v>-5.0111057826366392E-2</v>
      </c>
    </row>
    <row r="5063" spans="2:8">
      <c r="B5063" s="13">
        <v>42387</v>
      </c>
      <c r="C5063">
        <v>769.86908000000005</v>
      </c>
      <c r="D5063" s="262">
        <f t="shared" si="159"/>
        <v>-0.23856847747448467</v>
      </c>
      <c r="E5063" s="105">
        <v>-3.6939547718615323E-2</v>
      </c>
      <c r="G5063">
        <v>5056</v>
      </c>
      <c r="H5063">
        <f t="shared" ca="1" si="160"/>
        <v>2.5285418623200034E-2</v>
      </c>
    </row>
    <row r="5064" spans="2:8">
      <c r="B5064" s="13">
        <v>44060</v>
      </c>
      <c r="C5064">
        <v>1011.081177</v>
      </c>
      <c r="D5064" s="262">
        <f t="shared" ref="D5064:D5127" si="161">(C5064-C5065)/C5065</f>
        <v>-0.86872059246275202</v>
      </c>
      <c r="E5064" s="105">
        <v>-3.6997252310856071E-2</v>
      </c>
      <c r="G5064">
        <v>5057</v>
      </c>
      <c r="H5064">
        <f t="shared" ca="1" si="160"/>
        <v>-1.5468648194370169E-2</v>
      </c>
    </row>
    <row r="5065" spans="2:8">
      <c r="B5065" s="13">
        <v>45384</v>
      </c>
      <c r="C5065">
        <v>7701.75</v>
      </c>
      <c r="D5065" s="262">
        <f t="shared" si="161"/>
        <v>226.3463363994303</v>
      </c>
      <c r="E5065">
        <v>-3.7028458173869266E-2</v>
      </c>
      <c r="G5065">
        <v>5058</v>
      </c>
      <c r="H5065">
        <f t="shared" ref="H5065:H5128" ca="1" si="162">_xlfn.NORM.INV(RAND(),N$9,N$10)</f>
        <v>-1.9880870743946857E-2</v>
      </c>
    </row>
    <row r="5066" spans="2:8">
      <c r="B5066" s="13">
        <v>38176</v>
      </c>
      <c r="C5066">
        <v>33.876728</v>
      </c>
      <c r="D5066" s="262">
        <f t="shared" si="161"/>
        <v>-0.96550344788663411</v>
      </c>
      <c r="E5066" s="105">
        <v>-3.7070893776614669E-2</v>
      </c>
      <c r="G5066">
        <v>5059</v>
      </c>
      <c r="H5066">
        <f t="shared" ca="1" si="162"/>
        <v>8.7027134940283104E-3</v>
      </c>
    </row>
    <row r="5067" spans="2:8">
      <c r="B5067" s="13">
        <v>43404</v>
      </c>
      <c r="C5067">
        <v>982.03228799999999</v>
      </c>
      <c r="D5067" s="262">
        <f t="shared" si="161"/>
        <v>-0.61358036747932332</v>
      </c>
      <c r="E5067" s="105">
        <v>-3.7076835535709084E-2</v>
      </c>
      <c r="G5067">
        <v>5060</v>
      </c>
      <c r="H5067">
        <f t="shared" ca="1" si="162"/>
        <v>-2.2257235493535605E-2</v>
      </c>
    </row>
    <row r="5068" spans="2:8">
      <c r="B5068" s="13">
        <v>44224</v>
      </c>
      <c r="C5068">
        <v>2541.3623050000001</v>
      </c>
      <c r="D5068" s="262">
        <f t="shared" si="161"/>
        <v>31.662575807082771</v>
      </c>
      <c r="E5068" s="105">
        <v>-3.7092148583331916E-2</v>
      </c>
      <c r="G5068">
        <v>5061</v>
      </c>
      <c r="H5068">
        <f t="shared" ca="1" si="162"/>
        <v>-1.0490268853697434E-3</v>
      </c>
    </row>
    <row r="5069" spans="2:8">
      <c r="B5069" s="13">
        <v>38834</v>
      </c>
      <c r="C5069">
        <v>77.806549000000004</v>
      </c>
      <c r="D5069" s="262">
        <f t="shared" si="161"/>
        <v>0.35816799815276767</v>
      </c>
      <c r="E5069" s="105">
        <v>-3.7123427837200622E-2</v>
      </c>
      <c r="G5069">
        <v>5062</v>
      </c>
      <c r="H5069">
        <f t="shared" ca="1" si="162"/>
        <v>3.4221792074753919E-2</v>
      </c>
    </row>
    <row r="5070" spans="2:8">
      <c r="B5070" s="13">
        <v>38464</v>
      </c>
      <c r="C5070">
        <v>57.287868000000003</v>
      </c>
      <c r="D5070" s="262">
        <f t="shared" si="161"/>
        <v>-0.95264770862959069</v>
      </c>
      <c r="E5070" s="105">
        <v>-3.7275657260269456E-2</v>
      </c>
      <c r="G5070">
        <v>5063</v>
      </c>
      <c r="H5070">
        <f t="shared" ca="1" si="162"/>
        <v>-2.1655433462041122E-2</v>
      </c>
    </row>
    <row r="5071" spans="2:8">
      <c r="B5071" s="13">
        <v>43279</v>
      </c>
      <c r="C5071">
        <v>1209.82251</v>
      </c>
      <c r="D5071" s="262">
        <f t="shared" si="161"/>
        <v>10.744904773971291</v>
      </c>
      <c r="E5071" s="105">
        <v>-3.7311553483022078E-2</v>
      </c>
      <c r="G5071">
        <v>5064</v>
      </c>
      <c r="H5071">
        <f t="shared" ca="1" si="162"/>
        <v>4.4702385659255772E-2</v>
      </c>
    </row>
    <row r="5072" spans="2:8">
      <c r="B5072" s="13">
        <v>40217</v>
      </c>
      <c r="C5072">
        <v>103.008286</v>
      </c>
      <c r="D5072" s="262">
        <f t="shared" si="161"/>
        <v>2.1288332261920715</v>
      </c>
      <c r="E5072" s="105">
        <v>-3.7362641881215949E-2</v>
      </c>
      <c r="G5072">
        <v>5065</v>
      </c>
      <c r="H5072">
        <f t="shared" ca="1" si="162"/>
        <v>1.7492784110886974E-2</v>
      </c>
    </row>
    <row r="5073" spans="2:8">
      <c r="B5073" s="13">
        <v>39812</v>
      </c>
      <c r="C5073">
        <v>32.922268000000003</v>
      </c>
      <c r="D5073" s="262">
        <f t="shared" si="161"/>
        <v>-0.95951418693820167</v>
      </c>
      <c r="E5073" s="105">
        <v>-3.74038734749296E-2</v>
      </c>
      <c r="G5073">
        <v>5066</v>
      </c>
      <c r="H5073">
        <f t="shared" ca="1" si="162"/>
        <v>-3.0674437360219811E-2</v>
      </c>
    </row>
    <row r="5074" spans="2:8">
      <c r="B5074" s="13">
        <v>42391</v>
      </c>
      <c r="C5074">
        <v>813.18035899999995</v>
      </c>
      <c r="D5074" s="262">
        <f t="shared" si="161"/>
        <v>32.38044661505598</v>
      </c>
      <c r="E5074" s="105">
        <v>-3.7470958059199866E-2</v>
      </c>
      <c r="G5074">
        <v>5067</v>
      </c>
      <c r="H5074">
        <f t="shared" ca="1" si="162"/>
        <v>6.2267555960044935E-2</v>
      </c>
    </row>
    <row r="5075" spans="2:8">
      <c r="B5075" s="13">
        <v>38071</v>
      </c>
      <c r="C5075">
        <v>24.360979</v>
      </c>
      <c r="D5075" s="262">
        <f t="shared" si="161"/>
        <v>-0.9700126251622232</v>
      </c>
      <c r="E5075" s="105">
        <v>-3.7531560466072013E-2</v>
      </c>
      <c r="G5075">
        <v>5068</v>
      </c>
      <c r="H5075">
        <f t="shared" ca="1" si="162"/>
        <v>5.8833508912199779E-3</v>
      </c>
    </row>
    <row r="5076" spans="2:8">
      <c r="B5076" s="13">
        <v>43515</v>
      </c>
      <c r="C5076">
        <v>812.37451199999998</v>
      </c>
      <c r="D5076" s="262">
        <f t="shared" si="161"/>
        <v>5.9292065855594247</v>
      </c>
      <c r="E5076" s="105">
        <v>-3.7601174240172161E-2</v>
      </c>
      <c r="G5076">
        <v>5069</v>
      </c>
      <c r="H5076">
        <f t="shared" ca="1" si="162"/>
        <v>-4.9750364158073108E-3</v>
      </c>
    </row>
    <row r="5077" spans="2:8">
      <c r="B5077" s="13">
        <v>41604</v>
      </c>
      <c r="C5077">
        <v>117.239182</v>
      </c>
      <c r="D5077" s="262">
        <f t="shared" si="161"/>
        <v>-0.92257823211873091</v>
      </c>
      <c r="E5077" s="105">
        <v>-3.765620732411773E-2</v>
      </c>
      <c r="G5077">
        <v>5070</v>
      </c>
      <c r="H5077">
        <f t="shared" ca="1" si="162"/>
        <v>3.4275122427657706E-2</v>
      </c>
    </row>
    <row r="5078" spans="2:8">
      <c r="B5078" s="13">
        <v>44125</v>
      </c>
      <c r="C5078">
        <v>1514.292236</v>
      </c>
      <c r="D5078" s="262">
        <f t="shared" si="161"/>
        <v>7.9272176361646425</v>
      </c>
      <c r="E5078" s="105">
        <v>-3.7682267228745778E-2</v>
      </c>
      <c r="G5078">
        <v>5071</v>
      </c>
      <c r="H5078">
        <f t="shared" ca="1" si="162"/>
        <v>6.0906923350197116E-2</v>
      </c>
    </row>
    <row r="5079" spans="2:8">
      <c r="B5079" s="13">
        <v>41666</v>
      </c>
      <c r="C5079">
        <v>169.62645000000001</v>
      </c>
      <c r="D5079" s="262">
        <f t="shared" si="161"/>
        <v>-0.98091303549765285</v>
      </c>
      <c r="E5079" s="105">
        <v>-3.7704724052494788E-2</v>
      </c>
      <c r="G5079">
        <v>5072</v>
      </c>
      <c r="H5079">
        <f t="shared" ca="1" si="162"/>
        <v>1.0092508910732222E-2</v>
      </c>
    </row>
    <row r="5080" spans="2:8">
      <c r="B5080" s="13">
        <v>44777</v>
      </c>
      <c r="C5080">
        <v>8887.03125</v>
      </c>
      <c r="D5080" s="262">
        <f t="shared" si="161"/>
        <v>251.2630645168112</v>
      </c>
      <c r="E5080" s="105">
        <v>-3.7803681173453091E-2</v>
      </c>
      <c r="G5080">
        <v>5073</v>
      </c>
      <c r="H5080">
        <f t="shared" ca="1" si="162"/>
        <v>-4.4519057711132619E-2</v>
      </c>
    </row>
    <row r="5081" spans="2:8">
      <c r="B5081" s="13">
        <v>37461</v>
      </c>
      <c r="C5081">
        <v>35.229221000000003</v>
      </c>
      <c r="D5081" s="262">
        <f t="shared" si="161"/>
        <v>-0.96395256786071726</v>
      </c>
      <c r="E5081" s="105">
        <v>-3.7818974978971104E-2</v>
      </c>
      <c r="G5081">
        <v>5074</v>
      </c>
      <c r="H5081">
        <f t="shared" ca="1" si="162"/>
        <v>3.6088770131766611E-2</v>
      </c>
    </row>
    <row r="5082" spans="2:8">
      <c r="B5082" s="13">
        <v>43119</v>
      </c>
      <c r="C5082">
        <v>977.30181900000002</v>
      </c>
      <c r="D5082" s="262">
        <f t="shared" si="161"/>
        <v>26.843033814394236</v>
      </c>
      <c r="E5082" s="105">
        <v>-3.7821716578035541E-2</v>
      </c>
      <c r="G5082">
        <v>5075</v>
      </c>
      <c r="H5082">
        <f t="shared" ca="1" si="162"/>
        <v>1.6430291315032267E-2</v>
      </c>
    </row>
    <row r="5083" spans="2:8">
      <c r="B5083" s="13">
        <v>37966</v>
      </c>
      <c r="C5083">
        <v>35.100406999999997</v>
      </c>
      <c r="D5083" s="262">
        <f t="shared" si="161"/>
        <v>-0.99527840895003039</v>
      </c>
      <c r="E5083" s="105">
        <v>-3.795239284503623E-2</v>
      </c>
      <c r="G5083">
        <v>5076</v>
      </c>
      <c r="H5083">
        <f t="shared" ca="1" si="162"/>
        <v>2.4532265933401867E-2</v>
      </c>
    </row>
    <row r="5084" spans="2:8">
      <c r="B5084" s="13">
        <v>44734</v>
      </c>
      <c r="C5084">
        <v>7434.0209960000002</v>
      </c>
      <c r="D5084" s="262">
        <f t="shared" si="161"/>
        <v>12.398887960325707</v>
      </c>
      <c r="E5084" s="105">
        <v>-3.7974871504342964E-2</v>
      </c>
      <c r="G5084">
        <v>5077</v>
      </c>
      <c r="H5084">
        <f t="shared" ca="1" si="162"/>
        <v>3.3995763928784022E-4</v>
      </c>
    </row>
    <row r="5085" spans="2:8">
      <c r="B5085" s="13">
        <v>43909</v>
      </c>
      <c r="C5085">
        <v>554.82372999999995</v>
      </c>
      <c r="D5085" s="262">
        <f t="shared" si="161"/>
        <v>16.350826876332075</v>
      </c>
      <c r="E5085" s="105">
        <v>-3.8005232351497019E-2</v>
      </c>
      <c r="G5085">
        <v>5078</v>
      </c>
      <c r="H5085">
        <f t="shared" ca="1" si="162"/>
        <v>1.2155885581258586E-2</v>
      </c>
    </row>
    <row r="5086" spans="2:8">
      <c r="B5086" s="13">
        <v>38148</v>
      </c>
      <c r="C5086">
        <v>31.976789</v>
      </c>
      <c r="D5086" s="262">
        <f t="shared" si="161"/>
        <v>-0.7236794802191544</v>
      </c>
      <c r="E5086" s="105">
        <v>-3.8256974607825539E-2</v>
      </c>
      <c r="G5086">
        <v>5079</v>
      </c>
      <c r="H5086">
        <f t="shared" ca="1" si="162"/>
        <v>-3.1760731496886671E-2</v>
      </c>
    </row>
    <row r="5087" spans="2:8">
      <c r="B5087" s="13">
        <v>40525</v>
      </c>
      <c r="C5087">
        <v>115.723541</v>
      </c>
      <c r="D5087" s="262">
        <f t="shared" si="161"/>
        <v>2.77682730822377</v>
      </c>
      <c r="E5087" s="105">
        <v>-3.8375855882246152E-2</v>
      </c>
      <c r="G5087">
        <v>5080</v>
      </c>
      <c r="H5087">
        <f t="shared" ca="1" si="162"/>
        <v>1.2720488222121179E-4</v>
      </c>
    </row>
    <row r="5088" spans="2:8">
      <c r="B5088" s="13">
        <v>38119</v>
      </c>
      <c r="C5088">
        <v>30.640411</v>
      </c>
      <c r="D5088" s="262">
        <f t="shared" si="161"/>
        <v>-0.45327064848975357</v>
      </c>
      <c r="E5088" s="105">
        <v>-3.840325487344752E-2</v>
      </c>
      <c r="G5088">
        <v>5081</v>
      </c>
      <c r="H5088">
        <f t="shared" ca="1" si="162"/>
        <v>-8.5653605075758574E-3</v>
      </c>
    </row>
    <row r="5089" spans="2:8">
      <c r="B5089" s="13">
        <v>40025</v>
      </c>
      <c r="C5089">
        <v>56.043106000000002</v>
      </c>
      <c r="D5089" s="262">
        <f t="shared" si="161"/>
        <v>3.5551215498644775E-2</v>
      </c>
      <c r="E5089" s="105">
        <v>-3.8411726773555407E-2</v>
      </c>
      <c r="G5089">
        <v>5082</v>
      </c>
      <c r="H5089">
        <f t="shared" ca="1" si="162"/>
        <v>7.3215254521653292E-3</v>
      </c>
    </row>
    <row r="5090" spans="2:8">
      <c r="B5090" s="13">
        <v>38408</v>
      </c>
      <c r="C5090">
        <v>54.119106000000002</v>
      </c>
      <c r="D5090" s="262">
        <f t="shared" si="161"/>
        <v>0.35547212535228578</v>
      </c>
      <c r="E5090" s="105">
        <v>-3.8518505226898335E-2</v>
      </c>
      <c r="G5090">
        <v>5083</v>
      </c>
      <c r="H5090">
        <f t="shared" ca="1" si="162"/>
        <v>7.8237368792517057E-3</v>
      </c>
    </row>
    <row r="5091" spans="2:8">
      <c r="B5091" s="13">
        <v>38197</v>
      </c>
      <c r="C5091">
        <v>39.926388000000003</v>
      </c>
      <c r="D5091" s="262">
        <f t="shared" si="161"/>
        <v>-0.61345450279981839</v>
      </c>
      <c r="E5091" s="105">
        <v>-3.8554398254224687E-2</v>
      </c>
      <c r="G5091">
        <v>5084</v>
      </c>
      <c r="H5091">
        <f t="shared" ca="1" si="162"/>
        <v>-6.475063903763898E-4</v>
      </c>
    </row>
    <row r="5092" spans="2:8">
      <c r="B5092" s="13">
        <v>39099</v>
      </c>
      <c r="C5092">
        <v>103.290268</v>
      </c>
      <c r="D5092" s="262">
        <f t="shared" si="161"/>
        <v>0.73499693054660187</v>
      </c>
      <c r="E5092" s="105">
        <v>-3.8614722708454299E-2</v>
      </c>
      <c r="G5092">
        <v>5085</v>
      </c>
      <c r="H5092">
        <f t="shared" ca="1" si="162"/>
        <v>-3.2595293245062724E-2</v>
      </c>
    </row>
    <row r="5093" spans="2:8">
      <c r="B5093" s="13">
        <v>38897</v>
      </c>
      <c r="C5093">
        <v>59.533400999999998</v>
      </c>
      <c r="D5093" s="262">
        <f t="shared" si="161"/>
        <v>-0.32069840264274646</v>
      </c>
      <c r="E5093" s="105">
        <v>-3.8748959565338539E-2</v>
      </c>
      <c r="G5093">
        <v>5086</v>
      </c>
      <c r="H5093">
        <f t="shared" ca="1" si="162"/>
        <v>1.0811277853111409E-2</v>
      </c>
    </row>
    <row r="5094" spans="2:8">
      <c r="B5094" s="13">
        <v>39065</v>
      </c>
      <c r="C5094">
        <v>87.639129999999994</v>
      </c>
      <c r="D5094" s="262">
        <f t="shared" si="161"/>
        <v>-0.88785476867179114</v>
      </c>
      <c r="E5094" s="105">
        <v>-3.8859987137880039E-2</v>
      </c>
      <c r="G5094">
        <v>5087</v>
      </c>
      <c r="H5094">
        <f t="shared" ca="1" si="162"/>
        <v>1.8959944653422392E-2</v>
      </c>
    </row>
    <row r="5095" spans="2:8">
      <c r="B5095" s="13">
        <v>42979</v>
      </c>
      <c r="C5095">
        <v>781.478882</v>
      </c>
      <c r="D5095" s="262">
        <f t="shared" si="161"/>
        <v>0.17561209292157906</v>
      </c>
      <c r="E5095" s="105">
        <v>-3.9158435455119149E-2</v>
      </c>
      <c r="G5095">
        <v>5088</v>
      </c>
      <c r="H5095">
        <f t="shared" ca="1" si="162"/>
        <v>1.4807310152535761E-3</v>
      </c>
    </row>
    <row r="5096" spans="2:8">
      <c r="B5096" s="13">
        <v>42713</v>
      </c>
      <c r="C5096">
        <v>664.74212599999998</v>
      </c>
      <c r="D5096" s="262">
        <f t="shared" si="161"/>
        <v>-0.63974616056094724</v>
      </c>
      <c r="E5096" s="105">
        <v>-3.9197876723422814E-2</v>
      </c>
      <c r="G5096">
        <v>5089</v>
      </c>
      <c r="H5096">
        <f t="shared" ca="1" si="162"/>
        <v>-4.2445334235869776E-2</v>
      </c>
    </row>
    <row r="5097" spans="2:8">
      <c r="B5097" s="13">
        <v>44200</v>
      </c>
      <c r="C5097">
        <v>1845.2048339999999</v>
      </c>
      <c r="D5097" s="262">
        <f t="shared" si="161"/>
        <v>5.9700444501974808</v>
      </c>
      <c r="E5097" s="105">
        <v>-3.9225686621159127E-2</v>
      </c>
      <c r="G5097">
        <v>5090</v>
      </c>
      <c r="H5097">
        <f t="shared" ca="1" si="162"/>
        <v>2.5536176044559589E-2</v>
      </c>
    </row>
    <row r="5098" spans="2:8">
      <c r="B5098" s="13">
        <v>41816</v>
      </c>
      <c r="C5098">
        <v>264.73358200000001</v>
      </c>
      <c r="D5098" s="262">
        <f t="shared" si="161"/>
        <v>0.48338534516021053</v>
      </c>
      <c r="E5098" s="105">
        <v>-3.922706284182572E-2</v>
      </c>
      <c r="G5098">
        <v>5091</v>
      </c>
      <c r="H5098">
        <f t="shared" ca="1" si="162"/>
        <v>9.9126791990201239E-3</v>
      </c>
    </row>
    <row r="5099" spans="2:8">
      <c r="B5099" s="13">
        <v>41669</v>
      </c>
      <c r="C5099">
        <v>178.46582000000001</v>
      </c>
      <c r="D5099" s="262">
        <f t="shared" si="161"/>
        <v>0.7877365930263619</v>
      </c>
      <c r="E5099" s="105">
        <v>-3.9272341060137821E-2</v>
      </c>
      <c r="G5099">
        <v>5092</v>
      </c>
      <c r="H5099">
        <f t="shared" ca="1" si="162"/>
        <v>-2.4823986797109246E-2</v>
      </c>
    </row>
    <row r="5100" spans="2:8">
      <c r="B5100" s="13">
        <v>40707</v>
      </c>
      <c r="C5100">
        <v>99.827804999999998</v>
      </c>
      <c r="D5100" s="262">
        <f t="shared" si="161"/>
        <v>-0.87227708669386872</v>
      </c>
      <c r="E5100" s="105">
        <v>-3.928562275730739E-2</v>
      </c>
      <c r="G5100">
        <v>5093</v>
      </c>
      <c r="H5100">
        <f t="shared" ca="1" si="162"/>
        <v>-3.9704440996135411E-2</v>
      </c>
    </row>
    <row r="5101" spans="2:8">
      <c r="B5101" s="13">
        <v>43014</v>
      </c>
      <c r="C5101">
        <v>781.59667999999999</v>
      </c>
      <c r="D5101" s="262">
        <f t="shared" si="161"/>
        <v>-0.89142105524027337</v>
      </c>
      <c r="E5101" s="105">
        <v>-3.929167116534546E-2</v>
      </c>
      <c r="G5101">
        <v>5094</v>
      </c>
      <c r="H5101">
        <f t="shared" ca="1" si="162"/>
        <v>1.7473419350661032E-2</v>
      </c>
    </row>
    <row r="5102" spans="2:8">
      <c r="B5102" s="13">
        <v>44732</v>
      </c>
      <c r="C5102">
        <v>7198.4184569999998</v>
      </c>
      <c r="D5102" s="262">
        <f t="shared" si="161"/>
        <v>260.60093287764067</v>
      </c>
      <c r="E5102" s="105">
        <v>-3.9296327592894122E-2</v>
      </c>
      <c r="G5102">
        <v>5095</v>
      </c>
      <c r="H5102">
        <f t="shared" ca="1" si="162"/>
        <v>3.4616388441560085E-2</v>
      </c>
    </row>
    <row r="5103" spans="2:8">
      <c r="B5103" s="13">
        <v>37924</v>
      </c>
      <c r="C5103">
        <v>27.516791999999999</v>
      </c>
      <c r="D5103" s="262">
        <f t="shared" si="161"/>
        <v>-0.83109519941698951</v>
      </c>
      <c r="E5103" s="105">
        <v>-3.9347763974860436E-2</v>
      </c>
      <c r="G5103">
        <v>5096</v>
      </c>
      <c r="H5103">
        <f t="shared" ca="1" si="162"/>
        <v>7.4212004138827824E-3</v>
      </c>
    </row>
    <row r="5104" spans="2:8">
      <c r="B5104" s="13">
        <v>41663</v>
      </c>
      <c r="C5104">
        <v>162.913025</v>
      </c>
      <c r="D5104" s="262">
        <f t="shared" si="161"/>
        <v>2.0713461731230134</v>
      </c>
      <c r="E5104" s="105">
        <v>-3.9577701472854034E-2</v>
      </c>
      <c r="G5104">
        <v>5097</v>
      </c>
      <c r="H5104">
        <f t="shared" ca="1" si="162"/>
        <v>7.3930476959217784E-2</v>
      </c>
    </row>
    <row r="5105" spans="2:8">
      <c r="B5105" s="13">
        <v>38922</v>
      </c>
      <c r="C5105">
        <v>53.042873</v>
      </c>
      <c r="D5105" s="262">
        <f t="shared" si="161"/>
        <v>1.4732449398209662</v>
      </c>
      <c r="E5105" s="105">
        <v>-3.9651882524356329E-2</v>
      </c>
      <c r="G5105">
        <v>5098</v>
      </c>
      <c r="H5105">
        <f t="shared" ca="1" si="162"/>
        <v>-6.0666030992186114E-2</v>
      </c>
    </row>
    <row r="5106" spans="2:8">
      <c r="B5106" s="13">
        <v>37771</v>
      </c>
      <c r="C5106">
        <v>21.446672</v>
      </c>
      <c r="D5106" s="262">
        <f t="shared" si="161"/>
        <v>-0.45694694789110163</v>
      </c>
      <c r="E5106" s="105">
        <v>-3.9653938770923589E-2</v>
      </c>
      <c r="G5106">
        <v>5099</v>
      </c>
      <c r="H5106">
        <f t="shared" ca="1" si="162"/>
        <v>1.4980215910966406E-2</v>
      </c>
    </row>
    <row r="5107" spans="2:8">
      <c r="B5107" s="13">
        <v>38203</v>
      </c>
      <c r="C5107">
        <v>39.492775000000002</v>
      </c>
      <c r="D5107" s="262">
        <f t="shared" si="161"/>
        <v>-0.96059231568768211</v>
      </c>
      <c r="E5107" s="105">
        <v>-3.9740497709665971E-2</v>
      </c>
      <c r="G5107">
        <v>5100</v>
      </c>
      <c r="H5107">
        <f t="shared" ca="1" si="162"/>
        <v>-1.4643431204122261E-3</v>
      </c>
    </row>
    <row r="5108" spans="2:8">
      <c r="B5108" s="13">
        <v>43208</v>
      </c>
      <c r="C5108">
        <v>1002.159241</v>
      </c>
      <c r="D5108" s="262">
        <f t="shared" si="161"/>
        <v>14.236635021818905</v>
      </c>
      <c r="E5108" s="105">
        <v>-3.9742091064825145E-2</v>
      </c>
      <c r="G5108">
        <v>5101</v>
      </c>
      <c r="H5108">
        <f t="shared" ca="1" si="162"/>
        <v>-1.6580146743170741E-2</v>
      </c>
    </row>
    <row r="5109" spans="2:8">
      <c r="B5109" s="13">
        <v>38756</v>
      </c>
      <c r="C5109">
        <v>65.773003000000003</v>
      </c>
      <c r="D5109" s="262">
        <f t="shared" si="161"/>
        <v>-0.80938155418425506</v>
      </c>
      <c r="E5109" s="105">
        <v>-3.978984956615858E-2</v>
      </c>
      <c r="G5109">
        <v>5102</v>
      </c>
      <c r="H5109">
        <f t="shared" ca="1" si="162"/>
        <v>-2.7547823278641154E-2</v>
      </c>
    </row>
    <row r="5110" spans="2:8">
      <c r="B5110" s="13">
        <v>42037</v>
      </c>
      <c r="C5110">
        <v>345.050568</v>
      </c>
      <c r="D5110" s="262">
        <f t="shared" si="161"/>
        <v>3.6210313618791132</v>
      </c>
      <c r="E5110" s="105">
        <v>-4.0012630580742017E-2</v>
      </c>
      <c r="G5110">
        <v>5103</v>
      </c>
      <c r="H5110">
        <f t="shared" ca="1" si="162"/>
        <v>-1.0178239533742611E-2</v>
      </c>
    </row>
    <row r="5111" spans="2:8">
      <c r="B5111" s="13">
        <v>38594</v>
      </c>
      <c r="C5111">
        <v>74.669601</v>
      </c>
      <c r="D5111" s="262">
        <f t="shared" si="161"/>
        <v>1.4369647326205905</v>
      </c>
      <c r="E5111" s="105">
        <v>-4.0105683810536821E-2</v>
      </c>
      <c r="G5111">
        <v>5104</v>
      </c>
      <c r="H5111">
        <f t="shared" ca="1" si="162"/>
        <v>5.0281373898511263E-2</v>
      </c>
    </row>
    <row r="5112" spans="2:8">
      <c r="B5112" s="13">
        <v>37473</v>
      </c>
      <c r="C5112">
        <v>30.640411</v>
      </c>
      <c r="D5112" s="262">
        <f t="shared" si="161"/>
        <v>-0.94841441533698601</v>
      </c>
      <c r="E5112" s="105">
        <v>-4.0342621902883589E-2</v>
      </c>
      <c r="G5112">
        <v>5105</v>
      </c>
      <c r="H5112">
        <f t="shared" ca="1" si="162"/>
        <v>-2.1754716861149499E-2</v>
      </c>
    </row>
    <row r="5113" spans="2:8">
      <c r="B5113" s="13">
        <v>42101</v>
      </c>
      <c r="C5113">
        <v>593.972351</v>
      </c>
      <c r="D5113" s="262">
        <f t="shared" si="161"/>
        <v>6.0630408234224191</v>
      </c>
      <c r="E5113" s="105">
        <v>-4.0377320328227273E-2</v>
      </c>
      <c r="G5113">
        <v>5106</v>
      </c>
      <c r="H5113">
        <f t="shared" ca="1" si="162"/>
        <v>1.0621141551225351E-2</v>
      </c>
    </row>
    <row r="5114" spans="2:8">
      <c r="B5114" s="13">
        <v>39064</v>
      </c>
      <c r="C5114">
        <v>84.095839999999995</v>
      </c>
      <c r="D5114" s="262">
        <f t="shared" si="161"/>
        <v>-0.1806955463397702</v>
      </c>
      <c r="E5114" s="105">
        <v>-4.0430456121597728E-2</v>
      </c>
      <c r="G5114">
        <v>5107</v>
      </c>
      <c r="H5114">
        <f t="shared" ca="1" si="162"/>
        <v>-6.6624940348540369E-3</v>
      </c>
    </row>
    <row r="5115" spans="2:8">
      <c r="B5115" s="13">
        <v>39449</v>
      </c>
      <c r="C5115">
        <v>102.642967</v>
      </c>
      <c r="D5115" s="262">
        <f t="shared" si="161"/>
        <v>0.78323474574854823</v>
      </c>
      <c r="E5115" s="105">
        <v>-4.0441608838989979E-2</v>
      </c>
      <c r="G5115">
        <v>5108</v>
      </c>
      <c r="H5115">
        <f t="shared" ca="1" si="162"/>
        <v>1.5316671567196941E-3</v>
      </c>
    </row>
    <row r="5116" spans="2:8">
      <c r="B5116" s="13">
        <v>40120</v>
      </c>
      <c r="C5116">
        <v>57.559986000000002</v>
      </c>
      <c r="D5116" s="262">
        <f t="shared" si="161"/>
        <v>-0.78225734680573078</v>
      </c>
      <c r="E5116" s="105">
        <v>-4.050975148879795E-2</v>
      </c>
      <c r="G5116">
        <v>5109</v>
      </c>
      <c r="H5116">
        <f t="shared" ca="1" si="162"/>
        <v>-5.3318211853345183E-2</v>
      </c>
    </row>
    <row r="5117" spans="2:8">
      <c r="B5117" s="13">
        <v>41852</v>
      </c>
      <c r="C5117">
        <v>264.34869400000002</v>
      </c>
      <c r="D5117" s="262">
        <f t="shared" si="161"/>
        <v>-0.77100989900381323</v>
      </c>
      <c r="E5117" s="105">
        <v>-4.0570560752856526E-2</v>
      </c>
      <c r="G5117">
        <v>5110</v>
      </c>
      <c r="H5117">
        <f t="shared" ca="1" si="162"/>
        <v>-4.4846372422736539E-3</v>
      </c>
    </row>
    <row r="5118" spans="2:8">
      <c r="B5118" s="13">
        <v>43262</v>
      </c>
      <c r="C5118">
        <v>1154.4110109999999</v>
      </c>
      <c r="D5118" s="262">
        <f t="shared" si="161"/>
        <v>47.151519465433132</v>
      </c>
      <c r="E5118" s="105">
        <v>-4.0574336012361323E-2</v>
      </c>
      <c r="G5118">
        <v>5111</v>
      </c>
      <c r="H5118">
        <f t="shared" ca="1" si="162"/>
        <v>-4.6201558989252128E-2</v>
      </c>
    </row>
    <row r="5119" spans="2:8">
      <c r="B5119" s="13">
        <v>37824</v>
      </c>
      <c r="C5119">
        <v>23.974550000000001</v>
      </c>
      <c r="D5119" s="262">
        <f t="shared" si="161"/>
        <v>-2.9967349241250201E-2</v>
      </c>
      <c r="E5119" s="105">
        <v>-4.0592790724849233E-2</v>
      </c>
      <c r="G5119">
        <v>5112</v>
      </c>
      <c r="H5119">
        <f t="shared" ca="1" si="162"/>
        <v>-2.180938624162166E-2</v>
      </c>
    </row>
    <row r="5120" spans="2:8">
      <c r="B5120" s="13">
        <v>37652</v>
      </c>
      <c r="C5120">
        <v>24.715198999999998</v>
      </c>
      <c r="D5120" s="262">
        <f t="shared" si="161"/>
        <v>-0.25524448003947736</v>
      </c>
      <c r="E5120" s="105">
        <v>-4.0625039302420743E-2</v>
      </c>
      <c r="G5120">
        <v>5113</v>
      </c>
      <c r="H5120">
        <f t="shared" ca="1" si="162"/>
        <v>8.2200339814828222E-4</v>
      </c>
    </row>
    <row r="5121" spans="2:8">
      <c r="B5121" s="13">
        <v>39911</v>
      </c>
      <c r="C5121">
        <v>33.185654</v>
      </c>
      <c r="D5121" s="262">
        <f t="shared" si="161"/>
        <v>-0.99028341065663339</v>
      </c>
      <c r="E5121" s="105">
        <v>-4.0782987765245284E-2</v>
      </c>
      <c r="G5121">
        <v>5114</v>
      </c>
      <c r="H5121">
        <f t="shared" ca="1" si="162"/>
        <v>-1.8793734949577603E-2</v>
      </c>
    </row>
    <row r="5122" spans="2:8">
      <c r="B5122" s="13">
        <v>44330</v>
      </c>
      <c r="C5122">
        <v>3415.3603520000001</v>
      </c>
      <c r="D5122" s="262">
        <f t="shared" si="161"/>
        <v>13.725999777059382</v>
      </c>
      <c r="E5122" s="105">
        <v>-4.0799947327807749E-2</v>
      </c>
      <c r="G5122">
        <v>5115</v>
      </c>
      <c r="H5122">
        <f t="shared" ca="1" si="162"/>
        <v>4.0468804227409651E-2</v>
      </c>
    </row>
    <row r="5123" spans="2:8">
      <c r="B5123" s="13">
        <v>41803</v>
      </c>
      <c r="C5123">
        <v>231.92723100000001</v>
      </c>
      <c r="D5123" s="262">
        <f t="shared" si="161"/>
        <v>6.8583893738317361</v>
      </c>
      <c r="E5123" s="105">
        <v>-4.0814462587998514E-2</v>
      </c>
      <c r="G5123">
        <v>5116</v>
      </c>
      <c r="H5123">
        <f t="shared" ca="1" si="162"/>
        <v>-3.1784030324113078E-4</v>
      </c>
    </row>
    <row r="5124" spans="2:8">
      <c r="B5124" s="13">
        <v>37953</v>
      </c>
      <c r="C5124">
        <v>29.513328999999999</v>
      </c>
      <c r="D5124" s="262">
        <f t="shared" si="161"/>
        <v>-0.98874667267951843</v>
      </c>
      <c r="E5124" s="105">
        <v>-4.0816253571386497E-2</v>
      </c>
      <c r="G5124">
        <v>5117</v>
      </c>
      <c r="H5124">
        <f t="shared" ca="1" si="162"/>
        <v>7.9707425120784901E-3</v>
      </c>
    </row>
    <row r="5125" spans="2:8">
      <c r="B5125" s="13">
        <v>44215</v>
      </c>
      <c r="C5125">
        <v>2622.6313479999999</v>
      </c>
      <c r="D5125" s="262">
        <f t="shared" si="161"/>
        <v>98.441458872863905</v>
      </c>
      <c r="E5125" s="105">
        <v>-4.0843041739822672E-2</v>
      </c>
      <c r="G5125">
        <v>5118</v>
      </c>
      <c r="H5125">
        <f t="shared" ca="1" si="162"/>
        <v>-1.1002866809430167E-2</v>
      </c>
    </row>
    <row r="5126" spans="2:8">
      <c r="B5126" s="13">
        <v>37806</v>
      </c>
      <c r="C5126">
        <v>26.373621</v>
      </c>
      <c r="D5126" s="262">
        <f t="shared" si="161"/>
        <v>-9.900974370705258E-2</v>
      </c>
      <c r="E5126" s="105">
        <v>-4.0983124602169026E-2</v>
      </c>
      <c r="G5126">
        <v>5119</v>
      </c>
      <c r="H5126">
        <f t="shared" ca="1" si="162"/>
        <v>1.3052428924903542E-2</v>
      </c>
    </row>
    <row r="5127" spans="2:8">
      <c r="B5127" s="13">
        <v>37588</v>
      </c>
      <c r="C5127">
        <v>29.271816000000001</v>
      </c>
      <c r="D5127" s="262">
        <f t="shared" si="161"/>
        <v>-4.8665430604286151E-2</v>
      </c>
      <c r="E5127" s="105">
        <v>-4.1139162137992652E-2</v>
      </c>
      <c r="G5127">
        <v>5120</v>
      </c>
      <c r="H5127">
        <f t="shared" ca="1" si="162"/>
        <v>4.6876351510278781E-2</v>
      </c>
    </row>
    <row r="5128" spans="2:8">
      <c r="B5128" s="13">
        <v>37956</v>
      </c>
      <c r="C5128">
        <v>30.769213000000001</v>
      </c>
      <c r="D5128" s="262">
        <f t="shared" ref="D5128:D5191" si="163">(C5128-C5129)/C5129</f>
        <v>-0.96307027071044493</v>
      </c>
      <c r="E5128" s="105">
        <v>-4.1144133465679855E-2</v>
      </c>
      <c r="G5128">
        <v>5121</v>
      </c>
      <c r="H5128">
        <f t="shared" ca="1" si="162"/>
        <v>-6.8791502126724531E-3</v>
      </c>
    </row>
    <row r="5129" spans="2:8">
      <c r="B5129" s="13">
        <v>42219</v>
      </c>
      <c r="C5129">
        <v>833.18273899999997</v>
      </c>
      <c r="D5129" s="262">
        <f t="shared" si="163"/>
        <v>0.43373618225551486</v>
      </c>
      <c r="E5129" s="105">
        <v>-4.1218728439776552E-2</v>
      </c>
      <c r="G5129">
        <v>5122</v>
      </c>
      <c r="H5129">
        <f t="shared" ref="H5129:H5192" ca="1" si="164">_xlfn.NORM.INV(RAND(),N$9,N$10)</f>
        <v>-4.722665969729133E-3</v>
      </c>
    </row>
    <row r="5130" spans="2:8">
      <c r="B5130" s="13">
        <v>43920</v>
      </c>
      <c r="C5130">
        <v>581.12695299999996</v>
      </c>
      <c r="D5130" s="262">
        <f t="shared" si="163"/>
        <v>-0.35312093230757602</v>
      </c>
      <c r="E5130" s="105">
        <v>-4.1249347426880835E-2</v>
      </c>
      <c r="G5130">
        <v>5123</v>
      </c>
      <c r="H5130">
        <f t="shared" ca="1" si="164"/>
        <v>-2.3445853260990825E-2</v>
      </c>
    </row>
    <row r="5131" spans="2:8">
      <c r="B5131" s="13">
        <v>43899</v>
      </c>
      <c r="C5131">
        <v>898.35485800000004</v>
      </c>
      <c r="D5131" s="262">
        <f t="shared" si="163"/>
        <v>7.412292272588858</v>
      </c>
      <c r="E5131" s="105">
        <v>-4.128319900616962E-2</v>
      </c>
      <c r="G5131">
        <v>5124</v>
      </c>
      <c r="H5131">
        <f t="shared" ca="1" si="164"/>
        <v>2.1821648368115454E-2</v>
      </c>
    </row>
    <row r="5132" spans="2:8">
      <c r="B5132" s="13">
        <v>40207</v>
      </c>
      <c r="C5132">
        <v>106.790733</v>
      </c>
      <c r="D5132" s="262">
        <f t="shared" si="163"/>
        <v>1.1794451467483673</v>
      </c>
      <c r="E5132" s="105">
        <v>-4.1344131691535127E-2</v>
      </c>
      <c r="G5132">
        <v>5125</v>
      </c>
      <c r="H5132">
        <f t="shared" ca="1" si="164"/>
        <v>4.0307897267802199E-2</v>
      </c>
    </row>
    <row r="5133" spans="2:8">
      <c r="B5133" s="13">
        <v>38376</v>
      </c>
      <c r="C5133">
        <v>48.999046</v>
      </c>
      <c r="D5133" s="262">
        <f t="shared" si="163"/>
        <v>-0.40104794935544236</v>
      </c>
      <c r="E5133" s="105">
        <v>-4.143576311992362E-2</v>
      </c>
      <c r="G5133">
        <v>5126</v>
      </c>
      <c r="H5133">
        <f t="shared" ca="1" si="164"/>
        <v>2.5797323396638084E-2</v>
      </c>
    </row>
    <row r="5134" spans="2:8">
      <c r="B5134" s="13">
        <v>40778</v>
      </c>
      <c r="C5134">
        <v>81.807961000000006</v>
      </c>
      <c r="D5134" s="262">
        <f t="shared" si="163"/>
        <v>-0.98955411921238268</v>
      </c>
      <c r="E5134" s="105">
        <v>-4.1449591652152298E-2</v>
      </c>
      <c r="G5134">
        <v>5127</v>
      </c>
      <c r="H5134">
        <f t="shared" ca="1" si="164"/>
        <v>4.3067140489219218E-3</v>
      </c>
    </row>
    <row r="5135" spans="2:8">
      <c r="B5135" s="13">
        <v>45236</v>
      </c>
      <c r="C5135">
        <v>7831.6000979999999</v>
      </c>
      <c r="D5135" s="262">
        <f t="shared" si="163"/>
        <v>0.23747638147948122</v>
      </c>
      <c r="E5135">
        <v>-4.1554714828679229E-2</v>
      </c>
      <c r="G5135">
        <v>5128</v>
      </c>
      <c r="H5135">
        <f t="shared" ca="1" si="164"/>
        <v>-6.8113724284620231E-2</v>
      </c>
    </row>
    <row r="5136" spans="2:8">
      <c r="B5136" s="13">
        <v>44946</v>
      </c>
      <c r="C5136">
        <v>6328.6865230000003</v>
      </c>
      <c r="D5136" s="262">
        <f t="shared" si="163"/>
        <v>6.5192122484023631</v>
      </c>
      <c r="E5136" s="105">
        <v>-4.164262669113189E-2</v>
      </c>
      <c r="G5136">
        <v>5129</v>
      </c>
      <c r="H5136">
        <f t="shared" ca="1" si="164"/>
        <v>1.7807249637279719E-2</v>
      </c>
    </row>
    <row r="5137" spans="2:8">
      <c r="B5137" s="13">
        <v>43056</v>
      </c>
      <c r="C5137">
        <v>841.66882299999997</v>
      </c>
      <c r="D5137" s="262">
        <f t="shared" si="163"/>
        <v>7.5717558818342939E-2</v>
      </c>
      <c r="E5137" s="105">
        <v>-4.1702432043010627E-2</v>
      </c>
      <c r="G5137">
        <v>5130</v>
      </c>
      <c r="H5137">
        <f t="shared" ca="1" si="164"/>
        <v>1.9111714888454843E-2</v>
      </c>
    </row>
    <row r="5138" spans="2:8">
      <c r="B5138" s="13">
        <v>42240</v>
      </c>
      <c r="C5138">
        <v>782.425476</v>
      </c>
      <c r="D5138" s="262">
        <f t="shared" si="163"/>
        <v>18.794103401090005</v>
      </c>
      <c r="E5138" s="105">
        <v>-4.1744386404738924E-2</v>
      </c>
      <c r="G5138">
        <v>5131</v>
      </c>
      <c r="H5138">
        <f t="shared" ca="1" si="164"/>
        <v>2.4892697482405371E-2</v>
      </c>
    </row>
    <row r="5139" spans="2:8">
      <c r="B5139" s="13">
        <v>37987</v>
      </c>
      <c r="C5139">
        <v>39.528210000000001</v>
      </c>
      <c r="D5139" s="262">
        <f t="shared" si="163"/>
        <v>-0.75706582804426692</v>
      </c>
      <c r="E5139" s="105">
        <v>-4.1764476326632063E-2</v>
      </c>
      <c r="G5139">
        <v>5132</v>
      </c>
      <c r="H5139">
        <f t="shared" ca="1" si="164"/>
        <v>-6.1032617657241571E-2</v>
      </c>
    </row>
    <row r="5140" spans="2:8">
      <c r="B5140" s="13">
        <v>41656</v>
      </c>
      <c r="C5140">
        <v>162.71160900000001</v>
      </c>
      <c r="D5140" s="262">
        <f t="shared" si="163"/>
        <v>4.5801308085505914</v>
      </c>
      <c r="E5140" s="105">
        <v>-4.1776460678557115E-2</v>
      </c>
      <c r="G5140">
        <v>5133</v>
      </c>
      <c r="H5140">
        <f t="shared" ca="1" si="164"/>
        <v>1.763124856848626E-2</v>
      </c>
    </row>
    <row r="5141" spans="2:8">
      <c r="B5141" s="13">
        <v>37467</v>
      </c>
      <c r="C5141">
        <v>29.159103000000002</v>
      </c>
      <c r="D5141" s="262">
        <f t="shared" si="163"/>
        <v>6.9067280497347242E-2</v>
      </c>
      <c r="E5141" s="105">
        <v>-4.1798961463458434E-2</v>
      </c>
      <c r="G5141">
        <v>5134</v>
      </c>
      <c r="H5141">
        <f t="shared" ca="1" si="164"/>
        <v>-3.6266092238634827E-2</v>
      </c>
    </row>
    <row r="5142" spans="2:8">
      <c r="B5142" s="13">
        <v>37888</v>
      </c>
      <c r="C5142">
        <v>27.275274</v>
      </c>
      <c r="D5142" s="262">
        <f t="shared" si="163"/>
        <v>-0.99348945941201783</v>
      </c>
      <c r="E5142" s="105">
        <v>-4.1855241887932708E-2</v>
      </c>
      <c r="G5142">
        <v>5135</v>
      </c>
      <c r="H5142">
        <f t="shared" ca="1" si="164"/>
        <v>-1.0260787042554537E-2</v>
      </c>
    </row>
    <row r="5143" spans="2:8">
      <c r="B5143" s="13">
        <v>44378</v>
      </c>
      <c r="C5143">
        <v>4189.4023440000001</v>
      </c>
      <c r="D5143" s="262">
        <f t="shared" si="163"/>
        <v>183.14256021221877</v>
      </c>
      <c r="E5143" s="105">
        <v>-4.1945432684549006E-2</v>
      </c>
      <c r="G5143">
        <v>5136</v>
      </c>
      <c r="H5143">
        <f t="shared" ca="1" si="164"/>
        <v>9.6945772622455927E-3</v>
      </c>
    </row>
    <row r="5144" spans="2:8">
      <c r="B5144" s="13">
        <v>37714</v>
      </c>
      <c r="C5144">
        <v>22.750864</v>
      </c>
      <c r="D5144" s="262">
        <f t="shared" si="163"/>
        <v>-0.78610253482750758</v>
      </c>
      <c r="E5144" s="105">
        <v>-4.2033792395763589E-2</v>
      </c>
      <c r="G5144">
        <v>5137</v>
      </c>
      <c r="H5144">
        <f t="shared" ca="1" si="164"/>
        <v>2.0795869215812977E-2</v>
      </c>
    </row>
    <row r="5145" spans="2:8">
      <c r="B5145" s="13">
        <v>40644</v>
      </c>
      <c r="C5145">
        <v>106.363411</v>
      </c>
      <c r="D5145" s="262">
        <f t="shared" si="163"/>
        <v>-0.878406998851606</v>
      </c>
      <c r="E5145" s="105">
        <v>-4.232399623471448E-2</v>
      </c>
      <c r="G5145">
        <v>5138</v>
      </c>
      <c r="H5145">
        <f t="shared" ca="1" si="164"/>
        <v>-2.2382294566168755E-2</v>
      </c>
    </row>
    <row r="5146" spans="2:8">
      <c r="B5146" s="13">
        <v>43844</v>
      </c>
      <c r="C5146">
        <v>874.74945100000002</v>
      </c>
      <c r="D5146" s="262">
        <f t="shared" si="163"/>
        <v>13.268297682140297</v>
      </c>
      <c r="E5146" s="105">
        <v>-4.2349996307886058E-2</v>
      </c>
      <c r="G5146">
        <v>5139</v>
      </c>
      <c r="H5146">
        <f t="shared" ca="1" si="164"/>
        <v>2.9924340366839074E-4</v>
      </c>
    </row>
    <row r="5147" spans="2:8">
      <c r="B5147" s="13">
        <v>38442</v>
      </c>
      <c r="C5147">
        <v>61.307205000000003</v>
      </c>
      <c r="D5147" s="262">
        <f t="shared" si="163"/>
        <v>-0.96448167213251312</v>
      </c>
      <c r="E5147" s="105">
        <v>-4.2458806124257301E-2</v>
      </c>
      <c r="G5147">
        <v>5140</v>
      </c>
      <c r="H5147">
        <f t="shared" ca="1" si="164"/>
        <v>7.2365421643969904E-2</v>
      </c>
    </row>
    <row r="5148" spans="2:8">
      <c r="B5148" s="13">
        <v>44189</v>
      </c>
      <c r="C5148">
        <v>1726.072388</v>
      </c>
      <c r="D5148" s="262">
        <f t="shared" si="163"/>
        <v>1.1259444518593469</v>
      </c>
      <c r="E5148" s="105">
        <v>-4.249764268895128E-2</v>
      </c>
      <c r="G5148">
        <v>5141</v>
      </c>
      <c r="H5148">
        <f t="shared" ca="1" si="164"/>
        <v>3.6615918236794949E-2</v>
      </c>
    </row>
    <row r="5149" spans="2:8">
      <c r="B5149" s="13">
        <v>42314</v>
      </c>
      <c r="C5149">
        <v>811.90850799999998</v>
      </c>
      <c r="D5149" s="262">
        <f t="shared" si="163"/>
        <v>-6.5003388040284438E-2</v>
      </c>
      <c r="E5149" s="105">
        <v>-4.2514341228295609E-2</v>
      </c>
      <c r="G5149">
        <v>5142</v>
      </c>
      <c r="H5149">
        <f t="shared" ca="1" si="164"/>
        <v>2.2621595819831392E-2</v>
      </c>
    </row>
    <row r="5150" spans="2:8">
      <c r="B5150" s="13">
        <v>42334</v>
      </c>
      <c r="C5150">
        <v>868.35449200000005</v>
      </c>
      <c r="D5150" s="262">
        <f t="shared" si="163"/>
        <v>-0.65459174733980707</v>
      </c>
      <c r="E5150" s="105">
        <v>-4.255367818101187E-2</v>
      </c>
      <c r="G5150">
        <v>5143</v>
      </c>
      <c r="H5150">
        <f t="shared" ca="1" si="164"/>
        <v>-3.2447562188176821E-2</v>
      </c>
    </row>
    <row r="5151" spans="2:8">
      <c r="B5151" s="13">
        <v>44258</v>
      </c>
      <c r="C5151">
        <v>2513.9946289999998</v>
      </c>
      <c r="D5151" s="262">
        <f t="shared" si="163"/>
        <v>25.116425058919205</v>
      </c>
      <c r="E5151" s="105">
        <v>-4.2604487970213635E-2</v>
      </c>
      <c r="G5151">
        <v>5144</v>
      </c>
      <c r="H5151">
        <f t="shared" ca="1" si="164"/>
        <v>4.2025458467757529E-2</v>
      </c>
    </row>
    <row r="5152" spans="2:8">
      <c r="B5152" s="13">
        <v>40609</v>
      </c>
      <c r="C5152">
        <v>96.261054999999999</v>
      </c>
      <c r="D5152" s="262">
        <f t="shared" si="163"/>
        <v>5.9390595155613797E-2</v>
      </c>
      <c r="E5152" s="105">
        <v>-4.2649069000346887E-2</v>
      </c>
      <c r="G5152">
        <v>5145</v>
      </c>
      <c r="H5152">
        <f t="shared" ca="1" si="164"/>
        <v>1.2934921198783755E-2</v>
      </c>
    </row>
    <row r="5153" spans="2:8">
      <c r="B5153" s="13">
        <v>39440</v>
      </c>
      <c r="C5153">
        <v>90.864554999999996</v>
      </c>
      <c r="D5153" s="262">
        <f t="shared" si="163"/>
        <v>5.3284627949334459E-2</v>
      </c>
      <c r="E5153" s="105">
        <v>-4.270407770552296E-2</v>
      </c>
      <c r="G5153">
        <v>5146</v>
      </c>
      <c r="H5153">
        <f t="shared" ca="1" si="164"/>
        <v>2.9405676015981069E-2</v>
      </c>
    </row>
    <row r="5154" spans="2:8">
      <c r="B5154" s="13">
        <v>41558</v>
      </c>
      <c r="C5154">
        <v>86.267807000000005</v>
      </c>
      <c r="D5154" s="262">
        <f t="shared" si="163"/>
        <v>1.3478878501376426</v>
      </c>
      <c r="E5154" s="105">
        <v>-4.2711552337328471E-2</v>
      </c>
      <c r="G5154">
        <v>5147</v>
      </c>
      <c r="H5154">
        <f t="shared" ca="1" si="164"/>
        <v>8.0941962810295323E-2</v>
      </c>
    </row>
    <row r="5155" spans="2:8">
      <c r="B5155" s="13">
        <v>37454</v>
      </c>
      <c r="C5155">
        <v>36.742728999999997</v>
      </c>
      <c r="D5155" s="262">
        <f t="shared" si="163"/>
        <v>-0.92816326180604436</v>
      </c>
      <c r="E5155" s="105">
        <v>-4.2785009459285935E-2</v>
      </c>
      <c r="G5155">
        <v>5148</v>
      </c>
      <c r="H5155">
        <f t="shared" ca="1" si="164"/>
        <v>5.2203136451266169E-3</v>
      </c>
    </row>
    <row r="5156" spans="2:8">
      <c r="B5156" s="13">
        <v>42090</v>
      </c>
      <c r="C5156">
        <v>511.47546399999999</v>
      </c>
      <c r="D5156" s="262">
        <f t="shared" si="163"/>
        <v>-0.1148399260824212</v>
      </c>
      <c r="E5156" s="105">
        <v>-4.3020059394614604E-2</v>
      </c>
      <c r="G5156">
        <v>5149</v>
      </c>
      <c r="H5156">
        <f t="shared" ca="1" si="164"/>
        <v>-1.5256120769684035E-2</v>
      </c>
    </row>
    <row r="5157" spans="2:8">
      <c r="B5157" s="13">
        <v>42670</v>
      </c>
      <c r="C5157">
        <v>577.83386199999995</v>
      </c>
      <c r="D5157" s="262">
        <f t="shared" si="163"/>
        <v>-0.80674040913231115</v>
      </c>
      <c r="E5157" s="105">
        <v>-4.3132288656094843E-2</v>
      </c>
      <c r="G5157">
        <v>5150</v>
      </c>
      <c r="H5157">
        <f t="shared" ca="1" si="164"/>
        <v>-1.8238809198675425E-2</v>
      </c>
    </row>
    <row r="5158" spans="2:8">
      <c r="B5158" s="13">
        <v>44308</v>
      </c>
      <c r="C5158">
        <v>2989.936279</v>
      </c>
      <c r="D5158" s="262">
        <f t="shared" si="163"/>
        <v>29.926658555503529</v>
      </c>
      <c r="E5158" s="105">
        <v>-4.3177856990458174E-2</v>
      </c>
      <c r="G5158">
        <v>5151</v>
      </c>
      <c r="H5158">
        <f t="shared" ca="1" si="164"/>
        <v>5.6538454055521815E-3</v>
      </c>
    </row>
    <row r="5159" spans="2:8">
      <c r="B5159" s="13">
        <v>41100</v>
      </c>
      <c r="C5159">
        <v>96.678284000000005</v>
      </c>
      <c r="D5159" s="262">
        <f t="shared" si="163"/>
        <v>0.5586132158817575</v>
      </c>
      <c r="E5159" s="105">
        <v>-4.3186496505099453E-2</v>
      </c>
      <c r="G5159">
        <v>5152</v>
      </c>
      <c r="H5159">
        <f t="shared" ca="1" si="164"/>
        <v>-3.5087778469409026E-2</v>
      </c>
    </row>
    <row r="5160" spans="2:8">
      <c r="B5160" s="13">
        <v>40130</v>
      </c>
      <c r="C5160">
        <v>62.028399999999998</v>
      </c>
      <c r="D5160" s="262">
        <f t="shared" si="163"/>
        <v>-0.45927471220803956</v>
      </c>
      <c r="E5160" s="105">
        <v>-4.3228212461876733E-2</v>
      </c>
      <c r="G5160">
        <v>5153</v>
      </c>
      <c r="H5160">
        <f t="shared" ca="1" si="164"/>
        <v>-9.2412969124465948E-4</v>
      </c>
    </row>
    <row r="5161" spans="2:8">
      <c r="B5161" s="13">
        <v>40501</v>
      </c>
      <c r="C5161">
        <v>114.71333300000001</v>
      </c>
      <c r="D5161" s="262">
        <f t="shared" si="163"/>
        <v>0.63910704911291338</v>
      </c>
      <c r="E5161" s="105">
        <v>-4.3328416179260684E-2</v>
      </c>
      <c r="G5161">
        <v>5154</v>
      </c>
      <c r="H5161">
        <f t="shared" ca="1" si="164"/>
        <v>-5.3837807949143534E-3</v>
      </c>
    </row>
    <row r="5162" spans="2:8">
      <c r="B5162" s="13">
        <v>40102</v>
      </c>
      <c r="C5162">
        <v>69.985259999999997</v>
      </c>
      <c r="D5162" s="262">
        <f t="shared" si="163"/>
        <v>-0.98878785794657353</v>
      </c>
      <c r="E5162" s="105">
        <v>-4.3396818370277673E-2</v>
      </c>
      <c r="G5162">
        <v>5155</v>
      </c>
      <c r="H5162">
        <f t="shared" ca="1" si="164"/>
        <v>4.8934312569096555E-2</v>
      </c>
    </row>
    <row r="5163" spans="2:8">
      <c r="B5163" s="13">
        <v>45042</v>
      </c>
      <c r="C5163">
        <v>6241.9169920000004</v>
      </c>
      <c r="D5163" s="262">
        <f t="shared" si="163"/>
        <v>-0.1556761772747611</v>
      </c>
      <c r="E5163" s="105">
        <v>-4.3682144877598465E-2</v>
      </c>
      <c r="G5163">
        <v>5156</v>
      </c>
      <c r="H5163">
        <f t="shared" ca="1" si="164"/>
        <v>2.3039976895354374E-2</v>
      </c>
    </row>
    <row r="5164" spans="2:8">
      <c r="B5164" s="13">
        <v>45364</v>
      </c>
      <c r="C5164">
        <v>7392.7998049999997</v>
      </c>
      <c r="D5164" s="262">
        <f t="shared" si="163"/>
        <v>7.5265169042815501</v>
      </c>
      <c r="E5164">
        <v>-4.3696516275288033E-2</v>
      </c>
      <c r="G5164">
        <v>5157</v>
      </c>
      <c r="H5164">
        <f t="shared" ca="1" si="164"/>
        <v>-3.8251439660919102E-2</v>
      </c>
    </row>
    <row r="5165" spans="2:8">
      <c r="B5165" s="13">
        <v>42437</v>
      </c>
      <c r="C5165">
        <v>867.03631600000006</v>
      </c>
      <c r="D5165" s="262">
        <f t="shared" si="163"/>
        <v>8.326678945956882</v>
      </c>
      <c r="E5165" s="105">
        <v>-4.386077514486908E-2</v>
      </c>
      <c r="G5165">
        <v>5158</v>
      </c>
      <c r="H5165">
        <f t="shared" ca="1" si="164"/>
        <v>-4.9340721546712769E-2</v>
      </c>
    </row>
    <row r="5166" spans="2:8">
      <c r="B5166" s="13">
        <v>39092</v>
      </c>
      <c r="C5166">
        <v>92.963027999999994</v>
      </c>
      <c r="D5166" s="262">
        <f t="shared" si="163"/>
        <v>-0.87106551877828986</v>
      </c>
      <c r="E5166" s="105">
        <v>-4.3948018876146119E-2</v>
      </c>
      <c r="G5166">
        <v>5159</v>
      </c>
      <c r="H5166">
        <f t="shared" ca="1" si="164"/>
        <v>1.8177653544915056E-2</v>
      </c>
    </row>
    <row r="5167" spans="2:8">
      <c r="B5167" s="13">
        <v>42902</v>
      </c>
      <c r="C5167">
        <v>721.00982699999997</v>
      </c>
      <c r="D5167" s="262">
        <f t="shared" si="163"/>
        <v>-0.75209167605463956</v>
      </c>
      <c r="E5167" s="105">
        <v>-4.3967449134434552E-2</v>
      </c>
      <c r="G5167">
        <v>5160</v>
      </c>
      <c r="H5167">
        <f t="shared" ca="1" si="164"/>
        <v>3.4815998722277299E-3</v>
      </c>
    </row>
    <row r="5168" spans="2:8">
      <c r="B5168" s="13">
        <v>44294</v>
      </c>
      <c r="C5168">
        <v>2908.3728030000002</v>
      </c>
      <c r="D5168" s="262">
        <f t="shared" si="163"/>
        <v>-0.23001873968020303</v>
      </c>
      <c r="E5168" s="105">
        <v>-4.4057916994101436E-2</v>
      </c>
      <c r="G5168">
        <v>5161</v>
      </c>
      <c r="H5168">
        <f t="shared" ca="1" si="164"/>
        <v>5.0043290272007615E-2</v>
      </c>
    </row>
    <row r="5169" spans="2:8">
      <c r="B5169" s="13">
        <v>44375</v>
      </c>
      <c r="C5169">
        <v>3777.1994629999999</v>
      </c>
      <c r="D5169" s="262">
        <f t="shared" si="163"/>
        <v>3.1033221609873953</v>
      </c>
      <c r="E5169" s="105">
        <v>-4.4154968399456929E-2</v>
      </c>
      <c r="G5169">
        <v>5162</v>
      </c>
      <c r="H5169">
        <f t="shared" ca="1" si="164"/>
        <v>-1.7138022330183144E-2</v>
      </c>
    </row>
    <row r="5170" spans="2:8">
      <c r="B5170" s="13">
        <v>42397</v>
      </c>
      <c r="C5170">
        <v>920.52227800000003</v>
      </c>
      <c r="D5170" s="262">
        <f t="shared" si="163"/>
        <v>13.113698985866726</v>
      </c>
      <c r="E5170" s="105">
        <v>-4.4271456954151397E-2</v>
      </c>
      <c r="G5170">
        <v>5163</v>
      </c>
      <c r="H5170">
        <f t="shared" ca="1" si="164"/>
        <v>-1.4498393858743594E-2</v>
      </c>
    </row>
    <row r="5171" spans="2:8">
      <c r="B5171" s="13">
        <v>38940</v>
      </c>
      <c r="C5171">
        <v>65.221901000000003</v>
      </c>
      <c r="D5171" s="262">
        <f t="shared" si="163"/>
        <v>1.1967310684400549</v>
      </c>
      <c r="E5171" s="105">
        <v>-4.4351830447343824E-2</v>
      </c>
      <c r="G5171">
        <v>5164</v>
      </c>
      <c r="H5171">
        <f t="shared" ca="1" si="164"/>
        <v>4.0996735177527086E-3</v>
      </c>
    </row>
    <row r="5172" spans="2:8">
      <c r="B5172" s="13">
        <v>37536</v>
      </c>
      <c r="C5172">
        <v>29.690435000000001</v>
      </c>
      <c r="D5172" s="262">
        <f t="shared" si="163"/>
        <v>-0.38633284682304786</v>
      </c>
      <c r="E5172" s="105">
        <v>-4.455964981902568E-2</v>
      </c>
      <c r="G5172">
        <v>5165</v>
      </c>
      <c r="H5172">
        <f t="shared" ca="1" si="164"/>
        <v>2.6904704749721817E-3</v>
      </c>
    </row>
    <row r="5173" spans="2:8">
      <c r="B5173" s="13">
        <v>38364</v>
      </c>
      <c r="C5173">
        <v>48.381985</v>
      </c>
      <c r="D5173" s="262">
        <f t="shared" si="163"/>
        <v>-0.99198416339787798</v>
      </c>
      <c r="E5173" s="105">
        <v>-4.4780880480436151E-2</v>
      </c>
      <c r="G5173">
        <v>5166</v>
      </c>
      <c r="H5173">
        <f t="shared" ca="1" si="164"/>
        <v>1.0771658807667924E-2</v>
      </c>
    </row>
    <row r="5174" spans="2:8">
      <c r="B5174" s="13">
        <v>44573</v>
      </c>
      <c r="C5174">
        <v>6035.7998049999997</v>
      </c>
      <c r="D5174" s="262">
        <f t="shared" si="163"/>
        <v>56.212729395724629</v>
      </c>
      <c r="E5174" s="105">
        <v>-4.4932966956349803E-2</v>
      </c>
      <c r="G5174">
        <v>5167</v>
      </c>
      <c r="H5174">
        <f t="shared" ca="1" si="164"/>
        <v>2.2118545165383317E-3</v>
      </c>
    </row>
    <row r="5175" spans="2:8">
      <c r="B5175" s="13">
        <v>40511</v>
      </c>
      <c r="C5175">
        <v>105.49749799999999</v>
      </c>
      <c r="D5175" s="262">
        <f t="shared" si="163"/>
        <v>-0.12470065711897932</v>
      </c>
      <c r="E5175" s="105">
        <v>-4.5335581821947704E-2</v>
      </c>
      <c r="G5175">
        <v>5168</v>
      </c>
      <c r="H5175">
        <f t="shared" ca="1" si="164"/>
        <v>7.0383841273627679E-2</v>
      </c>
    </row>
    <row r="5176" spans="2:8">
      <c r="B5176" s="13">
        <v>40539</v>
      </c>
      <c r="C5176">
        <v>120.52733600000001</v>
      </c>
      <c r="D5176" s="262">
        <f t="shared" si="163"/>
        <v>3.0310476122630439</v>
      </c>
      <c r="E5176" s="105">
        <v>-4.5394948552121221E-2</v>
      </c>
      <c r="G5176">
        <v>5169</v>
      </c>
      <c r="H5176">
        <f t="shared" ca="1" si="164"/>
        <v>-5.7298810840875472E-2</v>
      </c>
    </row>
    <row r="5177" spans="2:8">
      <c r="B5177" s="13">
        <v>38112</v>
      </c>
      <c r="C5177">
        <v>29.899754999999999</v>
      </c>
      <c r="D5177" s="262">
        <f t="shared" si="163"/>
        <v>-0.64577513009696152</v>
      </c>
      <c r="E5177" s="105">
        <v>-4.5734734423247297E-2</v>
      </c>
      <c r="G5177">
        <v>5170</v>
      </c>
      <c r="H5177">
        <f t="shared" ca="1" si="164"/>
        <v>1.1003818177191415E-2</v>
      </c>
    </row>
    <row r="5178" spans="2:8">
      <c r="B5178" s="13">
        <v>41393</v>
      </c>
      <c r="C5178">
        <v>84.408966000000007</v>
      </c>
      <c r="D5178" s="262">
        <f t="shared" si="163"/>
        <v>-0.22602669467638939</v>
      </c>
      <c r="E5178" s="105">
        <v>-4.5869312381432256E-2</v>
      </c>
      <c r="G5178">
        <v>5171</v>
      </c>
      <c r="H5178">
        <f t="shared" ca="1" si="164"/>
        <v>3.1446213150226492E-2</v>
      </c>
    </row>
    <row r="5179" spans="2:8">
      <c r="B5179" s="13">
        <v>39356</v>
      </c>
      <c r="C5179">
        <v>109.059273</v>
      </c>
      <c r="D5179" s="262">
        <f t="shared" si="163"/>
        <v>-4.706193675598179E-2</v>
      </c>
      <c r="E5179" s="105">
        <v>-4.5953438245854024E-2</v>
      </c>
      <c r="G5179">
        <v>5172</v>
      </c>
      <c r="H5179">
        <f t="shared" ca="1" si="164"/>
        <v>-6.947120268246218E-2</v>
      </c>
    </row>
    <row r="5180" spans="2:8">
      <c r="B5180" s="13">
        <v>40554</v>
      </c>
      <c r="C5180">
        <v>114.44529</v>
      </c>
      <c r="D5180" s="262">
        <f t="shared" si="163"/>
        <v>0.53568692821822039</v>
      </c>
      <c r="E5180" s="105">
        <v>-4.6056050452000057E-2</v>
      </c>
      <c r="G5180">
        <v>5173</v>
      </c>
      <c r="H5180">
        <f t="shared" ca="1" si="164"/>
        <v>1.7089318541149059E-2</v>
      </c>
    </row>
    <row r="5181" spans="2:8">
      <c r="B5181" s="13">
        <v>39479</v>
      </c>
      <c r="C5181">
        <v>74.523842000000002</v>
      </c>
      <c r="D5181" s="262">
        <f t="shared" si="163"/>
        <v>-0.73579701754176241</v>
      </c>
      <c r="E5181" s="105">
        <v>-4.6067898620370591E-2</v>
      </c>
      <c r="G5181">
        <v>5174</v>
      </c>
      <c r="H5181">
        <f t="shared" ca="1" si="164"/>
        <v>-1.2219798800661234E-2</v>
      </c>
    </row>
    <row r="5182" spans="2:8">
      <c r="B5182" s="13">
        <v>42010</v>
      </c>
      <c r="C5182">
        <v>282.070404</v>
      </c>
      <c r="D5182" s="262">
        <f t="shared" si="163"/>
        <v>0.14318149145978745</v>
      </c>
      <c r="E5182" s="105">
        <v>-4.610056431929372E-2</v>
      </c>
      <c r="G5182">
        <v>5175</v>
      </c>
      <c r="H5182">
        <f t="shared" ca="1" si="164"/>
        <v>-4.8768878119712755E-2</v>
      </c>
    </row>
    <row r="5183" spans="2:8">
      <c r="B5183" s="13">
        <v>41746</v>
      </c>
      <c r="C5183">
        <v>246.74157700000001</v>
      </c>
      <c r="D5183" s="262">
        <f t="shared" si="163"/>
        <v>-0.10499065721627865</v>
      </c>
      <c r="E5183" s="105">
        <v>-4.611122746739222E-2</v>
      </c>
      <c r="G5183">
        <v>5176</v>
      </c>
      <c r="H5183">
        <f t="shared" ca="1" si="164"/>
        <v>-3.9946309071479544E-2</v>
      </c>
    </row>
    <row r="5184" spans="2:8">
      <c r="B5184" s="13">
        <v>41836</v>
      </c>
      <c r="C5184">
        <v>275.686035</v>
      </c>
      <c r="D5184" s="262">
        <f t="shared" si="163"/>
        <v>-0.66169950777165609</v>
      </c>
      <c r="E5184" s="105">
        <v>-4.6219051073010969E-2</v>
      </c>
      <c r="G5184">
        <v>5177</v>
      </c>
      <c r="H5184">
        <f t="shared" ca="1" si="164"/>
        <v>2.6353466484069499E-2</v>
      </c>
    </row>
    <row r="5185" spans="2:8">
      <c r="B5185" s="13">
        <v>42328</v>
      </c>
      <c r="C5185">
        <v>814.91467299999999</v>
      </c>
      <c r="D5185" s="262">
        <f t="shared" si="163"/>
        <v>12.238299245285949</v>
      </c>
      <c r="E5185" s="105">
        <v>-4.6251668305364271E-2</v>
      </c>
      <c r="G5185">
        <v>5178</v>
      </c>
      <c r="H5185">
        <f t="shared" ca="1" si="164"/>
        <v>2.4012237448541585E-2</v>
      </c>
    </row>
    <row r="5186" spans="2:8">
      <c r="B5186" s="13">
        <v>38506</v>
      </c>
      <c r="C5186">
        <v>61.557353999999997</v>
      </c>
      <c r="D5186" s="262">
        <f t="shared" si="163"/>
        <v>-0.94296828520405862</v>
      </c>
      <c r="E5186" s="105">
        <v>-4.625328139538841E-2</v>
      </c>
      <c r="G5186">
        <v>5179</v>
      </c>
      <c r="H5186">
        <f t="shared" ca="1" si="164"/>
        <v>3.3605677178297759E-2</v>
      </c>
    </row>
    <row r="5187" spans="2:8">
      <c r="B5187" s="13">
        <v>44069</v>
      </c>
      <c r="C5187">
        <v>1079.3530270000001</v>
      </c>
      <c r="D5187" s="262">
        <f t="shared" si="163"/>
        <v>0.59997567972634513</v>
      </c>
      <c r="E5187" s="105">
        <v>-4.6283930620450491E-2</v>
      </c>
      <c r="G5187">
        <v>5180</v>
      </c>
      <c r="H5187">
        <f t="shared" ca="1" si="164"/>
        <v>-1.7171899573225933E-2</v>
      </c>
    </row>
    <row r="5188" spans="2:8">
      <c r="B5188" s="13">
        <v>42810</v>
      </c>
      <c r="C5188">
        <v>674.60589600000003</v>
      </c>
      <c r="D5188" s="262">
        <f t="shared" si="163"/>
        <v>10.331553122590796</v>
      </c>
      <c r="E5188" s="105">
        <v>-4.659895820322401E-2</v>
      </c>
      <c r="G5188">
        <v>5181</v>
      </c>
      <c r="H5188">
        <f t="shared" ca="1" si="164"/>
        <v>2.4368422529989501E-2</v>
      </c>
    </row>
    <row r="5189" spans="2:8">
      <c r="B5189" s="13">
        <v>38887</v>
      </c>
      <c r="C5189">
        <v>59.533400999999998</v>
      </c>
      <c r="D5189" s="262">
        <f t="shared" si="163"/>
        <v>-0.66286457431447543</v>
      </c>
      <c r="E5189" s="105">
        <v>-4.6664751884855422E-2</v>
      </c>
      <c r="G5189">
        <v>5182</v>
      </c>
      <c r="H5189">
        <f t="shared" ca="1" si="164"/>
        <v>3.6778172607144208E-2</v>
      </c>
    </row>
    <row r="5190" spans="2:8">
      <c r="B5190" s="13">
        <v>41635</v>
      </c>
      <c r="C5190">
        <v>176.58601400000001</v>
      </c>
      <c r="D5190" s="262">
        <f t="shared" si="163"/>
        <v>-0.71682781183316868</v>
      </c>
      <c r="E5190" s="105">
        <v>-4.6750625365732434E-2</v>
      </c>
      <c r="G5190">
        <v>5183</v>
      </c>
      <c r="H5190">
        <f t="shared" ca="1" si="164"/>
        <v>2.3237763567455934E-2</v>
      </c>
    </row>
    <row r="5191" spans="2:8">
      <c r="B5191" s="13">
        <v>42067</v>
      </c>
      <c r="C5191">
        <v>623.59942599999999</v>
      </c>
      <c r="D5191" s="262">
        <f t="shared" si="163"/>
        <v>7.4087276740557328</v>
      </c>
      <c r="E5191" s="105">
        <v>-4.6813732295121924E-2</v>
      </c>
      <c r="G5191">
        <v>5184</v>
      </c>
      <c r="H5191">
        <f t="shared" ca="1" si="164"/>
        <v>3.8142145380447134E-2</v>
      </c>
    </row>
    <row r="5192" spans="2:8">
      <c r="B5192" s="13">
        <v>40900</v>
      </c>
      <c r="C5192">
        <v>74.160972999999998</v>
      </c>
      <c r="D5192" s="262">
        <f t="shared" ref="D5192:D5255" si="165">(C5192-C5193)/C5193</f>
        <v>-0.91322801307872103</v>
      </c>
      <c r="E5192" s="105">
        <v>-4.6828094116265061E-2</v>
      </c>
      <c r="G5192">
        <v>5185</v>
      </c>
      <c r="H5192">
        <f t="shared" ca="1" si="164"/>
        <v>-5.8714967714176428E-3</v>
      </c>
    </row>
    <row r="5193" spans="2:8">
      <c r="B5193" s="13">
        <v>42347</v>
      </c>
      <c r="C5193">
        <v>854.66491699999995</v>
      </c>
      <c r="D5193" s="262">
        <f t="shared" si="165"/>
        <v>21.406557764455751</v>
      </c>
      <c r="E5193" s="105">
        <v>-4.6931388356887066E-2</v>
      </c>
      <c r="G5193">
        <v>5186</v>
      </c>
      <c r="H5193">
        <f t="shared" ref="H5193:H5256" ca="1" si="166">_xlfn.NORM.INV(RAND(),N$9,N$10)</f>
        <v>-3.5774508217604931E-2</v>
      </c>
    </row>
    <row r="5194" spans="2:8">
      <c r="B5194" s="13">
        <v>37448</v>
      </c>
      <c r="C5194">
        <v>38.143517000000003</v>
      </c>
      <c r="D5194" s="262">
        <f t="shared" si="165"/>
        <v>-1.3756772751210677E-2</v>
      </c>
      <c r="E5194" s="105">
        <v>-4.7063859496700604E-2</v>
      </c>
      <c r="G5194">
        <v>5187</v>
      </c>
      <c r="H5194">
        <f t="shared" ca="1" si="166"/>
        <v>-5.8129209244316355E-4</v>
      </c>
    </row>
    <row r="5195" spans="2:8">
      <c r="B5195" s="13">
        <v>38183</v>
      </c>
      <c r="C5195">
        <v>38.675567999999998</v>
      </c>
      <c r="D5195" s="262">
        <f t="shared" si="165"/>
        <v>-0.18717132018525459</v>
      </c>
      <c r="E5195" s="105">
        <v>-4.7247221710235432E-2</v>
      </c>
      <c r="G5195">
        <v>5188</v>
      </c>
      <c r="H5195">
        <f t="shared" ca="1" si="166"/>
        <v>1.2385930027859085E-2</v>
      </c>
    </row>
    <row r="5196" spans="2:8">
      <c r="B5196" s="13">
        <v>38233</v>
      </c>
      <c r="C5196">
        <v>47.581451000000001</v>
      </c>
      <c r="D5196" s="262">
        <f t="shared" si="165"/>
        <v>-0.9795488507987492</v>
      </c>
      <c r="E5196" s="105">
        <v>-4.7412162237778735E-2</v>
      </c>
      <c r="G5196">
        <v>5189</v>
      </c>
      <c r="H5196">
        <f t="shared" ca="1" si="166"/>
        <v>-4.9709081231669672E-2</v>
      </c>
    </row>
    <row r="5197" spans="2:8">
      <c r="B5197" s="13">
        <v>44209</v>
      </c>
      <c r="C5197">
        <v>2326.5905760000001</v>
      </c>
      <c r="D5197" s="262">
        <f t="shared" si="165"/>
        <v>3.8128026414098413</v>
      </c>
      <c r="E5197" s="105">
        <v>-4.750703273222593E-2</v>
      </c>
      <c r="G5197">
        <v>5190</v>
      </c>
      <c r="H5197">
        <f t="shared" ca="1" si="166"/>
        <v>-1.7288569087177004E-3</v>
      </c>
    </row>
    <row r="5198" spans="2:8">
      <c r="B5198" s="13">
        <v>42696</v>
      </c>
      <c r="C5198">
        <v>483.41699199999999</v>
      </c>
      <c r="D5198" s="262">
        <f t="shared" si="165"/>
        <v>15.469466736457868</v>
      </c>
      <c r="E5198" s="105">
        <v>-4.7507583821282652E-2</v>
      </c>
      <c r="G5198">
        <v>5191</v>
      </c>
      <c r="H5198">
        <f t="shared" ca="1" si="166"/>
        <v>4.4021322802892303E-2</v>
      </c>
    </row>
    <row r="5199" spans="2:8">
      <c r="B5199" s="13">
        <v>38097</v>
      </c>
      <c r="C5199">
        <v>29.352315999999998</v>
      </c>
      <c r="D5199" s="262">
        <f t="shared" si="165"/>
        <v>-0.96805000130543817</v>
      </c>
      <c r="E5199" s="105">
        <v>-4.7544328202463085E-2</v>
      </c>
      <c r="G5199">
        <v>5192</v>
      </c>
      <c r="H5199">
        <f t="shared" ca="1" si="166"/>
        <v>2.0322422658000945E-2</v>
      </c>
    </row>
    <row r="5200" spans="2:8">
      <c r="B5200" s="13">
        <v>43382</v>
      </c>
      <c r="C5200">
        <v>918.69537400000002</v>
      </c>
      <c r="D5200" s="262">
        <f t="shared" si="165"/>
        <v>28.067688631882021</v>
      </c>
      <c r="E5200" s="105">
        <v>-4.7562745683810886E-2</v>
      </c>
      <c r="G5200">
        <v>5193</v>
      </c>
      <c r="H5200">
        <f t="shared" ca="1" si="166"/>
        <v>3.4944380444188461E-2</v>
      </c>
    </row>
    <row r="5201" spans="2:8">
      <c r="B5201" s="13">
        <v>39909</v>
      </c>
      <c r="C5201">
        <v>31.605381000000001</v>
      </c>
      <c r="D5201" s="262">
        <f t="shared" si="165"/>
        <v>-0.96134212368799321</v>
      </c>
      <c r="E5201" s="105">
        <v>-4.7619160978415502E-2</v>
      </c>
      <c r="G5201">
        <v>5194</v>
      </c>
      <c r="H5201">
        <f t="shared" ca="1" si="166"/>
        <v>-1.2952713231210436E-2</v>
      </c>
    </row>
    <row r="5202" spans="2:8">
      <c r="B5202" s="13">
        <v>43840</v>
      </c>
      <c r="C5202">
        <v>817.56640600000003</v>
      </c>
      <c r="D5202" s="262">
        <f t="shared" si="165"/>
        <v>29.460125736637401</v>
      </c>
      <c r="E5202" s="105">
        <v>-4.7696546593447665E-2</v>
      </c>
      <c r="G5202">
        <v>5195</v>
      </c>
      <c r="H5202">
        <f t="shared" ca="1" si="166"/>
        <v>-5.0299093093381557E-3</v>
      </c>
    </row>
    <row r="5203" spans="2:8">
      <c r="B5203" s="13">
        <v>37917</v>
      </c>
      <c r="C5203">
        <v>26.840546</v>
      </c>
      <c r="D5203" s="262">
        <f t="shared" si="165"/>
        <v>-0.63485210770462841</v>
      </c>
      <c r="E5203" s="105">
        <v>-4.7972586424613509E-2</v>
      </c>
      <c r="G5203">
        <v>5196</v>
      </c>
      <c r="H5203">
        <f t="shared" ca="1" si="166"/>
        <v>-3.6677570503737413E-2</v>
      </c>
    </row>
    <row r="5204" spans="2:8">
      <c r="B5204" s="13">
        <v>39609</v>
      </c>
      <c r="C5204">
        <v>73.505959000000004</v>
      </c>
      <c r="D5204" s="262">
        <f t="shared" si="165"/>
        <v>0.92060313755125089</v>
      </c>
      <c r="E5204" s="105">
        <v>-4.8022404860758379E-2</v>
      </c>
      <c r="G5204">
        <v>5197</v>
      </c>
      <c r="H5204">
        <f t="shared" ca="1" si="166"/>
        <v>1.1582402920362729E-2</v>
      </c>
    </row>
    <row r="5205" spans="2:8">
      <c r="B5205" s="13">
        <v>37993</v>
      </c>
      <c r="C5205">
        <v>38.272331000000001</v>
      </c>
      <c r="D5205" s="262">
        <f t="shared" si="165"/>
        <v>-0.23720087269907095</v>
      </c>
      <c r="E5205" s="105">
        <v>-4.8057578686543638E-2</v>
      </c>
      <c r="G5205">
        <v>5198</v>
      </c>
      <c r="H5205">
        <f t="shared" ca="1" si="166"/>
        <v>-3.2236293897161032E-2</v>
      </c>
    </row>
    <row r="5206" spans="2:8">
      <c r="B5206" s="13">
        <v>40008</v>
      </c>
      <c r="C5206">
        <v>50.173538000000001</v>
      </c>
      <c r="D5206" s="262">
        <f t="shared" si="165"/>
        <v>-0.80441684271287961</v>
      </c>
      <c r="E5206" s="105">
        <v>-4.817996367175998E-2</v>
      </c>
      <c r="G5206">
        <v>5199</v>
      </c>
      <c r="H5206">
        <f t="shared" ca="1" si="166"/>
        <v>1.555399534560515E-2</v>
      </c>
    </row>
    <row r="5207" spans="2:8">
      <c r="B5207" s="13">
        <v>41990</v>
      </c>
      <c r="C5207">
        <v>256.53302000000002</v>
      </c>
      <c r="D5207" s="262">
        <f t="shared" si="165"/>
        <v>-0.6514898162190752</v>
      </c>
      <c r="E5207" s="105">
        <v>-4.8217018657368466E-2</v>
      </c>
      <c r="G5207">
        <v>5200</v>
      </c>
      <c r="H5207">
        <f t="shared" ca="1" si="166"/>
        <v>2.5647901648409178E-3</v>
      </c>
    </row>
    <row r="5208" spans="2:8">
      <c r="B5208" s="13">
        <v>42209</v>
      </c>
      <c r="C5208">
        <v>736.08471699999996</v>
      </c>
      <c r="D5208" s="262">
        <f t="shared" si="165"/>
        <v>13.171933847789768</v>
      </c>
      <c r="E5208" s="105">
        <v>-4.8370806211963102E-2</v>
      </c>
      <c r="G5208">
        <v>5201</v>
      </c>
      <c r="H5208">
        <f t="shared" ca="1" si="166"/>
        <v>-1.4886917015136322E-2</v>
      </c>
    </row>
    <row r="5209" spans="2:8">
      <c r="B5209" s="13">
        <v>38882</v>
      </c>
      <c r="C5209">
        <v>51.939610000000002</v>
      </c>
      <c r="D5209" s="262">
        <f t="shared" si="165"/>
        <v>1.6090244359018454E-2</v>
      </c>
      <c r="E5209" s="105">
        <v>-4.8665380517564673E-2</v>
      </c>
      <c r="G5209">
        <v>5202</v>
      </c>
      <c r="H5209">
        <f t="shared" ca="1" si="166"/>
        <v>-3.514535482084085E-2</v>
      </c>
    </row>
    <row r="5210" spans="2:8">
      <c r="B5210" s="13">
        <v>38377</v>
      </c>
      <c r="C5210">
        <v>51.117122999999999</v>
      </c>
      <c r="D5210" s="262">
        <f t="shared" si="165"/>
        <v>0.81830332009499374</v>
      </c>
      <c r="E5210" s="105">
        <v>-4.8727542858380685E-2</v>
      </c>
      <c r="G5210">
        <v>5203</v>
      </c>
      <c r="H5210">
        <f t="shared" ca="1" si="166"/>
        <v>3.1165015336188741E-2</v>
      </c>
    </row>
    <row r="5211" spans="2:8">
      <c r="B5211" s="13">
        <v>38107</v>
      </c>
      <c r="C5211">
        <v>28.112539000000002</v>
      </c>
      <c r="D5211" s="262">
        <f t="shared" si="165"/>
        <v>-0.60242389774626948</v>
      </c>
      <c r="E5211" s="105">
        <v>-4.9019577331946118E-2</v>
      </c>
      <c r="G5211">
        <v>5204</v>
      </c>
      <c r="H5211">
        <f t="shared" ca="1" si="166"/>
        <v>1.7994698023199303E-3</v>
      </c>
    </row>
    <row r="5212" spans="2:8">
      <c r="B5212" s="13">
        <v>38720</v>
      </c>
      <c r="C5212">
        <v>70.709830999999994</v>
      </c>
      <c r="D5212" s="262">
        <f t="shared" si="165"/>
        <v>-0.10497791185012598</v>
      </c>
      <c r="E5212" s="105">
        <v>-4.9101178592888643E-2</v>
      </c>
      <c r="G5212">
        <v>5205</v>
      </c>
      <c r="H5212">
        <f t="shared" ca="1" si="166"/>
        <v>-2.1364727492818054E-2</v>
      </c>
    </row>
    <row r="5213" spans="2:8">
      <c r="B5213" s="13">
        <v>38967</v>
      </c>
      <c r="C5213">
        <v>79.003448000000006</v>
      </c>
      <c r="D5213" s="262">
        <f t="shared" si="165"/>
        <v>0.29653217887706806</v>
      </c>
      <c r="E5213" s="105">
        <v>-4.9281976278887529E-2</v>
      </c>
      <c r="G5213">
        <v>5206</v>
      </c>
      <c r="H5213">
        <f t="shared" ca="1" si="166"/>
        <v>-8.175897910649977E-3</v>
      </c>
    </row>
    <row r="5214" spans="2:8">
      <c r="B5214" s="13">
        <v>40037</v>
      </c>
      <c r="C5214">
        <v>60.934429000000002</v>
      </c>
      <c r="D5214" s="262">
        <f t="shared" si="165"/>
        <v>-0.99278311671978803</v>
      </c>
      <c r="E5214" s="105">
        <v>-4.930983631469181E-2</v>
      </c>
      <c r="G5214">
        <v>5207</v>
      </c>
      <c r="H5214">
        <f t="shared" ca="1" si="166"/>
        <v>8.7392780027278419E-3</v>
      </c>
    </row>
    <row r="5215" spans="2:8">
      <c r="B5215" s="13">
        <v>44649</v>
      </c>
      <c r="C5215">
        <v>8443.3164059999999</v>
      </c>
      <c r="D5215" s="262">
        <f t="shared" si="165"/>
        <v>10.250859841025218</v>
      </c>
      <c r="E5215" s="105">
        <v>-4.9345341362760399E-2</v>
      </c>
      <c r="G5215">
        <v>5208</v>
      </c>
      <c r="H5215">
        <f t="shared" ca="1" si="166"/>
        <v>-4.9807081712788533E-2</v>
      </c>
    </row>
    <row r="5216" spans="2:8">
      <c r="B5216" s="13">
        <v>43983</v>
      </c>
      <c r="C5216">
        <v>750.459656</v>
      </c>
      <c r="D5216" s="262">
        <f t="shared" si="165"/>
        <v>8.3911329974301321</v>
      </c>
      <c r="E5216" s="105">
        <v>-4.9658254819255884E-2</v>
      </c>
      <c r="G5216">
        <v>5209</v>
      </c>
      <c r="H5216">
        <f t="shared" ca="1" si="166"/>
        <v>4.5307211270066108E-2</v>
      </c>
    </row>
    <row r="5217" spans="2:8">
      <c r="B5217" s="13">
        <v>39063</v>
      </c>
      <c r="C5217">
        <v>79.911513999999997</v>
      </c>
      <c r="D5217" s="262">
        <f t="shared" si="165"/>
        <v>-7.2918922524115456E-2</v>
      </c>
      <c r="E5217" s="105">
        <v>-4.9756634810949017E-2</v>
      </c>
      <c r="G5217">
        <v>5210</v>
      </c>
      <c r="H5217">
        <f t="shared" ca="1" si="166"/>
        <v>-5.9349068374555086E-2</v>
      </c>
    </row>
    <row r="5218" spans="2:8">
      <c r="B5218" s="13">
        <v>39035</v>
      </c>
      <c r="C5218">
        <v>86.196899000000002</v>
      </c>
      <c r="D5218" s="262">
        <f t="shared" si="165"/>
        <v>-0.62494338486413714</v>
      </c>
      <c r="E5218" s="105">
        <v>-4.9852798495265409E-2</v>
      </c>
      <c r="G5218">
        <v>5211</v>
      </c>
      <c r="H5218">
        <f t="shared" ca="1" si="166"/>
        <v>2.3461096502754592E-2</v>
      </c>
    </row>
    <row r="5219" spans="2:8">
      <c r="B5219" s="13">
        <v>41792</v>
      </c>
      <c r="C5219">
        <v>229.8237</v>
      </c>
      <c r="D5219" s="262">
        <f t="shared" si="165"/>
        <v>1.2695490377344028</v>
      </c>
      <c r="E5219" s="105">
        <v>-4.9953714202419251E-2</v>
      </c>
      <c r="G5219">
        <v>5212</v>
      </c>
      <c r="H5219">
        <f t="shared" ca="1" si="166"/>
        <v>3.1909171213235564E-3</v>
      </c>
    </row>
    <row r="5220" spans="2:8">
      <c r="B5220" s="13">
        <v>40338</v>
      </c>
      <c r="C5220">
        <v>101.264038</v>
      </c>
      <c r="D5220" s="262">
        <f t="shared" si="165"/>
        <v>-0.90588655072938196</v>
      </c>
      <c r="E5220" s="105">
        <v>-5.0009338169042725E-2</v>
      </c>
      <c r="G5220">
        <v>5213</v>
      </c>
      <c r="H5220">
        <f t="shared" ca="1" si="166"/>
        <v>2.7454877835678931E-2</v>
      </c>
    </row>
    <row r="5221" spans="2:8">
      <c r="B5221" s="13">
        <v>43210</v>
      </c>
      <c r="C5221">
        <v>1075.978394</v>
      </c>
      <c r="D5221" s="262">
        <f t="shared" si="165"/>
        <v>12.482485454881568</v>
      </c>
      <c r="E5221" s="105">
        <v>-5.0319900516434792E-2</v>
      </c>
      <c r="G5221">
        <v>5214</v>
      </c>
      <c r="H5221">
        <f t="shared" ca="1" si="166"/>
        <v>-2.9971442494031254E-2</v>
      </c>
    </row>
    <row r="5222" spans="2:8">
      <c r="B5222" s="13">
        <v>41463</v>
      </c>
      <c r="C5222">
        <v>79.805640999999994</v>
      </c>
      <c r="D5222" s="262">
        <f t="shared" si="165"/>
        <v>-0.91488535370534452</v>
      </c>
      <c r="E5222" s="105">
        <v>-5.0363505388401675E-2</v>
      </c>
      <c r="G5222">
        <v>5215</v>
      </c>
      <c r="H5222">
        <f t="shared" ca="1" si="166"/>
        <v>2.4814557342749545E-2</v>
      </c>
    </row>
    <row r="5223" spans="2:8">
      <c r="B5223" s="13">
        <v>43388</v>
      </c>
      <c r="C5223">
        <v>937.62524399999995</v>
      </c>
      <c r="D5223" s="262">
        <f t="shared" si="165"/>
        <v>4.3306771402555837</v>
      </c>
      <c r="E5223" s="105">
        <v>-5.0494813922758924E-2</v>
      </c>
      <c r="G5223">
        <v>5216</v>
      </c>
      <c r="H5223">
        <f t="shared" ca="1" si="166"/>
        <v>-4.415260531112189E-2</v>
      </c>
    </row>
    <row r="5224" spans="2:8">
      <c r="B5224" s="13">
        <v>41682</v>
      </c>
      <c r="C5224">
        <v>175.89233400000001</v>
      </c>
      <c r="D5224" s="262">
        <f t="shared" si="165"/>
        <v>0.78038297251323152</v>
      </c>
      <c r="E5224" s="105">
        <v>-5.0609982953199524E-2</v>
      </c>
      <c r="G5224">
        <v>5217</v>
      </c>
      <c r="H5224">
        <f t="shared" ca="1" si="166"/>
        <v>9.0582792561663128E-2</v>
      </c>
    </row>
    <row r="5225" spans="2:8">
      <c r="B5225" s="13">
        <v>40326</v>
      </c>
      <c r="C5225">
        <v>98.794662000000002</v>
      </c>
      <c r="D5225" s="262">
        <f t="shared" si="165"/>
        <v>-0.93318526044394778</v>
      </c>
      <c r="E5225" s="105">
        <v>-5.0837872024165433E-2</v>
      </c>
      <c r="G5225">
        <v>5218</v>
      </c>
      <c r="H5225">
        <f t="shared" ca="1" si="166"/>
        <v>-3.8386939465287644E-2</v>
      </c>
    </row>
    <row r="5226" spans="2:8">
      <c r="B5226" s="13">
        <v>44161</v>
      </c>
      <c r="C5226">
        <v>1478.6357419999999</v>
      </c>
      <c r="D5226" s="262">
        <f t="shared" si="165"/>
        <v>1.7791956771330983</v>
      </c>
      <c r="E5226" s="105">
        <v>-5.0905104587482139E-2</v>
      </c>
      <c r="G5226">
        <v>5219</v>
      </c>
      <c r="H5226">
        <f t="shared" ca="1" si="166"/>
        <v>6.7462125358746516E-2</v>
      </c>
    </row>
    <row r="5227" spans="2:8">
      <c r="B5227" s="13">
        <v>42145</v>
      </c>
      <c r="C5227">
        <v>532.03729199999998</v>
      </c>
      <c r="D5227" s="262">
        <f t="shared" si="165"/>
        <v>4.3453202243788054</v>
      </c>
      <c r="E5227" s="105">
        <v>-5.1059616368296937E-2</v>
      </c>
      <c r="G5227">
        <v>5220</v>
      </c>
      <c r="H5227">
        <f t="shared" ca="1" si="166"/>
        <v>1.5711115855505768E-2</v>
      </c>
    </row>
    <row r="5228" spans="2:8">
      <c r="B5228" s="13">
        <v>39128</v>
      </c>
      <c r="C5228">
        <v>99.533287000000001</v>
      </c>
      <c r="D5228" s="262">
        <f t="shared" si="165"/>
        <v>-0.84624895609956707</v>
      </c>
      <c r="E5228" s="105">
        <v>-5.1094866224763308E-2</v>
      </c>
      <c r="G5228">
        <v>5221</v>
      </c>
      <c r="H5228">
        <f t="shared" ca="1" si="166"/>
        <v>1.8426256071881669E-2</v>
      </c>
    </row>
    <row r="5229" spans="2:8">
      <c r="B5229" s="13">
        <v>43754</v>
      </c>
      <c r="C5229">
        <v>647.36657700000001</v>
      </c>
      <c r="D5229" s="262">
        <f t="shared" si="165"/>
        <v>-0.92335455651916531</v>
      </c>
      <c r="E5229" s="105">
        <v>-5.1122671077904629E-2</v>
      </c>
      <c r="G5229">
        <v>5222</v>
      </c>
      <c r="H5229">
        <f t="shared" ca="1" si="166"/>
        <v>8.4550593588637347E-3</v>
      </c>
    </row>
    <row r="5230" spans="2:8">
      <c r="B5230" s="13">
        <v>45271</v>
      </c>
      <c r="C5230">
        <v>8446.25</v>
      </c>
      <c r="D5230" s="262">
        <f t="shared" si="165"/>
        <v>82.602359631007175</v>
      </c>
      <c r="E5230">
        <v>-5.1185743603767007E-2</v>
      </c>
      <c r="G5230">
        <v>5223</v>
      </c>
      <c r="H5230">
        <f t="shared" ca="1" si="166"/>
        <v>1.6289990998442225E-2</v>
      </c>
    </row>
    <row r="5231" spans="2:8">
      <c r="B5231" s="13">
        <v>40232</v>
      </c>
      <c r="C5231">
        <v>101.028847</v>
      </c>
      <c r="D5231" s="262">
        <f t="shared" si="165"/>
        <v>2.5896179871652727</v>
      </c>
      <c r="E5231" s="105">
        <v>-5.1518074241455714E-2</v>
      </c>
      <c r="G5231">
        <v>5224</v>
      </c>
      <c r="H5231">
        <f t="shared" ca="1" si="166"/>
        <v>7.3389705552676125E-3</v>
      </c>
    </row>
    <row r="5232" spans="2:8">
      <c r="B5232" s="13">
        <v>37867</v>
      </c>
      <c r="C5232">
        <v>28.144735000000001</v>
      </c>
      <c r="D5232" s="262">
        <f t="shared" si="165"/>
        <v>-0.54930564231732704</v>
      </c>
      <c r="E5232" s="105">
        <v>-5.1546226730944382E-2</v>
      </c>
      <c r="G5232">
        <v>5225</v>
      </c>
      <c r="H5232">
        <f t="shared" ca="1" si="166"/>
        <v>5.5206318931813304E-2</v>
      </c>
    </row>
    <row r="5233" spans="2:8">
      <c r="B5233" s="13">
        <v>38888</v>
      </c>
      <c r="C5233">
        <v>62.447498000000003</v>
      </c>
      <c r="D5233" s="262">
        <f t="shared" si="165"/>
        <v>-0.2286819434767586</v>
      </c>
      <c r="E5233" s="105">
        <v>-5.154916097391108E-2</v>
      </c>
      <c r="G5233">
        <v>5226</v>
      </c>
      <c r="H5233">
        <f t="shared" ca="1" si="166"/>
        <v>-5.2622298447615942E-2</v>
      </c>
    </row>
    <row r="5234" spans="2:8">
      <c r="B5234" s="13">
        <v>39022</v>
      </c>
      <c r="C5234">
        <v>80.962058999999996</v>
      </c>
      <c r="D5234" s="262">
        <f t="shared" si="165"/>
        <v>0.98548584468711264</v>
      </c>
      <c r="E5234" s="105">
        <v>-5.1720435928583726E-2</v>
      </c>
      <c r="G5234">
        <v>5227</v>
      </c>
      <c r="H5234">
        <f t="shared" ca="1" si="166"/>
        <v>-5.5355126822856544E-3</v>
      </c>
    </row>
    <row r="5235" spans="2:8">
      <c r="B5235" s="13">
        <v>38219</v>
      </c>
      <c r="C5235">
        <v>40.776950999999997</v>
      </c>
      <c r="D5235" s="262">
        <f t="shared" si="165"/>
        <v>-0.94948703587869521</v>
      </c>
      <c r="E5235" s="105">
        <v>-5.195820259875409E-2</v>
      </c>
      <c r="G5235">
        <v>5228</v>
      </c>
      <c r="H5235">
        <f t="shared" ca="1" si="166"/>
        <v>-3.4195956476146747E-2</v>
      </c>
    </row>
    <row r="5236" spans="2:8">
      <c r="B5236" s="13">
        <v>43991</v>
      </c>
      <c r="C5236">
        <v>807.25714100000005</v>
      </c>
      <c r="D5236" s="262">
        <f t="shared" si="165"/>
        <v>0.56075068789441829</v>
      </c>
      <c r="E5236" s="105">
        <v>-5.2205955011098475E-2</v>
      </c>
      <c r="G5236">
        <v>5229</v>
      </c>
      <c r="H5236">
        <f t="shared" ca="1" si="166"/>
        <v>2.875372893069638E-2</v>
      </c>
    </row>
    <row r="5237" spans="2:8">
      <c r="B5237" s="13">
        <v>42173</v>
      </c>
      <c r="C5237">
        <v>517.22363299999995</v>
      </c>
      <c r="D5237" s="262">
        <f t="shared" si="165"/>
        <v>17.262359825491561</v>
      </c>
      <c r="E5237" s="105">
        <v>-5.2208866036894702E-2</v>
      </c>
      <c r="G5237">
        <v>5230</v>
      </c>
      <c r="H5237">
        <f t="shared" ca="1" si="166"/>
        <v>2.389245383622278E-2</v>
      </c>
    </row>
    <row r="5238" spans="2:8">
      <c r="B5238" s="13">
        <v>38020</v>
      </c>
      <c r="C5238">
        <v>28.321840000000002</v>
      </c>
      <c r="D5238" s="262">
        <f t="shared" si="165"/>
        <v>-0.44652141768236675</v>
      </c>
      <c r="E5238" s="105">
        <v>-5.2263217057511198E-2</v>
      </c>
      <c r="G5238">
        <v>5231</v>
      </c>
      <c r="H5238">
        <f t="shared" ca="1" si="166"/>
        <v>6.2383448398126082E-3</v>
      </c>
    </row>
    <row r="5239" spans="2:8">
      <c r="B5239" s="13">
        <v>39952</v>
      </c>
      <c r="C5239">
        <v>51.170616000000003</v>
      </c>
      <c r="D5239" s="262">
        <f t="shared" si="165"/>
        <v>-0.95912712759161167</v>
      </c>
      <c r="E5239" s="105">
        <v>-5.2264650900876695E-2</v>
      </c>
      <c r="G5239">
        <v>5232</v>
      </c>
      <c r="H5239">
        <f t="shared" ca="1" si="166"/>
        <v>2.6507459270894108E-3</v>
      </c>
    </row>
    <row r="5240" spans="2:8">
      <c r="B5240" s="13">
        <v>44105</v>
      </c>
      <c r="C5240">
        <v>1251.9456789999999</v>
      </c>
      <c r="D5240" s="262">
        <f t="shared" si="165"/>
        <v>-0.782850310675682</v>
      </c>
      <c r="E5240" s="105">
        <v>-5.2311146574985139E-2</v>
      </c>
      <c r="G5240">
        <v>5233</v>
      </c>
      <c r="H5240">
        <f t="shared" ca="1" si="166"/>
        <v>2.7415376568506178E-3</v>
      </c>
    </row>
    <row r="5241" spans="2:8">
      <c r="B5241" s="13">
        <v>44474</v>
      </c>
      <c r="C5241">
        <v>5765.3579099999997</v>
      </c>
      <c r="D5241" s="262">
        <f t="shared" si="165"/>
        <v>55.344987059733043</v>
      </c>
      <c r="E5241" s="105">
        <v>-5.2531186147904529E-2</v>
      </c>
      <c r="G5241">
        <v>5234</v>
      </c>
      <c r="H5241">
        <f t="shared" ca="1" si="166"/>
        <v>-1.1563325204305161E-3</v>
      </c>
    </row>
    <row r="5242" spans="2:8">
      <c r="B5242" s="13">
        <v>40521</v>
      </c>
      <c r="C5242">
        <v>102.322464</v>
      </c>
      <c r="D5242" s="262">
        <f t="shared" si="165"/>
        <v>2.3517907998309733</v>
      </c>
      <c r="E5242" s="105">
        <v>-5.2862566021951739E-2</v>
      </c>
      <c r="G5242">
        <v>5235</v>
      </c>
      <c r="H5242">
        <f t="shared" ca="1" si="166"/>
        <v>-1.7376075729096482E-2</v>
      </c>
    </row>
    <row r="5243" spans="2:8">
      <c r="B5243" s="13">
        <v>37589</v>
      </c>
      <c r="C5243">
        <v>30.527699999999999</v>
      </c>
      <c r="D5243" s="262">
        <f t="shared" si="165"/>
        <v>-0.95119437177454413</v>
      </c>
      <c r="E5243" s="105">
        <v>-5.2946806004726191E-2</v>
      </c>
      <c r="G5243">
        <v>5236</v>
      </c>
      <c r="H5243">
        <f t="shared" ca="1" si="166"/>
        <v>-7.7913573859994603E-3</v>
      </c>
    </row>
    <row r="5244" spans="2:8">
      <c r="B5244" s="13">
        <v>43731</v>
      </c>
      <c r="C5244">
        <v>625.49548300000004</v>
      </c>
      <c r="D5244" s="262">
        <f t="shared" si="165"/>
        <v>-0.72955155708834241</v>
      </c>
      <c r="E5244" s="105">
        <v>-5.2954028654550539E-2</v>
      </c>
      <c r="G5244">
        <v>5237</v>
      </c>
      <c r="H5244">
        <f t="shared" ca="1" si="166"/>
        <v>-3.0725412658057717E-2</v>
      </c>
    </row>
    <row r="5245" spans="2:8">
      <c r="B5245" s="13">
        <v>44211</v>
      </c>
      <c r="C5245">
        <v>2312.8085940000001</v>
      </c>
      <c r="D5245" s="262">
        <f t="shared" si="165"/>
        <v>29.183965470026795</v>
      </c>
      <c r="E5245" s="105">
        <v>-5.3016313324111504E-2</v>
      </c>
      <c r="G5245">
        <v>5238</v>
      </c>
      <c r="H5245">
        <f t="shared" ca="1" si="166"/>
        <v>1.5688268989506298E-2</v>
      </c>
    </row>
    <row r="5246" spans="2:8">
      <c r="B5246" s="13">
        <v>38853</v>
      </c>
      <c r="C5246">
        <v>76.623749000000004</v>
      </c>
      <c r="D5246" s="262">
        <f t="shared" si="165"/>
        <v>-0.22701302738105281</v>
      </c>
      <c r="E5246" s="105">
        <v>-5.3167002035344163E-2</v>
      </c>
      <c r="G5246">
        <v>5239</v>
      </c>
      <c r="H5246">
        <f t="shared" ca="1" si="166"/>
        <v>-4.5350835848829785E-3</v>
      </c>
    </row>
    <row r="5247" spans="2:8">
      <c r="B5247" s="13">
        <v>40585</v>
      </c>
      <c r="C5247">
        <v>99.126830999999996</v>
      </c>
      <c r="D5247" s="262">
        <f t="shared" si="165"/>
        <v>2.0736503404921525</v>
      </c>
      <c r="E5247" s="105">
        <v>-5.3356854915820678E-2</v>
      </c>
      <c r="G5247">
        <v>5240</v>
      </c>
      <c r="H5247">
        <f t="shared" ca="1" si="166"/>
        <v>-1.408484420175945E-2</v>
      </c>
    </row>
    <row r="5248" spans="2:8">
      <c r="B5248" s="13">
        <v>38012</v>
      </c>
      <c r="C5248">
        <v>32.250523000000001</v>
      </c>
      <c r="D5248" s="262">
        <f t="shared" si="165"/>
        <v>-0.95325690718583145</v>
      </c>
      <c r="E5248" s="105">
        <v>-5.3402385017478224E-2</v>
      </c>
      <c r="G5248">
        <v>5241</v>
      </c>
      <c r="H5248">
        <f t="shared" ca="1" si="166"/>
        <v>-4.2882683532533723E-3</v>
      </c>
    </row>
    <row r="5249" spans="2:8">
      <c r="B5249" s="13">
        <v>43761</v>
      </c>
      <c r="C5249">
        <v>689.95269800000005</v>
      </c>
      <c r="D5249" s="262">
        <f t="shared" si="165"/>
        <v>6.6529034366532089</v>
      </c>
      <c r="E5249" s="105">
        <v>-5.3403766604391625E-2</v>
      </c>
      <c r="G5249">
        <v>5242</v>
      </c>
      <c r="H5249">
        <f t="shared" ca="1" si="166"/>
        <v>-6.2868653880255743E-3</v>
      </c>
    </row>
    <row r="5250" spans="2:8">
      <c r="B5250" s="13">
        <v>39415</v>
      </c>
      <c r="C5250">
        <v>90.155677999999995</v>
      </c>
      <c r="D5250" s="262">
        <f t="shared" si="165"/>
        <v>-5.0172392071981292E-2</v>
      </c>
      <c r="E5250" s="105">
        <v>-5.3435100237692018E-2</v>
      </c>
      <c r="G5250">
        <v>5243</v>
      </c>
      <c r="H5250">
        <f t="shared" ca="1" si="166"/>
        <v>-2.6845825061521642E-2</v>
      </c>
    </row>
    <row r="5251" spans="2:8">
      <c r="B5251" s="13">
        <v>39442</v>
      </c>
      <c r="C5251">
        <v>94.917938000000007</v>
      </c>
      <c r="D5251" s="262">
        <f t="shared" si="165"/>
        <v>-0.87964085364187505</v>
      </c>
      <c r="E5251" s="105">
        <v>-5.3470958109037146E-2</v>
      </c>
      <c r="G5251">
        <v>5244</v>
      </c>
      <c r="H5251">
        <f t="shared" ca="1" si="166"/>
        <v>1.3502643853375509E-2</v>
      </c>
    </row>
    <row r="5252" spans="2:8">
      <c r="B5252" s="13">
        <v>42216</v>
      </c>
      <c r="C5252">
        <v>788.62255900000002</v>
      </c>
      <c r="D5252" s="262">
        <f t="shared" si="165"/>
        <v>2.2527902602679952</v>
      </c>
      <c r="E5252" s="105">
        <v>-5.3481880881836114E-2</v>
      </c>
      <c r="G5252">
        <v>5245</v>
      </c>
      <c r="H5252">
        <f t="shared" ca="1" si="166"/>
        <v>-2.7279700302454715E-2</v>
      </c>
    </row>
    <row r="5253" spans="2:8">
      <c r="B5253" s="13">
        <v>41809</v>
      </c>
      <c r="C5253">
        <v>242.44494599999999</v>
      </c>
      <c r="D5253" s="262">
        <f t="shared" si="165"/>
        <v>1.0193860773433576</v>
      </c>
      <c r="E5253" s="105">
        <v>-5.3551352541958135E-2</v>
      </c>
      <c r="G5253">
        <v>5246</v>
      </c>
      <c r="H5253">
        <f t="shared" ca="1" si="166"/>
        <v>-2.710862129804735E-2</v>
      </c>
    </row>
    <row r="5254" spans="2:8">
      <c r="B5254" s="13">
        <v>40193</v>
      </c>
      <c r="C5254">
        <v>120.058739</v>
      </c>
      <c r="D5254" s="262">
        <f t="shared" si="165"/>
        <v>0.27462240480606698</v>
      </c>
      <c r="E5254" s="105">
        <v>-5.3606987515450504E-2</v>
      </c>
      <c r="G5254">
        <v>5247</v>
      </c>
      <c r="H5254">
        <f t="shared" ca="1" si="166"/>
        <v>-1.2468283950981155E-2</v>
      </c>
    </row>
    <row r="5255" spans="2:8">
      <c r="B5255" s="13">
        <v>39127</v>
      </c>
      <c r="C5255">
        <v>94.191612000000006</v>
      </c>
      <c r="D5255" s="262">
        <f t="shared" si="165"/>
        <v>0.66404280398162108</v>
      </c>
      <c r="E5255" s="105">
        <v>-5.366722190135241E-2</v>
      </c>
      <c r="G5255">
        <v>5248</v>
      </c>
      <c r="H5255">
        <f t="shared" ca="1" si="166"/>
        <v>2.549062114112095E-2</v>
      </c>
    </row>
    <row r="5256" spans="2:8">
      <c r="B5256" s="13">
        <v>38427</v>
      </c>
      <c r="C5256">
        <v>56.604080000000003</v>
      </c>
      <c r="D5256" s="262">
        <f t="shared" ref="D5256:D5319" si="167">(C5256-C5257)/C5257</f>
        <v>-8.299635909264462E-3</v>
      </c>
      <c r="E5256" s="105">
        <v>-5.4069152988673617E-2</v>
      </c>
      <c r="G5256">
        <v>5249</v>
      </c>
      <c r="H5256">
        <f t="shared" ca="1" si="166"/>
        <v>-3.6787225812225016E-2</v>
      </c>
    </row>
    <row r="5257" spans="2:8">
      <c r="B5257" s="13">
        <v>40018</v>
      </c>
      <c r="C5257">
        <v>57.077804999999998</v>
      </c>
      <c r="D5257" s="262">
        <f t="shared" si="167"/>
        <v>-0.71900370715218365</v>
      </c>
      <c r="E5257" s="105">
        <v>-5.4239401527250056E-2</v>
      </c>
      <c r="G5257">
        <v>5250</v>
      </c>
      <c r="H5257">
        <f t="shared" ref="H5257:H5320" ca="1" si="168">_xlfn.NORM.INV(RAND(),N$9,N$10)</f>
        <v>1.5294742593123963E-2</v>
      </c>
    </row>
    <row r="5258" spans="2:8">
      <c r="B5258" s="13">
        <v>41687</v>
      </c>
      <c r="C5258">
        <v>203.126541</v>
      </c>
      <c r="D5258" s="262">
        <f t="shared" si="167"/>
        <v>-0.97396690994187851</v>
      </c>
      <c r="E5258" s="105">
        <v>-5.4282039231151581E-2</v>
      </c>
      <c r="G5258">
        <v>5251</v>
      </c>
      <c r="H5258">
        <f t="shared" ca="1" si="168"/>
        <v>-2.7714638502531953E-2</v>
      </c>
    </row>
    <row r="5259" spans="2:8">
      <c r="B5259" s="13">
        <v>44672</v>
      </c>
      <c r="C5259">
        <v>7802.6289059999999</v>
      </c>
      <c r="D5259" s="262">
        <f t="shared" si="167"/>
        <v>43.793373496351769</v>
      </c>
      <c r="E5259" s="105">
        <v>-5.433705944506674E-2</v>
      </c>
      <c r="G5259">
        <v>5252</v>
      </c>
      <c r="H5259">
        <f t="shared" ca="1" si="168"/>
        <v>1.7435817561207979E-2</v>
      </c>
    </row>
    <row r="5260" spans="2:8">
      <c r="B5260" s="13">
        <v>41641</v>
      </c>
      <c r="C5260">
        <v>174.19158899999999</v>
      </c>
      <c r="D5260" s="262">
        <f t="shared" si="167"/>
        <v>2.0169225311969097</v>
      </c>
      <c r="E5260" s="105">
        <v>-5.4536531864403673E-2</v>
      </c>
      <c r="G5260">
        <v>5253</v>
      </c>
      <c r="H5260">
        <f t="shared" ca="1" si="168"/>
        <v>3.454992567471115E-2</v>
      </c>
    </row>
    <row r="5261" spans="2:8">
      <c r="B5261" s="13">
        <v>38414</v>
      </c>
      <c r="C5261">
        <v>57.738171000000001</v>
      </c>
      <c r="D5261" s="262">
        <f t="shared" si="167"/>
        <v>-0.92379404271374421</v>
      </c>
      <c r="E5261" s="105">
        <v>-5.461481783484546E-2</v>
      </c>
      <c r="G5261">
        <v>5254</v>
      </c>
      <c r="H5261">
        <f t="shared" ca="1" si="168"/>
        <v>-1.5938093939567848E-2</v>
      </c>
    </row>
    <row r="5262" spans="2:8">
      <c r="B5262" s="13">
        <v>42214</v>
      </c>
      <c r="C5262">
        <v>757.65954599999998</v>
      </c>
      <c r="D5262" s="262">
        <f t="shared" si="167"/>
        <v>-3.3053034214101315E-2</v>
      </c>
      <c r="E5262" s="105">
        <v>-5.4646680117561353E-2</v>
      </c>
      <c r="G5262">
        <v>5255</v>
      </c>
      <c r="H5262">
        <f t="shared" ca="1" si="168"/>
        <v>-1.657186383141673E-2</v>
      </c>
    </row>
    <row r="5263" spans="2:8">
      <c r="B5263" s="13">
        <v>42429</v>
      </c>
      <c r="C5263">
        <v>783.55853300000001</v>
      </c>
      <c r="D5263" s="262">
        <f t="shared" si="167"/>
        <v>-0.42699243830511302</v>
      </c>
      <c r="E5263" s="105">
        <v>-5.4943519966758725E-2</v>
      </c>
      <c r="G5263">
        <v>5256</v>
      </c>
      <c r="H5263">
        <f t="shared" ca="1" si="168"/>
        <v>1.4285014008318589E-2</v>
      </c>
    </row>
    <row r="5264" spans="2:8">
      <c r="B5264" s="13">
        <v>44113</v>
      </c>
      <c r="C5264">
        <v>1367.4488530000001</v>
      </c>
      <c r="D5264" s="262">
        <f t="shared" si="167"/>
        <v>0.78541899201435461</v>
      </c>
      <c r="E5264" s="105">
        <v>-5.5233562235946256E-2</v>
      </c>
      <c r="G5264">
        <v>5257</v>
      </c>
      <c r="H5264">
        <f t="shared" ca="1" si="168"/>
        <v>-7.9134762090986993E-4</v>
      </c>
    </row>
    <row r="5265" spans="2:8">
      <c r="B5265" s="13">
        <v>42587</v>
      </c>
      <c r="C5265">
        <v>765.89801</v>
      </c>
      <c r="D5265" s="262">
        <f t="shared" si="167"/>
        <v>6.8436278049555161</v>
      </c>
      <c r="E5265" s="105">
        <v>-5.5282274298269589E-2</v>
      </c>
      <c r="G5265">
        <v>5258</v>
      </c>
      <c r="H5265">
        <f t="shared" ca="1" si="168"/>
        <v>-2.3986115228076942E-2</v>
      </c>
    </row>
    <row r="5266" spans="2:8">
      <c r="B5266" s="13">
        <v>39141</v>
      </c>
      <c r="C5266">
        <v>97.645888999999997</v>
      </c>
      <c r="D5266" s="262">
        <f t="shared" si="167"/>
        <v>-0.82705392323323601</v>
      </c>
      <c r="E5266" s="105">
        <v>-5.5460052350319922E-2</v>
      </c>
      <c r="G5266">
        <v>5259</v>
      </c>
      <c r="H5266">
        <f t="shared" ca="1" si="168"/>
        <v>6.9449673472747019E-3</v>
      </c>
    </row>
    <row r="5267" spans="2:8">
      <c r="B5267" s="13">
        <v>43915</v>
      </c>
      <c r="C5267">
        <v>564.60308799999996</v>
      </c>
      <c r="D5267" s="262">
        <f t="shared" si="167"/>
        <v>-0.92037928476040232</v>
      </c>
      <c r="E5267" s="105">
        <v>-5.5676309446116137E-2</v>
      </c>
      <c r="G5267">
        <v>5260</v>
      </c>
      <c r="H5267">
        <f t="shared" ca="1" si="168"/>
        <v>-4.948071373969852E-2</v>
      </c>
    </row>
    <row r="5268" spans="2:8">
      <c r="B5268" s="13">
        <v>44589</v>
      </c>
      <c r="C5268">
        <v>7091.158203</v>
      </c>
      <c r="D5268" s="262">
        <f t="shared" si="167"/>
        <v>188.41412622296065</v>
      </c>
      <c r="E5268" s="105">
        <v>-5.5761941188804773E-2</v>
      </c>
      <c r="G5268">
        <v>5261</v>
      </c>
      <c r="H5268">
        <f t="shared" ca="1" si="168"/>
        <v>-2.3908477772363379E-2</v>
      </c>
    </row>
    <row r="5269" spans="2:8">
      <c r="B5269" s="13">
        <v>39738</v>
      </c>
      <c r="C5269">
        <v>37.437325000000001</v>
      </c>
      <c r="D5269" s="262">
        <f t="shared" si="167"/>
        <v>7.3471807710028064E-2</v>
      </c>
      <c r="E5269" s="105">
        <v>-5.6424788594687504E-2</v>
      </c>
      <c r="G5269">
        <v>5262</v>
      </c>
      <c r="H5269">
        <f t="shared" ca="1" si="168"/>
        <v>-3.9795600100758284E-2</v>
      </c>
    </row>
    <row r="5270" spans="2:8">
      <c r="B5270" s="13">
        <v>37459</v>
      </c>
      <c r="C5270">
        <v>34.874996000000003</v>
      </c>
      <c r="D5270" s="262">
        <f t="shared" si="167"/>
        <v>-0.35041431278361862</v>
      </c>
      <c r="E5270" s="105">
        <v>-5.7030912166076204E-2</v>
      </c>
      <c r="G5270">
        <v>5263</v>
      </c>
      <c r="H5270">
        <f t="shared" ca="1" si="168"/>
        <v>2.0918111185596857E-2</v>
      </c>
    </row>
    <row r="5271" spans="2:8">
      <c r="B5271" s="13">
        <v>38876</v>
      </c>
      <c r="C5271">
        <v>53.688060999999998</v>
      </c>
      <c r="D5271" s="262">
        <f t="shared" si="167"/>
        <v>-0.7848508910931139</v>
      </c>
      <c r="E5271" s="105">
        <v>-5.7194402120952038E-2</v>
      </c>
      <c r="G5271">
        <v>5264</v>
      </c>
      <c r="H5271">
        <f t="shared" ca="1" si="168"/>
        <v>1.5553244435065585E-2</v>
      </c>
    </row>
    <row r="5272" spans="2:8">
      <c r="B5272" s="13">
        <v>41815</v>
      </c>
      <c r="C5272">
        <v>249.538849</v>
      </c>
      <c r="D5272" s="262">
        <f t="shared" si="167"/>
        <v>1.3613529935629036</v>
      </c>
      <c r="E5272" s="105">
        <v>-5.7396318537328642E-2</v>
      </c>
      <c r="G5272">
        <v>5265</v>
      </c>
      <c r="H5272">
        <f t="shared" ca="1" si="168"/>
        <v>6.2456711014556004E-3</v>
      </c>
    </row>
    <row r="5273" spans="2:8">
      <c r="B5273" s="13">
        <v>39184</v>
      </c>
      <c r="C5273">
        <v>105.676216</v>
      </c>
      <c r="D5273" s="262">
        <f t="shared" si="167"/>
        <v>2.8426757733489181</v>
      </c>
      <c r="E5273" s="105">
        <v>-5.7786965654668274E-2</v>
      </c>
      <c r="G5273">
        <v>5266</v>
      </c>
      <c r="H5273">
        <f t="shared" ca="1" si="168"/>
        <v>-4.4340115222376603E-2</v>
      </c>
    </row>
    <row r="5274" spans="2:8">
      <c r="B5274" s="13">
        <v>38125</v>
      </c>
      <c r="C5274">
        <v>27.500685000000001</v>
      </c>
      <c r="D5274" s="262">
        <f t="shared" si="167"/>
        <v>-0.26096422954416743</v>
      </c>
      <c r="E5274" s="105">
        <v>-5.791512629634931E-2</v>
      </c>
      <c r="G5274">
        <v>5267</v>
      </c>
      <c r="H5274">
        <f t="shared" ca="1" si="168"/>
        <v>1.4841008092465009E-2</v>
      </c>
    </row>
    <row r="5275" spans="2:8">
      <c r="B5275" s="13">
        <v>39731</v>
      </c>
      <c r="C5275">
        <v>37.211575000000003</v>
      </c>
      <c r="D5275" s="262">
        <f t="shared" si="167"/>
        <v>-0.58317607418573847</v>
      </c>
      <c r="E5275" s="105">
        <v>-5.809517240419193E-2</v>
      </c>
      <c r="G5275">
        <v>5268</v>
      </c>
      <c r="H5275">
        <f t="shared" ca="1" si="168"/>
        <v>4.9587932653921842E-2</v>
      </c>
    </row>
    <row r="5276" spans="2:8">
      <c r="B5276" s="13">
        <v>41348</v>
      </c>
      <c r="C5276">
        <v>89.274085999999997</v>
      </c>
      <c r="D5276" s="262">
        <f t="shared" si="167"/>
        <v>-0.9835297798436422</v>
      </c>
      <c r="E5276" s="105">
        <v>-5.8444694811247845E-2</v>
      </c>
      <c r="G5276">
        <v>5269</v>
      </c>
      <c r="H5276">
        <f t="shared" ca="1" si="168"/>
        <v>-1.3283193894666628E-2</v>
      </c>
    </row>
    <row r="5277" spans="2:8">
      <c r="B5277" s="13">
        <v>44456</v>
      </c>
      <c r="C5277">
        <v>5420.3334960000002</v>
      </c>
      <c r="D5277" s="262">
        <f t="shared" si="167"/>
        <v>198.90708565794006</v>
      </c>
      <c r="E5277" s="105">
        <v>-5.8482139078911331E-2</v>
      </c>
      <c r="G5277">
        <v>5270</v>
      </c>
      <c r="H5277">
        <f t="shared" ca="1" si="168"/>
        <v>-1.8347741901801381E-2</v>
      </c>
    </row>
    <row r="5278" spans="2:8">
      <c r="B5278" s="13">
        <v>38089</v>
      </c>
      <c r="C5278">
        <v>27.114263999999999</v>
      </c>
      <c r="D5278" s="262">
        <f t="shared" si="167"/>
        <v>-0.97927220264176829</v>
      </c>
      <c r="E5278" s="105">
        <v>-5.8691934053669667E-2</v>
      </c>
      <c r="G5278">
        <v>5271</v>
      </c>
      <c r="H5278">
        <f t="shared" ca="1" si="168"/>
        <v>2.2840171851363611E-2</v>
      </c>
    </row>
    <row r="5279" spans="2:8">
      <c r="B5279" s="13">
        <v>43305</v>
      </c>
      <c r="C5279">
        <v>1308.111206</v>
      </c>
      <c r="D5279" s="262">
        <f t="shared" si="167"/>
        <v>13.027857643204342</v>
      </c>
      <c r="E5279" s="105">
        <v>-5.926499232209019E-2</v>
      </c>
      <c r="G5279">
        <v>5272</v>
      </c>
      <c r="H5279">
        <f t="shared" ca="1" si="168"/>
        <v>-2.0245698449904469E-3</v>
      </c>
    </row>
    <row r="5280" spans="2:8">
      <c r="B5280" s="13">
        <v>40584</v>
      </c>
      <c r="C5280">
        <v>93.250961000000004</v>
      </c>
      <c r="D5280" s="262">
        <f t="shared" si="167"/>
        <v>-0.13236132999700784</v>
      </c>
      <c r="E5280" s="105">
        <v>-5.9276282119822755E-2</v>
      </c>
      <c r="G5280">
        <v>5273</v>
      </c>
      <c r="H5280">
        <f t="shared" ca="1" si="168"/>
        <v>-5.2723227843824334E-2</v>
      </c>
    </row>
    <row r="5281" spans="2:8">
      <c r="B5281" s="13">
        <v>40638</v>
      </c>
      <c r="C5281">
        <v>107.47672300000001</v>
      </c>
      <c r="D5281" s="262">
        <f t="shared" si="167"/>
        <v>3.0260033128259871</v>
      </c>
      <c r="E5281" s="105">
        <v>-5.9364783884001328E-2</v>
      </c>
      <c r="G5281">
        <v>5274</v>
      </c>
      <c r="H5281">
        <f t="shared" ca="1" si="168"/>
        <v>-2.2991204164945593E-2</v>
      </c>
    </row>
    <row r="5282" spans="2:8">
      <c r="B5282" s="13">
        <v>37811</v>
      </c>
      <c r="C5282">
        <v>26.695637000000001</v>
      </c>
      <c r="D5282" s="262">
        <f t="shared" si="167"/>
        <v>-0.99588571649554036</v>
      </c>
      <c r="E5282" s="105">
        <v>-5.955756118991818E-2</v>
      </c>
      <c r="G5282">
        <v>5275</v>
      </c>
      <c r="H5282">
        <f t="shared" ca="1" si="168"/>
        <v>4.640009126204845E-2</v>
      </c>
    </row>
    <row r="5283" spans="2:8">
      <c r="B5283" s="13">
        <v>44628</v>
      </c>
      <c r="C5283">
        <v>6488.5263670000004</v>
      </c>
      <c r="D5283" s="262">
        <f t="shared" si="167"/>
        <v>207.26170746366998</v>
      </c>
      <c r="E5283" s="105">
        <v>-6.0102903786278389E-2</v>
      </c>
      <c r="G5283">
        <v>5276</v>
      </c>
      <c r="H5283">
        <f t="shared" ca="1" si="168"/>
        <v>6.694997372180286E-3</v>
      </c>
    </row>
    <row r="5284" spans="2:8">
      <c r="B5284" s="13">
        <v>37487</v>
      </c>
      <c r="C5284">
        <v>31.155638</v>
      </c>
      <c r="D5284" s="262">
        <f t="shared" si="167"/>
        <v>-0.93861302062752172</v>
      </c>
      <c r="E5284" s="105">
        <v>-6.0223550909774305E-2</v>
      </c>
      <c r="G5284">
        <v>5277</v>
      </c>
      <c r="H5284">
        <f t="shared" ca="1" si="168"/>
        <v>3.5192997829730163E-2</v>
      </c>
    </row>
    <row r="5285" spans="2:8">
      <c r="B5285" s="13">
        <v>42697</v>
      </c>
      <c r="C5285">
        <v>507.52844199999998</v>
      </c>
      <c r="D5285" s="262">
        <f t="shared" si="167"/>
        <v>-0.66652606419369387</v>
      </c>
      <c r="E5285" s="105">
        <v>-6.0233104678795599E-2</v>
      </c>
      <c r="G5285">
        <v>5278</v>
      </c>
      <c r="H5285">
        <f t="shared" ca="1" si="168"/>
        <v>7.7590053162808282E-3</v>
      </c>
    </row>
    <row r="5286" spans="2:8">
      <c r="B5286" s="13">
        <v>44186</v>
      </c>
      <c r="C5286">
        <v>1521.9433590000001</v>
      </c>
      <c r="D5286" s="262">
        <f t="shared" si="167"/>
        <v>13.218230314326046</v>
      </c>
      <c r="E5286" s="105">
        <v>-6.0378477397722188E-2</v>
      </c>
      <c r="G5286">
        <v>5279</v>
      </c>
      <c r="H5286">
        <f t="shared" ca="1" si="168"/>
        <v>-5.7020495909079323E-2</v>
      </c>
    </row>
    <row r="5287" spans="2:8">
      <c r="B5287" s="13">
        <v>39324</v>
      </c>
      <c r="C5287">
        <v>107.041687</v>
      </c>
      <c r="D5287" s="262">
        <f t="shared" si="167"/>
        <v>1.6318668815630131</v>
      </c>
      <c r="E5287" s="105">
        <v>-6.0465706397702969E-2</v>
      </c>
      <c r="G5287">
        <v>5280</v>
      </c>
      <c r="H5287">
        <f t="shared" ca="1" si="168"/>
        <v>-2.1245114330266383E-2</v>
      </c>
    </row>
    <row r="5288" spans="2:8">
      <c r="B5288" s="13">
        <v>37441</v>
      </c>
      <c r="C5288">
        <v>40.671391</v>
      </c>
      <c r="D5288" s="262">
        <f t="shared" si="167"/>
        <v>-0.93871955460840384</v>
      </c>
      <c r="E5288" s="105">
        <v>-6.0617349386103199E-2</v>
      </c>
      <c r="G5288">
        <v>5281</v>
      </c>
      <c r="H5288">
        <f t="shared" ca="1" si="168"/>
        <v>2.7277985556910769E-2</v>
      </c>
    </row>
    <row r="5289" spans="2:8">
      <c r="B5289" s="13">
        <v>42752</v>
      </c>
      <c r="C5289">
        <v>663.69281000000001</v>
      </c>
      <c r="D5289" s="262">
        <f t="shared" si="167"/>
        <v>5.9666607818021671</v>
      </c>
      <c r="E5289" s="105">
        <v>-6.062896948801668E-2</v>
      </c>
      <c r="G5289">
        <v>5282</v>
      </c>
      <c r="H5289">
        <f t="shared" ca="1" si="168"/>
        <v>5.9019125801033072E-2</v>
      </c>
    </row>
    <row r="5290" spans="2:8">
      <c r="B5290" s="13">
        <v>40169</v>
      </c>
      <c r="C5290">
        <v>95.266991000000004</v>
      </c>
      <c r="D5290" s="262">
        <f t="shared" si="167"/>
        <v>-0.98616892523428723</v>
      </c>
      <c r="E5290" s="105">
        <v>-6.0676347997404137E-2</v>
      </c>
      <c r="G5290">
        <v>5283</v>
      </c>
      <c r="H5290">
        <f t="shared" ca="1" si="168"/>
        <v>6.2145169209029877E-2</v>
      </c>
    </row>
    <row r="5291" spans="2:8">
      <c r="B5291" s="13">
        <v>44580</v>
      </c>
      <c r="C5291">
        <v>6887.8950199999999</v>
      </c>
      <c r="D5291" s="262">
        <f t="shared" si="167"/>
        <v>11.993325997487968</v>
      </c>
      <c r="E5291" s="105">
        <v>-6.0992325084290186E-2</v>
      </c>
      <c r="G5291">
        <v>5284</v>
      </c>
      <c r="H5291">
        <f t="shared" ca="1" si="168"/>
        <v>7.4061255343786459E-3</v>
      </c>
    </row>
    <row r="5292" spans="2:8">
      <c r="B5292" s="13">
        <v>43914</v>
      </c>
      <c r="C5292">
        <v>530.110229</v>
      </c>
      <c r="D5292" s="262">
        <f t="shared" si="167"/>
        <v>-0.89580347928517556</v>
      </c>
      <c r="E5292" s="105">
        <v>-6.1092225198739893E-2</v>
      </c>
      <c r="G5292">
        <v>5285</v>
      </c>
      <c r="H5292">
        <f t="shared" ca="1" si="168"/>
        <v>2.5063884312130941E-2</v>
      </c>
    </row>
    <row r="5293" spans="2:8">
      <c r="B5293" s="13">
        <v>44455</v>
      </c>
      <c r="C5293">
        <v>5087.6000979999999</v>
      </c>
      <c r="D5293" s="262">
        <f t="shared" si="167"/>
        <v>65.273745422300308</v>
      </c>
      <c r="E5293" s="105">
        <v>-6.1386148702020804E-2</v>
      </c>
      <c r="G5293">
        <v>5286</v>
      </c>
      <c r="H5293">
        <f t="shared" ca="1" si="168"/>
        <v>-1.9473003274233017E-2</v>
      </c>
    </row>
    <row r="5294" spans="2:8">
      <c r="B5294" s="13">
        <v>40777</v>
      </c>
      <c r="C5294">
        <v>76.766448999999994</v>
      </c>
      <c r="D5294" s="262">
        <f t="shared" si="167"/>
        <v>-6.1930791900719297E-2</v>
      </c>
      <c r="E5294" s="105">
        <v>-6.1626178410680729E-2</v>
      </c>
      <c r="G5294">
        <v>5287</v>
      </c>
      <c r="H5294">
        <f t="shared" ca="1" si="168"/>
        <v>7.832922680758447E-3</v>
      </c>
    </row>
    <row r="5295" spans="2:8">
      <c r="B5295" s="13">
        <v>39029</v>
      </c>
      <c r="C5295">
        <v>81.834525999999997</v>
      </c>
      <c r="D5295" s="262">
        <f t="shared" si="167"/>
        <v>2.6046380488124603</v>
      </c>
      <c r="E5295" s="105">
        <v>-6.1849442672174619E-2</v>
      </c>
      <c r="G5295">
        <v>5288</v>
      </c>
      <c r="H5295">
        <f t="shared" ca="1" si="168"/>
        <v>3.7564254641057511E-2</v>
      </c>
    </row>
    <row r="5296" spans="2:8">
      <c r="B5296" s="13">
        <v>37666</v>
      </c>
      <c r="C5296">
        <v>22.702563999999999</v>
      </c>
      <c r="D5296" s="262">
        <f t="shared" si="167"/>
        <v>-0.98051834847349228</v>
      </c>
      <c r="E5296" s="105">
        <v>-6.1876163870484939E-2</v>
      </c>
      <c r="G5296">
        <v>5289</v>
      </c>
      <c r="H5296">
        <f t="shared" ca="1" si="168"/>
        <v>-7.2151622115733177E-4</v>
      </c>
    </row>
    <row r="5297" spans="2:8">
      <c r="B5297" s="13">
        <v>44098</v>
      </c>
      <c r="C5297">
        <v>1165.3305660000001</v>
      </c>
      <c r="D5297" s="262">
        <f t="shared" si="167"/>
        <v>48.914352250732151</v>
      </c>
      <c r="E5297" s="105">
        <v>-6.1944704476127446E-2</v>
      </c>
      <c r="G5297">
        <v>5290</v>
      </c>
      <c r="H5297">
        <f t="shared" ca="1" si="168"/>
        <v>-2.4692919717863283E-3</v>
      </c>
    </row>
    <row r="5298" spans="2:8">
      <c r="B5298" s="13">
        <v>37648</v>
      </c>
      <c r="C5298">
        <v>23.346603000000002</v>
      </c>
      <c r="D5298" s="262">
        <f t="shared" si="167"/>
        <v>-0.54501040674601997</v>
      </c>
      <c r="E5298" s="105">
        <v>-6.2095876747170889E-2</v>
      </c>
      <c r="G5298">
        <v>5291</v>
      </c>
      <c r="H5298">
        <f t="shared" ca="1" si="168"/>
        <v>2.5275323338046881E-2</v>
      </c>
    </row>
    <row r="5299" spans="2:8">
      <c r="B5299" s="13">
        <v>39531</v>
      </c>
      <c r="C5299">
        <v>51.312389000000003</v>
      </c>
      <c r="D5299" s="262">
        <f t="shared" si="167"/>
        <v>-0.93966922851811308</v>
      </c>
      <c r="E5299" s="105">
        <v>-6.2126433069340792E-2</v>
      </c>
      <c r="G5299">
        <v>5292</v>
      </c>
      <c r="H5299">
        <f t="shared" ca="1" si="168"/>
        <v>7.8449060852261526E-2</v>
      </c>
    </row>
    <row r="5300" spans="2:8">
      <c r="B5300" s="13">
        <v>43889</v>
      </c>
      <c r="C5300">
        <v>850.51769999999999</v>
      </c>
      <c r="D5300" s="262">
        <f t="shared" si="167"/>
        <v>6.5618896446215214</v>
      </c>
      <c r="E5300" s="105">
        <v>-6.2151324381496509E-2</v>
      </c>
      <c r="G5300">
        <v>5293</v>
      </c>
      <c r="H5300">
        <f t="shared" ca="1" si="168"/>
        <v>-3.1729477740514066E-2</v>
      </c>
    </row>
    <row r="5301" spans="2:8">
      <c r="B5301" s="13">
        <v>40192</v>
      </c>
      <c r="C5301">
        <v>112.474228</v>
      </c>
      <c r="D5301" s="262">
        <f t="shared" si="167"/>
        <v>-0.87775948286790617</v>
      </c>
      <c r="E5301" s="105">
        <v>-6.3173335512044695E-2</v>
      </c>
      <c r="G5301">
        <v>5294</v>
      </c>
      <c r="H5301">
        <f t="shared" ca="1" si="168"/>
        <v>7.4712047498116455E-2</v>
      </c>
    </row>
    <row r="5302" spans="2:8">
      <c r="B5302" s="13">
        <v>42349</v>
      </c>
      <c r="C5302">
        <v>920.10595699999999</v>
      </c>
      <c r="D5302" s="262">
        <f t="shared" si="167"/>
        <v>35.678758779066463</v>
      </c>
      <c r="E5302" s="105">
        <v>-6.3852808888968673E-2</v>
      </c>
      <c r="G5302">
        <v>5295</v>
      </c>
      <c r="H5302">
        <f t="shared" ca="1" si="168"/>
        <v>-5.8681326369784487E-2</v>
      </c>
    </row>
    <row r="5303" spans="2:8">
      <c r="B5303" s="13">
        <v>37833</v>
      </c>
      <c r="C5303">
        <v>25.085526000000002</v>
      </c>
      <c r="D5303" s="262">
        <f t="shared" si="167"/>
        <v>-0.74488334279063884</v>
      </c>
      <c r="E5303" s="105">
        <v>-6.4264245490135458E-2</v>
      </c>
      <c r="G5303">
        <v>5296</v>
      </c>
      <c r="H5303">
        <f t="shared" ca="1" si="168"/>
        <v>-5.8702738092483988E-3</v>
      </c>
    </row>
    <row r="5304" spans="2:8">
      <c r="B5304" s="13">
        <v>41579</v>
      </c>
      <c r="C5304">
        <v>98.329628</v>
      </c>
      <c r="D5304" s="262">
        <f t="shared" si="167"/>
        <v>-0.77971882871579901</v>
      </c>
      <c r="E5304" s="105">
        <v>-6.4310097085735943E-2</v>
      </c>
      <c r="G5304">
        <v>5297</v>
      </c>
      <c r="H5304">
        <f t="shared" ca="1" si="168"/>
        <v>-7.6112526414721521E-3</v>
      </c>
    </row>
    <row r="5305" spans="2:8">
      <c r="B5305" s="13">
        <v>42055</v>
      </c>
      <c r="C5305">
        <v>446.38235500000002</v>
      </c>
      <c r="D5305" s="262">
        <f t="shared" si="167"/>
        <v>-0.42572168676864947</v>
      </c>
      <c r="E5305" s="105">
        <v>-6.4339384529265922E-2</v>
      </c>
      <c r="G5305">
        <v>5298</v>
      </c>
      <c r="H5305">
        <f t="shared" ca="1" si="168"/>
        <v>2.4458185967029627E-2</v>
      </c>
    </row>
    <row r="5306" spans="2:8">
      <c r="B5306" s="13">
        <v>43803</v>
      </c>
      <c r="C5306">
        <v>777.29272500000002</v>
      </c>
      <c r="D5306" s="262">
        <f t="shared" si="167"/>
        <v>23.222643893449533</v>
      </c>
      <c r="E5306" s="105">
        <v>-6.4529310719248459E-2</v>
      </c>
      <c r="G5306">
        <v>5299</v>
      </c>
      <c r="H5306">
        <f t="shared" ca="1" si="168"/>
        <v>-3.6340032953284432E-2</v>
      </c>
    </row>
    <row r="5307" spans="2:8">
      <c r="B5307" s="13">
        <v>37957</v>
      </c>
      <c r="C5307">
        <v>32.089508000000002</v>
      </c>
      <c r="D5307" s="262">
        <f t="shared" si="167"/>
        <v>-0.69564835250049395</v>
      </c>
      <c r="E5307" s="105">
        <v>-6.4758277985205961E-2</v>
      </c>
      <c r="G5307">
        <v>5300</v>
      </c>
      <c r="H5307">
        <f t="shared" ca="1" si="168"/>
        <v>2.4980152540512595E-2</v>
      </c>
    </row>
    <row r="5308" spans="2:8">
      <c r="B5308" s="13">
        <v>40455</v>
      </c>
      <c r="C5308">
        <v>105.435631</v>
      </c>
      <c r="D5308" s="262">
        <f t="shared" si="167"/>
        <v>-0.87520006383620264</v>
      </c>
      <c r="E5308" s="105">
        <v>-6.5082296783284282E-2</v>
      </c>
      <c r="G5308">
        <v>5301</v>
      </c>
      <c r="H5308">
        <f t="shared" ca="1" si="168"/>
        <v>-9.2595108604505046E-3</v>
      </c>
    </row>
    <row r="5309" spans="2:8">
      <c r="B5309" s="13">
        <v>42394</v>
      </c>
      <c r="C5309">
        <v>844.837219</v>
      </c>
      <c r="D5309" s="262">
        <f t="shared" si="167"/>
        <v>0.5260199725177499</v>
      </c>
      <c r="E5309" s="105">
        <v>-6.5218472607808137E-2</v>
      </c>
      <c r="G5309">
        <v>5302</v>
      </c>
      <c r="H5309">
        <f t="shared" ca="1" si="168"/>
        <v>-6.9557944652516551E-2</v>
      </c>
    </row>
    <row r="5310" spans="2:8">
      <c r="B5310" s="13">
        <v>42198</v>
      </c>
      <c r="C5310">
        <v>553.62133800000004</v>
      </c>
      <c r="D5310" s="262">
        <f t="shared" si="167"/>
        <v>8.3097185124403303</v>
      </c>
      <c r="E5310" s="105">
        <v>-6.5301502081438131E-2</v>
      </c>
      <c r="G5310">
        <v>5303</v>
      </c>
      <c r="H5310">
        <f t="shared" ca="1" si="168"/>
        <v>5.2450098201362743E-4</v>
      </c>
    </row>
    <row r="5311" spans="2:8">
      <c r="B5311" s="13">
        <v>40029</v>
      </c>
      <c r="C5311">
        <v>59.467033000000001</v>
      </c>
      <c r="D5311" s="262">
        <f t="shared" si="167"/>
        <v>-0.8982766080637653</v>
      </c>
      <c r="E5311" s="105">
        <v>-6.5346053832309334E-2</v>
      </c>
      <c r="G5311">
        <v>5304</v>
      </c>
      <c r="H5311">
        <f t="shared" ca="1" si="168"/>
        <v>-8.0922427899637103E-3</v>
      </c>
    </row>
    <row r="5312" spans="2:8">
      <c r="B5312" s="13">
        <v>43699</v>
      </c>
      <c r="C5312">
        <v>584.59545900000001</v>
      </c>
      <c r="D5312" s="262">
        <f t="shared" si="167"/>
        <v>-0.9025074983039425</v>
      </c>
      <c r="E5312" s="105">
        <v>-6.5460059657969916E-2</v>
      </c>
      <c r="G5312">
        <v>5305</v>
      </c>
      <c r="H5312">
        <f t="shared" ca="1" si="168"/>
        <v>1.3907524657619628E-2</v>
      </c>
    </row>
    <row r="5313" spans="2:8">
      <c r="B5313" s="13">
        <v>44616</v>
      </c>
      <c r="C5313">
        <v>5996.3120120000003</v>
      </c>
      <c r="D5313" s="262">
        <f t="shared" si="167"/>
        <v>144.14435137551249</v>
      </c>
      <c r="E5313" s="105">
        <v>-6.5487036623692971E-2</v>
      </c>
      <c r="G5313">
        <v>5306</v>
      </c>
      <c r="H5313">
        <f t="shared" ca="1" si="168"/>
        <v>-6.0490221392072469E-2</v>
      </c>
    </row>
    <row r="5314" spans="2:8">
      <c r="B5314" s="13">
        <v>39933</v>
      </c>
      <c r="C5314">
        <v>41.312747999999999</v>
      </c>
      <c r="D5314" s="262">
        <f t="shared" si="167"/>
        <v>-0.74957691254412073</v>
      </c>
      <c r="E5314" s="105">
        <v>-6.5532064470153431E-2</v>
      </c>
      <c r="G5314">
        <v>5307</v>
      </c>
      <c r="H5314">
        <f t="shared" ca="1" si="168"/>
        <v>-3.8110869723932349E-3</v>
      </c>
    </row>
    <row r="5315" spans="2:8">
      <c r="B5315" s="13">
        <v>41634</v>
      </c>
      <c r="C5315">
        <v>164.971802</v>
      </c>
      <c r="D5315" s="262">
        <f t="shared" si="167"/>
        <v>4.7336265512979665</v>
      </c>
      <c r="E5315" s="105">
        <v>-6.5770848647164148E-2</v>
      </c>
      <c r="G5315">
        <v>5308</v>
      </c>
      <c r="H5315">
        <f t="shared" ca="1" si="168"/>
        <v>-3.8580846408361229E-2</v>
      </c>
    </row>
    <row r="5316" spans="2:8">
      <c r="B5316" s="13">
        <v>37903</v>
      </c>
      <c r="C5316">
        <v>28.772680000000001</v>
      </c>
      <c r="D5316" s="262">
        <f t="shared" si="167"/>
        <v>0.21234767061108561</v>
      </c>
      <c r="E5316" s="105">
        <v>-6.5865023867733824E-2</v>
      </c>
      <c r="G5316">
        <v>5309</v>
      </c>
      <c r="H5316">
        <f t="shared" ca="1" si="168"/>
        <v>-2.5095428096672676E-2</v>
      </c>
    </row>
    <row r="5317" spans="2:8">
      <c r="B5317" s="13">
        <v>37797</v>
      </c>
      <c r="C5317">
        <v>23.733027</v>
      </c>
      <c r="D5317" s="262">
        <f t="shared" si="167"/>
        <v>-0.99454093366503349</v>
      </c>
      <c r="E5317" s="105">
        <v>-6.590618116093952E-2</v>
      </c>
      <c r="G5317">
        <v>5310</v>
      </c>
      <c r="H5317">
        <f t="shared" ca="1" si="168"/>
        <v>1.7140545054829964E-4</v>
      </c>
    </row>
    <row r="5318" spans="2:8">
      <c r="B5318" s="13">
        <v>44424</v>
      </c>
      <c r="C5318">
        <v>4347.4516599999997</v>
      </c>
      <c r="D5318" s="262">
        <f t="shared" si="167"/>
        <v>11.002761535524074</v>
      </c>
      <c r="E5318" s="105">
        <v>-6.6041054086530271E-2</v>
      </c>
      <c r="G5318">
        <v>5311</v>
      </c>
      <c r="H5318">
        <f t="shared" ca="1" si="168"/>
        <v>5.2725656985097666E-2</v>
      </c>
    </row>
    <row r="5319" spans="2:8">
      <c r="B5319" s="13">
        <v>42046</v>
      </c>
      <c r="C5319">
        <v>362.20428500000003</v>
      </c>
      <c r="D5319" s="262">
        <f t="shared" si="167"/>
        <v>-0.95651880158761526</v>
      </c>
      <c r="E5319" s="105">
        <v>-6.6080822642386447E-2</v>
      </c>
      <c r="G5319">
        <v>5312</v>
      </c>
      <c r="H5319">
        <f t="shared" ca="1" si="168"/>
        <v>4.0366479670198045E-3</v>
      </c>
    </row>
    <row r="5320" spans="2:8">
      <c r="B5320" s="13">
        <v>44645</v>
      </c>
      <c r="C5320">
        <v>8330.1357420000004</v>
      </c>
      <c r="D5320" s="262">
        <f t="shared" ref="D5320:D5383" si="169">(C5320-C5321)/C5321</f>
        <v>151.57616521095562</v>
      </c>
      <c r="E5320" s="105">
        <v>-6.6105888886562533E-2</v>
      </c>
      <c r="G5320">
        <v>5313</v>
      </c>
      <c r="H5320">
        <f t="shared" ca="1" si="168"/>
        <v>-3.5967285126789401E-3</v>
      </c>
    </row>
    <row r="5321" spans="2:8">
      <c r="B5321" s="13">
        <v>38883</v>
      </c>
      <c r="C5321">
        <v>54.596572999999999</v>
      </c>
      <c r="D5321" s="262">
        <f t="shared" si="169"/>
        <v>-0.51348380940460425</v>
      </c>
      <c r="E5321" s="105">
        <v>-6.6256285058312783E-2</v>
      </c>
      <c r="G5321">
        <v>5314</v>
      </c>
      <c r="H5321">
        <f t="shared" ref="H5321:H5384" ca="1" si="170">_xlfn.NORM.INV(RAND(),N$9,N$10)</f>
        <v>3.1416442323249749E-2</v>
      </c>
    </row>
    <row r="5322" spans="2:8">
      <c r="B5322" s="13">
        <v>40253</v>
      </c>
      <c r="C5322">
        <v>112.219437</v>
      </c>
      <c r="D5322" s="262">
        <f t="shared" si="169"/>
        <v>-0.9806257407248139</v>
      </c>
      <c r="E5322" s="105">
        <v>-6.6362483896918373E-2</v>
      </c>
      <c r="G5322">
        <v>5315</v>
      </c>
      <c r="H5322">
        <f t="shared" ca="1" si="170"/>
        <v>8.6925007526879022E-3</v>
      </c>
    </row>
    <row r="5323" spans="2:8">
      <c r="B5323" s="13">
        <v>44918</v>
      </c>
      <c r="C5323">
        <v>5792.1923829999996</v>
      </c>
      <c r="D5323" s="262">
        <f t="shared" si="169"/>
        <v>52.61483701899337</v>
      </c>
      <c r="E5323" s="105">
        <v>-6.6379816482132412E-2</v>
      </c>
      <c r="G5323">
        <v>5316</v>
      </c>
      <c r="H5323">
        <f t="shared" ca="1" si="170"/>
        <v>-2.408781969468729E-2</v>
      </c>
    </row>
    <row r="5324" spans="2:8">
      <c r="B5324" s="13">
        <v>40522</v>
      </c>
      <c r="C5324">
        <v>108.03338599999999</v>
      </c>
      <c r="D5324" s="262">
        <f t="shared" si="169"/>
        <v>0.41158663192135608</v>
      </c>
      <c r="E5324" s="105">
        <v>-6.6452814470998642E-2</v>
      </c>
      <c r="G5324">
        <v>5317</v>
      </c>
      <c r="H5324">
        <f t="shared" ca="1" si="170"/>
        <v>9.6603789548697486E-2</v>
      </c>
    </row>
    <row r="5325" spans="2:8">
      <c r="B5325" s="13">
        <v>41516</v>
      </c>
      <c r="C5325">
        <v>76.533302000000006</v>
      </c>
      <c r="D5325" s="262">
        <f t="shared" si="169"/>
        <v>-0.90727358344307441</v>
      </c>
      <c r="E5325" s="105">
        <v>-6.684859224887614E-2</v>
      </c>
      <c r="G5325">
        <v>5318</v>
      </c>
      <c r="H5325">
        <f t="shared" ca="1" si="170"/>
        <v>1.5121796211490734E-2</v>
      </c>
    </row>
    <row r="5326" spans="2:8">
      <c r="B5326" s="13">
        <v>42412</v>
      </c>
      <c r="C5326">
        <v>825.36676</v>
      </c>
      <c r="D5326" s="262">
        <f t="shared" si="169"/>
        <v>13.991196631011526</v>
      </c>
      <c r="E5326" s="105">
        <v>-6.6849711229852712E-2</v>
      </c>
      <c r="G5326">
        <v>5319</v>
      </c>
      <c r="H5326">
        <f t="shared" ca="1" si="170"/>
        <v>5.7729533368568132E-3</v>
      </c>
    </row>
    <row r="5327" spans="2:8">
      <c r="B5327" s="13">
        <v>39534</v>
      </c>
      <c r="C5327">
        <v>55.056762999999997</v>
      </c>
      <c r="D5327" s="262">
        <f t="shared" si="169"/>
        <v>-1.8077811582308798E-2</v>
      </c>
      <c r="E5327" s="105">
        <v>-6.7138875318457636E-2</v>
      </c>
      <c r="G5327">
        <v>5320</v>
      </c>
      <c r="H5327">
        <f t="shared" ca="1" si="170"/>
        <v>-3.3926620942038015E-2</v>
      </c>
    </row>
    <row r="5328" spans="2:8">
      <c r="B5328" s="13">
        <v>38394</v>
      </c>
      <c r="C5328">
        <v>56.070393000000003</v>
      </c>
      <c r="D5328" s="262">
        <f t="shared" si="169"/>
        <v>-0.97693952872711631</v>
      </c>
      <c r="E5328" s="105">
        <v>-6.7147645984297483E-2</v>
      </c>
      <c r="G5328">
        <v>5321</v>
      </c>
      <c r="H5328">
        <f t="shared" ca="1" si="170"/>
        <v>-5.980512709385012E-3</v>
      </c>
    </row>
    <row r="5329" spans="2:8">
      <c r="B5329" s="13">
        <v>44221</v>
      </c>
      <c r="C5329">
        <v>2431.4504390000002</v>
      </c>
      <c r="D5329" s="262">
        <f t="shared" si="169"/>
        <v>9.7534470995599598</v>
      </c>
      <c r="E5329" s="105">
        <v>-6.7630883038311912E-2</v>
      </c>
      <c r="G5329">
        <v>5322</v>
      </c>
      <c r="H5329">
        <f t="shared" ca="1" si="170"/>
        <v>-2.3093525021675929E-2</v>
      </c>
    </row>
    <row r="5330" spans="2:8">
      <c r="B5330" s="13">
        <v>41780</v>
      </c>
      <c r="C5330">
        <v>226.10893200000001</v>
      </c>
      <c r="D5330" s="262">
        <f t="shared" si="169"/>
        <v>-0.52544366551789323</v>
      </c>
      <c r="E5330" s="105">
        <v>-6.8240587490786195E-2</v>
      </c>
      <c r="G5330">
        <v>5323</v>
      </c>
      <c r="H5330">
        <f t="shared" ca="1" si="170"/>
        <v>-2.5307635642304288E-2</v>
      </c>
    </row>
    <row r="5331" spans="2:8">
      <c r="B5331" s="13">
        <v>42089</v>
      </c>
      <c r="C5331">
        <v>476.46383700000001</v>
      </c>
      <c r="D5331" s="262">
        <f t="shared" si="169"/>
        <v>-0.11775399410951944</v>
      </c>
      <c r="E5331" s="105">
        <v>-6.8452212206214405E-2</v>
      </c>
      <c r="G5331">
        <v>5324</v>
      </c>
      <c r="H5331">
        <f t="shared" ca="1" si="170"/>
        <v>-9.6361968906244402E-3</v>
      </c>
    </row>
    <row r="5332" spans="2:8">
      <c r="B5332" s="13">
        <v>42698</v>
      </c>
      <c r="C5332">
        <v>540.05780000000004</v>
      </c>
      <c r="D5332" s="262">
        <f t="shared" si="169"/>
        <v>-0.77887235122316845</v>
      </c>
      <c r="E5332" s="105">
        <v>-6.8570242323012537E-2</v>
      </c>
      <c r="G5332">
        <v>5325</v>
      </c>
      <c r="H5332">
        <f t="shared" ca="1" si="170"/>
        <v>-1.9258896281793083E-2</v>
      </c>
    </row>
    <row r="5333" spans="2:8">
      <c r="B5333" s="13">
        <v>44214</v>
      </c>
      <c r="C5333">
        <v>2442.2897950000001</v>
      </c>
      <c r="D5333" s="262">
        <f t="shared" si="169"/>
        <v>80.332228840402976</v>
      </c>
      <c r="E5333" s="105">
        <v>-6.8763592388814743E-2</v>
      </c>
      <c r="G5333">
        <v>5326</v>
      </c>
      <c r="H5333">
        <f t="shared" ca="1" si="170"/>
        <v>-3.3916225818456706E-3</v>
      </c>
    </row>
    <row r="5334" spans="2:8">
      <c r="B5334" s="13">
        <v>38008</v>
      </c>
      <c r="C5334">
        <v>30.028561</v>
      </c>
      <c r="D5334" s="262">
        <f t="shared" si="169"/>
        <v>-0.30185238852672047</v>
      </c>
      <c r="E5334" s="105">
        <v>-6.8896929206388416E-2</v>
      </c>
      <c r="G5334">
        <v>5327</v>
      </c>
      <c r="H5334">
        <f t="shared" ca="1" si="170"/>
        <v>-8.2696498620447034E-3</v>
      </c>
    </row>
    <row r="5335" spans="2:8">
      <c r="B5335" s="13">
        <v>38222</v>
      </c>
      <c r="C5335">
        <v>43.011764999999997</v>
      </c>
      <c r="D5335" s="262">
        <f t="shared" si="169"/>
        <v>-0.64694307522732664</v>
      </c>
      <c r="E5335" s="105">
        <v>-6.9289011640853646E-2</v>
      </c>
      <c r="G5335">
        <v>5328</v>
      </c>
      <c r="H5335">
        <f t="shared" ca="1" si="170"/>
        <v>-1.9507553632791908E-3</v>
      </c>
    </row>
    <row r="5336" spans="2:8">
      <c r="B5336" s="13">
        <v>41605</v>
      </c>
      <c r="C5336">
        <v>121.826714</v>
      </c>
      <c r="D5336" s="262">
        <f t="shared" si="169"/>
        <v>8.6211469402546592E-2</v>
      </c>
      <c r="E5336" s="105">
        <v>-6.9401483510140916E-2</v>
      </c>
      <c r="G5336">
        <v>5329</v>
      </c>
      <c r="H5336">
        <f t="shared" ca="1" si="170"/>
        <v>2.8121067443331014E-2</v>
      </c>
    </row>
    <row r="5337" spans="2:8">
      <c r="B5337" s="13">
        <v>39185</v>
      </c>
      <c r="C5337">
        <v>112.157455</v>
      </c>
      <c r="D5337" s="262">
        <f t="shared" si="169"/>
        <v>-0.39462303050469638</v>
      </c>
      <c r="E5337" s="105">
        <v>-6.9434065177766152E-2</v>
      </c>
      <c r="G5337">
        <v>5330</v>
      </c>
      <c r="H5337">
        <f t="shared" ca="1" si="170"/>
        <v>3.0350738412138589E-2</v>
      </c>
    </row>
    <row r="5338" spans="2:8">
      <c r="B5338" s="13">
        <v>41683</v>
      </c>
      <c r="C5338">
        <v>185.26878400000001</v>
      </c>
      <c r="D5338" s="262">
        <f t="shared" si="169"/>
        <v>1.7452433867531438</v>
      </c>
      <c r="E5338" s="105">
        <v>-6.9461585040729509E-2</v>
      </c>
      <c r="G5338">
        <v>5331</v>
      </c>
      <c r="H5338">
        <f t="shared" ca="1" si="170"/>
        <v>-1.2810684387584826E-2</v>
      </c>
    </row>
    <row r="5339" spans="2:8">
      <c r="B5339" s="13">
        <v>38810</v>
      </c>
      <c r="C5339">
        <v>67.487198000000006</v>
      </c>
      <c r="D5339" s="262">
        <f t="shared" si="169"/>
        <v>-0.98292192309756721</v>
      </c>
      <c r="E5339" s="105">
        <v>-6.9926757653353502E-2</v>
      </c>
      <c r="G5339">
        <v>5332</v>
      </c>
      <c r="H5339">
        <f t="shared" ca="1" si="170"/>
        <v>-2.6324974954051339E-2</v>
      </c>
    </row>
    <row r="5340" spans="2:8">
      <c r="B5340" s="13">
        <v>44376</v>
      </c>
      <c r="C5340">
        <v>3951.6860350000002</v>
      </c>
      <c r="D5340" s="262">
        <f t="shared" si="169"/>
        <v>152.39340923442688</v>
      </c>
      <c r="E5340" s="105">
        <v>-7.0011271855285911E-2</v>
      </c>
      <c r="G5340">
        <v>5333</v>
      </c>
      <c r="H5340">
        <f t="shared" ca="1" si="170"/>
        <v>-1.7171146790960677E-2</v>
      </c>
    </row>
    <row r="5341" spans="2:8">
      <c r="B5341" s="13">
        <v>37799</v>
      </c>
      <c r="C5341">
        <v>25.761772000000001</v>
      </c>
      <c r="D5341" s="262">
        <f t="shared" si="169"/>
        <v>-0.95495607324140175</v>
      </c>
      <c r="E5341" s="105">
        <v>-7.0308060888756796E-2</v>
      </c>
      <c r="G5341">
        <v>5334</v>
      </c>
      <c r="H5341">
        <f t="shared" ca="1" si="170"/>
        <v>-4.8559408020643104E-2</v>
      </c>
    </row>
    <row r="5342" spans="2:8">
      <c r="B5342" s="13">
        <v>43924</v>
      </c>
      <c r="C5342">
        <v>571.92553699999996</v>
      </c>
      <c r="D5342" s="262">
        <f t="shared" si="169"/>
        <v>4.63184430303086</v>
      </c>
      <c r="E5342" s="105">
        <v>-7.0685104077069183E-2</v>
      </c>
      <c r="G5342">
        <v>5335</v>
      </c>
      <c r="H5342">
        <f t="shared" ca="1" si="170"/>
        <v>-5.0855374457384112E-2</v>
      </c>
    </row>
    <row r="5343" spans="2:8">
      <c r="B5343" s="13">
        <v>41599</v>
      </c>
      <c r="C5343">
        <v>101.552086</v>
      </c>
      <c r="D5343" s="262">
        <f t="shared" si="169"/>
        <v>-0.88987500873960224</v>
      </c>
      <c r="E5343" s="105">
        <v>-7.0843638438622292E-2</v>
      </c>
      <c r="G5343">
        <v>5336</v>
      </c>
      <c r="H5343">
        <f t="shared" ca="1" si="170"/>
        <v>-9.865246251942213E-3</v>
      </c>
    </row>
    <row r="5344" spans="2:8">
      <c r="B5344" s="13">
        <v>43864</v>
      </c>
      <c r="C5344">
        <v>922.15295400000002</v>
      </c>
      <c r="D5344" s="262">
        <f t="shared" si="169"/>
        <v>24.163725482330712</v>
      </c>
      <c r="E5344" s="105">
        <v>-7.1092338814107356E-2</v>
      </c>
      <c r="G5344">
        <v>5337</v>
      </c>
      <c r="H5344">
        <f t="shared" ca="1" si="170"/>
        <v>8.2556663739330645E-4</v>
      </c>
    </row>
    <row r="5345" spans="2:8">
      <c r="B5345" s="13">
        <v>37977</v>
      </c>
      <c r="C5345">
        <v>36.646121999999998</v>
      </c>
      <c r="D5345" s="262">
        <f t="shared" si="169"/>
        <v>-0.46136944400741925</v>
      </c>
      <c r="E5345" s="105">
        <v>-7.1399289627636156E-2</v>
      </c>
      <c r="G5345">
        <v>5338</v>
      </c>
      <c r="H5345">
        <f t="shared" ca="1" si="170"/>
        <v>-1.4525266938614159E-2</v>
      </c>
    </row>
    <row r="5346" spans="2:8">
      <c r="B5346" s="13">
        <v>38545</v>
      </c>
      <c r="C5346">
        <v>68.035728000000006</v>
      </c>
      <c r="D5346" s="262">
        <f t="shared" si="169"/>
        <v>-0.21262774424098929</v>
      </c>
      <c r="E5346" s="105">
        <v>-7.1796087481262705E-2</v>
      </c>
      <c r="G5346">
        <v>5339</v>
      </c>
      <c r="H5346">
        <f t="shared" ca="1" si="170"/>
        <v>7.4775999800640494E-2</v>
      </c>
    </row>
    <row r="5347" spans="2:8">
      <c r="B5347" s="13">
        <v>40151</v>
      </c>
      <c r="C5347">
        <v>86.408591999999999</v>
      </c>
      <c r="D5347" s="262">
        <f t="shared" si="169"/>
        <v>1.572686867912156</v>
      </c>
      <c r="E5347" s="105">
        <v>-7.1984582728858701E-2</v>
      </c>
      <c r="G5347">
        <v>5340</v>
      </c>
      <c r="H5347">
        <f t="shared" ca="1" si="170"/>
        <v>4.5671028853052076E-2</v>
      </c>
    </row>
    <row r="5348" spans="2:8">
      <c r="B5348" s="13">
        <v>37963</v>
      </c>
      <c r="C5348">
        <v>33.586905999999999</v>
      </c>
      <c r="D5348" s="262">
        <f t="shared" si="169"/>
        <v>-0.99643631392690468</v>
      </c>
      <c r="E5348" s="105">
        <v>-7.2063977841089893E-2</v>
      </c>
      <c r="G5348">
        <v>5341</v>
      </c>
      <c r="H5348">
        <f t="shared" ca="1" si="170"/>
        <v>1.0803009852622874E-2</v>
      </c>
    </row>
    <row r="5349" spans="2:8">
      <c r="B5349" s="13">
        <v>44784</v>
      </c>
      <c r="C5349">
        <v>9424.765625</v>
      </c>
      <c r="D5349" s="262">
        <f t="shared" si="169"/>
        <v>186.21157651024851</v>
      </c>
      <c r="E5349" s="105">
        <v>-7.2220676082870652E-2</v>
      </c>
      <c r="G5349">
        <v>5342</v>
      </c>
      <c r="H5349">
        <f t="shared" ca="1" si="170"/>
        <v>5.1951304443058226E-2</v>
      </c>
    </row>
    <row r="5350" spans="2:8">
      <c r="B5350" s="13">
        <v>39983</v>
      </c>
      <c r="C5350">
        <v>50.342857000000002</v>
      </c>
      <c r="D5350" s="262">
        <f t="shared" si="169"/>
        <v>-0.58834212630387628</v>
      </c>
      <c r="E5350" s="105">
        <v>-7.2765010693908477E-2</v>
      </c>
      <c r="G5350">
        <v>5343</v>
      </c>
      <c r="H5350">
        <f t="shared" ca="1" si="170"/>
        <v>-7.3577736882170942E-3</v>
      </c>
    </row>
    <row r="5351" spans="2:8">
      <c r="B5351" s="13">
        <v>40259</v>
      </c>
      <c r="C5351">
        <v>122.292953</v>
      </c>
      <c r="D5351" s="262">
        <f t="shared" si="169"/>
        <v>0.84078328562775662</v>
      </c>
      <c r="E5351" s="105">
        <v>-7.3083385630460837E-2</v>
      </c>
      <c r="G5351">
        <v>5344</v>
      </c>
      <c r="H5351">
        <f t="shared" ca="1" si="170"/>
        <v>-4.7252737264487421E-2</v>
      </c>
    </row>
    <row r="5352" spans="2:8">
      <c r="B5352" s="13">
        <v>39555</v>
      </c>
      <c r="C5352">
        <v>66.435280000000006</v>
      </c>
      <c r="D5352" s="262">
        <f t="shared" si="169"/>
        <v>-0.93102383844615322</v>
      </c>
      <c r="E5352" s="105">
        <v>-7.3275847338047387E-2</v>
      </c>
      <c r="G5352">
        <v>5345</v>
      </c>
      <c r="H5352">
        <f t="shared" ca="1" si="170"/>
        <v>-9.9949359910373198E-3</v>
      </c>
    </row>
    <row r="5353" spans="2:8">
      <c r="B5353" s="13">
        <v>42398</v>
      </c>
      <c r="C5353">
        <v>963.16290300000003</v>
      </c>
      <c r="D5353" s="262">
        <f t="shared" si="169"/>
        <v>-0.40535987224548875</v>
      </c>
      <c r="E5353" s="105">
        <v>-7.4543898003414766E-2</v>
      </c>
      <c r="G5353">
        <v>5346</v>
      </c>
      <c r="H5353">
        <f t="shared" ca="1" si="170"/>
        <v>-2.7522992401146865E-2</v>
      </c>
    </row>
    <row r="5354" spans="2:8">
      <c r="B5354" s="13">
        <v>44187</v>
      </c>
      <c r="C5354">
        <v>1619.740845</v>
      </c>
      <c r="D5354" s="262">
        <f t="shared" si="169"/>
        <v>19.044720305300729</v>
      </c>
      <c r="E5354" s="105">
        <v>-7.5499660882968569E-2</v>
      </c>
      <c r="G5354">
        <v>5347</v>
      </c>
      <c r="H5354">
        <f t="shared" ca="1" si="170"/>
        <v>3.7587461572126071E-2</v>
      </c>
    </row>
    <row r="5355" spans="2:8">
      <c r="B5355" s="13">
        <v>38835</v>
      </c>
      <c r="C5355">
        <v>80.806358000000003</v>
      </c>
      <c r="D5355" s="262">
        <f t="shared" si="169"/>
        <v>-4.1769332371636284E-2</v>
      </c>
      <c r="E5355" s="105">
        <v>-7.5505012845522121E-2</v>
      </c>
      <c r="G5355">
        <v>5348</v>
      </c>
      <c r="H5355">
        <f t="shared" ca="1" si="170"/>
        <v>4.6667841312112626E-3</v>
      </c>
    </row>
    <row r="5356" spans="2:8">
      <c r="B5356" s="13">
        <v>40792</v>
      </c>
      <c r="C5356">
        <v>84.328711999999996</v>
      </c>
      <c r="D5356" s="262">
        <f t="shared" si="169"/>
        <v>-0.74906157624243808</v>
      </c>
      <c r="E5356" s="105">
        <v>-7.5905359472442993E-2</v>
      </c>
      <c r="G5356">
        <v>5349</v>
      </c>
      <c r="H5356">
        <f t="shared" ca="1" si="170"/>
        <v>-3.5014545765864581E-2</v>
      </c>
    </row>
    <row r="5357" spans="2:8">
      <c r="B5357" s="13">
        <v>42024</v>
      </c>
      <c r="C5357">
        <v>336.053406</v>
      </c>
      <c r="D5357" s="262">
        <f t="shared" si="169"/>
        <v>2.3845046108359687</v>
      </c>
      <c r="E5357" s="105">
        <v>-7.6947307008770907E-2</v>
      </c>
      <c r="G5357">
        <v>5350</v>
      </c>
      <c r="H5357">
        <f t="shared" ca="1" si="170"/>
        <v>-1.3724507548326164E-2</v>
      </c>
    </row>
    <row r="5358" spans="2:8">
      <c r="B5358" s="13">
        <v>40451</v>
      </c>
      <c r="C5358">
        <v>99.291756000000007</v>
      </c>
      <c r="D5358" s="262">
        <f t="shared" si="169"/>
        <v>-4.1356175404391243E-3</v>
      </c>
      <c r="E5358" s="105">
        <v>-7.7571261794516191E-2</v>
      </c>
      <c r="G5358">
        <v>5351</v>
      </c>
      <c r="H5358">
        <f t="shared" ca="1" si="170"/>
        <v>1.8267842309918042E-2</v>
      </c>
    </row>
    <row r="5359" spans="2:8">
      <c r="B5359" s="13">
        <v>40428</v>
      </c>
      <c r="C5359">
        <v>99.704093999999998</v>
      </c>
      <c r="D5359" s="262">
        <f t="shared" si="169"/>
        <v>0.15279043203342868</v>
      </c>
      <c r="E5359" s="105">
        <v>-7.7978926607907548E-2</v>
      </c>
      <c r="G5359">
        <v>5352</v>
      </c>
      <c r="H5359">
        <f t="shared" ca="1" si="170"/>
        <v>-5.4599563017629377E-3</v>
      </c>
    </row>
    <row r="5360" spans="2:8">
      <c r="B5360" s="13">
        <v>40940</v>
      </c>
      <c r="C5360">
        <v>86.489349000000004</v>
      </c>
      <c r="D5360" s="262">
        <f t="shared" si="169"/>
        <v>-0.71680344709085153</v>
      </c>
      <c r="E5360" s="105">
        <v>-7.8329614210638068E-2</v>
      </c>
      <c r="G5360">
        <v>5353</v>
      </c>
      <c r="H5360">
        <f t="shared" ca="1" si="170"/>
        <v>1.1352220264872028E-2</v>
      </c>
    </row>
    <row r="5361" spans="2:8">
      <c r="B5361" s="13">
        <v>42013</v>
      </c>
      <c r="C5361">
        <v>305.40396099999998</v>
      </c>
      <c r="D5361" s="262">
        <f t="shared" si="169"/>
        <v>1.5924341545968803</v>
      </c>
      <c r="E5361" s="105">
        <v>-7.862074016881318E-2</v>
      </c>
      <c r="G5361">
        <v>5354</v>
      </c>
      <c r="H5361">
        <f t="shared" ca="1" si="170"/>
        <v>3.47618784594124E-2</v>
      </c>
    </row>
    <row r="5362" spans="2:8">
      <c r="B5362" s="13">
        <v>40483</v>
      </c>
      <c r="C5362">
        <v>117.80587</v>
      </c>
      <c r="D5362" s="262">
        <f t="shared" si="169"/>
        <v>3.4777436063820097</v>
      </c>
      <c r="E5362" s="105">
        <v>-7.8832877481283023E-2</v>
      </c>
      <c r="G5362">
        <v>5355</v>
      </c>
      <c r="H5362">
        <f t="shared" ca="1" si="170"/>
        <v>3.6047491311001115E-2</v>
      </c>
    </row>
    <row r="5363" spans="2:8">
      <c r="B5363" s="13">
        <v>37860</v>
      </c>
      <c r="C5363">
        <v>26.309204000000001</v>
      </c>
      <c r="D5363" s="262">
        <f t="shared" si="169"/>
        <v>-0.62299189643063402</v>
      </c>
      <c r="E5363" s="105">
        <v>-7.8917939853447153E-2</v>
      </c>
      <c r="G5363">
        <v>5356</v>
      </c>
      <c r="H5363">
        <f t="shared" ca="1" si="170"/>
        <v>1.8199211987856446E-3</v>
      </c>
    </row>
    <row r="5364" spans="2:8">
      <c r="B5364" s="13">
        <v>38832</v>
      </c>
      <c r="C5364">
        <v>69.784187000000003</v>
      </c>
      <c r="D5364" s="262">
        <f t="shared" si="169"/>
        <v>1.2644327183561919</v>
      </c>
      <c r="E5364" s="105">
        <v>-7.9375910781706804E-2</v>
      </c>
      <c r="G5364">
        <v>5357</v>
      </c>
      <c r="H5364">
        <f t="shared" ca="1" si="170"/>
        <v>3.5391239843211832E-2</v>
      </c>
    </row>
    <row r="5365" spans="2:8">
      <c r="B5365" s="13">
        <v>38030</v>
      </c>
      <c r="C5365">
        <v>30.817513999999999</v>
      </c>
      <c r="D5365" s="262">
        <f t="shared" si="169"/>
        <v>-0.10582923634006983</v>
      </c>
      <c r="E5365" s="105">
        <v>-8.0249949852865363E-2</v>
      </c>
      <c r="G5365">
        <v>5358</v>
      </c>
      <c r="H5365">
        <f t="shared" ca="1" si="170"/>
        <v>2.4096450221256865E-2</v>
      </c>
    </row>
    <row r="5366" spans="2:8">
      <c r="B5366" s="13">
        <v>39748</v>
      </c>
      <c r="C5366">
        <v>34.464908999999999</v>
      </c>
      <c r="D5366" s="262">
        <f t="shared" si="169"/>
        <v>-0.99006198314657146</v>
      </c>
      <c r="E5366" s="105">
        <v>-8.0782973874030842E-2</v>
      </c>
      <c r="G5366">
        <v>5359</v>
      </c>
      <c r="H5366">
        <f t="shared" ca="1" si="170"/>
        <v>5.678249487462139E-3</v>
      </c>
    </row>
    <row r="5367" spans="2:8">
      <c r="B5367" s="13">
        <v>44319</v>
      </c>
      <c r="C5367">
        <v>3467.9865719999998</v>
      </c>
      <c r="D5367" s="262">
        <f t="shared" si="169"/>
        <v>33.049276523708564</v>
      </c>
      <c r="E5367" s="105">
        <v>-8.0973225985785185E-2</v>
      </c>
      <c r="G5367">
        <v>5360</v>
      </c>
      <c r="H5367">
        <f t="shared" ca="1" si="170"/>
        <v>-8.8949741553686693E-3</v>
      </c>
    </row>
    <row r="5368" spans="2:8">
      <c r="B5368" s="13">
        <v>40190</v>
      </c>
      <c r="C5368">
        <v>101.85199</v>
      </c>
      <c r="D5368" s="262">
        <f t="shared" si="169"/>
        <v>-0.61178765293276094</v>
      </c>
      <c r="E5368" s="105">
        <v>-8.1639805629188197E-2</v>
      </c>
      <c r="G5368">
        <v>5361</v>
      </c>
      <c r="H5368">
        <f t="shared" ca="1" si="170"/>
        <v>-1.6723483555034847E-4</v>
      </c>
    </row>
    <row r="5369" spans="2:8">
      <c r="B5369" s="13">
        <v>41698</v>
      </c>
      <c r="C5369">
        <v>262.36154199999999</v>
      </c>
      <c r="D5369" s="262">
        <f t="shared" si="169"/>
        <v>-0.59580776172436345</v>
      </c>
      <c r="E5369" s="105">
        <v>-8.1982710024857811E-2</v>
      </c>
      <c r="G5369">
        <v>5362</v>
      </c>
      <c r="H5369">
        <f t="shared" ca="1" si="170"/>
        <v>-7.4497125890170216E-3</v>
      </c>
    </row>
    <row r="5370" spans="2:8">
      <c r="B5370" s="13">
        <v>43934</v>
      </c>
      <c r="C5370">
        <v>649.10089100000005</v>
      </c>
      <c r="D5370" s="262">
        <f t="shared" si="169"/>
        <v>5.9712469590111432</v>
      </c>
      <c r="E5370" s="105">
        <v>-8.2152545508694275E-2</v>
      </c>
      <c r="G5370">
        <v>5363</v>
      </c>
      <c r="H5370">
        <f t="shared" ca="1" si="170"/>
        <v>1.1203999748274032E-2</v>
      </c>
    </row>
    <row r="5371" spans="2:8">
      <c r="B5371" s="13">
        <v>40154</v>
      </c>
      <c r="C5371">
        <v>93.111159999999998</v>
      </c>
      <c r="D5371" s="262">
        <f t="shared" si="169"/>
        <v>-0.88321267646873414</v>
      </c>
      <c r="E5371" s="105">
        <v>-8.2464385408482138E-2</v>
      </c>
      <c r="G5371">
        <v>5364</v>
      </c>
      <c r="H5371">
        <f t="shared" ca="1" si="170"/>
        <v>-7.2801332074652779E-3</v>
      </c>
    </row>
    <row r="5372" spans="2:8">
      <c r="B5372" s="13">
        <v>42254</v>
      </c>
      <c r="C5372">
        <v>797.271118</v>
      </c>
      <c r="D5372" s="262">
        <f t="shared" si="169"/>
        <v>23.249040800572779</v>
      </c>
      <c r="E5372" s="105">
        <v>-8.3397521782709455E-2</v>
      </c>
      <c r="G5372">
        <v>5365</v>
      </c>
      <c r="H5372">
        <f t="shared" ca="1" si="170"/>
        <v>4.108654838003261E-2</v>
      </c>
    </row>
    <row r="5373" spans="2:8">
      <c r="B5373" s="13">
        <v>38163</v>
      </c>
      <c r="C5373">
        <v>32.878459999999997</v>
      </c>
      <c r="D5373" s="262">
        <f t="shared" si="169"/>
        <v>-0.61628418670646734</v>
      </c>
      <c r="E5373" s="105">
        <v>-8.3483203485513857E-2</v>
      </c>
      <c r="G5373">
        <v>5366</v>
      </c>
      <c r="H5373">
        <f t="shared" ca="1" si="170"/>
        <v>-5.7526770854007545E-3</v>
      </c>
    </row>
    <row r="5374" spans="2:8">
      <c r="B5374" s="13">
        <v>40841</v>
      </c>
      <c r="C5374">
        <v>85.684402000000006</v>
      </c>
      <c r="D5374" s="262">
        <f t="shared" si="169"/>
        <v>2.7007276644075451</v>
      </c>
      <c r="E5374" s="105">
        <v>-8.4012626335595184E-2</v>
      </c>
      <c r="G5374">
        <v>5367</v>
      </c>
      <c r="H5374">
        <f t="shared" ca="1" si="170"/>
        <v>2.4827942676682417E-2</v>
      </c>
    </row>
    <row r="5375" spans="2:8">
      <c r="B5375" s="13">
        <v>37778</v>
      </c>
      <c r="C5375">
        <v>23.153393000000001</v>
      </c>
      <c r="D5375" s="262">
        <f t="shared" si="169"/>
        <v>-0.36371675117138652</v>
      </c>
      <c r="E5375" s="105">
        <v>-8.4076243691634189E-2</v>
      </c>
      <c r="G5375">
        <v>5368</v>
      </c>
      <c r="H5375">
        <f t="shared" ca="1" si="170"/>
        <v>-6.511004620692018E-2</v>
      </c>
    </row>
    <row r="5376" spans="2:8">
      <c r="B5376" s="13">
        <v>37439</v>
      </c>
      <c r="C5376">
        <v>36.388500000000001</v>
      </c>
      <c r="D5376" s="262">
        <f t="shared" si="169"/>
        <v>-0.66798896568441934</v>
      </c>
      <c r="E5376" s="105">
        <v>-8.5020351027214461E-2</v>
      </c>
      <c r="G5376">
        <v>5369</v>
      </c>
      <c r="H5376">
        <f t="shared" ca="1" si="170"/>
        <v>1.4453235132159434E-2</v>
      </c>
    </row>
    <row r="5377" spans="2:8">
      <c r="B5377" s="13">
        <v>40476</v>
      </c>
      <c r="C5377">
        <v>109.600273</v>
      </c>
      <c r="D5377" s="262">
        <f t="shared" si="169"/>
        <v>-0.98258832195224954</v>
      </c>
      <c r="E5377" s="105">
        <v>-8.6126942921798982E-2</v>
      </c>
      <c r="G5377">
        <v>5370</v>
      </c>
      <c r="H5377">
        <f t="shared" ca="1" si="170"/>
        <v>2.6894544346313748E-2</v>
      </c>
    </row>
    <row r="5378" spans="2:8">
      <c r="B5378" s="13">
        <v>44579</v>
      </c>
      <c r="C5378">
        <v>6294.6416019999997</v>
      </c>
      <c r="D5378" s="262">
        <f t="shared" si="169"/>
        <v>157.65096612345633</v>
      </c>
      <c r="E5378" s="105">
        <v>-8.6129857710868576E-2</v>
      </c>
      <c r="G5378">
        <v>5371</v>
      </c>
      <c r="H5378">
        <f t="shared" ca="1" si="170"/>
        <v>3.4721465992772198E-2</v>
      </c>
    </row>
    <row r="5379" spans="2:8">
      <c r="B5379" s="13">
        <v>39741</v>
      </c>
      <c r="C5379">
        <v>39.676037000000001</v>
      </c>
      <c r="D5379" s="262">
        <f t="shared" si="169"/>
        <v>-0.28166018756480282</v>
      </c>
      <c r="E5379" s="105">
        <v>-8.6617604446259225E-2</v>
      </c>
      <c r="G5379">
        <v>5372</v>
      </c>
      <c r="H5379">
        <f t="shared" ca="1" si="170"/>
        <v>-2.7012489524811605E-2</v>
      </c>
    </row>
    <row r="5380" spans="2:8">
      <c r="B5380" s="13">
        <v>38923</v>
      </c>
      <c r="C5380">
        <v>55.232964000000003</v>
      </c>
      <c r="D5380" s="262">
        <f t="shared" si="169"/>
        <v>-0.18138624081787846</v>
      </c>
      <c r="E5380" s="105">
        <v>-8.7109900086623213E-2</v>
      </c>
      <c r="G5380">
        <v>5373</v>
      </c>
      <c r="H5380">
        <f t="shared" ca="1" si="170"/>
        <v>-1.0752188814733804E-2</v>
      </c>
    </row>
    <row r="5381" spans="2:8">
      <c r="B5381" s="13">
        <v>39590</v>
      </c>
      <c r="C5381">
        <v>67.471335999999994</v>
      </c>
      <c r="D5381" s="262">
        <f t="shared" si="169"/>
        <v>-0.28325938579913096</v>
      </c>
      <c r="E5381" s="105">
        <v>-8.7512363712452718E-2</v>
      </c>
      <c r="G5381">
        <v>5374</v>
      </c>
      <c r="H5381">
        <f t="shared" ca="1" si="170"/>
        <v>-4.8402539993355042E-3</v>
      </c>
    </row>
    <row r="5382" spans="2:8">
      <c r="B5382" s="13">
        <v>39420</v>
      </c>
      <c r="C5382">
        <v>94.136336999999997</v>
      </c>
      <c r="D5382" s="262">
        <f t="shared" si="169"/>
        <v>-0.19688646514455285</v>
      </c>
      <c r="E5382" s="105">
        <v>-8.7561540499920446E-2</v>
      </c>
      <c r="G5382">
        <v>5375</v>
      </c>
      <c r="H5382">
        <f t="shared" ca="1" si="170"/>
        <v>7.5124237975110692E-3</v>
      </c>
    </row>
    <row r="5383" spans="2:8">
      <c r="B5383" s="13">
        <v>39230</v>
      </c>
      <c r="C5383">
        <v>117.21423299999999</v>
      </c>
      <c r="D5383" s="262">
        <f t="shared" si="169"/>
        <v>-0.95558818786623856</v>
      </c>
      <c r="E5383" s="105">
        <v>-8.7847991983997939E-2</v>
      </c>
      <c r="G5383">
        <v>5376</v>
      </c>
      <c r="H5383">
        <f t="shared" ca="1" si="170"/>
        <v>-2.0274478956781836E-2</v>
      </c>
    </row>
    <row r="5384" spans="2:8">
      <c r="B5384" s="13">
        <v>44225</v>
      </c>
      <c r="C5384">
        <v>2639.258057</v>
      </c>
      <c r="D5384" s="262">
        <f t="shared" ref="D5384:D5420" si="171">(C5384-C5385)/C5385</f>
        <v>4.7864939217564224</v>
      </c>
      <c r="E5384" s="105">
        <v>-8.7870348991537908E-2</v>
      </c>
      <c r="G5384">
        <v>5377</v>
      </c>
      <c r="H5384">
        <f t="shared" ca="1" si="170"/>
        <v>4.2464464173118926E-3</v>
      </c>
    </row>
    <row r="5385" spans="2:8">
      <c r="B5385" s="13">
        <v>42121</v>
      </c>
      <c r="C5385">
        <v>456.10659800000002</v>
      </c>
      <c r="D5385" s="262">
        <f t="shared" si="171"/>
        <v>-0.2574828750653988</v>
      </c>
      <c r="E5385" s="105">
        <v>-8.7956086646669651E-2</v>
      </c>
      <c r="G5385">
        <v>5378</v>
      </c>
      <c r="H5385">
        <f t="shared" ref="H5385:H5448" ca="1" si="172">_xlfn.NORM.INV(RAND(),N$9,N$10)</f>
        <v>2.9653115486406575E-2</v>
      </c>
    </row>
    <row r="5386" spans="2:8">
      <c r="B5386" s="13">
        <v>43929</v>
      </c>
      <c r="C5386">
        <v>614.27081299999998</v>
      </c>
      <c r="D5386" s="262">
        <f t="shared" si="171"/>
        <v>1.4390944814062443</v>
      </c>
      <c r="E5386" s="105">
        <v>-8.8693492074457481E-2</v>
      </c>
      <c r="G5386">
        <v>5379</v>
      </c>
      <c r="H5386">
        <f t="shared" ca="1" si="172"/>
        <v>2.8718657442409021E-2</v>
      </c>
    </row>
    <row r="5387" spans="2:8">
      <c r="B5387" s="13">
        <v>41705</v>
      </c>
      <c r="C5387">
        <v>251.843796</v>
      </c>
      <c r="D5387" s="262">
        <f t="shared" si="171"/>
        <v>-8.993349831918665E-2</v>
      </c>
      <c r="E5387" s="105">
        <v>-8.985029166454131E-2</v>
      </c>
      <c r="G5387">
        <v>5380</v>
      </c>
      <c r="H5387">
        <f t="shared" ca="1" si="172"/>
        <v>3.5195138520816432E-2</v>
      </c>
    </row>
    <row r="5388" spans="2:8">
      <c r="B5388" s="13">
        <v>41900</v>
      </c>
      <c r="C5388">
        <v>276.731201</v>
      </c>
      <c r="D5388" s="262">
        <f t="shared" si="171"/>
        <v>-0.47375241002113311</v>
      </c>
      <c r="E5388" s="105">
        <v>-9.0841024122452416E-2</v>
      </c>
      <c r="G5388">
        <v>5381</v>
      </c>
      <c r="H5388">
        <f t="shared" ca="1" si="172"/>
        <v>-7.1095430123490778E-3</v>
      </c>
    </row>
    <row r="5389" spans="2:8">
      <c r="B5389" s="13">
        <v>42094</v>
      </c>
      <c r="C5389">
        <v>525.85742200000004</v>
      </c>
      <c r="D5389" s="262">
        <f t="shared" si="171"/>
        <v>7.1284950624939292</v>
      </c>
      <c r="E5389" s="105">
        <v>-9.0891268112523432E-2</v>
      </c>
      <c r="G5389">
        <v>5382</v>
      </c>
      <c r="H5389">
        <f t="shared" ca="1" si="172"/>
        <v>-3.5315881491240889E-2</v>
      </c>
    </row>
    <row r="5390" spans="2:8">
      <c r="B5390" s="13">
        <v>38859</v>
      </c>
      <c r="C5390">
        <v>64.693084999999996</v>
      </c>
      <c r="D5390" s="262">
        <f t="shared" si="171"/>
        <v>0.23065335027162201</v>
      </c>
      <c r="E5390" s="105">
        <v>-9.104042961655677E-2</v>
      </c>
      <c r="G5390">
        <v>5383</v>
      </c>
      <c r="H5390">
        <f t="shared" ca="1" si="172"/>
        <v>6.5794126713035112E-2</v>
      </c>
    </row>
    <row r="5391" spans="2:8">
      <c r="B5391" s="13">
        <v>38355</v>
      </c>
      <c r="C5391">
        <v>52.568080999999999</v>
      </c>
      <c r="D5391" s="262">
        <f t="shared" si="171"/>
        <v>-0.91688743907310288</v>
      </c>
      <c r="E5391" s="105">
        <v>-9.1118717921950088E-2</v>
      </c>
      <c r="G5391">
        <v>5384</v>
      </c>
      <c r="H5391">
        <f t="shared" ca="1" si="172"/>
        <v>3.0105236745329091E-2</v>
      </c>
    </row>
    <row r="5392" spans="2:8">
      <c r="B5392" s="13">
        <v>42888</v>
      </c>
      <c r="C5392">
        <v>632.492615</v>
      </c>
      <c r="D5392" s="262">
        <f t="shared" si="171"/>
        <v>8.5466273364171599</v>
      </c>
      <c r="E5392" s="105">
        <v>-9.1140398541672135E-2</v>
      </c>
      <c r="G5392">
        <v>5385</v>
      </c>
      <c r="H5392">
        <f t="shared" ca="1" si="172"/>
        <v>-1.4600008532989355E-2</v>
      </c>
    </row>
    <row r="5393" spans="2:8">
      <c r="B5393" s="13">
        <v>38824</v>
      </c>
      <c r="C5393">
        <v>66.252990999999994</v>
      </c>
      <c r="D5393" s="262">
        <f t="shared" si="171"/>
        <v>0.41094211709962919</v>
      </c>
      <c r="E5393" s="105">
        <v>-9.2083466391344918E-2</v>
      </c>
      <c r="G5393">
        <v>5386</v>
      </c>
      <c r="H5393">
        <f t="shared" ca="1" si="172"/>
        <v>-1.2587052802416334E-2</v>
      </c>
    </row>
    <row r="5394" spans="2:8">
      <c r="B5394" s="13">
        <v>39948</v>
      </c>
      <c r="C5394">
        <v>46.956561999999998</v>
      </c>
      <c r="D5394" s="262">
        <f t="shared" si="171"/>
        <v>-0.66703883851580492</v>
      </c>
      <c r="E5394" s="105">
        <v>-9.2363615473959854E-2</v>
      </c>
      <c r="G5394">
        <v>5387</v>
      </c>
      <c r="H5394">
        <f t="shared" ca="1" si="172"/>
        <v>-1.6919497940264632E-2</v>
      </c>
    </row>
    <row r="5395" spans="2:8">
      <c r="B5395" s="13">
        <v>41621</v>
      </c>
      <c r="C5395">
        <v>141.02714499999999</v>
      </c>
      <c r="D5395" s="262">
        <f t="shared" si="171"/>
        <v>-0.84449221789915874</v>
      </c>
      <c r="E5395" s="105">
        <v>-9.2454087868581183E-2</v>
      </c>
      <c r="G5395">
        <v>5388</v>
      </c>
      <c r="H5395">
        <f t="shared" ca="1" si="172"/>
        <v>6.8029969804361996E-3</v>
      </c>
    </row>
    <row r="5396" spans="2:8">
      <c r="B5396" s="13">
        <v>43892</v>
      </c>
      <c r="C5396">
        <v>906.88159199999996</v>
      </c>
      <c r="D5396" s="262">
        <f t="shared" si="171"/>
        <v>0.25291163598814087</v>
      </c>
      <c r="E5396" s="105">
        <v>-9.3077169311965816E-2</v>
      </c>
      <c r="G5396">
        <v>5389</v>
      </c>
      <c r="H5396">
        <f t="shared" ca="1" si="172"/>
        <v>6.0259954971587069E-4</v>
      </c>
    </row>
    <row r="5397" spans="2:8">
      <c r="B5397" s="13">
        <v>43945</v>
      </c>
      <c r="C5397">
        <v>723.81927499999995</v>
      </c>
      <c r="D5397" s="262">
        <f t="shared" si="171"/>
        <v>15.737545168836705</v>
      </c>
      <c r="E5397" s="105">
        <v>-9.3951637567954688E-2</v>
      </c>
      <c r="G5397">
        <v>5390</v>
      </c>
      <c r="H5397">
        <f t="shared" ca="1" si="172"/>
        <v>9.4170098085177706E-3</v>
      </c>
    </row>
    <row r="5398" spans="2:8">
      <c r="B5398" s="13">
        <v>38225</v>
      </c>
      <c r="C5398">
        <v>43.245246999999999</v>
      </c>
      <c r="D5398" s="262">
        <f t="shared" si="171"/>
        <v>-0.31779402302320409</v>
      </c>
      <c r="E5398" s="105">
        <v>-9.399042009022289E-2</v>
      </c>
      <c r="G5398">
        <v>5391</v>
      </c>
      <c r="H5398">
        <f t="shared" ca="1" si="172"/>
        <v>3.7156050180373562E-3</v>
      </c>
    </row>
    <row r="5399" spans="2:8">
      <c r="B5399" s="13">
        <v>38656</v>
      </c>
      <c r="C5399">
        <v>63.390307999999997</v>
      </c>
      <c r="D5399" s="262">
        <f t="shared" si="171"/>
        <v>-9.9502561380091104E-3</v>
      </c>
      <c r="E5399" s="105">
        <v>-9.5622381335539991E-2</v>
      </c>
      <c r="G5399">
        <v>5392</v>
      </c>
      <c r="H5399">
        <f t="shared" ca="1" si="172"/>
        <v>1.7773510217026205E-2</v>
      </c>
    </row>
    <row r="5400" spans="2:8">
      <c r="B5400" s="13">
        <v>40060</v>
      </c>
      <c r="C5400">
        <v>64.027396999999993</v>
      </c>
      <c r="D5400" s="262">
        <f t="shared" si="171"/>
        <v>0.71025566062746182</v>
      </c>
      <c r="E5400" s="105">
        <v>-9.7015007676319182E-2</v>
      </c>
      <c r="G5400">
        <v>5393</v>
      </c>
      <c r="H5400">
        <f t="shared" ca="1" si="172"/>
        <v>-6.0698195182584073E-3</v>
      </c>
    </row>
    <row r="5401" spans="2:8">
      <c r="B5401" s="13">
        <v>39759</v>
      </c>
      <c r="C5401">
        <v>37.437325000000001</v>
      </c>
      <c r="D5401" s="262">
        <f t="shared" si="171"/>
        <v>-0.99501465909807574</v>
      </c>
      <c r="E5401" s="105">
        <v>-9.7505622852520374E-2</v>
      </c>
      <c r="G5401">
        <v>5394</v>
      </c>
      <c r="H5401">
        <f t="shared" ca="1" si="172"/>
        <v>3.1845668072881785E-2</v>
      </c>
    </row>
    <row r="5402" spans="2:8">
      <c r="B5402" s="13">
        <v>44644</v>
      </c>
      <c r="C5402">
        <v>7509.4814450000003</v>
      </c>
      <c r="D5402" s="262">
        <f t="shared" si="171"/>
        <v>93.075990900933149</v>
      </c>
      <c r="E5402" s="105">
        <v>-9.8516317430737008E-2</v>
      </c>
      <c r="G5402">
        <v>5395</v>
      </c>
      <c r="H5402">
        <f t="shared" ca="1" si="172"/>
        <v>-4.4744641613005058E-2</v>
      </c>
    </row>
    <row r="5403" spans="2:8">
      <c r="B5403" s="13">
        <v>40149</v>
      </c>
      <c r="C5403">
        <v>79.823570000000004</v>
      </c>
      <c r="D5403" s="262">
        <f t="shared" si="171"/>
        <v>1.2497679801535486</v>
      </c>
      <c r="E5403" s="105">
        <v>-0.10325847164623241</v>
      </c>
      <c r="G5403">
        <v>5396</v>
      </c>
      <c r="H5403">
        <f t="shared" ca="1" si="172"/>
        <v>1.1560534222021912E-2</v>
      </c>
    </row>
    <row r="5404" spans="2:8">
      <c r="B5404" s="13">
        <v>39815</v>
      </c>
      <c r="C5404">
        <v>35.480801</v>
      </c>
      <c r="D5404" s="262">
        <f t="shared" si="171"/>
        <v>0.44216306732217225</v>
      </c>
      <c r="E5404" s="105">
        <v>-0.10446355776480963</v>
      </c>
      <c r="G5404">
        <v>5397</v>
      </c>
      <c r="H5404">
        <f t="shared" ca="1" si="172"/>
        <v>6.5666335410623925E-3</v>
      </c>
    </row>
    <row r="5405" spans="2:8">
      <c r="B5405" s="13">
        <v>38124</v>
      </c>
      <c r="C5405">
        <v>24.602488999999998</v>
      </c>
      <c r="D5405" s="262">
        <f t="shared" si="171"/>
        <v>-0.96241707040843483</v>
      </c>
      <c r="E5405" s="105">
        <v>-0.10538632037711068</v>
      </c>
      <c r="G5405">
        <v>5398</v>
      </c>
      <c r="H5405">
        <f t="shared" ca="1" si="172"/>
        <v>1.8067551013302651E-3</v>
      </c>
    </row>
    <row r="5406" spans="2:8">
      <c r="B5406" s="13">
        <v>42208</v>
      </c>
      <c r="C5406">
        <v>654.61871299999996</v>
      </c>
      <c r="D5406" s="262">
        <f t="shared" si="171"/>
        <v>4.0030054470594472</v>
      </c>
      <c r="E5406" s="105">
        <v>-0.11067476625791703</v>
      </c>
      <c r="G5406">
        <v>5399</v>
      </c>
      <c r="H5406">
        <f t="shared" ca="1" si="172"/>
        <v>2.5126933395858857E-2</v>
      </c>
    </row>
    <row r="5407" spans="2:8">
      <c r="B5407" s="13">
        <v>41611</v>
      </c>
      <c r="C5407">
        <v>130.84509299999999</v>
      </c>
      <c r="D5407" s="262">
        <f t="shared" si="171"/>
        <v>0.39281534314370531</v>
      </c>
      <c r="E5407" s="105">
        <v>-0.11153319337334403</v>
      </c>
      <c r="G5407">
        <v>5400</v>
      </c>
      <c r="H5407">
        <f t="shared" ca="1" si="172"/>
        <v>-2.9514760930545803E-3</v>
      </c>
    </row>
    <row r="5408" spans="2:8">
      <c r="B5408" s="13">
        <v>41242</v>
      </c>
      <c r="C5408">
        <v>93.942886000000001</v>
      </c>
      <c r="D5408" s="262">
        <f t="shared" si="171"/>
        <v>-0.59514206782158408</v>
      </c>
      <c r="E5408" s="105">
        <v>-0.11271375820010905</v>
      </c>
      <c r="G5408">
        <v>5401</v>
      </c>
      <c r="H5408">
        <f t="shared" ca="1" si="172"/>
        <v>-7.5493987995377699E-3</v>
      </c>
    </row>
    <row r="5409" spans="2:8">
      <c r="B5409" s="13">
        <v>41696</v>
      </c>
      <c r="C5409">
        <v>232.03913900000001</v>
      </c>
      <c r="D5409" s="262">
        <f t="shared" si="171"/>
        <v>2.0587023766880566</v>
      </c>
      <c r="E5409" s="105">
        <v>-0.11557487720513543</v>
      </c>
      <c r="G5409">
        <v>5402</v>
      </c>
      <c r="H5409">
        <f t="shared" ca="1" si="172"/>
        <v>3.7683381875993016E-2</v>
      </c>
    </row>
    <row r="5410" spans="2:8">
      <c r="B5410" s="13">
        <v>41542</v>
      </c>
      <c r="C5410">
        <v>75.861953999999997</v>
      </c>
      <c r="D5410" s="262">
        <f t="shared" si="171"/>
        <v>1.6030936830864142</v>
      </c>
      <c r="E5410" s="105">
        <v>-0.11626695240509516</v>
      </c>
      <c r="G5410">
        <v>5403</v>
      </c>
      <c r="H5410">
        <f t="shared" ca="1" si="172"/>
        <v>-4.9310810436123162E-2</v>
      </c>
    </row>
    <row r="5411" spans="2:8">
      <c r="B5411" s="13">
        <v>38128</v>
      </c>
      <c r="C5411">
        <v>29.142997999999999</v>
      </c>
      <c r="D5411" s="262">
        <f t="shared" si="171"/>
        <v>-0.98576838503952924</v>
      </c>
      <c r="E5411" s="105">
        <v>-0.11922131942124224</v>
      </c>
      <c r="G5411">
        <v>5404</v>
      </c>
      <c r="H5411">
        <f t="shared" ca="1" si="172"/>
        <v>1.2512952122885182E-2</v>
      </c>
    </row>
    <row r="5412" spans="2:8">
      <c r="B5412" s="13">
        <v>44208</v>
      </c>
      <c r="C5412">
        <v>2047.7646480000001</v>
      </c>
      <c r="D5412" s="262">
        <f t="shared" si="171"/>
        <v>-0.69869565755686691</v>
      </c>
      <c r="E5412" s="105">
        <v>-0.11984314338596375</v>
      </c>
      <c r="G5412">
        <v>5405</v>
      </c>
      <c r="H5412">
        <f t="shared" ca="1" si="172"/>
        <v>2.8067147687166331E-2</v>
      </c>
    </row>
    <row r="5413" spans="2:8">
      <c r="B5413" s="13">
        <v>44693</v>
      </c>
      <c r="C5413">
        <v>6796.3330079999996</v>
      </c>
      <c r="D5413" s="262">
        <f t="shared" si="171"/>
        <v>76.357068937216823</v>
      </c>
      <c r="E5413" s="105">
        <v>-0.12706916628313433</v>
      </c>
      <c r="G5413">
        <v>5406</v>
      </c>
      <c r="H5413">
        <f t="shared" ca="1" si="172"/>
        <v>-3.8811468592099191E-2</v>
      </c>
    </row>
    <row r="5414" spans="2:8">
      <c r="B5414" s="13">
        <v>41572</v>
      </c>
      <c r="C5414">
        <v>87.856650999999999</v>
      </c>
      <c r="D5414" s="262">
        <f t="shared" si="171"/>
        <v>0.69758854017200977</v>
      </c>
      <c r="E5414" s="105">
        <v>-0.12910386417150274</v>
      </c>
      <c r="G5414">
        <v>5407</v>
      </c>
      <c r="H5414">
        <f t="shared" ca="1" si="172"/>
        <v>4.1739729326938535E-2</v>
      </c>
    </row>
    <row r="5415" spans="2:8">
      <c r="B5415" s="13">
        <v>39954</v>
      </c>
      <c r="C5415">
        <v>51.753796000000001</v>
      </c>
      <c r="D5415" s="262">
        <f t="shared" si="171"/>
        <v>-0.86904202007830034</v>
      </c>
      <c r="E5415" s="105">
        <v>-0.13599257372055479</v>
      </c>
      <c r="G5415">
        <v>5408</v>
      </c>
      <c r="H5415">
        <f t="shared" ca="1" si="172"/>
        <v>2.6428121780426275E-2</v>
      </c>
    </row>
    <row r="5416" spans="2:8">
      <c r="B5416" s="13">
        <v>42048</v>
      </c>
      <c r="C5416">
        <v>395.19390900000002</v>
      </c>
      <c r="D5416" s="262">
        <f t="shared" si="171"/>
        <v>10.379594661344436</v>
      </c>
      <c r="E5416" s="105">
        <v>-0.14074006476693307</v>
      </c>
      <c r="G5416">
        <v>5409</v>
      </c>
      <c r="H5416">
        <f t="shared" ca="1" si="172"/>
        <v>-8.135523435616179E-4</v>
      </c>
    </row>
    <row r="5417" spans="2:8">
      <c r="B5417" s="13">
        <v>39924</v>
      </c>
      <c r="C5417">
        <v>34.728293999999998</v>
      </c>
      <c r="D5417" s="262">
        <f t="shared" si="171"/>
        <v>-0.95791318747124343</v>
      </c>
      <c r="E5417" s="105">
        <v>-0.1481310910361941</v>
      </c>
      <c r="G5417">
        <v>5410</v>
      </c>
      <c r="H5417">
        <f t="shared" ca="1" si="172"/>
        <v>1.4616489912218898E-2</v>
      </c>
    </row>
    <row r="5418" spans="2:8">
      <c r="B5418" s="13">
        <v>42233</v>
      </c>
      <c r="C5418">
        <v>825.15856900000006</v>
      </c>
      <c r="D5418" s="262">
        <f t="shared" si="171"/>
        <v>0.56686621028681761</v>
      </c>
      <c r="E5418" s="105">
        <v>-0.16425061335685584</v>
      </c>
      <c r="G5418">
        <v>5411</v>
      </c>
      <c r="H5418">
        <f t="shared" ca="1" si="172"/>
        <v>3.5781973890992393E-3</v>
      </c>
    </row>
    <row r="5419" spans="2:8">
      <c r="B5419" s="13">
        <v>42065</v>
      </c>
      <c r="C5419">
        <v>526.62988299999995</v>
      </c>
      <c r="D5419" s="262">
        <f t="shared" si="171"/>
        <v>6.9172970390312765</v>
      </c>
      <c r="E5419" s="105">
        <v>-0.16664253638184995</v>
      </c>
      <c r="G5419">
        <v>5412</v>
      </c>
      <c r="H5419">
        <f t="shared" ca="1" si="172"/>
        <v>3.4995189434142954E-2</v>
      </c>
    </row>
    <row r="5420" spans="2:8">
      <c r="B5420" s="13">
        <v>40148</v>
      </c>
      <c r="C5420">
        <v>66.516373000000002</v>
      </c>
      <c r="D5420" s="262">
        <f t="shared" si="171"/>
        <v>-3.8561592948057444E-2</v>
      </c>
      <c r="E5420" s="105">
        <v>-0.16670761530710793</v>
      </c>
      <c r="G5420">
        <v>5413</v>
      </c>
      <c r="H5420">
        <f t="shared" ca="1" si="172"/>
        <v>-1.6922380880432915E-2</v>
      </c>
    </row>
    <row r="5421" spans="2:8">
      <c r="B5421" s="13">
        <v>38560</v>
      </c>
      <c r="C5421">
        <v>69.184227000000007</v>
      </c>
      <c r="D5421" s="262" t="e">
        <f>(C5421-C5423)/C5423</f>
        <v>#DIV/0!</v>
      </c>
      <c r="E5421" s="105">
        <v>-0.5</v>
      </c>
      <c r="G5421">
        <v>5414</v>
      </c>
      <c r="H5421">
        <f t="shared" ca="1" si="172"/>
        <v>2.5074550156642703E-2</v>
      </c>
    </row>
    <row r="5422" spans="2:8">
      <c r="G5422">
        <v>5415</v>
      </c>
      <c r="H5422">
        <f t="shared" ca="1" si="172"/>
        <v>-3.5610508222025473E-2</v>
      </c>
    </row>
    <row r="5423" spans="2:8">
      <c r="G5423">
        <v>5416</v>
      </c>
      <c r="H5423">
        <f t="shared" ca="1" si="172"/>
        <v>1.0185192354932371E-2</v>
      </c>
    </row>
    <row r="5424" spans="2:8">
      <c r="G5424">
        <v>5417</v>
      </c>
      <c r="H5424">
        <f t="shared" ca="1" si="172"/>
        <v>-2.8022905456207618E-2</v>
      </c>
    </row>
    <row r="5425" spans="7:8">
      <c r="G5425">
        <v>5418</v>
      </c>
      <c r="H5425">
        <f t="shared" ca="1" si="172"/>
        <v>3.4927304969629307E-2</v>
      </c>
    </row>
    <row r="5426" spans="7:8">
      <c r="G5426">
        <v>5419</v>
      </c>
      <c r="H5426">
        <f t="shared" ca="1" si="172"/>
        <v>-7.8273100186355679E-2</v>
      </c>
    </row>
    <row r="5427" spans="7:8">
      <c r="G5427">
        <v>5420</v>
      </c>
      <c r="H5427">
        <f t="shared" ca="1" si="172"/>
        <v>5.0520890078530944E-2</v>
      </c>
    </row>
    <row r="5428" spans="7:8">
      <c r="G5428">
        <v>5421</v>
      </c>
      <c r="H5428">
        <f t="shared" ca="1" si="172"/>
        <v>-5.6279784990821209E-2</v>
      </c>
    </row>
    <row r="5429" spans="7:8">
      <c r="G5429">
        <v>5422</v>
      </c>
      <c r="H5429">
        <f t="shared" ca="1" si="172"/>
        <v>4.6759811515336466E-2</v>
      </c>
    </row>
    <row r="5430" spans="7:8">
      <c r="G5430">
        <v>5423</v>
      </c>
      <c r="H5430">
        <f t="shared" ca="1" si="172"/>
        <v>3.7978025179489269E-2</v>
      </c>
    </row>
    <row r="5431" spans="7:8">
      <c r="G5431">
        <v>5424</v>
      </c>
      <c r="H5431">
        <f t="shared" ca="1" si="172"/>
        <v>-6.1021540579070624E-2</v>
      </c>
    </row>
    <row r="5432" spans="7:8">
      <c r="G5432">
        <v>5425</v>
      </c>
      <c r="H5432">
        <f t="shared" ca="1" si="172"/>
        <v>-9.1605454852139584E-3</v>
      </c>
    </row>
    <row r="5433" spans="7:8">
      <c r="G5433">
        <v>5426</v>
      </c>
      <c r="H5433">
        <f t="shared" ca="1" si="172"/>
        <v>-1.6896575716499308E-2</v>
      </c>
    </row>
    <row r="5434" spans="7:8">
      <c r="G5434">
        <v>5427</v>
      </c>
      <c r="H5434">
        <f t="shared" ca="1" si="172"/>
        <v>4.7935669490845323E-2</v>
      </c>
    </row>
    <row r="5435" spans="7:8">
      <c r="G5435">
        <v>5428</v>
      </c>
      <c r="H5435">
        <f t="shared" ca="1" si="172"/>
        <v>1.3073937781827461E-3</v>
      </c>
    </row>
    <row r="5436" spans="7:8">
      <c r="G5436">
        <v>5429</v>
      </c>
      <c r="H5436">
        <f t="shared" ca="1" si="172"/>
        <v>2.1803998885968668E-2</v>
      </c>
    </row>
    <row r="5437" spans="7:8">
      <c r="G5437">
        <v>5430</v>
      </c>
      <c r="H5437">
        <f t="shared" ca="1" si="172"/>
        <v>2.9645875513648164E-2</v>
      </c>
    </row>
    <row r="5438" spans="7:8">
      <c r="G5438">
        <v>5431</v>
      </c>
      <c r="H5438">
        <f t="shared" ca="1" si="172"/>
        <v>-1.6229936138825989E-2</v>
      </c>
    </row>
    <row r="5439" spans="7:8">
      <c r="G5439">
        <v>5432</v>
      </c>
      <c r="H5439">
        <f t="shared" ca="1" si="172"/>
        <v>-9.805855997020373E-3</v>
      </c>
    </row>
    <row r="5440" spans="7:8">
      <c r="G5440">
        <v>5433</v>
      </c>
      <c r="H5440">
        <f t="shared" ca="1" si="172"/>
        <v>5.4751590423714767E-2</v>
      </c>
    </row>
    <row r="5441" spans="7:8">
      <c r="G5441">
        <v>5434</v>
      </c>
      <c r="H5441">
        <f t="shared" ca="1" si="172"/>
        <v>2.4904291806883968E-2</v>
      </c>
    </row>
    <row r="5442" spans="7:8">
      <c r="G5442">
        <v>5435</v>
      </c>
      <c r="H5442">
        <f t="shared" ca="1" si="172"/>
        <v>2.1838943418325832E-2</v>
      </c>
    </row>
    <row r="5443" spans="7:8">
      <c r="G5443">
        <v>5436</v>
      </c>
      <c r="H5443">
        <f t="shared" ca="1" si="172"/>
        <v>4.8062574656381113E-2</v>
      </c>
    </row>
    <row r="5444" spans="7:8">
      <c r="G5444">
        <v>5437</v>
      </c>
      <c r="H5444">
        <f t="shared" ca="1" si="172"/>
        <v>-8.2671186618351156E-2</v>
      </c>
    </row>
    <row r="5445" spans="7:8">
      <c r="G5445">
        <v>5438</v>
      </c>
      <c r="H5445">
        <f t="shared" ca="1" si="172"/>
        <v>-5.3173525256646837E-3</v>
      </c>
    </row>
    <row r="5446" spans="7:8">
      <c r="G5446">
        <v>5439</v>
      </c>
      <c r="H5446">
        <f t="shared" ca="1" si="172"/>
        <v>1.5440391655804034E-2</v>
      </c>
    </row>
    <row r="5447" spans="7:8">
      <c r="G5447">
        <v>5440</v>
      </c>
      <c r="H5447">
        <f t="shared" ca="1" si="172"/>
        <v>8.7297443892291645E-4</v>
      </c>
    </row>
    <row r="5448" spans="7:8">
      <c r="G5448">
        <v>5441</v>
      </c>
      <c r="H5448">
        <f t="shared" ca="1" si="172"/>
        <v>2.2992407193270604E-2</v>
      </c>
    </row>
    <row r="5449" spans="7:8">
      <c r="G5449">
        <v>5442</v>
      </c>
      <c r="H5449">
        <f t="shared" ref="H5449:H5512" ca="1" si="173">_xlfn.NORM.INV(RAND(),N$9,N$10)</f>
        <v>-2.7819504725222769E-2</v>
      </c>
    </row>
    <row r="5450" spans="7:8">
      <c r="G5450">
        <v>5443</v>
      </c>
      <c r="H5450">
        <f t="shared" ca="1" si="173"/>
        <v>1.2082368141935602E-2</v>
      </c>
    </row>
    <row r="5451" spans="7:8">
      <c r="G5451">
        <v>5444</v>
      </c>
      <c r="H5451">
        <f t="shared" ca="1" si="173"/>
        <v>-4.2165839829871321E-2</v>
      </c>
    </row>
    <row r="5452" spans="7:8">
      <c r="G5452">
        <v>5445</v>
      </c>
      <c r="H5452">
        <f t="shared" ca="1" si="173"/>
        <v>-3.9405164508443547E-3</v>
      </c>
    </row>
    <row r="5453" spans="7:8">
      <c r="G5453">
        <v>5446</v>
      </c>
      <c r="H5453">
        <f t="shared" ca="1" si="173"/>
        <v>-6.014472387396344E-3</v>
      </c>
    </row>
    <row r="5454" spans="7:8">
      <c r="G5454">
        <v>5447</v>
      </c>
      <c r="H5454">
        <f t="shared" ca="1" si="173"/>
        <v>1.6633346355433797E-2</v>
      </c>
    </row>
    <row r="5455" spans="7:8">
      <c r="G5455">
        <v>5448</v>
      </c>
      <c r="H5455">
        <f t="shared" ca="1" si="173"/>
        <v>4.6938008323937297E-2</v>
      </c>
    </row>
    <row r="5456" spans="7:8">
      <c r="G5456">
        <v>5449</v>
      </c>
      <c r="H5456">
        <f t="shared" ca="1" si="173"/>
        <v>-1.6549364643142397E-2</v>
      </c>
    </row>
    <row r="5457" spans="7:8">
      <c r="G5457">
        <v>5450</v>
      </c>
      <c r="H5457">
        <f t="shared" ca="1" si="173"/>
        <v>6.9604871415954409E-2</v>
      </c>
    </row>
    <row r="5458" spans="7:8">
      <c r="G5458">
        <v>5451</v>
      </c>
      <c r="H5458">
        <f t="shared" ca="1" si="173"/>
        <v>2.3957766156920711E-2</v>
      </c>
    </row>
    <row r="5459" spans="7:8">
      <c r="G5459">
        <v>5452</v>
      </c>
      <c r="H5459">
        <f t="shared" ca="1" si="173"/>
        <v>2.6323016483114137E-2</v>
      </c>
    </row>
    <row r="5460" spans="7:8">
      <c r="G5460">
        <v>5453</v>
      </c>
      <c r="H5460">
        <f t="shared" ca="1" si="173"/>
        <v>2.6213786371074205E-2</v>
      </c>
    </row>
    <row r="5461" spans="7:8">
      <c r="G5461">
        <v>5454</v>
      </c>
      <c r="H5461">
        <f t="shared" ca="1" si="173"/>
        <v>1.9940257698909888E-2</v>
      </c>
    </row>
    <row r="5462" spans="7:8">
      <c r="G5462">
        <v>5455</v>
      </c>
      <c r="H5462">
        <f t="shared" ca="1" si="173"/>
        <v>-4.7745316009806429E-2</v>
      </c>
    </row>
    <row r="5463" spans="7:8">
      <c r="G5463">
        <v>5456</v>
      </c>
      <c r="H5463">
        <f t="shared" ca="1" si="173"/>
        <v>3.1563829307087808E-2</v>
      </c>
    </row>
    <row r="5464" spans="7:8">
      <c r="G5464">
        <v>5457</v>
      </c>
      <c r="H5464">
        <f t="shared" ca="1" si="173"/>
        <v>-5.4129061157126963E-2</v>
      </c>
    </row>
    <row r="5465" spans="7:8">
      <c r="G5465">
        <v>5458</v>
      </c>
      <c r="H5465">
        <f t="shared" ca="1" si="173"/>
        <v>3.2885723847205083E-2</v>
      </c>
    </row>
    <row r="5466" spans="7:8">
      <c r="G5466">
        <v>5459</v>
      </c>
      <c r="H5466">
        <f t="shared" ca="1" si="173"/>
        <v>-1.4461948987074934E-2</v>
      </c>
    </row>
    <row r="5467" spans="7:8">
      <c r="G5467">
        <v>5460</v>
      </c>
      <c r="H5467">
        <f t="shared" ca="1" si="173"/>
        <v>5.643825878886008E-2</v>
      </c>
    </row>
    <row r="5468" spans="7:8">
      <c r="G5468">
        <v>5461</v>
      </c>
      <c r="H5468">
        <f t="shared" ca="1" si="173"/>
        <v>1.7189269792283714E-2</v>
      </c>
    </row>
    <row r="5469" spans="7:8">
      <c r="G5469">
        <v>5462</v>
      </c>
      <c r="H5469">
        <f t="shared" ca="1" si="173"/>
        <v>1.907330829597138E-2</v>
      </c>
    </row>
    <row r="5470" spans="7:8">
      <c r="G5470">
        <v>5463</v>
      </c>
      <c r="H5470">
        <f t="shared" ca="1" si="173"/>
        <v>3.2676591055710809E-2</v>
      </c>
    </row>
    <row r="5471" spans="7:8">
      <c r="G5471">
        <v>5464</v>
      </c>
      <c r="H5471">
        <f t="shared" ca="1" si="173"/>
        <v>1.3666863047615409E-3</v>
      </c>
    </row>
    <row r="5472" spans="7:8">
      <c r="G5472">
        <v>5465</v>
      </c>
      <c r="H5472">
        <f t="shared" ca="1" si="173"/>
        <v>9.4203758417037015E-3</v>
      </c>
    </row>
    <row r="5473" spans="7:8">
      <c r="G5473">
        <v>5466</v>
      </c>
      <c r="H5473">
        <f t="shared" ca="1" si="173"/>
        <v>1.9341818871770666E-2</v>
      </c>
    </row>
    <row r="5474" spans="7:8">
      <c r="G5474">
        <v>5467</v>
      </c>
      <c r="H5474">
        <f t="shared" ca="1" si="173"/>
        <v>-1.9706580830236419E-2</v>
      </c>
    </row>
    <row r="5475" spans="7:8">
      <c r="G5475">
        <v>5468</v>
      </c>
      <c r="H5475">
        <f t="shared" ca="1" si="173"/>
        <v>2.3520014824007757E-2</v>
      </c>
    </row>
    <row r="5476" spans="7:8">
      <c r="G5476">
        <v>5469</v>
      </c>
      <c r="H5476">
        <f t="shared" ca="1" si="173"/>
        <v>6.5150273654710532E-3</v>
      </c>
    </row>
    <row r="5477" spans="7:8">
      <c r="G5477">
        <v>5470</v>
      </c>
      <c r="H5477">
        <f t="shared" ca="1" si="173"/>
        <v>4.6635480249923304E-2</v>
      </c>
    </row>
    <row r="5478" spans="7:8">
      <c r="G5478">
        <v>5471</v>
      </c>
      <c r="H5478">
        <f t="shared" ca="1" si="173"/>
        <v>1.2524118974638183E-3</v>
      </c>
    </row>
    <row r="5479" spans="7:8">
      <c r="G5479">
        <v>5472</v>
      </c>
      <c r="H5479">
        <f t="shared" ca="1" si="173"/>
        <v>2.344998290828465E-2</v>
      </c>
    </row>
    <row r="5480" spans="7:8">
      <c r="G5480">
        <v>5473</v>
      </c>
      <c r="H5480">
        <f t="shared" ca="1" si="173"/>
        <v>-4.2931654500027373E-2</v>
      </c>
    </row>
    <row r="5481" spans="7:8">
      <c r="G5481">
        <v>5474</v>
      </c>
      <c r="H5481">
        <f t="shared" ca="1" si="173"/>
        <v>2.41399206910527E-2</v>
      </c>
    </row>
    <row r="5482" spans="7:8">
      <c r="G5482">
        <v>5475</v>
      </c>
      <c r="H5482">
        <f t="shared" ca="1" si="173"/>
        <v>-6.7204589865980435E-2</v>
      </c>
    </row>
    <row r="5483" spans="7:8">
      <c r="G5483">
        <v>5476</v>
      </c>
      <c r="H5483">
        <f t="shared" ca="1" si="173"/>
        <v>2.5947800015221237E-2</v>
      </c>
    </row>
    <row r="5484" spans="7:8">
      <c r="G5484">
        <v>5477</v>
      </c>
      <c r="H5484">
        <f t="shared" ca="1" si="173"/>
        <v>-5.4197114377836343E-2</v>
      </c>
    </row>
    <row r="5485" spans="7:8">
      <c r="G5485">
        <v>5478</v>
      </c>
      <c r="H5485">
        <f t="shared" ca="1" si="173"/>
        <v>2.9088466248725502E-2</v>
      </c>
    </row>
    <row r="5486" spans="7:8">
      <c r="G5486">
        <v>5479</v>
      </c>
      <c r="H5486">
        <f t="shared" ca="1" si="173"/>
        <v>7.476950531181875E-3</v>
      </c>
    </row>
    <row r="5487" spans="7:8">
      <c r="G5487">
        <v>5480</v>
      </c>
      <c r="H5487">
        <f t="shared" ca="1" si="173"/>
        <v>2.1824947682151461E-2</v>
      </c>
    </row>
    <row r="5488" spans="7:8">
      <c r="G5488">
        <v>5481</v>
      </c>
      <c r="H5488">
        <f t="shared" ca="1" si="173"/>
        <v>-9.1663536013180166E-3</v>
      </c>
    </row>
    <row r="5489" spans="7:8">
      <c r="G5489">
        <v>5482</v>
      </c>
      <c r="H5489">
        <f t="shared" ca="1" si="173"/>
        <v>9.0768257976486331E-3</v>
      </c>
    </row>
    <row r="5490" spans="7:8">
      <c r="G5490">
        <v>5483</v>
      </c>
      <c r="H5490">
        <f t="shared" ca="1" si="173"/>
        <v>-4.8984704752778586E-2</v>
      </c>
    </row>
    <row r="5491" spans="7:8">
      <c r="G5491">
        <v>5484</v>
      </c>
      <c r="H5491">
        <f t="shared" ca="1" si="173"/>
        <v>-3.7502852640563265E-2</v>
      </c>
    </row>
    <row r="5492" spans="7:8">
      <c r="G5492">
        <v>5485</v>
      </c>
      <c r="H5492">
        <f t="shared" ca="1" si="173"/>
        <v>2.2934658043826127E-2</v>
      </c>
    </row>
    <row r="5493" spans="7:8">
      <c r="G5493">
        <v>5486</v>
      </c>
      <c r="H5493">
        <f t="shared" ca="1" si="173"/>
        <v>2.5699387356718815E-2</v>
      </c>
    </row>
    <row r="5494" spans="7:8">
      <c r="G5494">
        <v>5487</v>
      </c>
      <c r="H5494">
        <f t="shared" ca="1" si="173"/>
        <v>-8.3835381851268161E-3</v>
      </c>
    </row>
    <row r="5495" spans="7:8">
      <c r="G5495">
        <v>5488</v>
      </c>
      <c r="H5495">
        <f t="shared" ca="1" si="173"/>
        <v>6.4905595059850784E-3</v>
      </c>
    </row>
    <row r="5496" spans="7:8">
      <c r="G5496">
        <v>5489</v>
      </c>
      <c r="H5496">
        <f t="shared" ca="1" si="173"/>
        <v>3.2312825892973518E-2</v>
      </c>
    </row>
    <row r="5497" spans="7:8">
      <c r="G5497">
        <v>5490</v>
      </c>
      <c r="H5497">
        <f t="shared" ca="1" si="173"/>
        <v>8.2421425211031876E-3</v>
      </c>
    </row>
    <row r="5498" spans="7:8">
      <c r="G5498">
        <v>5491</v>
      </c>
      <c r="H5498">
        <f t="shared" ca="1" si="173"/>
        <v>-3.7316558661831263E-2</v>
      </c>
    </row>
    <row r="5499" spans="7:8">
      <c r="G5499">
        <v>5492</v>
      </c>
      <c r="H5499">
        <f t="shared" ca="1" si="173"/>
        <v>7.5345869517183502E-3</v>
      </c>
    </row>
    <row r="5500" spans="7:8">
      <c r="G5500">
        <v>5493</v>
      </c>
      <c r="H5500">
        <f t="shared" ca="1" si="173"/>
        <v>-5.4803287373836654E-4</v>
      </c>
    </row>
    <row r="5501" spans="7:8">
      <c r="G5501">
        <v>5494</v>
      </c>
      <c r="H5501">
        <f t="shared" ca="1" si="173"/>
        <v>-2.1869354225457186E-3</v>
      </c>
    </row>
    <row r="5502" spans="7:8">
      <c r="G5502">
        <v>5495</v>
      </c>
      <c r="H5502">
        <f t="shared" ca="1" si="173"/>
        <v>-2.2344190228215891E-2</v>
      </c>
    </row>
    <row r="5503" spans="7:8">
      <c r="G5503">
        <v>5496</v>
      </c>
      <c r="H5503">
        <f t="shared" ca="1" si="173"/>
        <v>-3.3607001256821513E-2</v>
      </c>
    </row>
    <row r="5504" spans="7:8">
      <c r="G5504">
        <v>5497</v>
      </c>
      <c r="H5504">
        <f t="shared" ca="1" si="173"/>
        <v>1.4798303752676862E-2</v>
      </c>
    </row>
    <row r="5505" spans="7:8">
      <c r="G5505">
        <v>5498</v>
      </c>
      <c r="H5505">
        <f t="shared" ca="1" si="173"/>
        <v>-1.1280009396650527E-2</v>
      </c>
    </row>
    <row r="5506" spans="7:8">
      <c r="G5506">
        <v>5499</v>
      </c>
      <c r="H5506">
        <f t="shared" ca="1" si="173"/>
        <v>-5.4471758996124886E-2</v>
      </c>
    </row>
    <row r="5507" spans="7:8">
      <c r="G5507">
        <v>5500</v>
      </c>
      <c r="H5507">
        <f t="shared" ca="1" si="173"/>
        <v>-4.1610559659181041E-2</v>
      </c>
    </row>
    <row r="5508" spans="7:8">
      <c r="G5508">
        <v>5501</v>
      </c>
      <c r="H5508">
        <f t="shared" ca="1" si="173"/>
        <v>-1.2438075134236663E-2</v>
      </c>
    </row>
    <row r="5509" spans="7:8">
      <c r="G5509">
        <v>5502</v>
      </c>
      <c r="H5509">
        <f t="shared" ca="1" si="173"/>
        <v>-4.6793787530244414E-2</v>
      </c>
    </row>
    <row r="5510" spans="7:8">
      <c r="G5510">
        <v>5503</v>
      </c>
      <c r="H5510">
        <f t="shared" ca="1" si="173"/>
        <v>-2.4115144682329285E-2</v>
      </c>
    </row>
    <row r="5511" spans="7:8">
      <c r="G5511">
        <v>5504</v>
      </c>
      <c r="H5511">
        <f t="shared" ca="1" si="173"/>
        <v>-4.2684675074289351E-2</v>
      </c>
    </row>
    <row r="5512" spans="7:8">
      <c r="G5512">
        <v>5505</v>
      </c>
      <c r="H5512">
        <f t="shared" ca="1" si="173"/>
        <v>2.2643620159719446E-2</v>
      </c>
    </row>
    <row r="5513" spans="7:8">
      <c r="G5513">
        <v>5506</v>
      </c>
      <c r="H5513">
        <f t="shared" ref="H5513:H5576" ca="1" si="174">_xlfn.NORM.INV(RAND(),N$9,N$10)</f>
        <v>-9.4615900282815444E-3</v>
      </c>
    </row>
    <row r="5514" spans="7:8">
      <c r="G5514">
        <v>5507</v>
      </c>
      <c r="H5514">
        <f t="shared" ca="1" si="174"/>
        <v>-6.4853537878695244E-2</v>
      </c>
    </row>
    <row r="5515" spans="7:8">
      <c r="G5515">
        <v>5508</v>
      </c>
      <c r="H5515">
        <f t="shared" ca="1" si="174"/>
        <v>6.4415582365614468E-2</v>
      </c>
    </row>
    <row r="5516" spans="7:8">
      <c r="G5516">
        <v>5509</v>
      </c>
      <c r="H5516">
        <f t="shared" ca="1" si="174"/>
        <v>3.7572348354181439E-3</v>
      </c>
    </row>
    <row r="5517" spans="7:8">
      <c r="G5517">
        <v>5510</v>
      </c>
      <c r="H5517">
        <f t="shared" ca="1" si="174"/>
        <v>2.3989221164096051E-2</v>
      </c>
    </row>
    <row r="5518" spans="7:8">
      <c r="G5518">
        <v>5511</v>
      </c>
      <c r="H5518">
        <f t="shared" ca="1" si="174"/>
        <v>2.3515968791372453E-3</v>
      </c>
    </row>
    <row r="5519" spans="7:8">
      <c r="G5519">
        <v>5512</v>
      </c>
      <c r="H5519">
        <f t="shared" ca="1" si="174"/>
        <v>-3.217620577079697E-3</v>
      </c>
    </row>
    <row r="5520" spans="7:8">
      <c r="G5520">
        <v>5513</v>
      </c>
      <c r="H5520">
        <f t="shared" ca="1" si="174"/>
        <v>3.5153944054707606E-2</v>
      </c>
    </row>
    <row r="5521" spans="7:8">
      <c r="G5521">
        <v>5514</v>
      </c>
      <c r="H5521">
        <f t="shared" ca="1" si="174"/>
        <v>6.0310835073899727E-2</v>
      </c>
    </row>
    <row r="5522" spans="7:8">
      <c r="G5522">
        <v>5515</v>
      </c>
      <c r="H5522">
        <f t="shared" ca="1" si="174"/>
        <v>-2.1290427747166565E-2</v>
      </c>
    </row>
    <row r="5523" spans="7:8">
      <c r="G5523">
        <v>5516</v>
      </c>
      <c r="H5523">
        <f t="shared" ca="1" si="174"/>
        <v>-6.4562185470899425E-2</v>
      </c>
    </row>
    <row r="5524" spans="7:8">
      <c r="G5524">
        <v>5517</v>
      </c>
      <c r="H5524">
        <f t="shared" ca="1" si="174"/>
        <v>2.2904980805388147E-2</v>
      </c>
    </row>
    <row r="5525" spans="7:8">
      <c r="G5525">
        <v>5518</v>
      </c>
      <c r="H5525">
        <f t="shared" ca="1" si="174"/>
        <v>-1.4031258317822606E-2</v>
      </c>
    </row>
    <row r="5526" spans="7:8">
      <c r="G5526">
        <v>5519</v>
      </c>
      <c r="H5526">
        <f t="shared" ca="1" si="174"/>
        <v>2.1762868730380063E-2</v>
      </c>
    </row>
    <row r="5527" spans="7:8">
      <c r="G5527">
        <v>5520</v>
      </c>
      <c r="H5527">
        <f t="shared" ca="1" si="174"/>
        <v>-1.3219957873695537E-2</v>
      </c>
    </row>
    <row r="5528" spans="7:8">
      <c r="G5528">
        <v>5521</v>
      </c>
      <c r="H5528">
        <f t="shared" ca="1" si="174"/>
        <v>-3.5362447427437008E-2</v>
      </c>
    </row>
    <row r="5529" spans="7:8">
      <c r="G5529">
        <v>5522</v>
      </c>
      <c r="H5529">
        <f t="shared" ca="1" si="174"/>
        <v>1.3941146124973212E-3</v>
      </c>
    </row>
    <row r="5530" spans="7:8">
      <c r="G5530">
        <v>5523</v>
      </c>
      <c r="H5530">
        <f t="shared" ca="1" si="174"/>
        <v>3.8167661774085482E-2</v>
      </c>
    </row>
    <row r="5531" spans="7:8">
      <c r="G5531">
        <v>5524</v>
      </c>
      <c r="H5531">
        <f t="shared" ca="1" si="174"/>
        <v>-3.3471587765128215E-2</v>
      </c>
    </row>
    <row r="5532" spans="7:8">
      <c r="G5532">
        <v>5525</v>
      </c>
      <c r="H5532">
        <f t="shared" ca="1" si="174"/>
        <v>1.0488346241019823E-2</v>
      </c>
    </row>
    <row r="5533" spans="7:8">
      <c r="G5533">
        <v>5526</v>
      </c>
      <c r="H5533">
        <f t="shared" ca="1" si="174"/>
        <v>5.8417627030933401E-2</v>
      </c>
    </row>
    <row r="5534" spans="7:8">
      <c r="G5534">
        <v>5527</v>
      </c>
      <c r="H5534">
        <f t="shared" ca="1" si="174"/>
        <v>5.1152444841131E-3</v>
      </c>
    </row>
    <row r="5535" spans="7:8">
      <c r="G5535">
        <v>5528</v>
      </c>
      <c r="H5535">
        <f t="shared" ca="1" si="174"/>
        <v>2.0136330451394336E-2</v>
      </c>
    </row>
    <row r="5536" spans="7:8">
      <c r="G5536">
        <v>5529</v>
      </c>
      <c r="H5536">
        <f t="shared" ca="1" si="174"/>
        <v>-1.4209023477178329E-2</v>
      </c>
    </row>
    <row r="5537" spans="7:8">
      <c r="G5537">
        <v>5530</v>
      </c>
      <c r="H5537">
        <f t="shared" ca="1" si="174"/>
        <v>5.3256299098380144E-2</v>
      </c>
    </row>
    <row r="5538" spans="7:8">
      <c r="G5538">
        <v>5531</v>
      </c>
      <c r="H5538">
        <f t="shared" ca="1" si="174"/>
        <v>-2.1490239098642443E-2</v>
      </c>
    </row>
    <row r="5539" spans="7:8">
      <c r="G5539">
        <v>5532</v>
      </c>
      <c r="H5539">
        <f t="shared" ca="1" si="174"/>
        <v>1.7350079094719587E-2</v>
      </c>
    </row>
    <row r="5540" spans="7:8">
      <c r="G5540">
        <v>5533</v>
      </c>
      <c r="H5540">
        <f t="shared" ca="1" si="174"/>
        <v>4.310916661828839E-2</v>
      </c>
    </row>
    <row r="5541" spans="7:8">
      <c r="G5541">
        <v>5534</v>
      </c>
      <c r="H5541">
        <f t="shared" ca="1" si="174"/>
        <v>-3.403262536582518E-4</v>
      </c>
    </row>
    <row r="5542" spans="7:8">
      <c r="G5542">
        <v>5535</v>
      </c>
      <c r="H5542">
        <f t="shared" ca="1" si="174"/>
        <v>2.9228904611514506E-2</v>
      </c>
    </row>
    <row r="5543" spans="7:8">
      <c r="G5543">
        <v>5536</v>
      </c>
      <c r="H5543">
        <f t="shared" ca="1" si="174"/>
        <v>-5.5720630711125652E-2</v>
      </c>
    </row>
    <row r="5544" spans="7:8">
      <c r="G5544">
        <v>5537</v>
      </c>
      <c r="H5544">
        <f t="shared" ca="1" si="174"/>
        <v>-3.2271181447816155E-2</v>
      </c>
    </row>
    <row r="5545" spans="7:8">
      <c r="G5545">
        <v>5538</v>
      </c>
      <c r="H5545">
        <f t="shared" ca="1" si="174"/>
        <v>1.181668921394351E-2</v>
      </c>
    </row>
    <row r="5546" spans="7:8">
      <c r="G5546">
        <v>5539</v>
      </c>
      <c r="H5546">
        <f t="shared" ca="1" si="174"/>
        <v>-4.9971072053496268E-2</v>
      </c>
    </row>
    <row r="5547" spans="7:8">
      <c r="G5547">
        <v>5540</v>
      </c>
      <c r="H5547">
        <f t="shared" ca="1" si="174"/>
        <v>-1.9795836689096096E-3</v>
      </c>
    </row>
    <row r="5548" spans="7:8">
      <c r="G5548">
        <v>5541</v>
      </c>
      <c r="H5548">
        <f t="shared" ca="1" si="174"/>
        <v>1.1599249556251627E-2</v>
      </c>
    </row>
    <row r="5549" spans="7:8">
      <c r="G5549">
        <v>5542</v>
      </c>
      <c r="H5549">
        <f t="shared" ca="1" si="174"/>
        <v>-5.7365804972585081E-2</v>
      </c>
    </row>
    <row r="5550" spans="7:8">
      <c r="G5550">
        <v>5543</v>
      </c>
      <c r="H5550">
        <f t="shared" ca="1" si="174"/>
        <v>1.9985385982262027E-2</v>
      </c>
    </row>
    <row r="5551" spans="7:8">
      <c r="G5551">
        <v>5544</v>
      </c>
      <c r="H5551">
        <f t="shared" ca="1" si="174"/>
        <v>8.7055151394175578E-3</v>
      </c>
    </row>
    <row r="5552" spans="7:8">
      <c r="G5552">
        <v>5545</v>
      </c>
      <c r="H5552">
        <f t="shared" ca="1" si="174"/>
        <v>-2.4648245289007286E-2</v>
      </c>
    </row>
    <row r="5553" spans="7:8">
      <c r="G5553">
        <v>5546</v>
      </c>
      <c r="H5553">
        <f t="shared" ca="1" si="174"/>
        <v>-5.8101576632174027E-3</v>
      </c>
    </row>
    <row r="5554" spans="7:8">
      <c r="G5554">
        <v>5547</v>
      </c>
      <c r="H5554">
        <f t="shared" ca="1" si="174"/>
        <v>-4.8912063776822057E-2</v>
      </c>
    </row>
    <row r="5555" spans="7:8">
      <c r="G5555">
        <v>5548</v>
      </c>
      <c r="H5555">
        <f t="shared" ca="1" si="174"/>
        <v>3.5268453636687256E-3</v>
      </c>
    </row>
    <row r="5556" spans="7:8">
      <c r="G5556">
        <v>5549</v>
      </c>
      <c r="H5556">
        <f t="shared" ca="1" si="174"/>
        <v>-3.4626480330741782E-2</v>
      </c>
    </row>
    <row r="5557" spans="7:8">
      <c r="G5557">
        <v>5550</v>
      </c>
      <c r="H5557">
        <f t="shared" ca="1" si="174"/>
        <v>-1.5923313161327234E-2</v>
      </c>
    </row>
    <row r="5558" spans="7:8">
      <c r="G5558">
        <v>5551</v>
      </c>
      <c r="H5558">
        <f t="shared" ca="1" si="174"/>
        <v>3.2322417185738486E-2</v>
      </c>
    </row>
    <row r="5559" spans="7:8">
      <c r="G5559">
        <v>5552</v>
      </c>
      <c r="H5559">
        <f t="shared" ca="1" si="174"/>
        <v>-1.8002137171524334E-2</v>
      </c>
    </row>
    <row r="5560" spans="7:8">
      <c r="G5560">
        <v>5553</v>
      </c>
      <c r="H5560">
        <f t="shared" ca="1" si="174"/>
        <v>6.702188679729197E-3</v>
      </c>
    </row>
    <row r="5561" spans="7:8">
      <c r="G5561">
        <v>5554</v>
      </c>
      <c r="H5561">
        <f t="shared" ca="1" si="174"/>
        <v>2.8461264103934514E-2</v>
      </c>
    </row>
    <row r="5562" spans="7:8">
      <c r="G5562">
        <v>5555</v>
      </c>
      <c r="H5562">
        <f t="shared" ca="1" si="174"/>
        <v>-2.3337146254060113E-2</v>
      </c>
    </row>
    <row r="5563" spans="7:8">
      <c r="G5563">
        <v>5556</v>
      </c>
      <c r="H5563">
        <f t="shared" ca="1" si="174"/>
        <v>3.555128100647683E-2</v>
      </c>
    </row>
    <row r="5564" spans="7:8">
      <c r="G5564">
        <v>5557</v>
      </c>
      <c r="H5564">
        <f t="shared" ca="1" si="174"/>
        <v>-8.8037831834274563E-2</v>
      </c>
    </row>
    <row r="5565" spans="7:8">
      <c r="G5565">
        <v>5558</v>
      </c>
      <c r="H5565">
        <f t="shared" ca="1" si="174"/>
        <v>-8.6597280878811148E-2</v>
      </c>
    </row>
    <row r="5566" spans="7:8">
      <c r="G5566">
        <v>5559</v>
      </c>
      <c r="H5566">
        <f t="shared" ca="1" si="174"/>
        <v>-1.471049240254026E-2</v>
      </c>
    </row>
    <row r="5567" spans="7:8">
      <c r="G5567">
        <v>5560</v>
      </c>
      <c r="H5567">
        <f t="shared" ca="1" si="174"/>
        <v>1.8296422088661279E-2</v>
      </c>
    </row>
    <row r="5568" spans="7:8">
      <c r="G5568">
        <v>5561</v>
      </c>
      <c r="H5568">
        <f t="shared" ca="1" si="174"/>
        <v>-7.0015307811178264E-3</v>
      </c>
    </row>
    <row r="5569" spans="7:8">
      <c r="G5569">
        <v>5562</v>
      </c>
      <c r="H5569">
        <f t="shared" ca="1" si="174"/>
        <v>-9.9029503921715892E-3</v>
      </c>
    </row>
    <row r="5570" spans="7:8">
      <c r="G5570">
        <v>5563</v>
      </c>
      <c r="H5570">
        <f t="shared" ca="1" si="174"/>
        <v>1.797151704414332E-2</v>
      </c>
    </row>
    <row r="5571" spans="7:8">
      <c r="G5571">
        <v>5564</v>
      </c>
      <c r="H5571">
        <f t="shared" ca="1" si="174"/>
        <v>-1.2520893474839435E-2</v>
      </c>
    </row>
    <row r="5572" spans="7:8">
      <c r="G5572">
        <v>5565</v>
      </c>
      <c r="H5572">
        <f t="shared" ca="1" si="174"/>
        <v>1.4305735132555118E-2</v>
      </c>
    </row>
    <row r="5573" spans="7:8">
      <c r="G5573">
        <v>5566</v>
      </c>
      <c r="H5573">
        <f t="shared" ca="1" si="174"/>
        <v>-1.2836753317122052E-3</v>
      </c>
    </row>
    <row r="5574" spans="7:8">
      <c r="G5574">
        <v>5567</v>
      </c>
      <c r="H5574">
        <f t="shared" ca="1" si="174"/>
        <v>-7.9545951164591636E-2</v>
      </c>
    </row>
    <row r="5575" spans="7:8">
      <c r="G5575">
        <v>5568</v>
      </c>
      <c r="H5575">
        <f t="shared" ca="1" si="174"/>
        <v>-4.5232023399390565E-3</v>
      </c>
    </row>
    <row r="5576" spans="7:8">
      <c r="G5576">
        <v>5569</v>
      </c>
      <c r="H5576">
        <f t="shared" ca="1" si="174"/>
        <v>3.5701032795889771E-2</v>
      </c>
    </row>
    <row r="5577" spans="7:8">
      <c r="G5577">
        <v>5570</v>
      </c>
      <c r="H5577">
        <f t="shared" ref="H5577:H5640" ca="1" si="175">_xlfn.NORM.INV(RAND(),N$9,N$10)</f>
        <v>4.0967573603905044E-2</v>
      </c>
    </row>
    <row r="5578" spans="7:8">
      <c r="G5578">
        <v>5571</v>
      </c>
      <c r="H5578">
        <f t="shared" ca="1" si="175"/>
        <v>-3.9361613981935849E-2</v>
      </c>
    </row>
    <row r="5579" spans="7:8">
      <c r="G5579">
        <v>5572</v>
      </c>
      <c r="H5579">
        <f t="shared" ca="1" si="175"/>
        <v>-1.2504395256039722E-2</v>
      </c>
    </row>
    <row r="5580" spans="7:8">
      <c r="G5580">
        <v>5573</v>
      </c>
      <c r="H5580">
        <f t="shared" ca="1" si="175"/>
        <v>-1.1568501533071604E-2</v>
      </c>
    </row>
    <row r="5581" spans="7:8">
      <c r="G5581">
        <v>5574</v>
      </c>
      <c r="H5581">
        <f t="shared" ca="1" si="175"/>
        <v>-2.0618036056618088E-2</v>
      </c>
    </row>
    <row r="5582" spans="7:8">
      <c r="G5582">
        <v>5575</v>
      </c>
      <c r="H5582">
        <f t="shared" ca="1" si="175"/>
        <v>2.286979664032749E-2</v>
      </c>
    </row>
    <row r="5583" spans="7:8">
      <c r="G5583">
        <v>5576</v>
      </c>
      <c r="H5583">
        <f t="shared" ca="1" si="175"/>
        <v>1.7336124866529697E-2</v>
      </c>
    </row>
    <row r="5584" spans="7:8">
      <c r="G5584">
        <v>5577</v>
      </c>
      <c r="H5584">
        <f t="shared" ca="1" si="175"/>
        <v>-1.2850308848281415E-2</v>
      </c>
    </row>
    <row r="5585" spans="7:8">
      <c r="G5585">
        <v>5578</v>
      </c>
      <c r="H5585">
        <f t="shared" ca="1" si="175"/>
        <v>1.3093493297421367E-2</v>
      </c>
    </row>
    <row r="5586" spans="7:8">
      <c r="G5586">
        <v>5579</v>
      </c>
      <c r="H5586">
        <f t="shared" ca="1" si="175"/>
        <v>5.2279924099161218E-3</v>
      </c>
    </row>
    <row r="5587" spans="7:8">
      <c r="G5587">
        <v>5580</v>
      </c>
      <c r="H5587">
        <f t="shared" ca="1" si="175"/>
        <v>-5.5886342588690281E-3</v>
      </c>
    </row>
    <row r="5588" spans="7:8">
      <c r="G5588">
        <v>5581</v>
      </c>
      <c r="H5588">
        <f t="shared" ca="1" si="175"/>
        <v>-1.6138556678349288E-2</v>
      </c>
    </row>
    <row r="5589" spans="7:8">
      <c r="G5589">
        <v>5582</v>
      </c>
      <c r="H5589">
        <f t="shared" ca="1" si="175"/>
        <v>1.3967578045940643E-2</v>
      </c>
    </row>
    <row r="5590" spans="7:8">
      <c r="G5590">
        <v>5583</v>
      </c>
      <c r="H5590">
        <f t="shared" ca="1" si="175"/>
        <v>-1.3417570987478379E-2</v>
      </c>
    </row>
    <row r="5591" spans="7:8">
      <c r="G5591">
        <v>5584</v>
      </c>
      <c r="H5591">
        <f t="shared" ca="1" si="175"/>
        <v>-7.7402925878462042E-3</v>
      </c>
    </row>
    <row r="5592" spans="7:8">
      <c r="G5592">
        <v>5585</v>
      </c>
      <c r="H5592">
        <f t="shared" ca="1" si="175"/>
        <v>6.461330380539744E-2</v>
      </c>
    </row>
    <row r="5593" spans="7:8">
      <c r="G5593">
        <v>5586</v>
      </c>
      <c r="H5593">
        <f t="shared" ca="1" si="175"/>
        <v>-3.2683310960054709E-2</v>
      </c>
    </row>
    <row r="5594" spans="7:8">
      <c r="G5594">
        <v>5587</v>
      </c>
      <c r="H5594">
        <f t="shared" ca="1" si="175"/>
        <v>-2.8011172447964767E-2</v>
      </c>
    </row>
    <row r="5595" spans="7:8">
      <c r="G5595">
        <v>5588</v>
      </c>
      <c r="H5595">
        <f t="shared" ca="1" si="175"/>
        <v>8.2948460027822794E-3</v>
      </c>
    </row>
    <row r="5596" spans="7:8">
      <c r="G5596">
        <v>5589</v>
      </c>
      <c r="H5596">
        <f t="shared" ca="1" si="175"/>
        <v>-4.3499184161322813E-2</v>
      </c>
    </row>
    <row r="5597" spans="7:8">
      <c r="G5597">
        <v>5590</v>
      </c>
      <c r="H5597">
        <f t="shared" ca="1" si="175"/>
        <v>-1.788185171516057E-2</v>
      </c>
    </row>
    <row r="5598" spans="7:8">
      <c r="G5598">
        <v>5591</v>
      </c>
      <c r="H5598">
        <f t="shared" ca="1" si="175"/>
        <v>-2.6797838741777234E-2</v>
      </c>
    </row>
    <row r="5599" spans="7:8">
      <c r="G5599">
        <v>5592</v>
      </c>
      <c r="H5599">
        <f t="shared" ca="1" si="175"/>
        <v>-6.8310976597684328E-2</v>
      </c>
    </row>
    <row r="5600" spans="7:8">
      <c r="G5600">
        <v>5593</v>
      </c>
      <c r="H5600">
        <f t="shared" ca="1" si="175"/>
        <v>-1.6525446401012851E-2</v>
      </c>
    </row>
    <row r="5601" spans="7:8">
      <c r="G5601">
        <v>5594</v>
      </c>
      <c r="H5601">
        <f t="shared" ca="1" si="175"/>
        <v>-5.4108402713671483E-2</v>
      </c>
    </row>
    <row r="5602" spans="7:8">
      <c r="G5602">
        <v>5595</v>
      </c>
      <c r="H5602">
        <f t="shared" ca="1" si="175"/>
        <v>2.8933254055170863E-2</v>
      </c>
    </row>
    <row r="5603" spans="7:8">
      <c r="G5603">
        <v>5596</v>
      </c>
      <c r="H5603">
        <f t="shared" ca="1" si="175"/>
        <v>3.8272443454741255E-2</v>
      </c>
    </row>
    <row r="5604" spans="7:8">
      <c r="G5604">
        <v>5597</v>
      </c>
      <c r="H5604">
        <f t="shared" ca="1" si="175"/>
        <v>-2.0506246008869192E-2</v>
      </c>
    </row>
    <row r="5605" spans="7:8">
      <c r="G5605">
        <v>5598</v>
      </c>
      <c r="H5605">
        <f t="shared" ca="1" si="175"/>
        <v>6.7561674982151834E-2</v>
      </c>
    </row>
    <row r="5606" spans="7:8">
      <c r="G5606">
        <v>5599</v>
      </c>
      <c r="H5606">
        <f t="shared" ca="1" si="175"/>
        <v>-4.9689618710710245E-2</v>
      </c>
    </row>
    <row r="5607" spans="7:8">
      <c r="G5607">
        <v>5600</v>
      </c>
      <c r="H5607">
        <f t="shared" ca="1" si="175"/>
        <v>3.1475679966743689E-3</v>
      </c>
    </row>
    <row r="5608" spans="7:8">
      <c r="G5608">
        <v>5601</v>
      </c>
      <c r="H5608">
        <f t="shared" ca="1" si="175"/>
        <v>3.5649823552178599E-2</v>
      </c>
    </row>
    <row r="5609" spans="7:8">
      <c r="G5609">
        <v>5602</v>
      </c>
      <c r="H5609">
        <f t="shared" ca="1" si="175"/>
        <v>-6.5483014794102526E-2</v>
      </c>
    </row>
    <row r="5610" spans="7:8">
      <c r="G5610">
        <v>5603</v>
      </c>
      <c r="H5610">
        <f t="shared" ca="1" si="175"/>
        <v>-2.2618427466419146E-2</v>
      </c>
    </row>
    <row r="5611" spans="7:8">
      <c r="G5611">
        <v>5604</v>
      </c>
      <c r="H5611">
        <f t="shared" ca="1" si="175"/>
        <v>2.5187666619792073E-2</v>
      </c>
    </row>
    <row r="5612" spans="7:8">
      <c r="G5612">
        <v>5605</v>
      </c>
      <c r="H5612">
        <f t="shared" ca="1" si="175"/>
        <v>8.0719404053816741E-3</v>
      </c>
    </row>
    <row r="5613" spans="7:8">
      <c r="G5613">
        <v>5606</v>
      </c>
      <c r="H5613">
        <f t="shared" ca="1" si="175"/>
        <v>-3.5997644502263657E-2</v>
      </c>
    </row>
    <row r="5614" spans="7:8">
      <c r="G5614">
        <v>5607</v>
      </c>
      <c r="H5614">
        <f t="shared" ca="1" si="175"/>
        <v>3.8590271395709107E-2</v>
      </c>
    </row>
    <row r="5615" spans="7:8">
      <c r="G5615">
        <v>5608</v>
      </c>
      <c r="H5615">
        <f t="shared" ca="1" si="175"/>
        <v>-3.4371332525356671E-3</v>
      </c>
    </row>
    <row r="5616" spans="7:8">
      <c r="G5616">
        <v>5609</v>
      </c>
      <c r="H5616">
        <f t="shared" ca="1" si="175"/>
        <v>2.9762616024478168E-2</v>
      </c>
    </row>
    <row r="5617" spans="7:8">
      <c r="G5617">
        <v>5610</v>
      </c>
      <c r="H5617">
        <f t="shared" ca="1" si="175"/>
        <v>-3.1212653743601425E-3</v>
      </c>
    </row>
    <row r="5618" spans="7:8">
      <c r="G5618">
        <v>5611</v>
      </c>
      <c r="H5618">
        <f t="shared" ca="1" si="175"/>
        <v>1.1312816531333886E-2</v>
      </c>
    </row>
    <row r="5619" spans="7:8">
      <c r="G5619">
        <v>5612</v>
      </c>
      <c r="H5619">
        <f t="shared" ca="1" si="175"/>
        <v>3.5151562134861833E-3</v>
      </c>
    </row>
    <row r="5620" spans="7:8">
      <c r="G5620">
        <v>5613</v>
      </c>
      <c r="H5620">
        <f t="shared" ca="1" si="175"/>
        <v>4.498840154176996E-2</v>
      </c>
    </row>
    <row r="5621" spans="7:8">
      <c r="G5621">
        <v>5614</v>
      </c>
      <c r="H5621">
        <f t="shared" ca="1" si="175"/>
        <v>-1.2450879194245678E-2</v>
      </c>
    </row>
    <row r="5622" spans="7:8">
      <c r="G5622">
        <v>5615</v>
      </c>
      <c r="H5622">
        <f t="shared" ca="1" si="175"/>
        <v>-4.3042147487222626E-2</v>
      </c>
    </row>
    <row r="5623" spans="7:8">
      <c r="G5623">
        <v>5616</v>
      </c>
      <c r="H5623">
        <f t="shared" ca="1" si="175"/>
        <v>1.8696235919435894E-2</v>
      </c>
    </row>
    <row r="5624" spans="7:8">
      <c r="G5624">
        <v>5617</v>
      </c>
      <c r="H5624">
        <f t="shared" ca="1" si="175"/>
        <v>-7.6333030113422094E-3</v>
      </c>
    </row>
    <row r="5625" spans="7:8">
      <c r="G5625">
        <v>5618</v>
      </c>
      <c r="H5625">
        <f t="shared" ca="1" si="175"/>
        <v>2.9177145986739844E-2</v>
      </c>
    </row>
    <row r="5626" spans="7:8">
      <c r="G5626">
        <v>5619</v>
      </c>
      <c r="H5626">
        <f t="shared" ca="1" si="175"/>
        <v>2.3044202594808504E-2</v>
      </c>
    </row>
    <row r="5627" spans="7:8">
      <c r="G5627">
        <v>5620</v>
      </c>
      <c r="H5627">
        <f t="shared" ca="1" si="175"/>
        <v>-2.7649451587400762E-2</v>
      </c>
    </row>
    <row r="5628" spans="7:8">
      <c r="G5628">
        <v>5621</v>
      </c>
      <c r="H5628">
        <f t="shared" ca="1" si="175"/>
        <v>2.5777782494200145E-2</v>
      </c>
    </row>
    <row r="5629" spans="7:8">
      <c r="G5629">
        <v>5622</v>
      </c>
      <c r="H5629">
        <f t="shared" ca="1" si="175"/>
        <v>2.4732274269077707E-2</v>
      </c>
    </row>
    <row r="5630" spans="7:8">
      <c r="G5630">
        <v>5623</v>
      </c>
      <c r="H5630">
        <f t="shared" ca="1" si="175"/>
        <v>1.0978566533600251E-2</v>
      </c>
    </row>
    <row r="5631" spans="7:8">
      <c r="G5631">
        <v>5624</v>
      </c>
      <c r="H5631">
        <f t="shared" ca="1" si="175"/>
        <v>-2.2126496872215816E-2</v>
      </c>
    </row>
    <row r="5632" spans="7:8">
      <c r="G5632">
        <v>5625</v>
      </c>
      <c r="H5632">
        <f t="shared" ca="1" si="175"/>
        <v>4.2546578538389312E-3</v>
      </c>
    </row>
    <row r="5633" spans="7:8">
      <c r="G5633">
        <v>5626</v>
      </c>
      <c r="H5633">
        <f t="shared" ca="1" si="175"/>
        <v>-1.8046379191808928E-2</v>
      </c>
    </row>
    <row r="5634" spans="7:8">
      <c r="G5634">
        <v>5627</v>
      </c>
      <c r="H5634">
        <f t="shared" ca="1" si="175"/>
        <v>2.1978897618415809E-2</v>
      </c>
    </row>
    <row r="5635" spans="7:8">
      <c r="G5635">
        <v>5628</v>
      </c>
      <c r="H5635">
        <f t="shared" ca="1" si="175"/>
        <v>-1.5985003395634488E-2</v>
      </c>
    </row>
    <row r="5636" spans="7:8">
      <c r="G5636">
        <v>5629</v>
      </c>
      <c r="H5636">
        <f t="shared" ca="1" si="175"/>
        <v>5.0421613606150127E-2</v>
      </c>
    </row>
    <row r="5637" spans="7:8">
      <c r="G5637">
        <v>5630</v>
      </c>
      <c r="H5637">
        <f t="shared" ca="1" si="175"/>
        <v>2.7475476935389976E-2</v>
      </c>
    </row>
    <row r="5638" spans="7:8">
      <c r="G5638">
        <v>5631</v>
      </c>
      <c r="H5638">
        <f t="shared" ca="1" si="175"/>
        <v>1.9185469833105106E-2</v>
      </c>
    </row>
    <row r="5639" spans="7:8">
      <c r="G5639">
        <v>5632</v>
      </c>
      <c r="H5639">
        <f t="shared" ca="1" si="175"/>
        <v>-3.7388831110785184E-2</v>
      </c>
    </row>
    <row r="5640" spans="7:8">
      <c r="G5640">
        <v>5633</v>
      </c>
      <c r="H5640">
        <f t="shared" ca="1" si="175"/>
        <v>2.3833988512386502E-2</v>
      </c>
    </row>
    <row r="5641" spans="7:8">
      <c r="G5641">
        <v>5634</v>
      </c>
      <c r="H5641">
        <f t="shared" ref="H5641:H5704" ca="1" si="176">_xlfn.NORM.INV(RAND(),N$9,N$10)</f>
        <v>1.8646004607271241E-2</v>
      </c>
    </row>
    <row r="5642" spans="7:8">
      <c r="G5642">
        <v>5635</v>
      </c>
      <c r="H5642">
        <f t="shared" ca="1" si="176"/>
        <v>-4.9625472600666833E-2</v>
      </c>
    </row>
    <row r="5643" spans="7:8">
      <c r="G5643">
        <v>5636</v>
      </c>
      <c r="H5643">
        <f t="shared" ca="1" si="176"/>
        <v>2.7875384275917292E-2</v>
      </c>
    </row>
    <row r="5644" spans="7:8">
      <c r="G5644">
        <v>5637</v>
      </c>
      <c r="H5644">
        <f t="shared" ca="1" si="176"/>
        <v>-2.1248767273988358E-2</v>
      </c>
    </row>
    <row r="5645" spans="7:8">
      <c r="G5645">
        <v>5638</v>
      </c>
      <c r="H5645">
        <f t="shared" ca="1" si="176"/>
        <v>9.518876152341529E-3</v>
      </c>
    </row>
    <row r="5646" spans="7:8">
      <c r="G5646">
        <v>5639</v>
      </c>
      <c r="H5646">
        <f t="shared" ca="1" si="176"/>
        <v>-2.3207850773117388E-2</v>
      </c>
    </row>
    <row r="5647" spans="7:8">
      <c r="G5647">
        <v>5640</v>
      </c>
      <c r="H5647">
        <f t="shared" ca="1" si="176"/>
        <v>-1.0194461299894052E-2</v>
      </c>
    </row>
    <row r="5648" spans="7:8">
      <c r="G5648">
        <v>5641</v>
      </c>
      <c r="H5648">
        <f t="shared" ca="1" si="176"/>
        <v>-8.3030512039073828E-3</v>
      </c>
    </row>
    <row r="5649" spans="7:8">
      <c r="G5649">
        <v>5642</v>
      </c>
      <c r="H5649">
        <f t="shared" ca="1" si="176"/>
        <v>-5.3640886183594014E-3</v>
      </c>
    </row>
    <row r="5650" spans="7:8">
      <c r="G5650">
        <v>5643</v>
      </c>
      <c r="H5650">
        <f t="shared" ca="1" si="176"/>
        <v>-5.6764789678443927E-3</v>
      </c>
    </row>
    <row r="5651" spans="7:8">
      <c r="G5651">
        <v>5644</v>
      </c>
      <c r="H5651">
        <f t="shared" ca="1" si="176"/>
        <v>-5.0789989192031766E-2</v>
      </c>
    </row>
    <row r="5652" spans="7:8">
      <c r="G5652">
        <v>5645</v>
      </c>
      <c r="H5652">
        <f t="shared" ca="1" si="176"/>
        <v>-1.4771562626572232E-2</v>
      </c>
    </row>
    <row r="5653" spans="7:8">
      <c r="G5653">
        <v>5646</v>
      </c>
      <c r="H5653">
        <f t="shared" ca="1" si="176"/>
        <v>2.3583645045954636E-2</v>
      </c>
    </row>
    <row r="5654" spans="7:8">
      <c r="G5654">
        <v>5647</v>
      </c>
      <c r="H5654">
        <f t="shared" ca="1" si="176"/>
        <v>1.0743596737859986E-2</v>
      </c>
    </row>
    <row r="5655" spans="7:8">
      <c r="G5655">
        <v>5648</v>
      </c>
      <c r="H5655">
        <f t="shared" ca="1" si="176"/>
        <v>1.8257828847700212E-2</v>
      </c>
    </row>
    <row r="5656" spans="7:8">
      <c r="G5656">
        <v>5649</v>
      </c>
      <c r="H5656">
        <f t="shared" ca="1" si="176"/>
        <v>-1.3745814173929304E-2</v>
      </c>
    </row>
    <row r="5657" spans="7:8">
      <c r="G5657">
        <v>5650</v>
      </c>
      <c r="H5657">
        <f t="shared" ca="1" si="176"/>
        <v>2.9031554422507878E-3</v>
      </c>
    </row>
    <row r="5658" spans="7:8">
      <c r="G5658">
        <v>5651</v>
      </c>
      <c r="H5658">
        <f t="shared" ca="1" si="176"/>
        <v>2.0883864622938217E-2</v>
      </c>
    </row>
    <row r="5659" spans="7:8">
      <c r="G5659">
        <v>5652</v>
      </c>
      <c r="H5659">
        <f t="shared" ca="1" si="176"/>
        <v>-2.7680705537314477E-4</v>
      </c>
    </row>
    <row r="5660" spans="7:8">
      <c r="G5660">
        <v>5653</v>
      </c>
      <c r="H5660">
        <f t="shared" ca="1" si="176"/>
        <v>-2.7461218357186793E-2</v>
      </c>
    </row>
    <row r="5661" spans="7:8">
      <c r="G5661">
        <v>5654</v>
      </c>
      <c r="H5661">
        <f t="shared" ca="1" si="176"/>
        <v>3.6323172899527426E-2</v>
      </c>
    </row>
    <row r="5662" spans="7:8">
      <c r="G5662">
        <v>5655</v>
      </c>
      <c r="H5662">
        <f t="shared" ca="1" si="176"/>
        <v>-6.1544323318991151E-2</v>
      </c>
    </row>
    <row r="5663" spans="7:8">
      <c r="G5663">
        <v>5656</v>
      </c>
      <c r="H5663">
        <f t="shared" ca="1" si="176"/>
        <v>2.1929158897711241E-3</v>
      </c>
    </row>
    <row r="5664" spans="7:8">
      <c r="G5664">
        <v>5657</v>
      </c>
      <c r="H5664">
        <f t="shared" ca="1" si="176"/>
        <v>5.1078337526533537E-3</v>
      </c>
    </row>
    <row r="5665" spans="7:8">
      <c r="G5665">
        <v>5658</v>
      </c>
      <c r="H5665">
        <f t="shared" ca="1" si="176"/>
        <v>3.570469923491678E-2</v>
      </c>
    </row>
    <row r="5666" spans="7:8">
      <c r="G5666">
        <v>5659</v>
      </c>
      <c r="H5666">
        <f t="shared" ca="1" si="176"/>
        <v>-2.8560916162988191E-2</v>
      </c>
    </row>
    <row r="5667" spans="7:8">
      <c r="G5667">
        <v>5660</v>
      </c>
      <c r="H5667">
        <f t="shared" ca="1" si="176"/>
        <v>-2.3189668520257278E-2</v>
      </c>
    </row>
    <row r="5668" spans="7:8">
      <c r="G5668">
        <v>5661</v>
      </c>
      <c r="H5668">
        <f t="shared" ca="1" si="176"/>
        <v>-2.0280484236948136E-2</v>
      </c>
    </row>
    <row r="5669" spans="7:8">
      <c r="G5669">
        <v>5662</v>
      </c>
      <c r="H5669">
        <f t="shared" ca="1" si="176"/>
        <v>3.4973426234175979E-2</v>
      </c>
    </row>
    <row r="5670" spans="7:8">
      <c r="G5670">
        <v>5663</v>
      </c>
      <c r="H5670">
        <f t="shared" ca="1" si="176"/>
        <v>-3.4306135876354976E-2</v>
      </c>
    </row>
    <row r="5671" spans="7:8">
      <c r="G5671">
        <v>5664</v>
      </c>
      <c r="H5671">
        <f t="shared" ca="1" si="176"/>
        <v>6.2892799661013826E-2</v>
      </c>
    </row>
    <row r="5672" spans="7:8">
      <c r="G5672">
        <v>5665</v>
      </c>
      <c r="H5672">
        <f t="shared" ca="1" si="176"/>
        <v>-3.4779841290055707E-2</v>
      </c>
    </row>
    <row r="5673" spans="7:8">
      <c r="G5673">
        <v>5666</v>
      </c>
      <c r="H5673">
        <f t="shared" ca="1" si="176"/>
        <v>3.9394376901099861E-3</v>
      </c>
    </row>
    <row r="5674" spans="7:8">
      <c r="G5674">
        <v>5667</v>
      </c>
      <c r="H5674">
        <f t="shared" ca="1" si="176"/>
        <v>4.7639264659538119E-2</v>
      </c>
    </row>
    <row r="5675" spans="7:8">
      <c r="G5675">
        <v>5668</v>
      </c>
      <c r="H5675">
        <f t="shared" ca="1" si="176"/>
        <v>-5.1490689750777821E-2</v>
      </c>
    </row>
    <row r="5676" spans="7:8">
      <c r="G5676">
        <v>5669</v>
      </c>
      <c r="H5676">
        <f t="shared" ca="1" si="176"/>
        <v>-6.0591216225006066E-2</v>
      </c>
    </row>
    <row r="5677" spans="7:8">
      <c r="G5677">
        <v>5670</v>
      </c>
      <c r="H5677">
        <f t="shared" ca="1" si="176"/>
        <v>-1.4919876576372658E-2</v>
      </c>
    </row>
    <row r="5678" spans="7:8">
      <c r="G5678">
        <v>5671</v>
      </c>
      <c r="H5678">
        <f t="shared" ca="1" si="176"/>
        <v>1.5069772074794688E-2</v>
      </c>
    </row>
    <row r="5679" spans="7:8">
      <c r="G5679">
        <v>5672</v>
      </c>
      <c r="H5679">
        <f t="shared" ca="1" si="176"/>
        <v>-3.9813120167120367E-2</v>
      </c>
    </row>
    <row r="5680" spans="7:8">
      <c r="G5680">
        <v>5673</v>
      </c>
      <c r="H5680">
        <f t="shared" ca="1" si="176"/>
        <v>-1.3789855350713781E-2</v>
      </c>
    </row>
    <row r="5681" spans="7:8">
      <c r="G5681">
        <v>5674</v>
      </c>
      <c r="H5681">
        <f t="shared" ca="1" si="176"/>
        <v>2.4297070946604639E-2</v>
      </c>
    </row>
    <row r="5682" spans="7:8">
      <c r="G5682">
        <v>5675</v>
      </c>
      <c r="H5682">
        <f t="shared" ca="1" si="176"/>
        <v>-5.8478895295121626E-3</v>
      </c>
    </row>
    <row r="5683" spans="7:8">
      <c r="G5683">
        <v>5676</v>
      </c>
      <c r="H5683">
        <f t="shared" ca="1" si="176"/>
        <v>2.9969676848161462E-2</v>
      </c>
    </row>
    <row r="5684" spans="7:8">
      <c r="G5684">
        <v>5677</v>
      </c>
      <c r="H5684">
        <f t="shared" ca="1" si="176"/>
        <v>2.647003871757107E-2</v>
      </c>
    </row>
    <row r="5685" spans="7:8">
      <c r="G5685">
        <v>5678</v>
      </c>
      <c r="H5685">
        <f t="shared" ca="1" si="176"/>
        <v>2.1253101963387998E-2</v>
      </c>
    </row>
    <row r="5686" spans="7:8">
      <c r="G5686">
        <v>5679</v>
      </c>
      <c r="H5686">
        <f t="shared" ca="1" si="176"/>
        <v>-3.2471791529440651E-2</v>
      </c>
    </row>
    <row r="5687" spans="7:8">
      <c r="G5687">
        <v>5680</v>
      </c>
      <c r="H5687">
        <f t="shared" ca="1" si="176"/>
        <v>-1.9885702605045061E-2</v>
      </c>
    </row>
    <row r="5688" spans="7:8">
      <c r="G5688">
        <v>5681</v>
      </c>
      <c r="H5688">
        <f t="shared" ca="1" si="176"/>
        <v>2.106616154836018E-2</v>
      </c>
    </row>
    <row r="5689" spans="7:8">
      <c r="G5689">
        <v>5682</v>
      </c>
      <c r="H5689">
        <f t="shared" ca="1" si="176"/>
        <v>-5.6424940176788854E-2</v>
      </c>
    </row>
    <row r="5690" spans="7:8">
      <c r="G5690">
        <v>5683</v>
      </c>
      <c r="H5690">
        <f t="shared" ca="1" si="176"/>
        <v>-1.7457226073542938E-2</v>
      </c>
    </row>
    <row r="5691" spans="7:8">
      <c r="G5691">
        <v>5684</v>
      </c>
      <c r="H5691">
        <f t="shared" ca="1" si="176"/>
        <v>2.3258472492364284E-2</v>
      </c>
    </row>
    <row r="5692" spans="7:8">
      <c r="G5692">
        <v>5685</v>
      </c>
      <c r="H5692">
        <f t="shared" ca="1" si="176"/>
        <v>3.7121801072027158E-2</v>
      </c>
    </row>
    <row r="5693" spans="7:8">
      <c r="G5693">
        <v>5686</v>
      </c>
      <c r="H5693">
        <f t="shared" ca="1" si="176"/>
        <v>-3.8154047909088114E-2</v>
      </c>
    </row>
    <row r="5694" spans="7:8">
      <c r="G5694">
        <v>5687</v>
      </c>
      <c r="H5694">
        <f t="shared" ca="1" si="176"/>
        <v>1.0045916286632166E-2</v>
      </c>
    </row>
    <row r="5695" spans="7:8">
      <c r="G5695">
        <v>5688</v>
      </c>
      <c r="H5695">
        <f t="shared" ca="1" si="176"/>
        <v>4.8599934656316769E-2</v>
      </c>
    </row>
    <row r="5696" spans="7:8">
      <c r="G5696">
        <v>5689</v>
      </c>
      <c r="H5696">
        <f t="shared" ca="1" si="176"/>
        <v>1.9246669838714897E-2</v>
      </c>
    </row>
    <row r="5697" spans="7:8">
      <c r="G5697">
        <v>5690</v>
      </c>
      <c r="H5697">
        <f t="shared" ca="1" si="176"/>
        <v>6.5505520504517542E-3</v>
      </c>
    </row>
    <row r="5698" spans="7:8">
      <c r="G5698">
        <v>5691</v>
      </c>
      <c r="H5698">
        <f t="shared" ca="1" si="176"/>
        <v>2.100379155993078E-2</v>
      </c>
    </row>
    <row r="5699" spans="7:8">
      <c r="G5699">
        <v>5692</v>
      </c>
      <c r="H5699">
        <f t="shared" ca="1" si="176"/>
        <v>5.8382388337661704E-2</v>
      </c>
    </row>
    <row r="5700" spans="7:8">
      <c r="G5700">
        <v>5693</v>
      </c>
      <c r="H5700">
        <f t="shared" ca="1" si="176"/>
        <v>-4.0460781808735719E-2</v>
      </c>
    </row>
    <row r="5701" spans="7:8">
      <c r="G5701">
        <v>5694</v>
      </c>
      <c r="H5701">
        <f t="shared" ca="1" si="176"/>
        <v>3.2403715405691327E-2</v>
      </c>
    </row>
    <row r="5702" spans="7:8">
      <c r="G5702">
        <v>5695</v>
      </c>
      <c r="H5702">
        <f t="shared" ca="1" si="176"/>
        <v>-4.445447275461379E-2</v>
      </c>
    </row>
    <row r="5703" spans="7:8">
      <c r="G5703">
        <v>5696</v>
      </c>
      <c r="H5703">
        <f t="shared" ca="1" si="176"/>
        <v>-2.8700128881857596E-2</v>
      </c>
    </row>
    <row r="5704" spans="7:8">
      <c r="G5704">
        <v>5697</v>
      </c>
      <c r="H5704">
        <f t="shared" ca="1" si="176"/>
        <v>3.7267967970865588E-2</v>
      </c>
    </row>
    <row r="5705" spans="7:8">
      <c r="G5705">
        <v>5698</v>
      </c>
      <c r="H5705">
        <f t="shared" ref="H5705:H5768" ca="1" si="177">_xlfn.NORM.INV(RAND(),N$9,N$10)</f>
        <v>-3.882086843476195E-2</v>
      </c>
    </row>
    <row r="5706" spans="7:8">
      <c r="G5706">
        <v>5699</v>
      </c>
      <c r="H5706">
        <f t="shared" ca="1" si="177"/>
        <v>-2.3803284064506165E-2</v>
      </c>
    </row>
    <row r="5707" spans="7:8">
      <c r="G5707">
        <v>5700</v>
      </c>
      <c r="H5707">
        <f t="shared" ca="1" si="177"/>
        <v>-4.30201517592962E-3</v>
      </c>
    </row>
    <row r="5708" spans="7:8">
      <c r="G5708">
        <v>5701</v>
      </c>
      <c r="H5708">
        <f t="shared" ca="1" si="177"/>
        <v>-2.8213106452423205E-2</v>
      </c>
    </row>
    <row r="5709" spans="7:8">
      <c r="G5709">
        <v>5702</v>
      </c>
      <c r="H5709">
        <f t="shared" ca="1" si="177"/>
        <v>1.2595517124835134E-2</v>
      </c>
    </row>
    <row r="5710" spans="7:8">
      <c r="G5710">
        <v>5703</v>
      </c>
      <c r="H5710">
        <f t="shared" ca="1" si="177"/>
        <v>1.1237899625216598E-2</v>
      </c>
    </row>
    <row r="5711" spans="7:8">
      <c r="G5711">
        <v>5704</v>
      </c>
      <c r="H5711">
        <f t="shared" ca="1" si="177"/>
        <v>1.2134321511402452E-2</v>
      </c>
    </row>
    <row r="5712" spans="7:8">
      <c r="G5712">
        <v>5705</v>
      </c>
      <c r="H5712">
        <f t="shared" ca="1" si="177"/>
        <v>2.0999011993212417E-2</v>
      </c>
    </row>
    <row r="5713" spans="7:8">
      <c r="G5713">
        <v>5706</v>
      </c>
      <c r="H5713">
        <f t="shared" ca="1" si="177"/>
        <v>5.6503595400074526E-2</v>
      </c>
    </row>
    <row r="5714" spans="7:8">
      <c r="G5714">
        <v>5707</v>
      </c>
      <c r="H5714">
        <f t="shared" ca="1" si="177"/>
        <v>5.6538247394642846E-2</v>
      </c>
    </row>
    <row r="5715" spans="7:8">
      <c r="G5715">
        <v>5708</v>
      </c>
      <c r="H5715">
        <f t="shared" ca="1" si="177"/>
        <v>3.7993631387331184E-3</v>
      </c>
    </row>
    <row r="5716" spans="7:8">
      <c r="G5716">
        <v>5709</v>
      </c>
      <c r="H5716">
        <f t="shared" ca="1" si="177"/>
        <v>1.216716647426159E-2</v>
      </c>
    </row>
    <row r="5717" spans="7:8">
      <c r="G5717">
        <v>5710</v>
      </c>
      <c r="H5717">
        <f t="shared" ca="1" si="177"/>
        <v>5.009198463772354E-2</v>
      </c>
    </row>
    <row r="5718" spans="7:8">
      <c r="G5718">
        <v>5711</v>
      </c>
      <c r="H5718">
        <f t="shared" ca="1" si="177"/>
        <v>-2.6124647008447868E-2</v>
      </c>
    </row>
    <row r="5719" spans="7:8">
      <c r="G5719">
        <v>5712</v>
      </c>
      <c r="H5719">
        <f t="shared" ca="1" si="177"/>
        <v>2.5371615150076635E-2</v>
      </c>
    </row>
    <row r="5720" spans="7:8">
      <c r="G5720">
        <v>5713</v>
      </c>
      <c r="H5720">
        <f t="shared" ca="1" si="177"/>
        <v>-4.6603934201033356E-2</v>
      </c>
    </row>
    <row r="5721" spans="7:8">
      <c r="G5721">
        <v>5714</v>
      </c>
      <c r="H5721">
        <f t="shared" ca="1" si="177"/>
        <v>-2.3095925819725936E-2</v>
      </c>
    </row>
    <row r="5722" spans="7:8">
      <c r="G5722">
        <v>5715</v>
      </c>
      <c r="H5722">
        <f t="shared" ca="1" si="177"/>
        <v>4.1262933225440293E-3</v>
      </c>
    </row>
    <row r="5723" spans="7:8">
      <c r="G5723">
        <v>5716</v>
      </c>
      <c r="H5723">
        <f t="shared" ca="1" si="177"/>
        <v>1.9746276042527404E-3</v>
      </c>
    </row>
    <row r="5724" spans="7:8">
      <c r="G5724">
        <v>5717</v>
      </c>
      <c r="H5724">
        <f t="shared" ca="1" si="177"/>
        <v>8.5030903395460263E-3</v>
      </c>
    </row>
    <row r="5725" spans="7:8">
      <c r="G5725">
        <v>5718</v>
      </c>
      <c r="H5725">
        <f t="shared" ca="1" si="177"/>
        <v>-1.5321843458695332E-2</v>
      </c>
    </row>
    <row r="5726" spans="7:8">
      <c r="G5726">
        <v>5719</v>
      </c>
      <c r="H5726">
        <f t="shared" ca="1" si="177"/>
        <v>4.0104109232382348E-2</v>
      </c>
    </row>
    <row r="5727" spans="7:8">
      <c r="G5727">
        <v>5720</v>
      </c>
      <c r="H5727">
        <f t="shared" ca="1" si="177"/>
        <v>-4.9376432443972969E-3</v>
      </c>
    </row>
    <row r="5728" spans="7:8">
      <c r="G5728">
        <v>5721</v>
      </c>
      <c r="H5728">
        <f t="shared" ca="1" si="177"/>
        <v>3.4560493646875211E-2</v>
      </c>
    </row>
    <row r="5729" spans="7:8">
      <c r="G5729">
        <v>5722</v>
      </c>
      <c r="H5729">
        <f t="shared" ca="1" si="177"/>
        <v>-4.4384160741826242E-3</v>
      </c>
    </row>
    <row r="5730" spans="7:8">
      <c r="G5730">
        <v>5723</v>
      </c>
      <c r="H5730">
        <f t="shared" ca="1" si="177"/>
        <v>-2.3703253400517332E-2</v>
      </c>
    </row>
    <row r="5731" spans="7:8">
      <c r="G5731">
        <v>5724</v>
      </c>
      <c r="H5731">
        <f t="shared" ca="1" si="177"/>
        <v>1.9718851557386712E-2</v>
      </c>
    </row>
    <row r="5732" spans="7:8">
      <c r="G5732">
        <v>5725</v>
      </c>
      <c r="H5732">
        <f t="shared" ca="1" si="177"/>
        <v>1.7324274904594126E-2</v>
      </c>
    </row>
    <row r="5733" spans="7:8">
      <c r="G5733">
        <v>5726</v>
      </c>
      <c r="H5733">
        <f t="shared" ca="1" si="177"/>
        <v>7.736866622183905E-2</v>
      </c>
    </row>
    <row r="5734" spans="7:8">
      <c r="G5734">
        <v>5727</v>
      </c>
      <c r="H5734">
        <f t="shared" ca="1" si="177"/>
        <v>1.9597415374712178E-2</v>
      </c>
    </row>
    <row r="5735" spans="7:8">
      <c r="G5735">
        <v>5728</v>
      </c>
      <c r="H5735">
        <f t="shared" ca="1" si="177"/>
        <v>1.1919622734980201E-2</v>
      </c>
    </row>
    <row r="5736" spans="7:8">
      <c r="G5736">
        <v>5729</v>
      </c>
      <c r="H5736">
        <f t="shared" ca="1" si="177"/>
        <v>-1.010946892490228E-4</v>
      </c>
    </row>
    <row r="5737" spans="7:8">
      <c r="G5737">
        <v>5730</v>
      </c>
      <c r="H5737">
        <f t="shared" ca="1" si="177"/>
        <v>-5.6355313749779654E-3</v>
      </c>
    </row>
    <row r="5738" spans="7:8">
      <c r="G5738">
        <v>5731</v>
      </c>
      <c r="H5738">
        <f t="shared" ca="1" si="177"/>
        <v>1.2350466462254971E-2</v>
      </c>
    </row>
    <row r="5739" spans="7:8">
      <c r="G5739">
        <v>5732</v>
      </c>
      <c r="H5739">
        <f t="shared" ca="1" si="177"/>
        <v>-1.0992523974985289E-2</v>
      </c>
    </row>
    <row r="5740" spans="7:8">
      <c r="G5740">
        <v>5733</v>
      </c>
      <c r="H5740">
        <f t="shared" ca="1" si="177"/>
        <v>5.2496023262429893E-2</v>
      </c>
    </row>
    <row r="5741" spans="7:8">
      <c r="G5741">
        <v>5734</v>
      </c>
      <c r="H5741">
        <f t="shared" ca="1" si="177"/>
        <v>-5.0198924066323328E-2</v>
      </c>
    </row>
    <row r="5742" spans="7:8">
      <c r="G5742">
        <v>5735</v>
      </c>
      <c r="H5742">
        <f t="shared" ca="1" si="177"/>
        <v>-1.7568826027451599E-2</v>
      </c>
    </row>
    <row r="5743" spans="7:8">
      <c r="G5743">
        <v>5736</v>
      </c>
      <c r="H5743">
        <f t="shared" ca="1" si="177"/>
        <v>-6.546084125724703E-3</v>
      </c>
    </row>
    <row r="5744" spans="7:8">
      <c r="G5744">
        <v>5737</v>
      </c>
      <c r="H5744">
        <f t="shared" ca="1" si="177"/>
        <v>6.3293159293183431E-3</v>
      </c>
    </row>
    <row r="5745" spans="7:8">
      <c r="G5745">
        <v>5738</v>
      </c>
      <c r="H5745">
        <f t="shared" ca="1" si="177"/>
        <v>4.4582840503392396E-3</v>
      </c>
    </row>
    <row r="5746" spans="7:8">
      <c r="G5746">
        <v>5739</v>
      </c>
      <c r="H5746">
        <f t="shared" ca="1" si="177"/>
        <v>6.254837973728597E-2</v>
      </c>
    </row>
    <row r="5747" spans="7:8">
      <c r="G5747">
        <v>5740</v>
      </c>
      <c r="H5747">
        <f t="shared" ca="1" si="177"/>
        <v>-1.6232597740534361E-2</v>
      </c>
    </row>
    <row r="5748" spans="7:8">
      <c r="G5748">
        <v>5741</v>
      </c>
      <c r="H5748">
        <f t="shared" ca="1" si="177"/>
        <v>1.4093775097106657E-2</v>
      </c>
    </row>
    <row r="5749" spans="7:8">
      <c r="G5749">
        <v>5742</v>
      </c>
      <c r="H5749">
        <f t="shared" ca="1" si="177"/>
        <v>6.2106867168455092E-3</v>
      </c>
    </row>
    <row r="5750" spans="7:8">
      <c r="G5750">
        <v>5743</v>
      </c>
      <c r="H5750">
        <f t="shared" ca="1" si="177"/>
        <v>-3.34710249405569E-4</v>
      </c>
    </row>
    <row r="5751" spans="7:8">
      <c r="G5751">
        <v>5744</v>
      </c>
      <c r="H5751">
        <f t="shared" ca="1" si="177"/>
        <v>-3.7895895033269969E-2</v>
      </c>
    </row>
    <row r="5752" spans="7:8">
      <c r="G5752">
        <v>5745</v>
      </c>
      <c r="H5752">
        <f t="shared" ca="1" si="177"/>
        <v>-1.1641310344365944E-2</v>
      </c>
    </row>
    <row r="5753" spans="7:8">
      <c r="G5753">
        <v>5746</v>
      </c>
      <c r="H5753">
        <f t="shared" ca="1" si="177"/>
        <v>4.8891626344276327E-3</v>
      </c>
    </row>
    <row r="5754" spans="7:8">
      <c r="G5754">
        <v>5747</v>
      </c>
      <c r="H5754">
        <f t="shared" ca="1" si="177"/>
        <v>-3.3853780730329387E-2</v>
      </c>
    </row>
    <row r="5755" spans="7:8">
      <c r="G5755">
        <v>5748</v>
      </c>
      <c r="H5755">
        <f t="shared" ca="1" si="177"/>
        <v>-2.19506388641419E-3</v>
      </c>
    </row>
    <row r="5756" spans="7:8">
      <c r="G5756">
        <v>5749</v>
      </c>
      <c r="H5756">
        <f t="shared" ca="1" si="177"/>
        <v>-5.7502773485867331E-3</v>
      </c>
    </row>
    <row r="5757" spans="7:8">
      <c r="G5757">
        <v>5750</v>
      </c>
      <c r="H5757">
        <f t="shared" ca="1" si="177"/>
        <v>-1.4187665288348189E-2</v>
      </c>
    </row>
    <row r="5758" spans="7:8">
      <c r="G5758">
        <v>5751</v>
      </c>
      <c r="H5758">
        <f t="shared" ca="1" si="177"/>
        <v>-2.8980592307316453E-2</v>
      </c>
    </row>
    <row r="5759" spans="7:8">
      <c r="G5759">
        <v>5752</v>
      </c>
      <c r="H5759">
        <f t="shared" ca="1" si="177"/>
        <v>4.7368580099246868E-2</v>
      </c>
    </row>
    <row r="5760" spans="7:8">
      <c r="G5760">
        <v>5753</v>
      </c>
      <c r="H5760">
        <f t="shared" ca="1" si="177"/>
        <v>-1.2203528053345356E-2</v>
      </c>
    </row>
    <row r="5761" spans="7:8">
      <c r="G5761">
        <v>5754</v>
      </c>
      <c r="H5761">
        <f t="shared" ca="1" si="177"/>
        <v>1.9745683049248518E-3</v>
      </c>
    </row>
    <row r="5762" spans="7:8">
      <c r="G5762">
        <v>5755</v>
      </c>
      <c r="H5762">
        <f t="shared" ca="1" si="177"/>
        <v>3.8128901463047857E-2</v>
      </c>
    </row>
    <row r="5763" spans="7:8">
      <c r="G5763">
        <v>5756</v>
      </c>
      <c r="H5763">
        <f t="shared" ca="1" si="177"/>
        <v>7.590402822199481E-2</v>
      </c>
    </row>
    <row r="5764" spans="7:8">
      <c r="G5764">
        <v>5757</v>
      </c>
      <c r="H5764">
        <f t="shared" ca="1" si="177"/>
        <v>6.7518538155159707E-2</v>
      </c>
    </row>
    <row r="5765" spans="7:8">
      <c r="G5765">
        <v>5758</v>
      </c>
      <c r="H5765">
        <f t="shared" ca="1" si="177"/>
        <v>-4.1149050323287195E-2</v>
      </c>
    </row>
    <row r="5766" spans="7:8">
      <c r="G5766">
        <v>5759</v>
      </c>
      <c r="H5766">
        <f t="shared" ca="1" si="177"/>
        <v>-1.2366906099147361E-2</v>
      </c>
    </row>
    <row r="5767" spans="7:8">
      <c r="G5767">
        <v>5760</v>
      </c>
      <c r="H5767">
        <f t="shared" ca="1" si="177"/>
        <v>-4.9712323218133347E-2</v>
      </c>
    </row>
    <row r="5768" spans="7:8">
      <c r="G5768">
        <v>5761</v>
      </c>
      <c r="H5768">
        <f t="shared" ca="1" si="177"/>
        <v>5.2595117995477524E-2</v>
      </c>
    </row>
    <row r="5769" spans="7:8">
      <c r="G5769">
        <v>5762</v>
      </c>
      <c r="H5769">
        <f t="shared" ref="H5769:H5832" ca="1" si="178">_xlfn.NORM.INV(RAND(),N$9,N$10)</f>
        <v>-1.710492613358567E-2</v>
      </c>
    </row>
    <row r="5770" spans="7:8">
      <c r="G5770">
        <v>5763</v>
      </c>
      <c r="H5770">
        <f t="shared" ca="1" si="178"/>
        <v>-7.0956903598942481E-2</v>
      </c>
    </row>
    <row r="5771" spans="7:8">
      <c r="G5771">
        <v>5764</v>
      </c>
      <c r="H5771">
        <f t="shared" ca="1" si="178"/>
        <v>3.0921108315510509E-2</v>
      </c>
    </row>
    <row r="5772" spans="7:8">
      <c r="G5772">
        <v>5765</v>
      </c>
      <c r="H5772">
        <f t="shared" ca="1" si="178"/>
        <v>9.2589680932899548E-4</v>
      </c>
    </row>
    <row r="5773" spans="7:8">
      <c r="G5773">
        <v>5766</v>
      </c>
      <c r="H5773">
        <f t="shared" ca="1" si="178"/>
        <v>2.9276024624760141E-2</v>
      </c>
    </row>
    <row r="5774" spans="7:8">
      <c r="G5774">
        <v>5767</v>
      </c>
      <c r="H5774">
        <f t="shared" ca="1" si="178"/>
        <v>-7.6332510452273433E-3</v>
      </c>
    </row>
    <row r="5775" spans="7:8">
      <c r="G5775">
        <v>5768</v>
      </c>
      <c r="H5775">
        <f t="shared" ca="1" si="178"/>
        <v>3.0858878790743879E-2</v>
      </c>
    </row>
    <row r="5776" spans="7:8">
      <c r="G5776">
        <v>5769</v>
      </c>
      <c r="H5776">
        <f t="shared" ca="1" si="178"/>
        <v>-1.7119900342757417E-2</v>
      </c>
    </row>
    <row r="5777" spans="7:8">
      <c r="G5777">
        <v>5770</v>
      </c>
      <c r="H5777">
        <f t="shared" ca="1" si="178"/>
        <v>-2.4274863535350785E-2</v>
      </c>
    </row>
    <row r="5778" spans="7:8">
      <c r="G5778">
        <v>5771</v>
      </c>
      <c r="H5778">
        <f t="shared" ca="1" si="178"/>
        <v>-4.2078439768070262E-2</v>
      </c>
    </row>
    <row r="5779" spans="7:8">
      <c r="G5779">
        <v>5772</v>
      </c>
      <c r="H5779">
        <f t="shared" ca="1" si="178"/>
        <v>1.3890297554663636E-2</v>
      </c>
    </row>
    <row r="5780" spans="7:8">
      <c r="G5780">
        <v>5773</v>
      </c>
      <c r="H5780">
        <f t="shared" ca="1" si="178"/>
        <v>1.24802590979263E-3</v>
      </c>
    </row>
    <row r="5781" spans="7:8">
      <c r="G5781">
        <v>5774</v>
      </c>
      <c r="H5781">
        <f t="shared" ca="1" si="178"/>
        <v>1.3790024506185949E-2</v>
      </c>
    </row>
    <row r="5782" spans="7:8">
      <c r="G5782">
        <v>5775</v>
      </c>
      <c r="H5782">
        <f t="shared" ca="1" si="178"/>
        <v>2.9220879235667924E-2</v>
      </c>
    </row>
    <row r="5783" spans="7:8">
      <c r="G5783">
        <v>5776</v>
      </c>
      <c r="H5783">
        <f t="shared" ca="1" si="178"/>
        <v>-3.2616610916725734E-2</v>
      </c>
    </row>
    <row r="5784" spans="7:8">
      <c r="G5784">
        <v>5777</v>
      </c>
      <c r="H5784">
        <f t="shared" ca="1" si="178"/>
        <v>-1.6785280379356646E-2</v>
      </c>
    </row>
    <row r="5785" spans="7:8">
      <c r="G5785">
        <v>5778</v>
      </c>
      <c r="H5785">
        <f t="shared" ca="1" si="178"/>
        <v>-3.0432141990881484E-2</v>
      </c>
    </row>
    <row r="5786" spans="7:8">
      <c r="G5786">
        <v>5779</v>
      </c>
      <c r="H5786">
        <f t="shared" ca="1" si="178"/>
        <v>-2.0891475294804535E-2</v>
      </c>
    </row>
    <row r="5787" spans="7:8">
      <c r="G5787">
        <v>5780</v>
      </c>
      <c r="H5787">
        <f t="shared" ca="1" si="178"/>
        <v>-3.1203252082295869E-2</v>
      </c>
    </row>
    <row r="5788" spans="7:8">
      <c r="G5788">
        <v>5781</v>
      </c>
      <c r="H5788">
        <f t="shared" ca="1" si="178"/>
        <v>-2.8022724991857383E-2</v>
      </c>
    </row>
    <row r="5789" spans="7:8">
      <c r="G5789">
        <v>5782</v>
      </c>
      <c r="H5789">
        <f t="shared" ca="1" si="178"/>
        <v>-1.5027748828158527E-2</v>
      </c>
    </row>
    <row r="5790" spans="7:8">
      <c r="G5790">
        <v>5783</v>
      </c>
      <c r="H5790">
        <f t="shared" ca="1" si="178"/>
        <v>-5.5182888454027648E-2</v>
      </c>
    </row>
    <row r="5791" spans="7:8">
      <c r="G5791">
        <v>5784</v>
      </c>
      <c r="H5791">
        <f t="shared" ca="1" si="178"/>
        <v>2.5370484771416825E-2</v>
      </c>
    </row>
    <row r="5792" spans="7:8">
      <c r="G5792">
        <v>5785</v>
      </c>
      <c r="H5792">
        <f t="shared" ca="1" si="178"/>
        <v>-2.940991835167384E-2</v>
      </c>
    </row>
    <row r="5793" spans="7:8">
      <c r="G5793">
        <v>5786</v>
      </c>
      <c r="H5793">
        <f t="shared" ca="1" si="178"/>
        <v>-8.6344184780698507E-3</v>
      </c>
    </row>
    <row r="5794" spans="7:8">
      <c r="G5794">
        <v>5787</v>
      </c>
      <c r="H5794">
        <f t="shared" ca="1" si="178"/>
        <v>-4.6261772435214336E-2</v>
      </c>
    </row>
    <row r="5795" spans="7:8">
      <c r="G5795">
        <v>5788</v>
      </c>
      <c r="H5795">
        <f t="shared" ca="1" si="178"/>
        <v>4.1688986259322894E-3</v>
      </c>
    </row>
    <row r="5796" spans="7:8">
      <c r="G5796">
        <v>5789</v>
      </c>
      <c r="H5796">
        <f t="shared" ca="1" si="178"/>
        <v>-3.0580045509060707E-2</v>
      </c>
    </row>
    <row r="5797" spans="7:8">
      <c r="G5797">
        <v>5790</v>
      </c>
      <c r="H5797">
        <f t="shared" ca="1" si="178"/>
        <v>-2.5290916506757646E-2</v>
      </c>
    </row>
    <row r="5798" spans="7:8">
      <c r="G5798">
        <v>5791</v>
      </c>
      <c r="H5798">
        <f t="shared" ca="1" si="178"/>
        <v>3.3015360703926154E-2</v>
      </c>
    </row>
    <row r="5799" spans="7:8">
      <c r="G5799">
        <v>5792</v>
      </c>
      <c r="H5799">
        <f t="shared" ca="1" si="178"/>
        <v>-1.4812269682460714E-2</v>
      </c>
    </row>
    <row r="5800" spans="7:8">
      <c r="G5800">
        <v>5793</v>
      </c>
      <c r="H5800">
        <f t="shared" ca="1" si="178"/>
        <v>4.0636018663115586E-2</v>
      </c>
    </row>
    <row r="5801" spans="7:8">
      <c r="G5801">
        <v>5794</v>
      </c>
      <c r="H5801">
        <f t="shared" ca="1" si="178"/>
        <v>1.4312898924965246E-2</v>
      </c>
    </row>
    <row r="5802" spans="7:8">
      <c r="G5802">
        <v>5795</v>
      </c>
      <c r="H5802">
        <f t="shared" ca="1" si="178"/>
        <v>4.7588824605719379E-2</v>
      </c>
    </row>
    <row r="5803" spans="7:8">
      <c r="G5803">
        <v>5796</v>
      </c>
      <c r="H5803">
        <f t="shared" ca="1" si="178"/>
        <v>-5.7674944512500744E-3</v>
      </c>
    </row>
    <row r="5804" spans="7:8">
      <c r="G5804">
        <v>5797</v>
      </c>
      <c r="H5804">
        <f t="shared" ca="1" si="178"/>
        <v>-1.1171302511485175E-2</v>
      </c>
    </row>
    <row r="5805" spans="7:8">
      <c r="G5805">
        <v>5798</v>
      </c>
      <c r="H5805">
        <f t="shared" ca="1" si="178"/>
        <v>-9.5207828073428525E-3</v>
      </c>
    </row>
    <row r="5806" spans="7:8">
      <c r="G5806">
        <v>5799</v>
      </c>
      <c r="H5806">
        <f t="shared" ca="1" si="178"/>
        <v>2.5210059796938855E-2</v>
      </c>
    </row>
    <row r="5807" spans="7:8">
      <c r="G5807">
        <v>5800</v>
      </c>
      <c r="H5807">
        <f t="shared" ca="1" si="178"/>
        <v>1.7144611589189982E-2</v>
      </c>
    </row>
    <row r="5808" spans="7:8">
      <c r="G5808">
        <v>5801</v>
      </c>
      <c r="H5808">
        <f t="shared" ca="1" si="178"/>
        <v>-4.2216436290365832E-2</v>
      </c>
    </row>
    <row r="5809" spans="7:8">
      <c r="G5809">
        <v>5802</v>
      </c>
      <c r="H5809">
        <f t="shared" ca="1" si="178"/>
        <v>1.6851910118816371E-2</v>
      </c>
    </row>
    <row r="5810" spans="7:8">
      <c r="G5810">
        <v>5803</v>
      </c>
      <c r="H5810">
        <f t="shared" ca="1" si="178"/>
        <v>-4.616740729949791E-3</v>
      </c>
    </row>
    <row r="5811" spans="7:8">
      <c r="G5811">
        <v>5804</v>
      </c>
      <c r="H5811">
        <f t="shared" ca="1" si="178"/>
        <v>7.214983766496251E-2</v>
      </c>
    </row>
    <row r="5812" spans="7:8">
      <c r="G5812">
        <v>5805</v>
      </c>
      <c r="H5812">
        <f t="shared" ca="1" si="178"/>
        <v>3.6713931410275062E-2</v>
      </c>
    </row>
    <row r="5813" spans="7:8">
      <c r="G5813">
        <v>5806</v>
      </c>
      <c r="H5813">
        <f t="shared" ca="1" si="178"/>
        <v>-3.2911315011929718E-2</v>
      </c>
    </row>
    <row r="5814" spans="7:8">
      <c r="G5814">
        <v>5807</v>
      </c>
      <c r="H5814">
        <f t="shared" ca="1" si="178"/>
        <v>-1.3804041417629025E-2</v>
      </c>
    </row>
    <row r="5815" spans="7:8">
      <c r="G5815">
        <v>5808</v>
      </c>
      <c r="H5815">
        <f t="shared" ca="1" si="178"/>
        <v>-3.507806169509025E-2</v>
      </c>
    </row>
    <row r="5816" spans="7:8">
      <c r="G5816">
        <v>5809</v>
      </c>
      <c r="H5816">
        <f t="shared" ca="1" si="178"/>
        <v>2.2934346773940746E-2</v>
      </c>
    </row>
    <row r="5817" spans="7:8">
      <c r="G5817">
        <v>5810</v>
      </c>
      <c r="H5817">
        <f t="shared" ca="1" si="178"/>
        <v>3.4168623676115284E-2</v>
      </c>
    </row>
    <row r="5818" spans="7:8">
      <c r="G5818">
        <v>5811</v>
      </c>
      <c r="H5818">
        <f t="shared" ca="1" si="178"/>
        <v>1.2097643976198178E-2</v>
      </c>
    </row>
    <row r="5819" spans="7:8">
      <c r="G5819">
        <v>5812</v>
      </c>
      <c r="H5819">
        <f t="shared" ca="1" si="178"/>
        <v>3.1813892866282343E-3</v>
      </c>
    </row>
    <row r="5820" spans="7:8">
      <c r="G5820">
        <v>5813</v>
      </c>
      <c r="H5820">
        <f t="shared" ca="1" si="178"/>
        <v>-1.0607911547620879E-2</v>
      </c>
    </row>
    <row r="5821" spans="7:8">
      <c r="G5821">
        <v>5814</v>
      </c>
      <c r="H5821">
        <f t="shared" ca="1" si="178"/>
        <v>-1.1949034841551551E-2</v>
      </c>
    </row>
    <row r="5822" spans="7:8">
      <c r="G5822">
        <v>5815</v>
      </c>
      <c r="H5822">
        <f t="shared" ca="1" si="178"/>
        <v>-3.5015685631401693E-2</v>
      </c>
    </row>
    <row r="5823" spans="7:8">
      <c r="G5823">
        <v>5816</v>
      </c>
      <c r="H5823">
        <f t="shared" ca="1" si="178"/>
        <v>2.1417958117075978E-2</v>
      </c>
    </row>
    <row r="5824" spans="7:8">
      <c r="G5824">
        <v>5817</v>
      </c>
      <c r="H5824">
        <f t="shared" ca="1" si="178"/>
        <v>-7.4302458310947395E-2</v>
      </c>
    </row>
    <row r="5825" spans="7:8">
      <c r="G5825">
        <v>5818</v>
      </c>
      <c r="H5825">
        <f t="shared" ca="1" si="178"/>
        <v>1.5231008421861029E-2</v>
      </c>
    </row>
    <row r="5826" spans="7:8">
      <c r="G5826">
        <v>5819</v>
      </c>
      <c r="H5826">
        <f t="shared" ca="1" si="178"/>
        <v>-1.6561610937981218E-2</v>
      </c>
    </row>
    <row r="5827" spans="7:8">
      <c r="G5827">
        <v>5820</v>
      </c>
      <c r="H5827">
        <f t="shared" ca="1" si="178"/>
        <v>-3.3268293948210834E-2</v>
      </c>
    </row>
    <row r="5828" spans="7:8">
      <c r="G5828">
        <v>5821</v>
      </c>
      <c r="H5828">
        <f t="shared" ca="1" si="178"/>
        <v>1.0810275932805934E-2</v>
      </c>
    </row>
    <row r="5829" spans="7:8">
      <c r="G5829">
        <v>5822</v>
      </c>
      <c r="H5829">
        <f t="shared" ca="1" si="178"/>
        <v>-5.2638084353622766E-3</v>
      </c>
    </row>
    <row r="5830" spans="7:8">
      <c r="G5830">
        <v>5823</v>
      </c>
      <c r="H5830">
        <f t="shared" ca="1" si="178"/>
        <v>2.7496597170929695E-2</v>
      </c>
    </row>
    <row r="5831" spans="7:8">
      <c r="G5831">
        <v>5824</v>
      </c>
      <c r="H5831">
        <f t="shared" ca="1" si="178"/>
        <v>3.0293584068960462E-3</v>
      </c>
    </row>
    <row r="5832" spans="7:8">
      <c r="G5832">
        <v>5825</v>
      </c>
      <c r="H5832">
        <f t="shared" ca="1" si="178"/>
        <v>4.3985351213537312E-2</v>
      </c>
    </row>
    <row r="5833" spans="7:8">
      <c r="G5833">
        <v>5826</v>
      </c>
      <c r="H5833">
        <f t="shared" ref="H5833:H5896" ca="1" si="179">_xlfn.NORM.INV(RAND(),N$9,N$10)</f>
        <v>-1.2890891636471776E-2</v>
      </c>
    </row>
    <row r="5834" spans="7:8">
      <c r="G5834">
        <v>5827</v>
      </c>
      <c r="H5834">
        <f t="shared" ca="1" si="179"/>
        <v>-8.2562215801800197E-3</v>
      </c>
    </row>
    <row r="5835" spans="7:8">
      <c r="G5835">
        <v>5828</v>
      </c>
      <c r="H5835">
        <f t="shared" ca="1" si="179"/>
        <v>1.8746782906335867E-2</v>
      </c>
    </row>
    <row r="5836" spans="7:8">
      <c r="G5836">
        <v>5829</v>
      </c>
      <c r="H5836">
        <f t="shared" ca="1" si="179"/>
        <v>4.7142593177439213E-2</v>
      </c>
    </row>
    <row r="5837" spans="7:8">
      <c r="G5837">
        <v>5830</v>
      </c>
      <c r="H5837">
        <f t="shared" ca="1" si="179"/>
        <v>-3.8146735956722418E-2</v>
      </c>
    </row>
    <row r="5838" spans="7:8">
      <c r="G5838">
        <v>5831</v>
      </c>
      <c r="H5838">
        <f t="shared" ca="1" si="179"/>
        <v>2.5510813869465796E-3</v>
      </c>
    </row>
    <row r="5839" spans="7:8">
      <c r="G5839">
        <v>5832</v>
      </c>
      <c r="H5839">
        <f t="shared" ca="1" si="179"/>
        <v>2.4613479675264383E-2</v>
      </c>
    </row>
    <row r="5840" spans="7:8">
      <c r="G5840">
        <v>5833</v>
      </c>
      <c r="H5840">
        <f t="shared" ca="1" si="179"/>
        <v>1.4716926949565152E-2</v>
      </c>
    </row>
    <row r="5841" spans="7:8">
      <c r="G5841">
        <v>5834</v>
      </c>
      <c r="H5841">
        <f t="shared" ca="1" si="179"/>
        <v>-1.458176960667304E-2</v>
      </c>
    </row>
    <row r="5842" spans="7:8">
      <c r="G5842">
        <v>5835</v>
      </c>
      <c r="H5842">
        <f t="shared" ca="1" si="179"/>
        <v>3.7289494373101702E-2</v>
      </c>
    </row>
    <row r="5843" spans="7:8">
      <c r="G5843">
        <v>5836</v>
      </c>
      <c r="H5843">
        <f t="shared" ca="1" si="179"/>
        <v>2.3218951281729884E-2</v>
      </c>
    </row>
    <row r="5844" spans="7:8">
      <c r="G5844">
        <v>5837</v>
      </c>
      <c r="H5844">
        <f t="shared" ca="1" si="179"/>
        <v>-2.8977142731031733E-3</v>
      </c>
    </row>
    <row r="5845" spans="7:8">
      <c r="G5845">
        <v>5838</v>
      </c>
      <c r="H5845">
        <f t="shared" ca="1" si="179"/>
        <v>-8.4858093450008529E-3</v>
      </c>
    </row>
    <row r="5846" spans="7:8">
      <c r="G5846">
        <v>5839</v>
      </c>
      <c r="H5846">
        <f t="shared" ca="1" si="179"/>
        <v>-2.4755750214160172E-2</v>
      </c>
    </row>
    <row r="5847" spans="7:8">
      <c r="G5847">
        <v>5840</v>
      </c>
      <c r="H5847">
        <f t="shared" ca="1" si="179"/>
        <v>-3.1790688787415457E-2</v>
      </c>
    </row>
    <row r="5848" spans="7:8">
      <c r="G5848">
        <v>5841</v>
      </c>
      <c r="H5848">
        <f t="shared" ca="1" si="179"/>
        <v>-6.6718305569156172E-2</v>
      </c>
    </row>
    <row r="5849" spans="7:8">
      <c r="G5849">
        <v>5842</v>
      </c>
      <c r="H5849">
        <f t="shared" ca="1" si="179"/>
        <v>9.1882065648751215E-3</v>
      </c>
    </row>
    <row r="5850" spans="7:8">
      <c r="G5850">
        <v>5843</v>
      </c>
      <c r="H5850">
        <f t="shared" ca="1" si="179"/>
        <v>-2.1984348624003565E-2</v>
      </c>
    </row>
    <row r="5851" spans="7:8">
      <c r="G5851">
        <v>5844</v>
      </c>
      <c r="H5851">
        <f t="shared" ca="1" si="179"/>
        <v>-2.8443892731104821E-2</v>
      </c>
    </row>
    <row r="5852" spans="7:8">
      <c r="G5852">
        <v>5845</v>
      </c>
      <c r="H5852">
        <f t="shared" ca="1" si="179"/>
        <v>-5.1815480078818204E-3</v>
      </c>
    </row>
    <row r="5853" spans="7:8">
      <c r="G5853">
        <v>5846</v>
      </c>
      <c r="H5853">
        <f t="shared" ca="1" si="179"/>
        <v>3.1211458304464694E-2</v>
      </c>
    </row>
    <row r="5854" spans="7:8">
      <c r="G5854">
        <v>5847</v>
      </c>
      <c r="H5854">
        <f t="shared" ca="1" si="179"/>
        <v>1.0945862754898131E-2</v>
      </c>
    </row>
    <row r="5855" spans="7:8">
      <c r="G5855">
        <v>5848</v>
      </c>
      <c r="H5855">
        <f t="shared" ca="1" si="179"/>
        <v>3.1655938340613671E-2</v>
      </c>
    </row>
    <row r="5856" spans="7:8">
      <c r="G5856">
        <v>5849</v>
      </c>
      <c r="H5856">
        <f t="shared" ca="1" si="179"/>
        <v>2.9560952980375907E-2</v>
      </c>
    </row>
    <row r="5857" spans="7:8">
      <c r="G5857">
        <v>5850</v>
      </c>
      <c r="H5857">
        <f t="shared" ca="1" si="179"/>
        <v>-2.6299762114689599E-2</v>
      </c>
    </row>
    <row r="5858" spans="7:8">
      <c r="G5858">
        <v>5851</v>
      </c>
      <c r="H5858">
        <f t="shared" ca="1" si="179"/>
        <v>3.2089889357394777E-2</v>
      </c>
    </row>
    <row r="5859" spans="7:8">
      <c r="G5859">
        <v>5852</v>
      </c>
      <c r="H5859">
        <f t="shared" ca="1" si="179"/>
        <v>1.339533750340309E-2</v>
      </c>
    </row>
    <row r="5860" spans="7:8">
      <c r="G5860">
        <v>5853</v>
      </c>
      <c r="H5860">
        <f t="shared" ca="1" si="179"/>
        <v>-5.9133259702983436E-2</v>
      </c>
    </row>
    <row r="5861" spans="7:8">
      <c r="G5861">
        <v>5854</v>
      </c>
      <c r="H5861">
        <f t="shared" ca="1" si="179"/>
        <v>1.2927817986806193E-2</v>
      </c>
    </row>
    <row r="5862" spans="7:8">
      <c r="G5862">
        <v>5855</v>
      </c>
      <c r="H5862">
        <f t="shared" ca="1" si="179"/>
        <v>5.7574426402639087E-2</v>
      </c>
    </row>
    <row r="5863" spans="7:8">
      <c r="G5863">
        <v>5856</v>
      </c>
      <c r="H5863">
        <f t="shared" ca="1" si="179"/>
        <v>3.5933104535382239E-2</v>
      </c>
    </row>
    <row r="5864" spans="7:8">
      <c r="G5864">
        <v>5857</v>
      </c>
      <c r="H5864">
        <f t="shared" ca="1" si="179"/>
        <v>4.1164311786889103E-3</v>
      </c>
    </row>
    <row r="5865" spans="7:8">
      <c r="G5865">
        <v>5858</v>
      </c>
      <c r="H5865">
        <f t="shared" ca="1" si="179"/>
        <v>5.1604472152170068E-3</v>
      </c>
    </row>
    <row r="5866" spans="7:8">
      <c r="G5866">
        <v>5859</v>
      </c>
      <c r="H5866">
        <f t="shared" ca="1" si="179"/>
        <v>-4.621576402992511E-2</v>
      </c>
    </row>
    <row r="5867" spans="7:8">
      <c r="G5867">
        <v>5860</v>
      </c>
      <c r="H5867">
        <f t="shared" ca="1" si="179"/>
        <v>2.2102785540148242E-2</v>
      </c>
    </row>
    <row r="5868" spans="7:8">
      <c r="G5868">
        <v>5861</v>
      </c>
      <c r="H5868">
        <f t="shared" ca="1" si="179"/>
        <v>4.7312994931825461E-2</v>
      </c>
    </row>
    <row r="5869" spans="7:8">
      <c r="G5869">
        <v>5862</v>
      </c>
      <c r="H5869">
        <f t="shared" ca="1" si="179"/>
        <v>-4.1465734056560982E-2</v>
      </c>
    </row>
    <row r="5870" spans="7:8">
      <c r="G5870">
        <v>5863</v>
      </c>
      <c r="H5870">
        <f t="shared" ca="1" si="179"/>
        <v>2.3727401105126188E-2</v>
      </c>
    </row>
    <row r="5871" spans="7:8">
      <c r="G5871">
        <v>5864</v>
      </c>
      <c r="H5871">
        <f t="shared" ca="1" si="179"/>
        <v>-1.6376280389148488E-2</v>
      </c>
    </row>
    <row r="5872" spans="7:8">
      <c r="G5872">
        <v>5865</v>
      </c>
      <c r="H5872">
        <f t="shared" ca="1" si="179"/>
        <v>-1.0127564594808099E-2</v>
      </c>
    </row>
    <row r="5873" spans="7:8">
      <c r="G5873">
        <v>5866</v>
      </c>
      <c r="H5873">
        <f t="shared" ca="1" si="179"/>
        <v>1.811673185942381E-2</v>
      </c>
    </row>
    <row r="5874" spans="7:8">
      <c r="G5874">
        <v>5867</v>
      </c>
      <c r="H5874">
        <f t="shared" ca="1" si="179"/>
        <v>-5.1354348890779921E-3</v>
      </c>
    </row>
    <row r="5875" spans="7:8">
      <c r="G5875">
        <v>5868</v>
      </c>
      <c r="H5875">
        <f t="shared" ca="1" si="179"/>
        <v>-9.3765410728546741E-3</v>
      </c>
    </row>
    <row r="5876" spans="7:8">
      <c r="G5876">
        <v>5869</v>
      </c>
      <c r="H5876">
        <f t="shared" ca="1" si="179"/>
        <v>-3.5072307928146126E-2</v>
      </c>
    </row>
    <row r="5877" spans="7:8">
      <c r="G5877">
        <v>5870</v>
      </c>
      <c r="H5877">
        <f t="shared" ca="1" si="179"/>
        <v>1.4352912344199746E-2</v>
      </c>
    </row>
    <row r="5878" spans="7:8">
      <c r="G5878">
        <v>5871</v>
      </c>
      <c r="H5878">
        <f t="shared" ca="1" si="179"/>
        <v>3.5768260915259815E-2</v>
      </c>
    </row>
    <row r="5879" spans="7:8">
      <c r="G5879">
        <v>5872</v>
      </c>
      <c r="H5879">
        <f t="shared" ca="1" si="179"/>
        <v>-6.3499465677241074E-2</v>
      </c>
    </row>
    <row r="5880" spans="7:8">
      <c r="G5880">
        <v>5873</v>
      </c>
      <c r="H5880">
        <f t="shared" ca="1" si="179"/>
        <v>1.9520588564457025E-2</v>
      </c>
    </row>
    <row r="5881" spans="7:8">
      <c r="G5881">
        <v>5874</v>
      </c>
      <c r="H5881">
        <f t="shared" ca="1" si="179"/>
        <v>-6.2022939276581243E-2</v>
      </c>
    </row>
    <row r="5882" spans="7:8">
      <c r="G5882">
        <v>5875</v>
      </c>
      <c r="H5882">
        <f t="shared" ca="1" si="179"/>
        <v>2.456163937125452E-2</v>
      </c>
    </row>
    <row r="5883" spans="7:8">
      <c r="G5883">
        <v>5876</v>
      </c>
      <c r="H5883">
        <f t="shared" ca="1" si="179"/>
        <v>1.0076093390006435E-2</v>
      </c>
    </row>
    <row r="5884" spans="7:8">
      <c r="G5884">
        <v>5877</v>
      </c>
      <c r="H5884">
        <f t="shared" ca="1" si="179"/>
        <v>8.3682290059162185E-3</v>
      </c>
    </row>
    <row r="5885" spans="7:8">
      <c r="G5885">
        <v>5878</v>
      </c>
      <c r="H5885">
        <f t="shared" ca="1" si="179"/>
        <v>-1.6936740188113333E-2</v>
      </c>
    </row>
    <row r="5886" spans="7:8">
      <c r="G5886">
        <v>5879</v>
      </c>
      <c r="H5886">
        <f t="shared" ca="1" si="179"/>
        <v>6.5142349283783665E-2</v>
      </c>
    </row>
    <row r="5887" spans="7:8">
      <c r="G5887">
        <v>5880</v>
      </c>
      <c r="H5887">
        <f t="shared" ca="1" si="179"/>
        <v>-6.0770357404989657E-2</v>
      </c>
    </row>
    <row r="5888" spans="7:8">
      <c r="G5888">
        <v>5881</v>
      </c>
      <c r="H5888">
        <f t="shared" ca="1" si="179"/>
        <v>5.5830197417866816E-4</v>
      </c>
    </row>
    <row r="5889" spans="7:8">
      <c r="G5889">
        <v>5882</v>
      </c>
      <c r="H5889">
        <f t="shared" ca="1" si="179"/>
        <v>-1.9281352229934986E-2</v>
      </c>
    </row>
    <row r="5890" spans="7:8">
      <c r="G5890">
        <v>5883</v>
      </c>
      <c r="H5890">
        <f t="shared" ca="1" si="179"/>
        <v>-3.6167064498746751E-2</v>
      </c>
    </row>
    <row r="5891" spans="7:8">
      <c r="G5891">
        <v>5884</v>
      </c>
      <c r="H5891">
        <f t="shared" ca="1" si="179"/>
        <v>1.1068639049379856E-2</v>
      </c>
    </row>
    <row r="5892" spans="7:8">
      <c r="G5892">
        <v>5885</v>
      </c>
      <c r="H5892">
        <f t="shared" ca="1" si="179"/>
        <v>-9.7115515025774646E-3</v>
      </c>
    </row>
    <row r="5893" spans="7:8">
      <c r="G5893">
        <v>5886</v>
      </c>
      <c r="H5893">
        <f t="shared" ca="1" si="179"/>
        <v>-4.6303171020296904E-3</v>
      </c>
    </row>
    <row r="5894" spans="7:8">
      <c r="G5894">
        <v>5887</v>
      </c>
      <c r="H5894">
        <f t="shared" ca="1" si="179"/>
        <v>6.3315386110271113E-2</v>
      </c>
    </row>
    <row r="5895" spans="7:8">
      <c r="G5895">
        <v>5888</v>
      </c>
      <c r="H5895">
        <f t="shared" ca="1" si="179"/>
        <v>-9.9190029186616707E-3</v>
      </c>
    </row>
    <row r="5896" spans="7:8">
      <c r="G5896">
        <v>5889</v>
      </c>
      <c r="H5896">
        <f t="shared" ca="1" si="179"/>
        <v>2.1319810835812011E-2</v>
      </c>
    </row>
    <row r="5897" spans="7:8">
      <c r="G5897">
        <v>5890</v>
      </c>
      <c r="H5897">
        <f t="shared" ref="H5897:H5960" ca="1" si="180">_xlfn.NORM.INV(RAND(),N$9,N$10)</f>
        <v>1.0459148232506391E-2</v>
      </c>
    </row>
    <row r="5898" spans="7:8">
      <c r="G5898">
        <v>5891</v>
      </c>
      <c r="H5898">
        <f t="shared" ca="1" si="180"/>
        <v>3.4651986186410459E-2</v>
      </c>
    </row>
    <row r="5899" spans="7:8">
      <c r="G5899">
        <v>5892</v>
      </c>
      <c r="H5899">
        <f t="shared" ca="1" si="180"/>
        <v>3.8418400444289558E-3</v>
      </c>
    </row>
    <row r="5900" spans="7:8">
      <c r="G5900">
        <v>5893</v>
      </c>
      <c r="H5900">
        <f t="shared" ca="1" si="180"/>
        <v>-6.535138903389217E-3</v>
      </c>
    </row>
    <row r="5901" spans="7:8">
      <c r="G5901">
        <v>5894</v>
      </c>
      <c r="H5901">
        <f t="shared" ca="1" si="180"/>
        <v>2.0252831969649398E-2</v>
      </c>
    </row>
    <row r="5902" spans="7:8">
      <c r="G5902">
        <v>5895</v>
      </c>
      <c r="H5902">
        <f t="shared" ca="1" si="180"/>
        <v>7.2263381441458659E-3</v>
      </c>
    </row>
    <row r="5903" spans="7:8">
      <c r="G5903">
        <v>5896</v>
      </c>
      <c r="H5903">
        <f t="shared" ca="1" si="180"/>
        <v>-4.2408543089915117E-2</v>
      </c>
    </row>
    <row r="5904" spans="7:8">
      <c r="G5904">
        <v>5897</v>
      </c>
      <c r="H5904">
        <f t="shared" ca="1" si="180"/>
        <v>-1.4014226136681518E-2</v>
      </c>
    </row>
    <row r="5905" spans="7:8">
      <c r="G5905">
        <v>5898</v>
      </c>
      <c r="H5905">
        <f t="shared" ca="1" si="180"/>
        <v>-2.1208077816983296E-2</v>
      </c>
    </row>
    <row r="5906" spans="7:8">
      <c r="G5906">
        <v>5899</v>
      </c>
      <c r="H5906">
        <f t="shared" ca="1" si="180"/>
        <v>1.9630155376451172E-2</v>
      </c>
    </row>
    <row r="5907" spans="7:8">
      <c r="G5907">
        <v>5900</v>
      </c>
      <c r="H5907">
        <f t="shared" ca="1" si="180"/>
        <v>-3.9808732630449477E-2</v>
      </c>
    </row>
    <row r="5908" spans="7:8">
      <c r="G5908">
        <v>5901</v>
      </c>
      <c r="H5908">
        <f t="shared" ca="1" si="180"/>
        <v>8.9330376634985924E-3</v>
      </c>
    </row>
    <row r="5909" spans="7:8">
      <c r="G5909">
        <v>5902</v>
      </c>
      <c r="H5909">
        <f t="shared" ca="1" si="180"/>
        <v>-8.5069050887828714E-4</v>
      </c>
    </row>
    <row r="5910" spans="7:8">
      <c r="G5910">
        <v>5903</v>
      </c>
      <c r="H5910">
        <f t="shared" ca="1" si="180"/>
        <v>-3.4744606276680037E-2</v>
      </c>
    </row>
    <row r="5911" spans="7:8">
      <c r="G5911">
        <v>5904</v>
      </c>
      <c r="H5911">
        <f t="shared" ca="1" si="180"/>
        <v>-2.4470182911802283E-2</v>
      </c>
    </row>
    <row r="5912" spans="7:8">
      <c r="G5912">
        <v>5905</v>
      </c>
      <c r="H5912">
        <f t="shared" ca="1" si="180"/>
        <v>-3.36030848186935E-2</v>
      </c>
    </row>
    <row r="5913" spans="7:8">
      <c r="G5913">
        <v>5906</v>
      </c>
      <c r="H5913">
        <f t="shared" ca="1" si="180"/>
        <v>4.0358673852681E-2</v>
      </c>
    </row>
    <row r="5914" spans="7:8">
      <c r="G5914">
        <v>5907</v>
      </c>
      <c r="H5914">
        <f t="shared" ca="1" si="180"/>
        <v>-5.5552817194305694E-3</v>
      </c>
    </row>
    <row r="5915" spans="7:8">
      <c r="G5915">
        <v>5908</v>
      </c>
      <c r="H5915">
        <f t="shared" ca="1" si="180"/>
        <v>3.9402453564930877E-2</v>
      </c>
    </row>
    <row r="5916" spans="7:8">
      <c r="G5916">
        <v>5909</v>
      </c>
      <c r="H5916">
        <f t="shared" ca="1" si="180"/>
        <v>-5.0975360778426513E-3</v>
      </c>
    </row>
    <row r="5917" spans="7:8">
      <c r="G5917">
        <v>5910</v>
      </c>
      <c r="H5917">
        <f t="shared" ca="1" si="180"/>
        <v>-1.0269066914734334E-2</v>
      </c>
    </row>
    <row r="5918" spans="7:8">
      <c r="G5918">
        <v>5911</v>
      </c>
      <c r="H5918">
        <f t="shared" ca="1" si="180"/>
        <v>-2.0949850270934763E-2</v>
      </c>
    </row>
    <row r="5919" spans="7:8">
      <c r="G5919">
        <v>5912</v>
      </c>
      <c r="H5919">
        <f t="shared" ca="1" si="180"/>
        <v>-1.9366726135645766E-2</v>
      </c>
    </row>
    <row r="5920" spans="7:8">
      <c r="G5920">
        <v>5913</v>
      </c>
      <c r="H5920">
        <f t="shared" ca="1" si="180"/>
        <v>-4.4770038493846423E-4</v>
      </c>
    </row>
    <row r="5921" spans="7:8">
      <c r="G5921">
        <v>5914</v>
      </c>
      <c r="H5921">
        <f t="shared" ca="1" si="180"/>
        <v>1.3372941564653825E-2</v>
      </c>
    </row>
    <row r="5922" spans="7:8">
      <c r="G5922">
        <v>5915</v>
      </c>
      <c r="H5922">
        <f t="shared" ca="1" si="180"/>
        <v>5.1138408915814924E-3</v>
      </c>
    </row>
    <row r="5923" spans="7:8">
      <c r="G5923">
        <v>5916</v>
      </c>
      <c r="H5923">
        <f t="shared" ca="1" si="180"/>
        <v>4.3828023564983264E-3</v>
      </c>
    </row>
    <row r="5924" spans="7:8">
      <c r="G5924">
        <v>5917</v>
      </c>
      <c r="H5924">
        <f t="shared" ca="1" si="180"/>
        <v>-4.6365843411083643E-2</v>
      </c>
    </row>
    <row r="5925" spans="7:8">
      <c r="G5925">
        <v>5918</v>
      </c>
      <c r="H5925">
        <f t="shared" ca="1" si="180"/>
        <v>2.7564601742417739E-2</v>
      </c>
    </row>
    <row r="5926" spans="7:8">
      <c r="G5926">
        <v>5919</v>
      </c>
      <c r="H5926">
        <f t="shared" ca="1" si="180"/>
        <v>-2.1321428718963899E-2</v>
      </c>
    </row>
    <row r="5927" spans="7:8">
      <c r="G5927">
        <v>5920</v>
      </c>
      <c r="H5927">
        <f t="shared" ca="1" si="180"/>
        <v>4.0036019996053981E-2</v>
      </c>
    </row>
    <row r="5928" spans="7:8">
      <c r="G5928">
        <v>5921</v>
      </c>
      <c r="H5928">
        <f t="shared" ca="1" si="180"/>
        <v>2.4121950739582121E-2</v>
      </c>
    </row>
    <row r="5929" spans="7:8">
      <c r="G5929">
        <v>5922</v>
      </c>
      <c r="H5929">
        <f t="shared" ca="1" si="180"/>
        <v>-3.5441795367437232E-2</v>
      </c>
    </row>
    <row r="5930" spans="7:8">
      <c r="G5930">
        <v>5923</v>
      </c>
      <c r="H5930">
        <f t="shared" ca="1" si="180"/>
        <v>-4.6656173369243751E-3</v>
      </c>
    </row>
    <row r="5931" spans="7:8">
      <c r="G5931">
        <v>5924</v>
      </c>
      <c r="H5931">
        <f t="shared" ca="1" si="180"/>
        <v>1.3022627469012518E-2</v>
      </c>
    </row>
    <row r="5932" spans="7:8">
      <c r="G5932">
        <v>5925</v>
      </c>
      <c r="H5932">
        <f t="shared" ca="1" si="180"/>
        <v>1.1479686142798163E-2</v>
      </c>
    </row>
    <row r="5933" spans="7:8">
      <c r="G5933">
        <v>5926</v>
      </c>
      <c r="H5933">
        <f t="shared" ca="1" si="180"/>
        <v>2.7226466310332424E-2</v>
      </c>
    </row>
    <row r="5934" spans="7:8">
      <c r="G5934">
        <v>5927</v>
      </c>
      <c r="H5934">
        <f t="shared" ca="1" si="180"/>
        <v>2.3080459078645785E-2</v>
      </c>
    </row>
    <row r="5935" spans="7:8">
      <c r="G5935">
        <v>5928</v>
      </c>
      <c r="H5935">
        <f t="shared" ca="1" si="180"/>
        <v>-5.6239859464985879E-2</v>
      </c>
    </row>
    <row r="5936" spans="7:8">
      <c r="G5936">
        <v>5929</v>
      </c>
      <c r="H5936">
        <f t="shared" ca="1" si="180"/>
        <v>-3.2182078764602863E-2</v>
      </c>
    </row>
    <row r="5937" spans="7:8">
      <c r="G5937">
        <v>5930</v>
      </c>
      <c r="H5937">
        <f t="shared" ca="1" si="180"/>
        <v>1.7666218443111618E-2</v>
      </c>
    </row>
    <row r="5938" spans="7:8">
      <c r="G5938">
        <v>5931</v>
      </c>
      <c r="H5938">
        <f t="shared" ca="1" si="180"/>
        <v>2.0127680442071964E-2</v>
      </c>
    </row>
    <row r="5939" spans="7:8">
      <c r="G5939">
        <v>5932</v>
      </c>
      <c r="H5939">
        <f t="shared" ca="1" si="180"/>
        <v>-3.3533959101470653E-2</v>
      </c>
    </row>
    <row r="5940" spans="7:8">
      <c r="G5940">
        <v>5933</v>
      </c>
      <c r="H5940">
        <f t="shared" ca="1" si="180"/>
        <v>2.431607252913074E-2</v>
      </c>
    </row>
    <row r="5941" spans="7:8">
      <c r="G5941">
        <v>5934</v>
      </c>
      <c r="H5941">
        <f t="shared" ca="1" si="180"/>
        <v>5.2800303639196099E-2</v>
      </c>
    </row>
    <row r="5942" spans="7:8">
      <c r="G5942">
        <v>5935</v>
      </c>
      <c r="H5942">
        <f t="shared" ca="1" si="180"/>
        <v>4.7336336016194726E-2</v>
      </c>
    </row>
    <row r="5943" spans="7:8">
      <c r="G5943">
        <v>5936</v>
      </c>
      <c r="H5943">
        <f t="shared" ca="1" si="180"/>
        <v>1.3259226640698398E-2</v>
      </c>
    </row>
    <row r="5944" spans="7:8">
      <c r="G5944">
        <v>5937</v>
      </c>
      <c r="H5944">
        <f t="shared" ca="1" si="180"/>
        <v>1.2121562824834852E-2</v>
      </c>
    </row>
    <row r="5945" spans="7:8">
      <c r="G5945">
        <v>5938</v>
      </c>
      <c r="H5945">
        <f t="shared" ca="1" si="180"/>
        <v>-1.225223007634238E-2</v>
      </c>
    </row>
    <row r="5946" spans="7:8">
      <c r="G5946">
        <v>5939</v>
      </c>
      <c r="H5946">
        <f t="shared" ca="1" si="180"/>
        <v>-5.0453549690785235E-2</v>
      </c>
    </row>
    <row r="5947" spans="7:8">
      <c r="G5947">
        <v>5940</v>
      </c>
      <c r="H5947">
        <f t="shared" ca="1" si="180"/>
        <v>-8.707390994767656E-3</v>
      </c>
    </row>
    <row r="5948" spans="7:8">
      <c r="G5948">
        <v>5941</v>
      </c>
      <c r="H5948">
        <f t="shared" ca="1" si="180"/>
        <v>-1.4363127227459208E-2</v>
      </c>
    </row>
    <row r="5949" spans="7:8">
      <c r="G5949">
        <v>5942</v>
      </c>
      <c r="H5949">
        <f t="shared" ca="1" si="180"/>
        <v>-2.9744929210365392E-3</v>
      </c>
    </row>
    <row r="5950" spans="7:8">
      <c r="G5950">
        <v>5943</v>
      </c>
      <c r="H5950">
        <f t="shared" ca="1" si="180"/>
        <v>-4.3165690684992986E-2</v>
      </c>
    </row>
    <row r="5951" spans="7:8">
      <c r="G5951">
        <v>5944</v>
      </c>
      <c r="H5951">
        <f t="shared" ca="1" si="180"/>
        <v>7.4893493795246374E-2</v>
      </c>
    </row>
    <row r="5952" spans="7:8">
      <c r="G5952">
        <v>5945</v>
      </c>
      <c r="H5952">
        <f t="shared" ca="1" si="180"/>
        <v>2.1817741436037954E-2</v>
      </c>
    </row>
    <row r="5953" spans="7:8">
      <c r="G5953">
        <v>5946</v>
      </c>
      <c r="H5953">
        <f t="shared" ca="1" si="180"/>
        <v>3.7469923248356182E-3</v>
      </c>
    </row>
    <row r="5954" spans="7:8">
      <c r="G5954">
        <v>5947</v>
      </c>
      <c r="H5954">
        <f t="shared" ca="1" si="180"/>
        <v>-1.2760416183410145E-2</v>
      </c>
    </row>
    <row r="5955" spans="7:8">
      <c r="G5955">
        <v>5948</v>
      </c>
      <c r="H5955">
        <f t="shared" ca="1" si="180"/>
        <v>1.4040533475942512E-2</v>
      </c>
    </row>
    <row r="5956" spans="7:8">
      <c r="G5956">
        <v>5949</v>
      </c>
      <c r="H5956">
        <f t="shared" ca="1" si="180"/>
        <v>1.3595544339707701E-2</v>
      </c>
    </row>
    <row r="5957" spans="7:8">
      <c r="G5957">
        <v>5950</v>
      </c>
      <c r="H5957">
        <f t="shared" ca="1" si="180"/>
        <v>2.8779831167216049E-2</v>
      </c>
    </row>
    <row r="5958" spans="7:8">
      <c r="G5958">
        <v>5951</v>
      </c>
      <c r="H5958">
        <f t="shared" ca="1" si="180"/>
        <v>1.5999820429381192E-2</v>
      </c>
    </row>
    <row r="5959" spans="7:8">
      <c r="G5959">
        <v>5952</v>
      </c>
      <c r="H5959">
        <f t="shared" ca="1" si="180"/>
        <v>-2.5798335640069585E-3</v>
      </c>
    </row>
    <row r="5960" spans="7:8">
      <c r="G5960">
        <v>5953</v>
      </c>
      <c r="H5960">
        <f t="shared" ca="1" si="180"/>
        <v>-3.6030212976670582E-3</v>
      </c>
    </row>
    <row r="5961" spans="7:8">
      <c r="G5961">
        <v>5954</v>
      </c>
      <c r="H5961">
        <f t="shared" ref="H5961:H6024" ca="1" si="181">_xlfn.NORM.INV(RAND(),N$9,N$10)</f>
        <v>-6.8990216722686806E-2</v>
      </c>
    </row>
    <row r="5962" spans="7:8">
      <c r="G5962">
        <v>5955</v>
      </c>
      <c r="H5962">
        <f t="shared" ca="1" si="181"/>
        <v>-2.3541506535804016E-2</v>
      </c>
    </row>
    <row r="5963" spans="7:8">
      <c r="G5963">
        <v>5956</v>
      </c>
      <c r="H5963">
        <f t="shared" ca="1" si="181"/>
        <v>-1.9869250095635191E-4</v>
      </c>
    </row>
    <row r="5964" spans="7:8">
      <c r="G5964">
        <v>5957</v>
      </c>
      <c r="H5964">
        <f t="shared" ca="1" si="181"/>
        <v>-2.7313917642598374E-3</v>
      </c>
    </row>
    <row r="5965" spans="7:8">
      <c r="G5965">
        <v>5958</v>
      </c>
      <c r="H5965">
        <f t="shared" ca="1" si="181"/>
        <v>3.7720326753091997E-2</v>
      </c>
    </row>
    <row r="5966" spans="7:8">
      <c r="G5966">
        <v>5959</v>
      </c>
      <c r="H5966">
        <f t="shared" ca="1" si="181"/>
        <v>5.7870434311045247E-4</v>
      </c>
    </row>
    <row r="5967" spans="7:8">
      <c r="G5967">
        <v>5960</v>
      </c>
      <c r="H5967">
        <f t="shared" ca="1" si="181"/>
        <v>-3.5548970568353599E-2</v>
      </c>
    </row>
    <row r="5968" spans="7:8">
      <c r="G5968">
        <v>5961</v>
      </c>
      <c r="H5968">
        <f t="shared" ca="1" si="181"/>
        <v>-7.3161584690076857E-3</v>
      </c>
    </row>
    <row r="5969" spans="7:8">
      <c r="G5969">
        <v>5962</v>
      </c>
      <c r="H5969">
        <f t="shared" ca="1" si="181"/>
        <v>-4.40082472228406E-2</v>
      </c>
    </row>
    <row r="5970" spans="7:8">
      <c r="G5970">
        <v>5963</v>
      </c>
      <c r="H5970">
        <f t="shared" ca="1" si="181"/>
        <v>-5.0442076594745783E-2</v>
      </c>
    </row>
    <row r="5971" spans="7:8">
      <c r="G5971">
        <v>5964</v>
      </c>
      <c r="H5971">
        <f t="shared" ca="1" si="181"/>
        <v>2.4908610735384602E-2</v>
      </c>
    </row>
    <row r="5972" spans="7:8">
      <c r="G5972">
        <v>5965</v>
      </c>
      <c r="H5972">
        <f t="shared" ca="1" si="181"/>
        <v>2.0327723680681049E-2</v>
      </c>
    </row>
    <row r="5973" spans="7:8">
      <c r="G5973">
        <v>5966</v>
      </c>
      <c r="H5973">
        <f t="shared" ca="1" si="181"/>
        <v>6.5873580490733608E-2</v>
      </c>
    </row>
    <row r="5974" spans="7:8">
      <c r="G5974">
        <v>5967</v>
      </c>
      <c r="H5974">
        <f t="shared" ca="1" si="181"/>
        <v>-5.1373774437139905E-2</v>
      </c>
    </row>
    <row r="5975" spans="7:8">
      <c r="G5975">
        <v>5968</v>
      </c>
      <c r="H5975">
        <f t="shared" ca="1" si="181"/>
        <v>-5.1198627239656853E-3</v>
      </c>
    </row>
    <row r="5976" spans="7:8">
      <c r="G5976">
        <v>5969</v>
      </c>
      <c r="H5976">
        <f t="shared" ca="1" si="181"/>
        <v>1.4310209382822365E-2</v>
      </c>
    </row>
    <row r="5977" spans="7:8">
      <c r="G5977">
        <v>5970</v>
      </c>
      <c r="H5977">
        <f t="shared" ca="1" si="181"/>
        <v>9.009040466298901E-2</v>
      </c>
    </row>
    <row r="5978" spans="7:8">
      <c r="G5978">
        <v>5971</v>
      </c>
      <c r="H5978">
        <f t="shared" ca="1" si="181"/>
        <v>-2.1026643853669306E-2</v>
      </c>
    </row>
    <row r="5979" spans="7:8">
      <c r="G5979">
        <v>5972</v>
      </c>
      <c r="H5979">
        <f t="shared" ca="1" si="181"/>
        <v>-1.7530967293718204E-2</v>
      </c>
    </row>
    <row r="5980" spans="7:8">
      <c r="G5980">
        <v>5973</v>
      </c>
      <c r="H5980">
        <f t="shared" ca="1" si="181"/>
        <v>-1.5575721338903039E-3</v>
      </c>
    </row>
    <row r="5981" spans="7:8">
      <c r="G5981">
        <v>5974</v>
      </c>
      <c r="H5981">
        <f t="shared" ca="1" si="181"/>
        <v>-2.8633028193561914E-2</v>
      </c>
    </row>
    <row r="5982" spans="7:8">
      <c r="G5982">
        <v>5975</v>
      </c>
      <c r="H5982">
        <f t="shared" ca="1" si="181"/>
        <v>-5.0647295955265355E-2</v>
      </c>
    </row>
    <row r="5983" spans="7:8">
      <c r="G5983">
        <v>5976</v>
      </c>
      <c r="H5983">
        <f t="shared" ca="1" si="181"/>
        <v>6.7970068074703002E-2</v>
      </c>
    </row>
    <row r="5984" spans="7:8">
      <c r="G5984">
        <v>5977</v>
      </c>
      <c r="H5984">
        <f t="shared" ca="1" si="181"/>
        <v>-3.2728837774439502E-2</v>
      </c>
    </row>
    <row r="5985" spans="7:8">
      <c r="G5985">
        <v>5978</v>
      </c>
      <c r="H5985">
        <f t="shared" ca="1" si="181"/>
        <v>-5.1841504894887241E-3</v>
      </c>
    </row>
    <row r="5986" spans="7:8">
      <c r="G5986">
        <v>5979</v>
      </c>
      <c r="H5986">
        <f t="shared" ca="1" si="181"/>
        <v>-6.242877607543186E-2</v>
      </c>
    </row>
    <row r="5987" spans="7:8">
      <c r="G5987">
        <v>5980</v>
      </c>
      <c r="H5987">
        <f t="shared" ca="1" si="181"/>
        <v>4.4571219391175157E-2</v>
      </c>
    </row>
    <row r="5988" spans="7:8">
      <c r="G5988">
        <v>5981</v>
      </c>
      <c r="H5988">
        <f t="shared" ca="1" si="181"/>
        <v>-1.414544517509519E-3</v>
      </c>
    </row>
    <row r="5989" spans="7:8">
      <c r="G5989">
        <v>5982</v>
      </c>
      <c r="H5989">
        <f t="shared" ca="1" si="181"/>
        <v>4.081907766775994E-2</v>
      </c>
    </row>
    <row r="5990" spans="7:8">
      <c r="G5990">
        <v>5983</v>
      </c>
      <c r="H5990">
        <f t="shared" ca="1" si="181"/>
        <v>-7.1596808369135288E-3</v>
      </c>
    </row>
    <row r="5991" spans="7:8">
      <c r="G5991">
        <v>5984</v>
      </c>
      <c r="H5991">
        <f t="shared" ca="1" si="181"/>
        <v>-2.9793028525866662E-2</v>
      </c>
    </row>
    <row r="5992" spans="7:8">
      <c r="G5992">
        <v>5985</v>
      </c>
      <c r="H5992">
        <f t="shared" ca="1" si="181"/>
        <v>2.6298425741905104E-2</v>
      </c>
    </row>
    <row r="5993" spans="7:8">
      <c r="G5993">
        <v>5986</v>
      </c>
      <c r="H5993">
        <f t="shared" ca="1" si="181"/>
        <v>-1.6619646855887064E-2</v>
      </c>
    </row>
    <row r="5994" spans="7:8">
      <c r="G5994">
        <v>5987</v>
      </c>
      <c r="H5994">
        <f t="shared" ca="1" si="181"/>
        <v>6.759259846878629E-3</v>
      </c>
    </row>
    <row r="5995" spans="7:8">
      <c r="G5995">
        <v>5988</v>
      </c>
      <c r="H5995">
        <f t="shared" ca="1" si="181"/>
        <v>2.9340804340505022E-2</v>
      </c>
    </row>
    <row r="5996" spans="7:8">
      <c r="G5996">
        <v>5989</v>
      </c>
      <c r="H5996">
        <f t="shared" ca="1" si="181"/>
        <v>-3.7594121363073434E-2</v>
      </c>
    </row>
    <row r="5997" spans="7:8">
      <c r="G5997">
        <v>5990</v>
      </c>
      <c r="H5997">
        <f t="shared" ca="1" si="181"/>
        <v>1.8309743993823943E-2</v>
      </c>
    </row>
    <row r="5998" spans="7:8">
      <c r="G5998">
        <v>5991</v>
      </c>
      <c r="H5998">
        <f t="shared" ca="1" si="181"/>
        <v>2.6987757966566608E-3</v>
      </c>
    </row>
    <row r="5999" spans="7:8">
      <c r="G5999">
        <v>5992</v>
      </c>
      <c r="H5999">
        <f t="shared" ca="1" si="181"/>
        <v>1.91418705747789E-2</v>
      </c>
    </row>
    <row r="6000" spans="7:8">
      <c r="G6000">
        <v>5993</v>
      </c>
      <c r="H6000">
        <f t="shared" ca="1" si="181"/>
        <v>-4.6793358851173967E-3</v>
      </c>
    </row>
    <row r="6001" spans="7:8">
      <c r="G6001">
        <v>5994</v>
      </c>
      <c r="H6001">
        <f t="shared" ca="1" si="181"/>
        <v>-2.7479799949551843E-2</v>
      </c>
    </row>
    <row r="6002" spans="7:8">
      <c r="G6002">
        <v>5995</v>
      </c>
      <c r="H6002">
        <f t="shared" ca="1" si="181"/>
        <v>-6.7980817500022356E-2</v>
      </c>
    </row>
    <row r="6003" spans="7:8">
      <c r="G6003">
        <v>5996</v>
      </c>
      <c r="H6003">
        <f t="shared" ca="1" si="181"/>
        <v>-8.5258949001305422E-3</v>
      </c>
    </row>
    <row r="6004" spans="7:8">
      <c r="G6004">
        <v>5997</v>
      </c>
      <c r="H6004">
        <f t="shared" ca="1" si="181"/>
        <v>3.063477998739899E-2</v>
      </c>
    </row>
    <row r="6005" spans="7:8">
      <c r="G6005">
        <v>5998</v>
      </c>
      <c r="H6005">
        <f t="shared" ca="1" si="181"/>
        <v>1.8316766584723951E-2</v>
      </c>
    </row>
    <row r="6006" spans="7:8">
      <c r="G6006">
        <v>5999</v>
      </c>
      <c r="H6006">
        <f t="shared" ca="1" si="181"/>
        <v>-9.6025077400538728E-2</v>
      </c>
    </row>
    <row r="6007" spans="7:8">
      <c r="G6007">
        <v>6000</v>
      </c>
      <c r="H6007">
        <f t="shared" ca="1" si="181"/>
        <v>-2.931899092049316E-3</v>
      </c>
    </row>
    <row r="6008" spans="7:8">
      <c r="G6008">
        <v>6001</v>
      </c>
      <c r="H6008">
        <f t="shared" ca="1" si="181"/>
        <v>-4.4122382940376938E-2</v>
      </c>
    </row>
    <row r="6009" spans="7:8">
      <c r="G6009">
        <v>6002</v>
      </c>
      <c r="H6009">
        <f t="shared" ca="1" si="181"/>
        <v>1.2412893888381481E-2</v>
      </c>
    </row>
    <row r="6010" spans="7:8">
      <c r="G6010">
        <v>6003</v>
      </c>
      <c r="H6010">
        <f t="shared" ca="1" si="181"/>
        <v>-1.1293079574009227E-2</v>
      </c>
    </row>
    <row r="6011" spans="7:8">
      <c r="G6011">
        <v>6004</v>
      </c>
      <c r="H6011">
        <f t="shared" ca="1" si="181"/>
        <v>-8.4394143413217809E-3</v>
      </c>
    </row>
    <row r="6012" spans="7:8">
      <c r="G6012">
        <v>6005</v>
      </c>
      <c r="H6012">
        <f t="shared" ca="1" si="181"/>
        <v>-4.6194623652719931E-2</v>
      </c>
    </row>
    <row r="6013" spans="7:8">
      <c r="G6013">
        <v>6006</v>
      </c>
      <c r="H6013">
        <f t="shared" ca="1" si="181"/>
        <v>-3.2639966503609133E-2</v>
      </c>
    </row>
    <row r="6014" spans="7:8">
      <c r="G6014">
        <v>6007</v>
      </c>
      <c r="H6014">
        <f t="shared" ca="1" si="181"/>
        <v>3.6588465121884725E-2</v>
      </c>
    </row>
    <row r="6015" spans="7:8">
      <c r="G6015">
        <v>6008</v>
      </c>
      <c r="H6015">
        <f t="shared" ca="1" si="181"/>
        <v>-4.9959668382415424E-2</v>
      </c>
    </row>
    <row r="6016" spans="7:8">
      <c r="G6016">
        <v>6009</v>
      </c>
      <c r="H6016">
        <f t="shared" ca="1" si="181"/>
        <v>4.9674707313168403E-3</v>
      </c>
    </row>
    <row r="6017" spans="7:8">
      <c r="G6017">
        <v>6010</v>
      </c>
      <c r="H6017">
        <f t="shared" ca="1" si="181"/>
        <v>-3.8463081535014772E-2</v>
      </c>
    </row>
    <row r="6018" spans="7:8">
      <c r="G6018">
        <v>6011</v>
      </c>
      <c r="H6018">
        <f t="shared" ca="1" si="181"/>
        <v>-8.7138526098564113E-3</v>
      </c>
    </row>
    <row r="6019" spans="7:8">
      <c r="G6019">
        <v>6012</v>
      </c>
      <c r="H6019">
        <f t="shared" ca="1" si="181"/>
        <v>-6.8660920736762512E-2</v>
      </c>
    </row>
    <row r="6020" spans="7:8">
      <c r="G6020">
        <v>6013</v>
      </c>
      <c r="H6020">
        <f t="shared" ca="1" si="181"/>
        <v>1.2640980364659197E-2</v>
      </c>
    </row>
    <row r="6021" spans="7:8">
      <c r="G6021">
        <v>6014</v>
      </c>
      <c r="H6021">
        <f t="shared" ca="1" si="181"/>
        <v>1.5038716414983073E-2</v>
      </c>
    </row>
    <row r="6022" spans="7:8">
      <c r="G6022">
        <v>6015</v>
      </c>
      <c r="H6022">
        <f t="shared" ca="1" si="181"/>
        <v>-1.1390997213435904E-2</v>
      </c>
    </row>
    <row r="6023" spans="7:8">
      <c r="G6023">
        <v>6016</v>
      </c>
      <c r="H6023">
        <f t="shared" ca="1" si="181"/>
        <v>1.9208252321641036E-3</v>
      </c>
    </row>
    <row r="6024" spans="7:8">
      <c r="G6024">
        <v>6017</v>
      </c>
      <c r="H6024">
        <f t="shared" ca="1" si="181"/>
        <v>-4.5460717501710469E-2</v>
      </c>
    </row>
    <row r="6025" spans="7:8">
      <c r="G6025">
        <v>6018</v>
      </c>
      <c r="H6025">
        <f t="shared" ref="H6025:H6088" ca="1" si="182">_xlfn.NORM.INV(RAND(),N$9,N$10)</f>
        <v>-4.3942543425201583E-2</v>
      </c>
    </row>
    <row r="6026" spans="7:8">
      <c r="G6026">
        <v>6019</v>
      </c>
      <c r="H6026">
        <f t="shared" ca="1" si="182"/>
        <v>-4.9218596465689692E-2</v>
      </c>
    </row>
    <row r="6027" spans="7:8">
      <c r="G6027">
        <v>6020</v>
      </c>
      <c r="H6027">
        <f t="shared" ca="1" si="182"/>
        <v>-6.6963835176718396E-3</v>
      </c>
    </row>
    <row r="6028" spans="7:8">
      <c r="G6028">
        <v>6021</v>
      </c>
      <c r="H6028">
        <f t="shared" ca="1" si="182"/>
        <v>-2.2177611841512082E-2</v>
      </c>
    </row>
    <row r="6029" spans="7:8">
      <c r="G6029">
        <v>6022</v>
      </c>
      <c r="H6029">
        <f t="shared" ca="1" si="182"/>
        <v>2.9132262125086683E-3</v>
      </c>
    </row>
    <row r="6030" spans="7:8">
      <c r="G6030">
        <v>6023</v>
      </c>
      <c r="H6030">
        <f t="shared" ca="1" si="182"/>
        <v>-6.474274957083131E-3</v>
      </c>
    </row>
    <row r="6031" spans="7:8">
      <c r="G6031">
        <v>6024</v>
      </c>
      <c r="H6031">
        <f t="shared" ca="1" si="182"/>
        <v>-8.4329751500332062E-2</v>
      </c>
    </row>
    <row r="6032" spans="7:8">
      <c r="G6032">
        <v>6025</v>
      </c>
      <c r="H6032">
        <f t="shared" ca="1" si="182"/>
        <v>-2.8419647049113684E-5</v>
      </c>
    </row>
    <row r="6033" spans="7:8">
      <c r="G6033">
        <v>6026</v>
      </c>
      <c r="H6033">
        <f t="shared" ca="1" si="182"/>
        <v>-3.0942925156989595E-2</v>
      </c>
    </row>
    <row r="6034" spans="7:8">
      <c r="G6034">
        <v>6027</v>
      </c>
      <c r="H6034">
        <f t="shared" ca="1" si="182"/>
        <v>5.5983875999284054E-3</v>
      </c>
    </row>
    <row r="6035" spans="7:8">
      <c r="G6035">
        <v>6028</v>
      </c>
      <c r="H6035">
        <f t="shared" ca="1" si="182"/>
        <v>2.0849499648380943E-2</v>
      </c>
    </row>
    <row r="6036" spans="7:8">
      <c r="G6036">
        <v>6029</v>
      </c>
      <c r="H6036">
        <f t="shared" ca="1" si="182"/>
        <v>2.8429746294689102E-2</v>
      </c>
    </row>
    <row r="6037" spans="7:8">
      <c r="G6037">
        <v>6030</v>
      </c>
      <c r="H6037">
        <f t="shared" ca="1" si="182"/>
        <v>5.272753654274679E-2</v>
      </c>
    </row>
    <row r="6038" spans="7:8">
      <c r="G6038">
        <v>6031</v>
      </c>
      <c r="H6038">
        <f t="shared" ca="1" si="182"/>
        <v>4.5575254177132617E-2</v>
      </c>
    </row>
    <row r="6039" spans="7:8">
      <c r="G6039">
        <v>6032</v>
      </c>
      <c r="H6039">
        <f t="shared" ca="1" si="182"/>
        <v>9.1618102672423301E-3</v>
      </c>
    </row>
    <row r="6040" spans="7:8">
      <c r="G6040">
        <v>6033</v>
      </c>
      <c r="H6040">
        <f t="shared" ca="1" si="182"/>
        <v>4.6493735590779892E-2</v>
      </c>
    </row>
    <row r="6041" spans="7:8">
      <c r="G6041">
        <v>6034</v>
      </c>
      <c r="H6041">
        <f t="shared" ca="1" si="182"/>
        <v>-3.8469276723450012E-2</v>
      </c>
    </row>
    <row r="6042" spans="7:8">
      <c r="G6042">
        <v>6035</v>
      </c>
      <c r="H6042">
        <f t="shared" ca="1" si="182"/>
        <v>-1.4560512437548766E-2</v>
      </c>
    </row>
    <row r="6043" spans="7:8">
      <c r="G6043">
        <v>6036</v>
      </c>
      <c r="H6043">
        <f t="shared" ca="1" si="182"/>
        <v>1.7696455812167257E-2</v>
      </c>
    </row>
    <row r="6044" spans="7:8">
      <c r="G6044">
        <v>6037</v>
      </c>
      <c r="H6044">
        <f t="shared" ca="1" si="182"/>
        <v>2.5389130674892357E-2</v>
      </c>
    </row>
    <row r="6045" spans="7:8">
      <c r="G6045">
        <v>6038</v>
      </c>
      <c r="H6045">
        <f t="shared" ca="1" si="182"/>
        <v>-6.3419451368585591E-3</v>
      </c>
    </row>
    <row r="6046" spans="7:8">
      <c r="G6046">
        <v>6039</v>
      </c>
      <c r="H6046">
        <f t="shared" ca="1" si="182"/>
        <v>-2.9030271373789968E-2</v>
      </c>
    </row>
    <row r="6047" spans="7:8">
      <c r="G6047">
        <v>6040</v>
      </c>
      <c r="H6047">
        <f t="shared" ca="1" si="182"/>
        <v>8.4094468814758898E-3</v>
      </c>
    </row>
    <row r="6048" spans="7:8">
      <c r="G6048">
        <v>6041</v>
      </c>
      <c r="H6048">
        <f t="shared" ca="1" si="182"/>
        <v>1.2612469018858709E-2</v>
      </c>
    </row>
    <row r="6049" spans="7:8">
      <c r="G6049">
        <v>6042</v>
      </c>
      <c r="H6049">
        <f t="shared" ca="1" si="182"/>
        <v>2.6456284026706439E-2</v>
      </c>
    </row>
    <row r="6050" spans="7:8">
      <c r="G6050">
        <v>6043</v>
      </c>
      <c r="H6050">
        <f t="shared" ca="1" si="182"/>
        <v>-3.9404741058187028E-4</v>
      </c>
    </row>
    <row r="6051" spans="7:8">
      <c r="G6051">
        <v>6044</v>
      </c>
      <c r="H6051">
        <f t="shared" ca="1" si="182"/>
        <v>3.7477989091913744E-2</v>
      </c>
    </row>
    <row r="6052" spans="7:8">
      <c r="G6052">
        <v>6045</v>
      </c>
      <c r="H6052">
        <f t="shared" ca="1" si="182"/>
        <v>-6.2842065969444208E-2</v>
      </c>
    </row>
    <row r="6053" spans="7:8">
      <c r="G6053">
        <v>6046</v>
      </c>
      <c r="H6053">
        <f t="shared" ca="1" si="182"/>
        <v>-1.6989902631227571E-2</v>
      </c>
    </row>
    <row r="6054" spans="7:8">
      <c r="G6054">
        <v>6047</v>
      </c>
      <c r="H6054">
        <f t="shared" ca="1" si="182"/>
        <v>-2.942884262929776E-2</v>
      </c>
    </row>
    <row r="6055" spans="7:8">
      <c r="G6055">
        <v>6048</v>
      </c>
      <c r="H6055">
        <f t="shared" ca="1" si="182"/>
        <v>-2.1159520351141811E-2</v>
      </c>
    </row>
    <row r="6056" spans="7:8">
      <c r="G6056">
        <v>6049</v>
      </c>
      <c r="H6056">
        <f t="shared" ca="1" si="182"/>
        <v>2.8107464412350923E-2</v>
      </c>
    </row>
    <row r="6057" spans="7:8">
      <c r="G6057">
        <v>6050</v>
      </c>
      <c r="H6057">
        <f t="shared" ca="1" si="182"/>
        <v>-1.470199768368553E-2</v>
      </c>
    </row>
    <row r="6058" spans="7:8">
      <c r="G6058">
        <v>6051</v>
      </c>
      <c r="H6058">
        <f t="shared" ca="1" si="182"/>
        <v>-4.4041122610566398E-2</v>
      </c>
    </row>
    <row r="6059" spans="7:8">
      <c r="G6059">
        <v>6052</v>
      </c>
      <c r="H6059">
        <f t="shared" ca="1" si="182"/>
        <v>-2.5777052924931651E-4</v>
      </c>
    </row>
    <row r="6060" spans="7:8">
      <c r="G6060">
        <v>6053</v>
      </c>
      <c r="H6060">
        <f t="shared" ca="1" si="182"/>
        <v>-2.9375623907252894E-2</v>
      </c>
    </row>
    <row r="6061" spans="7:8">
      <c r="G6061">
        <v>6054</v>
      </c>
      <c r="H6061">
        <f t="shared" ca="1" si="182"/>
        <v>-4.7917270291066044E-2</v>
      </c>
    </row>
    <row r="6062" spans="7:8">
      <c r="G6062">
        <v>6055</v>
      </c>
      <c r="H6062">
        <f t="shared" ca="1" si="182"/>
        <v>-4.4057812173160439E-2</v>
      </c>
    </row>
    <row r="6063" spans="7:8">
      <c r="G6063">
        <v>6056</v>
      </c>
      <c r="H6063">
        <f t="shared" ca="1" si="182"/>
        <v>-2.3149627567647591E-2</v>
      </c>
    </row>
    <row r="6064" spans="7:8">
      <c r="G6064">
        <v>6057</v>
      </c>
      <c r="H6064">
        <f t="shared" ca="1" si="182"/>
        <v>-3.9644048074562732E-2</v>
      </c>
    </row>
    <row r="6065" spans="7:8">
      <c r="G6065">
        <v>6058</v>
      </c>
      <c r="H6065">
        <f t="shared" ca="1" si="182"/>
        <v>2.4027023304545043E-2</v>
      </c>
    </row>
    <row r="6066" spans="7:8">
      <c r="G6066">
        <v>6059</v>
      </c>
      <c r="H6066">
        <f t="shared" ca="1" si="182"/>
        <v>-4.8159829383350859E-2</v>
      </c>
    </row>
    <row r="6067" spans="7:8">
      <c r="G6067">
        <v>6060</v>
      </c>
      <c r="H6067">
        <f t="shared" ca="1" si="182"/>
        <v>-3.070904448439651E-3</v>
      </c>
    </row>
    <row r="6068" spans="7:8">
      <c r="G6068">
        <v>6061</v>
      </c>
      <c r="H6068">
        <f t="shared" ca="1" si="182"/>
        <v>1.8916492227282429E-2</v>
      </c>
    </row>
    <row r="6069" spans="7:8">
      <c r="G6069">
        <v>6062</v>
      </c>
      <c r="H6069">
        <f t="shared" ca="1" si="182"/>
        <v>-2.9623545289132164E-2</v>
      </c>
    </row>
    <row r="6070" spans="7:8">
      <c r="G6070">
        <v>6063</v>
      </c>
      <c r="H6070">
        <f t="shared" ca="1" si="182"/>
        <v>-1.8004352729212619E-2</v>
      </c>
    </row>
    <row r="6071" spans="7:8">
      <c r="G6071">
        <v>6064</v>
      </c>
      <c r="H6071">
        <f t="shared" ca="1" si="182"/>
        <v>3.9723089589747365E-2</v>
      </c>
    </row>
    <row r="6072" spans="7:8">
      <c r="G6072">
        <v>6065</v>
      </c>
      <c r="H6072">
        <f t="shared" ca="1" si="182"/>
        <v>3.7373015481548255E-2</v>
      </c>
    </row>
    <row r="6073" spans="7:8">
      <c r="G6073">
        <v>6066</v>
      </c>
      <c r="H6073">
        <f t="shared" ca="1" si="182"/>
        <v>3.0739004821423187E-2</v>
      </c>
    </row>
    <row r="6074" spans="7:8">
      <c r="G6074">
        <v>6067</v>
      </c>
      <c r="H6074">
        <f t="shared" ca="1" si="182"/>
        <v>1.2733037398515688E-2</v>
      </c>
    </row>
    <row r="6075" spans="7:8">
      <c r="G6075">
        <v>6068</v>
      </c>
      <c r="H6075">
        <f t="shared" ca="1" si="182"/>
        <v>5.3822794873736438E-2</v>
      </c>
    </row>
    <row r="6076" spans="7:8">
      <c r="G6076">
        <v>6069</v>
      </c>
      <c r="H6076">
        <f t="shared" ca="1" si="182"/>
        <v>2.9572484762675065E-2</v>
      </c>
    </row>
    <row r="6077" spans="7:8">
      <c r="G6077">
        <v>6070</v>
      </c>
      <c r="H6077">
        <f t="shared" ca="1" si="182"/>
        <v>1.377348584220262E-3</v>
      </c>
    </row>
    <row r="6078" spans="7:8">
      <c r="G6078">
        <v>6071</v>
      </c>
      <c r="H6078">
        <f t="shared" ca="1" si="182"/>
        <v>9.5603231757574528E-3</v>
      </c>
    </row>
    <row r="6079" spans="7:8">
      <c r="G6079">
        <v>6072</v>
      </c>
      <c r="H6079">
        <f t="shared" ca="1" si="182"/>
        <v>-5.7104459233889078E-2</v>
      </c>
    </row>
    <row r="6080" spans="7:8">
      <c r="G6080">
        <v>6073</v>
      </c>
      <c r="H6080">
        <f t="shared" ca="1" si="182"/>
        <v>4.8759667322561949E-2</v>
      </c>
    </row>
    <row r="6081" spans="7:8">
      <c r="G6081">
        <v>6074</v>
      </c>
      <c r="H6081">
        <f t="shared" ca="1" si="182"/>
        <v>-2.6488325818545429E-2</v>
      </c>
    </row>
    <row r="6082" spans="7:8">
      <c r="G6082">
        <v>6075</v>
      </c>
      <c r="H6082">
        <f t="shared" ca="1" si="182"/>
        <v>-5.9973077548369544E-2</v>
      </c>
    </row>
    <row r="6083" spans="7:8">
      <c r="G6083">
        <v>6076</v>
      </c>
      <c r="H6083">
        <f t="shared" ca="1" si="182"/>
        <v>-1.623840425525416E-2</v>
      </c>
    </row>
    <row r="6084" spans="7:8">
      <c r="G6084">
        <v>6077</v>
      </c>
      <c r="H6084">
        <f t="shared" ca="1" si="182"/>
        <v>-1.0806277975827082E-2</v>
      </c>
    </row>
    <row r="6085" spans="7:8">
      <c r="G6085">
        <v>6078</v>
      </c>
      <c r="H6085">
        <f t="shared" ca="1" si="182"/>
        <v>-9.8062971009296577E-4</v>
      </c>
    </row>
    <row r="6086" spans="7:8">
      <c r="G6086">
        <v>6079</v>
      </c>
      <c r="H6086">
        <f t="shared" ca="1" si="182"/>
        <v>4.7739533566841789E-2</v>
      </c>
    </row>
    <row r="6087" spans="7:8">
      <c r="G6087">
        <v>6080</v>
      </c>
      <c r="H6087">
        <f t="shared" ca="1" si="182"/>
        <v>-1.0556993136924459E-2</v>
      </c>
    </row>
    <row r="6088" spans="7:8">
      <c r="G6088">
        <v>6081</v>
      </c>
      <c r="H6088">
        <f t="shared" ca="1" si="182"/>
        <v>2.8876291331708429E-3</v>
      </c>
    </row>
    <row r="6089" spans="7:8">
      <c r="G6089">
        <v>6082</v>
      </c>
      <c r="H6089">
        <f t="shared" ref="H6089:H6152" ca="1" si="183">_xlfn.NORM.INV(RAND(),N$9,N$10)</f>
        <v>-3.0136550809266253E-2</v>
      </c>
    </row>
    <row r="6090" spans="7:8">
      <c r="G6090">
        <v>6083</v>
      </c>
      <c r="H6090">
        <f t="shared" ca="1" si="183"/>
        <v>-6.9186279414403612E-2</v>
      </c>
    </row>
    <row r="6091" spans="7:8">
      <c r="G6091">
        <v>6084</v>
      </c>
      <c r="H6091">
        <f t="shared" ca="1" si="183"/>
        <v>-2.5983543860507514E-2</v>
      </c>
    </row>
    <row r="6092" spans="7:8">
      <c r="G6092">
        <v>6085</v>
      </c>
      <c r="H6092">
        <f t="shared" ca="1" si="183"/>
        <v>1.7728343689213895E-2</v>
      </c>
    </row>
    <row r="6093" spans="7:8">
      <c r="G6093">
        <v>6086</v>
      </c>
      <c r="H6093">
        <f t="shared" ca="1" si="183"/>
        <v>5.9550477489533618E-3</v>
      </c>
    </row>
    <row r="6094" spans="7:8">
      <c r="G6094">
        <v>6087</v>
      </c>
      <c r="H6094">
        <f t="shared" ca="1" si="183"/>
        <v>-1.5897611412360898E-2</v>
      </c>
    </row>
    <row r="6095" spans="7:8">
      <c r="G6095">
        <v>6088</v>
      </c>
      <c r="H6095">
        <f t="shared" ca="1" si="183"/>
        <v>2.264545575060236E-2</v>
      </c>
    </row>
    <row r="6096" spans="7:8">
      <c r="G6096">
        <v>6089</v>
      </c>
      <c r="H6096">
        <f t="shared" ca="1" si="183"/>
        <v>-2.9655215406678679E-2</v>
      </c>
    </row>
    <row r="6097" spans="7:8">
      <c r="G6097">
        <v>6090</v>
      </c>
      <c r="H6097">
        <f t="shared" ca="1" si="183"/>
        <v>-1.7777970528145396E-2</v>
      </c>
    </row>
    <row r="6098" spans="7:8">
      <c r="G6098">
        <v>6091</v>
      </c>
      <c r="H6098">
        <f t="shared" ca="1" si="183"/>
        <v>1.0872091773221265E-2</v>
      </c>
    </row>
    <row r="6099" spans="7:8">
      <c r="G6099">
        <v>6092</v>
      </c>
      <c r="H6099">
        <f t="shared" ca="1" si="183"/>
        <v>3.4168179929376977E-4</v>
      </c>
    </row>
    <row r="6100" spans="7:8">
      <c r="G6100">
        <v>6093</v>
      </c>
      <c r="H6100">
        <f t="shared" ca="1" si="183"/>
        <v>-1.3066742559883361E-2</v>
      </c>
    </row>
    <row r="6101" spans="7:8">
      <c r="G6101">
        <v>6094</v>
      </c>
      <c r="H6101">
        <f t="shared" ca="1" si="183"/>
        <v>4.0911160038027604E-2</v>
      </c>
    </row>
    <row r="6102" spans="7:8">
      <c r="G6102">
        <v>6095</v>
      </c>
      <c r="H6102">
        <f t="shared" ca="1" si="183"/>
        <v>7.6018149894312844E-3</v>
      </c>
    </row>
    <row r="6103" spans="7:8">
      <c r="G6103">
        <v>6096</v>
      </c>
      <c r="H6103">
        <f t="shared" ca="1" si="183"/>
        <v>-3.7667594716089534E-2</v>
      </c>
    </row>
    <row r="6104" spans="7:8">
      <c r="G6104">
        <v>6097</v>
      </c>
      <c r="H6104">
        <f t="shared" ca="1" si="183"/>
        <v>-5.6401195450165614E-2</v>
      </c>
    </row>
    <row r="6105" spans="7:8">
      <c r="G6105">
        <v>6098</v>
      </c>
      <c r="H6105">
        <f t="shared" ca="1" si="183"/>
        <v>2.9153866535918144E-2</v>
      </c>
    </row>
    <row r="6106" spans="7:8">
      <c r="G6106">
        <v>6099</v>
      </c>
      <c r="H6106">
        <f t="shared" ca="1" si="183"/>
        <v>2.8485397721408342E-2</v>
      </c>
    </row>
    <row r="6107" spans="7:8">
      <c r="G6107">
        <v>6100</v>
      </c>
      <c r="H6107">
        <f t="shared" ca="1" si="183"/>
        <v>-8.4656749213186666E-3</v>
      </c>
    </row>
    <row r="6108" spans="7:8">
      <c r="G6108">
        <v>6101</v>
      </c>
      <c r="H6108">
        <f t="shared" ca="1" si="183"/>
        <v>-8.9254320820268216E-3</v>
      </c>
    </row>
    <row r="6109" spans="7:8">
      <c r="G6109">
        <v>6102</v>
      </c>
      <c r="H6109">
        <f t="shared" ca="1" si="183"/>
        <v>2.9988626659353736E-2</v>
      </c>
    </row>
    <row r="6110" spans="7:8">
      <c r="G6110">
        <v>6103</v>
      </c>
      <c r="H6110">
        <f t="shared" ca="1" si="183"/>
        <v>-1.4543829097275451E-2</v>
      </c>
    </row>
    <row r="6111" spans="7:8">
      <c r="G6111">
        <v>6104</v>
      </c>
      <c r="H6111">
        <f t="shared" ca="1" si="183"/>
        <v>-3.6318002898477128E-2</v>
      </c>
    </row>
    <row r="6112" spans="7:8">
      <c r="G6112">
        <v>6105</v>
      </c>
      <c r="H6112">
        <f t="shared" ca="1" si="183"/>
        <v>-6.7321572700767579E-2</v>
      </c>
    </row>
    <row r="6113" spans="7:8">
      <c r="G6113">
        <v>6106</v>
      </c>
      <c r="H6113">
        <f t="shared" ca="1" si="183"/>
        <v>-2.6525718150176507E-2</v>
      </c>
    </row>
    <row r="6114" spans="7:8">
      <c r="G6114">
        <v>6107</v>
      </c>
      <c r="H6114">
        <f t="shared" ca="1" si="183"/>
        <v>2.8638678165783558E-2</v>
      </c>
    </row>
    <row r="6115" spans="7:8">
      <c r="G6115">
        <v>6108</v>
      </c>
      <c r="H6115">
        <f t="shared" ca="1" si="183"/>
        <v>3.2084985908806408E-2</v>
      </c>
    </row>
    <row r="6116" spans="7:8">
      <c r="G6116">
        <v>6109</v>
      </c>
      <c r="H6116">
        <f t="shared" ca="1" si="183"/>
        <v>3.5078157438938183E-2</v>
      </c>
    </row>
    <row r="6117" spans="7:8">
      <c r="G6117">
        <v>6110</v>
      </c>
      <c r="H6117">
        <f t="shared" ca="1" si="183"/>
        <v>-4.3007403863238496E-3</v>
      </c>
    </row>
    <row r="6118" spans="7:8">
      <c r="G6118">
        <v>6111</v>
      </c>
      <c r="H6118">
        <f t="shared" ca="1" si="183"/>
        <v>-9.4165552333932093E-3</v>
      </c>
    </row>
    <row r="6119" spans="7:8">
      <c r="G6119">
        <v>6112</v>
      </c>
      <c r="H6119">
        <f t="shared" ca="1" si="183"/>
        <v>1.4817476370613512E-2</v>
      </c>
    </row>
    <row r="6120" spans="7:8">
      <c r="G6120">
        <v>6113</v>
      </c>
      <c r="H6120">
        <f t="shared" ca="1" si="183"/>
        <v>-2.797876240718571E-2</v>
      </c>
    </row>
    <row r="6121" spans="7:8">
      <c r="G6121">
        <v>6114</v>
      </c>
      <c r="H6121">
        <f t="shared" ca="1" si="183"/>
        <v>-3.0755998587809672E-2</v>
      </c>
    </row>
    <row r="6122" spans="7:8">
      <c r="G6122">
        <v>6115</v>
      </c>
      <c r="H6122">
        <f t="shared" ca="1" si="183"/>
        <v>5.900406853981615E-3</v>
      </c>
    </row>
    <row r="6123" spans="7:8">
      <c r="G6123">
        <v>6116</v>
      </c>
      <c r="H6123">
        <f t="shared" ca="1" si="183"/>
        <v>-5.1687538707529117E-2</v>
      </c>
    </row>
    <row r="6124" spans="7:8">
      <c r="G6124">
        <v>6117</v>
      </c>
      <c r="H6124">
        <f t="shared" ca="1" si="183"/>
        <v>-3.2711601744164251E-2</v>
      </c>
    </row>
    <row r="6125" spans="7:8">
      <c r="G6125">
        <v>6118</v>
      </c>
      <c r="H6125">
        <f t="shared" ca="1" si="183"/>
        <v>-9.1591172114144932E-3</v>
      </c>
    </row>
    <row r="6126" spans="7:8">
      <c r="G6126">
        <v>6119</v>
      </c>
      <c r="H6126">
        <f t="shared" ca="1" si="183"/>
        <v>-3.7241671526820007E-3</v>
      </c>
    </row>
    <row r="6127" spans="7:8">
      <c r="G6127">
        <v>6120</v>
      </c>
      <c r="H6127">
        <f t="shared" ca="1" si="183"/>
        <v>4.0170635929392726E-2</v>
      </c>
    </row>
    <row r="6128" spans="7:8">
      <c r="G6128">
        <v>6121</v>
      </c>
      <c r="H6128">
        <f t="shared" ca="1" si="183"/>
        <v>3.606101058565133E-2</v>
      </c>
    </row>
    <row r="6129" spans="7:8">
      <c r="G6129">
        <v>6122</v>
      </c>
      <c r="H6129">
        <f t="shared" ca="1" si="183"/>
        <v>1.3871300674312659E-2</v>
      </c>
    </row>
    <row r="6130" spans="7:8">
      <c r="G6130">
        <v>6123</v>
      </c>
      <c r="H6130">
        <f t="shared" ca="1" si="183"/>
        <v>1.746527946323431E-3</v>
      </c>
    </row>
    <row r="6131" spans="7:8">
      <c r="G6131">
        <v>6124</v>
      </c>
      <c r="H6131">
        <f t="shared" ca="1" si="183"/>
        <v>1.3855969574929001E-2</v>
      </c>
    </row>
    <row r="6132" spans="7:8">
      <c r="G6132">
        <v>6125</v>
      </c>
      <c r="H6132">
        <f t="shared" ca="1" si="183"/>
        <v>-7.064213464048558E-3</v>
      </c>
    </row>
    <row r="6133" spans="7:8">
      <c r="G6133">
        <v>6126</v>
      </c>
      <c r="H6133">
        <f t="shared" ca="1" si="183"/>
        <v>4.7931274657732309E-2</v>
      </c>
    </row>
    <row r="6134" spans="7:8">
      <c r="G6134">
        <v>6127</v>
      </c>
      <c r="H6134">
        <f t="shared" ca="1" si="183"/>
        <v>-1.5015757836671497E-2</v>
      </c>
    </row>
    <row r="6135" spans="7:8">
      <c r="G6135">
        <v>6128</v>
      </c>
      <c r="H6135">
        <f t="shared" ca="1" si="183"/>
        <v>2.5110204973399504E-2</v>
      </c>
    </row>
    <row r="6136" spans="7:8">
      <c r="G6136">
        <v>6129</v>
      </c>
      <c r="H6136">
        <f t="shared" ca="1" si="183"/>
        <v>-5.9012002718351964E-3</v>
      </c>
    </row>
    <row r="6137" spans="7:8">
      <c r="G6137">
        <v>6130</v>
      </c>
      <c r="H6137">
        <f t="shared" ca="1" si="183"/>
        <v>3.2624337017208488E-2</v>
      </c>
    </row>
    <row r="6138" spans="7:8">
      <c r="G6138">
        <v>6131</v>
      </c>
      <c r="H6138">
        <f t="shared" ca="1" si="183"/>
        <v>-3.2945813635846422E-2</v>
      </c>
    </row>
    <row r="6139" spans="7:8">
      <c r="G6139">
        <v>6132</v>
      </c>
      <c r="H6139">
        <f t="shared" ca="1" si="183"/>
        <v>1.4752578476304996E-2</v>
      </c>
    </row>
    <row r="6140" spans="7:8">
      <c r="G6140">
        <v>6133</v>
      </c>
      <c r="H6140">
        <f t="shared" ca="1" si="183"/>
        <v>1.6437718389708818E-2</v>
      </c>
    </row>
    <row r="6141" spans="7:8">
      <c r="G6141">
        <v>6134</v>
      </c>
      <c r="H6141">
        <f t="shared" ca="1" si="183"/>
        <v>9.3711062749556023E-3</v>
      </c>
    </row>
    <row r="6142" spans="7:8">
      <c r="G6142">
        <v>6135</v>
      </c>
      <c r="H6142">
        <f t="shared" ca="1" si="183"/>
        <v>-3.4283780404222803E-3</v>
      </c>
    </row>
    <row r="6143" spans="7:8">
      <c r="G6143">
        <v>6136</v>
      </c>
      <c r="H6143">
        <f t="shared" ca="1" si="183"/>
        <v>2.7624309284557543E-3</v>
      </c>
    </row>
    <row r="6144" spans="7:8">
      <c r="G6144">
        <v>6137</v>
      </c>
      <c r="H6144">
        <f t="shared" ca="1" si="183"/>
        <v>-3.7630656096073085E-2</v>
      </c>
    </row>
    <row r="6145" spans="7:8">
      <c r="G6145">
        <v>6138</v>
      </c>
      <c r="H6145">
        <f t="shared" ca="1" si="183"/>
        <v>-4.2433220735060839E-3</v>
      </c>
    </row>
    <row r="6146" spans="7:8">
      <c r="G6146">
        <v>6139</v>
      </c>
      <c r="H6146">
        <f t="shared" ca="1" si="183"/>
        <v>-3.3048270450530146E-2</v>
      </c>
    </row>
    <row r="6147" spans="7:8">
      <c r="G6147">
        <v>6140</v>
      </c>
      <c r="H6147">
        <f t="shared" ca="1" si="183"/>
        <v>-3.3527460638088862E-2</v>
      </c>
    </row>
    <row r="6148" spans="7:8">
      <c r="G6148">
        <v>6141</v>
      </c>
      <c r="H6148">
        <f t="shared" ca="1" si="183"/>
        <v>6.9174589442483787E-3</v>
      </c>
    </row>
    <row r="6149" spans="7:8">
      <c r="G6149">
        <v>6142</v>
      </c>
      <c r="H6149">
        <f t="shared" ca="1" si="183"/>
        <v>7.9280661720419841E-3</v>
      </c>
    </row>
    <row r="6150" spans="7:8">
      <c r="G6150">
        <v>6143</v>
      </c>
      <c r="H6150">
        <f t="shared" ca="1" si="183"/>
        <v>-2.4194564382000055E-2</v>
      </c>
    </row>
    <row r="6151" spans="7:8">
      <c r="G6151">
        <v>6144</v>
      </c>
      <c r="H6151">
        <f t="shared" ca="1" si="183"/>
        <v>5.0159961747942008E-3</v>
      </c>
    </row>
    <row r="6152" spans="7:8">
      <c r="G6152">
        <v>6145</v>
      </c>
      <c r="H6152">
        <f t="shared" ca="1" si="183"/>
        <v>-5.9157796721993942E-2</v>
      </c>
    </row>
    <row r="6153" spans="7:8">
      <c r="G6153">
        <v>6146</v>
      </c>
      <c r="H6153">
        <f t="shared" ref="H6153:H6216" ca="1" si="184">_xlfn.NORM.INV(RAND(),N$9,N$10)</f>
        <v>2.0432125948047605E-3</v>
      </c>
    </row>
    <row r="6154" spans="7:8">
      <c r="G6154">
        <v>6147</v>
      </c>
      <c r="H6154">
        <f t="shared" ca="1" si="184"/>
        <v>9.527764637128967E-3</v>
      </c>
    </row>
    <row r="6155" spans="7:8">
      <c r="G6155">
        <v>6148</v>
      </c>
      <c r="H6155">
        <f t="shared" ca="1" si="184"/>
        <v>1.2424019746972438E-2</v>
      </c>
    </row>
    <row r="6156" spans="7:8">
      <c r="G6156">
        <v>6149</v>
      </c>
      <c r="H6156">
        <f t="shared" ca="1" si="184"/>
        <v>-2.85392358998433E-2</v>
      </c>
    </row>
    <row r="6157" spans="7:8">
      <c r="G6157">
        <v>6150</v>
      </c>
      <c r="H6157">
        <f t="shared" ca="1" si="184"/>
        <v>-2.0665576549121538E-2</v>
      </c>
    </row>
    <row r="6158" spans="7:8">
      <c r="G6158">
        <v>6151</v>
      </c>
      <c r="H6158">
        <f t="shared" ca="1" si="184"/>
        <v>1.4511072779239659E-2</v>
      </c>
    </row>
    <row r="6159" spans="7:8">
      <c r="G6159">
        <v>6152</v>
      </c>
      <c r="H6159">
        <f t="shared" ca="1" si="184"/>
        <v>4.3897559349532995E-2</v>
      </c>
    </row>
    <row r="6160" spans="7:8">
      <c r="G6160">
        <v>6153</v>
      </c>
      <c r="H6160">
        <f t="shared" ca="1" si="184"/>
        <v>-3.3141870384115785E-2</v>
      </c>
    </row>
    <row r="6161" spans="7:8">
      <c r="G6161">
        <v>6154</v>
      </c>
      <c r="H6161">
        <f t="shared" ca="1" si="184"/>
        <v>-3.1114977667006626E-2</v>
      </c>
    </row>
    <row r="6162" spans="7:8">
      <c r="G6162">
        <v>6155</v>
      </c>
      <c r="H6162">
        <f t="shared" ca="1" si="184"/>
        <v>6.9105091975395399E-3</v>
      </c>
    </row>
    <row r="6163" spans="7:8">
      <c r="G6163">
        <v>6156</v>
      </c>
      <c r="H6163">
        <f t="shared" ca="1" si="184"/>
        <v>-8.2727847381506171E-4</v>
      </c>
    </row>
    <row r="6164" spans="7:8">
      <c r="G6164">
        <v>6157</v>
      </c>
      <c r="H6164">
        <f t="shared" ca="1" si="184"/>
        <v>-3.9772769597452774E-2</v>
      </c>
    </row>
    <row r="6165" spans="7:8">
      <c r="G6165">
        <v>6158</v>
      </c>
      <c r="H6165">
        <f t="shared" ca="1" si="184"/>
        <v>-3.4964890916945886E-2</v>
      </c>
    </row>
    <row r="6166" spans="7:8">
      <c r="G6166">
        <v>6159</v>
      </c>
      <c r="H6166">
        <f t="shared" ca="1" si="184"/>
        <v>-6.9450002106077768E-2</v>
      </c>
    </row>
    <row r="6167" spans="7:8">
      <c r="G6167">
        <v>6160</v>
      </c>
      <c r="H6167">
        <f t="shared" ca="1" si="184"/>
        <v>-4.5540445404459971E-3</v>
      </c>
    </row>
    <row r="6168" spans="7:8">
      <c r="G6168">
        <v>6161</v>
      </c>
      <c r="H6168">
        <f t="shared" ca="1" si="184"/>
        <v>-2.7781950043320507E-2</v>
      </c>
    </row>
    <row r="6169" spans="7:8">
      <c r="G6169">
        <v>6162</v>
      </c>
      <c r="H6169">
        <f t="shared" ca="1" si="184"/>
        <v>3.0889895079620318E-2</v>
      </c>
    </row>
    <row r="6170" spans="7:8">
      <c r="G6170">
        <v>6163</v>
      </c>
      <c r="H6170">
        <f t="shared" ca="1" si="184"/>
        <v>-5.5024063675159343E-2</v>
      </c>
    </row>
    <row r="6171" spans="7:8">
      <c r="G6171">
        <v>6164</v>
      </c>
      <c r="H6171">
        <f t="shared" ca="1" si="184"/>
        <v>2.6755124810701511E-2</v>
      </c>
    </row>
    <row r="6172" spans="7:8">
      <c r="G6172">
        <v>6165</v>
      </c>
      <c r="H6172">
        <f t="shared" ca="1" si="184"/>
        <v>-2.5268426416084105E-2</v>
      </c>
    </row>
    <row r="6173" spans="7:8">
      <c r="G6173">
        <v>6166</v>
      </c>
      <c r="H6173">
        <f t="shared" ca="1" si="184"/>
        <v>-5.8601284563525646E-2</v>
      </c>
    </row>
    <row r="6174" spans="7:8">
      <c r="G6174">
        <v>6167</v>
      </c>
      <c r="H6174">
        <f t="shared" ca="1" si="184"/>
        <v>-1.9807878155744189E-2</v>
      </c>
    </row>
    <row r="6175" spans="7:8">
      <c r="G6175">
        <v>6168</v>
      </c>
      <c r="H6175">
        <f t="shared" ca="1" si="184"/>
        <v>-2.4159791462225527E-3</v>
      </c>
    </row>
    <row r="6176" spans="7:8">
      <c r="G6176">
        <v>6169</v>
      </c>
      <c r="H6176">
        <f t="shared" ca="1" si="184"/>
        <v>-1.2214772546376486E-2</v>
      </c>
    </row>
    <row r="6177" spans="7:8">
      <c r="G6177">
        <v>6170</v>
      </c>
      <c r="H6177">
        <f t="shared" ca="1" si="184"/>
        <v>2.1482134313136107E-2</v>
      </c>
    </row>
    <row r="6178" spans="7:8">
      <c r="G6178">
        <v>6171</v>
      </c>
      <c r="H6178">
        <f t="shared" ca="1" si="184"/>
        <v>-8.3380069573545823E-2</v>
      </c>
    </row>
    <row r="6179" spans="7:8">
      <c r="G6179">
        <v>6172</v>
      </c>
      <c r="H6179">
        <f t="shared" ca="1" si="184"/>
        <v>3.6076888129030676E-2</v>
      </c>
    </row>
    <row r="6180" spans="7:8">
      <c r="G6180">
        <v>6173</v>
      </c>
      <c r="H6180">
        <f t="shared" ca="1" si="184"/>
        <v>4.4882711486725312E-2</v>
      </c>
    </row>
    <row r="6181" spans="7:8">
      <c r="G6181">
        <v>6174</v>
      </c>
      <c r="H6181">
        <f t="shared" ca="1" si="184"/>
        <v>4.1958595429310949E-2</v>
      </c>
    </row>
    <row r="6182" spans="7:8">
      <c r="G6182">
        <v>6175</v>
      </c>
      <c r="H6182">
        <f t="shared" ca="1" si="184"/>
        <v>4.3427070776612606E-2</v>
      </c>
    </row>
    <row r="6183" spans="7:8">
      <c r="G6183">
        <v>6176</v>
      </c>
      <c r="H6183">
        <f t="shared" ca="1" si="184"/>
        <v>3.6395320408473347E-2</v>
      </c>
    </row>
    <row r="6184" spans="7:8">
      <c r="G6184">
        <v>6177</v>
      </c>
      <c r="H6184">
        <f t="shared" ca="1" si="184"/>
        <v>1.2821995242109209E-2</v>
      </c>
    </row>
    <row r="6185" spans="7:8">
      <c r="G6185">
        <v>6178</v>
      </c>
      <c r="H6185">
        <f t="shared" ca="1" si="184"/>
        <v>2.1032078093872306E-3</v>
      </c>
    </row>
    <row r="6186" spans="7:8">
      <c r="G6186">
        <v>6179</v>
      </c>
      <c r="H6186">
        <f t="shared" ca="1" si="184"/>
        <v>3.1200187599866244E-2</v>
      </c>
    </row>
    <row r="6187" spans="7:8">
      <c r="G6187">
        <v>6180</v>
      </c>
      <c r="H6187">
        <f t="shared" ca="1" si="184"/>
        <v>-1.2478367833502514E-2</v>
      </c>
    </row>
    <row r="6188" spans="7:8">
      <c r="G6188">
        <v>6181</v>
      </c>
      <c r="H6188">
        <f t="shared" ca="1" si="184"/>
        <v>2.7563160512043251E-2</v>
      </c>
    </row>
    <row r="6189" spans="7:8">
      <c r="G6189">
        <v>6182</v>
      </c>
      <c r="H6189">
        <f t="shared" ca="1" si="184"/>
        <v>-5.7692731778699871E-3</v>
      </c>
    </row>
    <row r="6190" spans="7:8">
      <c r="G6190">
        <v>6183</v>
      </c>
      <c r="H6190">
        <f t="shared" ca="1" si="184"/>
        <v>5.8345876789280333E-2</v>
      </c>
    </row>
    <row r="6191" spans="7:8">
      <c r="G6191">
        <v>6184</v>
      </c>
      <c r="H6191">
        <f t="shared" ca="1" si="184"/>
        <v>4.8235665422998363E-2</v>
      </c>
    </row>
    <row r="6192" spans="7:8">
      <c r="G6192">
        <v>6185</v>
      </c>
      <c r="H6192">
        <f t="shared" ca="1" si="184"/>
        <v>2.5617586040853877E-2</v>
      </c>
    </row>
    <row r="6193" spans="7:8">
      <c r="G6193">
        <v>6186</v>
      </c>
      <c r="H6193">
        <f t="shared" ca="1" si="184"/>
        <v>-5.7254750496195175E-2</v>
      </c>
    </row>
    <row r="6194" spans="7:8">
      <c r="G6194">
        <v>6187</v>
      </c>
      <c r="H6194">
        <f t="shared" ca="1" si="184"/>
        <v>-8.9294677116178341E-3</v>
      </c>
    </row>
    <row r="6195" spans="7:8">
      <c r="G6195">
        <v>6188</v>
      </c>
      <c r="H6195">
        <f t="shared" ca="1" si="184"/>
        <v>-2.5777521725658756E-2</v>
      </c>
    </row>
    <row r="6196" spans="7:8">
      <c r="G6196">
        <v>6189</v>
      </c>
      <c r="H6196">
        <f t="shared" ca="1" si="184"/>
        <v>1.5029657746782435E-2</v>
      </c>
    </row>
    <row r="6197" spans="7:8">
      <c r="G6197">
        <v>6190</v>
      </c>
      <c r="H6197">
        <f t="shared" ca="1" si="184"/>
        <v>5.6817612244397915E-2</v>
      </c>
    </row>
    <row r="6198" spans="7:8">
      <c r="G6198">
        <v>6191</v>
      </c>
      <c r="H6198">
        <f t="shared" ca="1" si="184"/>
        <v>1.4149841682376402E-2</v>
      </c>
    </row>
    <row r="6199" spans="7:8">
      <c r="G6199">
        <v>6192</v>
      </c>
      <c r="H6199">
        <f t="shared" ca="1" si="184"/>
        <v>-2.6056687193029766E-4</v>
      </c>
    </row>
    <row r="6200" spans="7:8">
      <c r="G6200">
        <v>6193</v>
      </c>
      <c r="H6200">
        <f t="shared" ca="1" si="184"/>
        <v>-1.9312334379438394E-2</v>
      </c>
    </row>
    <row r="6201" spans="7:8">
      <c r="G6201">
        <v>6194</v>
      </c>
      <c r="H6201">
        <f t="shared" ca="1" si="184"/>
        <v>-2.9809459533428822E-2</v>
      </c>
    </row>
    <row r="6202" spans="7:8">
      <c r="G6202">
        <v>6195</v>
      </c>
      <c r="H6202">
        <f t="shared" ca="1" si="184"/>
        <v>-1.3356847484763901E-2</v>
      </c>
    </row>
    <row r="6203" spans="7:8">
      <c r="G6203">
        <v>6196</v>
      </c>
      <c r="H6203">
        <f t="shared" ca="1" si="184"/>
        <v>-7.9025774753970716E-3</v>
      </c>
    </row>
    <row r="6204" spans="7:8">
      <c r="G6204">
        <v>6197</v>
      </c>
      <c r="H6204">
        <f t="shared" ca="1" si="184"/>
        <v>-1.0890911469017212E-2</v>
      </c>
    </row>
    <row r="6205" spans="7:8">
      <c r="G6205">
        <v>6198</v>
      </c>
      <c r="H6205">
        <f t="shared" ca="1" si="184"/>
        <v>-9.5123218986533746E-3</v>
      </c>
    </row>
    <row r="6206" spans="7:8">
      <c r="G6206">
        <v>6199</v>
      </c>
      <c r="H6206">
        <f t="shared" ca="1" si="184"/>
        <v>-1.1214769461061374E-2</v>
      </c>
    </row>
    <row r="6207" spans="7:8">
      <c r="G6207">
        <v>6200</v>
      </c>
      <c r="H6207">
        <f t="shared" ca="1" si="184"/>
        <v>3.722694559549191E-2</v>
      </c>
    </row>
    <row r="6208" spans="7:8">
      <c r="G6208">
        <v>6201</v>
      </c>
      <c r="H6208">
        <f t="shared" ca="1" si="184"/>
        <v>7.4775652885639464E-3</v>
      </c>
    </row>
    <row r="6209" spans="7:8">
      <c r="G6209">
        <v>6202</v>
      </c>
      <c r="H6209">
        <f t="shared" ca="1" si="184"/>
        <v>2.855259011150487E-3</v>
      </c>
    </row>
    <row r="6210" spans="7:8">
      <c r="G6210">
        <v>6203</v>
      </c>
      <c r="H6210">
        <f t="shared" ca="1" si="184"/>
        <v>4.9632418368919448E-2</v>
      </c>
    </row>
    <row r="6211" spans="7:8">
      <c r="G6211">
        <v>6204</v>
      </c>
      <c r="H6211">
        <f t="shared" ca="1" si="184"/>
        <v>2.6387053144758525E-2</v>
      </c>
    </row>
    <row r="6212" spans="7:8">
      <c r="G6212">
        <v>6205</v>
      </c>
      <c r="H6212">
        <f t="shared" ca="1" si="184"/>
        <v>-1.078934528562696E-2</v>
      </c>
    </row>
    <row r="6213" spans="7:8">
      <c r="G6213">
        <v>6206</v>
      </c>
      <c r="H6213">
        <f t="shared" ca="1" si="184"/>
        <v>3.4773238710447706E-2</v>
      </c>
    </row>
    <row r="6214" spans="7:8">
      <c r="G6214">
        <v>6207</v>
      </c>
      <c r="H6214">
        <f t="shared" ca="1" si="184"/>
        <v>1.6626048414001789E-2</v>
      </c>
    </row>
    <row r="6215" spans="7:8">
      <c r="G6215">
        <v>6208</v>
      </c>
      <c r="H6215">
        <f t="shared" ca="1" si="184"/>
        <v>-3.7350695952183328E-2</v>
      </c>
    </row>
    <row r="6216" spans="7:8">
      <c r="G6216">
        <v>6209</v>
      </c>
      <c r="H6216">
        <f t="shared" ca="1" si="184"/>
        <v>1.7347969220960088E-2</v>
      </c>
    </row>
    <row r="6217" spans="7:8">
      <c r="G6217">
        <v>6210</v>
      </c>
      <c r="H6217">
        <f t="shared" ref="H6217:H6280" ca="1" si="185">_xlfn.NORM.INV(RAND(),N$9,N$10)</f>
        <v>2.5237022697901051E-2</v>
      </c>
    </row>
    <row r="6218" spans="7:8">
      <c r="G6218">
        <v>6211</v>
      </c>
      <c r="H6218">
        <f t="shared" ca="1" si="185"/>
        <v>-1.7999012253814704E-3</v>
      </c>
    </row>
    <row r="6219" spans="7:8">
      <c r="G6219">
        <v>6212</v>
      </c>
      <c r="H6219">
        <f t="shared" ca="1" si="185"/>
        <v>-4.8681887964325009E-2</v>
      </c>
    </row>
    <row r="6220" spans="7:8">
      <c r="G6220">
        <v>6213</v>
      </c>
      <c r="H6220">
        <f t="shared" ca="1" si="185"/>
        <v>-4.2205933245311647E-2</v>
      </c>
    </row>
    <row r="6221" spans="7:8">
      <c r="G6221">
        <v>6214</v>
      </c>
      <c r="H6221">
        <f t="shared" ca="1" si="185"/>
        <v>-2.8017478507904817E-3</v>
      </c>
    </row>
    <row r="6222" spans="7:8">
      <c r="G6222">
        <v>6215</v>
      </c>
      <c r="H6222">
        <f t="shared" ca="1" si="185"/>
        <v>6.2483261303267227E-3</v>
      </c>
    </row>
    <row r="6223" spans="7:8">
      <c r="G6223">
        <v>6216</v>
      </c>
      <c r="H6223">
        <f t="shared" ca="1" si="185"/>
        <v>-2.4940050035464366E-2</v>
      </c>
    </row>
    <row r="6224" spans="7:8">
      <c r="G6224">
        <v>6217</v>
      </c>
      <c r="H6224">
        <f t="shared" ca="1" si="185"/>
        <v>-2.2980659898525106E-2</v>
      </c>
    </row>
    <row r="6225" spans="7:8">
      <c r="G6225">
        <v>6218</v>
      </c>
      <c r="H6225">
        <f t="shared" ca="1" si="185"/>
        <v>-7.9107326541920278E-2</v>
      </c>
    </row>
    <row r="6226" spans="7:8">
      <c r="G6226">
        <v>6219</v>
      </c>
      <c r="H6226">
        <f t="shared" ca="1" si="185"/>
        <v>7.8487968997950006E-3</v>
      </c>
    </row>
    <row r="6227" spans="7:8">
      <c r="G6227">
        <v>6220</v>
      </c>
      <c r="H6227">
        <f t="shared" ca="1" si="185"/>
        <v>-3.4555371831161426E-2</v>
      </c>
    </row>
    <row r="6228" spans="7:8">
      <c r="G6228">
        <v>6221</v>
      </c>
      <c r="H6228">
        <f t="shared" ca="1" si="185"/>
        <v>-2.4089042356781301E-3</v>
      </c>
    </row>
    <row r="6229" spans="7:8">
      <c r="G6229">
        <v>6222</v>
      </c>
      <c r="H6229">
        <f t="shared" ca="1" si="185"/>
        <v>2.7077698779388908E-2</v>
      </c>
    </row>
    <row r="6230" spans="7:8">
      <c r="G6230">
        <v>6223</v>
      </c>
      <c r="H6230">
        <f t="shared" ca="1" si="185"/>
        <v>-3.8212391762000739E-2</v>
      </c>
    </row>
    <row r="6231" spans="7:8">
      <c r="G6231">
        <v>6224</v>
      </c>
      <c r="H6231">
        <f t="shared" ca="1" si="185"/>
        <v>-4.5856463650267208E-2</v>
      </c>
    </row>
    <row r="6232" spans="7:8">
      <c r="G6232">
        <v>6225</v>
      </c>
      <c r="H6232">
        <f t="shared" ca="1" si="185"/>
        <v>1.7382212893481221E-2</v>
      </c>
    </row>
    <row r="6233" spans="7:8">
      <c r="G6233">
        <v>6226</v>
      </c>
      <c r="H6233">
        <f t="shared" ca="1" si="185"/>
        <v>1.7184869087715181E-2</v>
      </c>
    </row>
    <row r="6234" spans="7:8">
      <c r="G6234">
        <v>6227</v>
      </c>
      <c r="H6234">
        <f t="shared" ca="1" si="185"/>
        <v>-8.3947189325571485E-3</v>
      </c>
    </row>
    <row r="6235" spans="7:8">
      <c r="G6235">
        <v>6228</v>
      </c>
      <c r="H6235">
        <f t="shared" ca="1" si="185"/>
        <v>-6.7614864157589669E-3</v>
      </c>
    </row>
    <row r="6236" spans="7:8">
      <c r="G6236">
        <v>6229</v>
      </c>
      <c r="H6236">
        <f t="shared" ca="1" si="185"/>
        <v>2.0282047801178212E-2</v>
      </c>
    </row>
    <row r="6237" spans="7:8">
      <c r="G6237">
        <v>6230</v>
      </c>
      <c r="H6237">
        <f t="shared" ca="1" si="185"/>
        <v>1.2406257385686846E-2</v>
      </c>
    </row>
    <row r="6238" spans="7:8">
      <c r="G6238">
        <v>6231</v>
      </c>
      <c r="H6238">
        <f t="shared" ca="1" si="185"/>
        <v>6.0072745783021228E-2</v>
      </c>
    </row>
    <row r="6239" spans="7:8">
      <c r="G6239">
        <v>6232</v>
      </c>
      <c r="H6239">
        <f t="shared" ca="1" si="185"/>
        <v>-2.2050567858909617E-2</v>
      </c>
    </row>
    <row r="6240" spans="7:8">
      <c r="G6240">
        <v>6233</v>
      </c>
      <c r="H6240">
        <f t="shared" ca="1" si="185"/>
        <v>3.2552309528435068E-2</v>
      </c>
    </row>
    <row r="6241" spans="7:8">
      <c r="G6241">
        <v>6234</v>
      </c>
      <c r="H6241">
        <f t="shared" ca="1" si="185"/>
        <v>4.0074816170299343E-2</v>
      </c>
    </row>
    <row r="6242" spans="7:8">
      <c r="G6242">
        <v>6235</v>
      </c>
      <c r="H6242">
        <f t="shared" ca="1" si="185"/>
        <v>-8.0053254969528476E-2</v>
      </c>
    </row>
    <row r="6243" spans="7:8">
      <c r="G6243">
        <v>6236</v>
      </c>
      <c r="H6243">
        <f t="shared" ca="1" si="185"/>
        <v>7.7084645281529043E-2</v>
      </c>
    </row>
    <row r="6244" spans="7:8">
      <c r="G6244">
        <v>6237</v>
      </c>
      <c r="H6244">
        <f t="shared" ca="1" si="185"/>
        <v>-1.1001370044076926E-2</v>
      </c>
    </row>
    <row r="6245" spans="7:8">
      <c r="G6245">
        <v>6238</v>
      </c>
      <c r="H6245">
        <f t="shared" ca="1" si="185"/>
        <v>3.3770432252935495E-2</v>
      </c>
    </row>
    <row r="6246" spans="7:8">
      <c r="G6246">
        <v>6239</v>
      </c>
      <c r="H6246">
        <f t="shared" ca="1" si="185"/>
        <v>3.1988392402724157E-2</v>
      </c>
    </row>
    <row r="6247" spans="7:8">
      <c r="G6247">
        <v>6240</v>
      </c>
      <c r="H6247">
        <f t="shared" ca="1" si="185"/>
        <v>-2.7788599803747903E-3</v>
      </c>
    </row>
    <row r="6248" spans="7:8">
      <c r="G6248">
        <v>6241</v>
      </c>
      <c r="H6248">
        <f t="shared" ca="1" si="185"/>
        <v>-3.8143188988521017E-2</v>
      </c>
    </row>
    <row r="6249" spans="7:8">
      <c r="G6249">
        <v>6242</v>
      </c>
      <c r="H6249">
        <f t="shared" ca="1" si="185"/>
        <v>7.3569628868839576E-3</v>
      </c>
    </row>
    <row r="6250" spans="7:8">
      <c r="G6250">
        <v>6243</v>
      </c>
      <c r="H6250">
        <f t="shared" ca="1" si="185"/>
        <v>4.286911193928146E-2</v>
      </c>
    </row>
    <row r="6251" spans="7:8">
      <c r="G6251">
        <v>6244</v>
      </c>
      <c r="H6251">
        <f t="shared" ca="1" si="185"/>
        <v>5.5072098277298753E-2</v>
      </c>
    </row>
    <row r="6252" spans="7:8">
      <c r="G6252">
        <v>6245</v>
      </c>
      <c r="H6252">
        <f t="shared" ca="1" si="185"/>
        <v>1.3906962199530668E-2</v>
      </c>
    </row>
    <row r="6253" spans="7:8">
      <c r="G6253">
        <v>6246</v>
      </c>
      <c r="H6253">
        <f t="shared" ca="1" si="185"/>
        <v>-3.3445459785471088E-2</v>
      </c>
    </row>
    <row r="6254" spans="7:8">
      <c r="G6254">
        <v>6247</v>
      </c>
      <c r="H6254">
        <f t="shared" ca="1" si="185"/>
        <v>1.8635307055659085E-2</v>
      </c>
    </row>
    <row r="6255" spans="7:8">
      <c r="G6255">
        <v>6248</v>
      </c>
      <c r="H6255">
        <f t="shared" ca="1" si="185"/>
        <v>-7.5629489116582557E-2</v>
      </c>
    </row>
    <row r="6256" spans="7:8">
      <c r="G6256">
        <v>6249</v>
      </c>
      <c r="H6256">
        <f t="shared" ca="1" si="185"/>
        <v>3.3400215601019955E-3</v>
      </c>
    </row>
    <row r="6257" spans="7:8">
      <c r="G6257">
        <v>6250</v>
      </c>
      <c r="H6257">
        <f t="shared" ca="1" si="185"/>
        <v>3.4057909386763362E-2</v>
      </c>
    </row>
    <row r="6258" spans="7:8">
      <c r="G6258">
        <v>6251</v>
      </c>
      <c r="H6258">
        <f t="shared" ca="1" si="185"/>
        <v>-7.6200975545991922E-3</v>
      </c>
    </row>
    <row r="6259" spans="7:8">
      <c r="G6259">
        <v>6252</v>
      </c>
      <c r="H6259">
        <f t="shared" ca="1" si="185"/>
        <v>-5.283796921660984E-2</v>
      </c>
    </row>
    <row r="6260" spans="7:8">
      <c r="G6260">
        <v>6253</v>
      </c>
      <c r="H6260">
        <f t="shared" ca="1" si="185"/>
        <v>3.2186252247357432E-2</v>
      </c>
    </row>
    <row r="6261" spans="7:8">
      <c r="G6261">
        <v>6254</v>
      </c>
      <c r="H6261">
        <f t="shared" ca="1" si="185"/>
        <v>-3.933286945954869E-2</v>
      </c>
    </row>
    <row r="6262" spans="7:8">
      <c r="G6262">
        <v>6255</v>
      </c>
      <c r="H6262">
        <f t="shared" ca="1" si="185"/>
        <v>-1.5754805384069162E-2</v>
      </c>
    </row>
    <row r="6263" spans="7:8">
      <c r="G6263">
        <v>6256</v>
      </c>
      <c r="H6263">
        <f t="shared" ca="1" si="185"/>
        <v>3.1558802384346933E-2</v>
      </c>
    </row>
    <row r="6264" spans="7:8">
      <c r="G6264">
        <v>6257</v>
      </c>
      <c r="H6264">
        <f t="shared" ca="1" si="185"/>
        <v>6.0872990766706195E-3</v>
      </c>
    </row>
    <row r="6265" spans="7:8">
      <c r="G6265">
        <v>6258</v>
      </c>
      <c r="H6265">
        <f t="shared" ca="1" si="185"/>
        <v>1.7236364449377045E-5</v>
      </c>
    </row>
    <row r="6266" spans="7:8">
      <c r="G6266">
        <v>6259</v>
      </c>
      <c r="H6266">
        <f t="shared" ca="1" si="185"/>
        <v>1.560232200988583E-2</v>
      </c>
    </row>
    <row r="6267" spans="7:8">
      <c r="G6267">
        <v>6260</v>
      </c>
      <c r="H6267">
        <f t="shared" ca="1" si="185"/>
        <v>6.2996146132829375E-2</v>
      </c>
    </row>
    <row r="6268" spans="7:8">
      <c r="G6268">
        <v>6261</v>
      </c>
      <c r="H6268">
        <f t="shared" ca="1" si="185"/>
        <v>-2.3817953087352364E-2</v>
      </c>
    </row>
    <row r="6269" spans="7:8">
      <c r="G6269">
        <v>6262</v>
      </c>
      <c r="H6269">
        <f t="shared" ca="1" si="185"/>
        <v>-2.5629713682431741E-2</v>
      </c>
    </row>
    <row r="6270" spans="7:8">
      <c r="G6270">
        <v>6263</v>
      </c>
      <c r="H6270">
        <f t="shared" ca="1" si="185"/>
        <v>1.8831715876333366E-2</v>
      </c>
    </row>
    <row r="6271" spans="7:8">
      <c r="G6271">
        <v>6264</v>
      </c>
      <c r="H6271">
        <f t="shared" ca="1" si="185"/>
        <v>-7.8886068980024322E-3</v>
      </c>
    </row>
    <row r="6272" spans="7:8">
      <c r="G6272">
        <v>6265</v>
      </c>
      <c r="H6272">
        <f t="shared" ca="1" si="185"/>
        <v>-1.8904681853320216E-3</v>
      </c>
    </row>
    <row r="6273" spans="7:8">
      <c r="G6273">
        <v>6266</v>
      </c>
      <c r="H6273">
        <f t="shared" ca="1" si="185"/>
        <v>-3.7975181442490631E-2</v>
      </c>
    </row>
    <row r="6274" spans="7:8">
      <c r="G6274">
        <v>6267</v>
      </c>
      <c r="H6274">
        <f t="shared" ca="1" si="185"/>
        <v>2.0686008887721461E-2</v>
      </c>
    </row>
    <row r="6275" spans="7:8">
      <c r="G6275">
        <v>6268</v>
      </c>
      <c r="H6275">
        <f t="shared" ca="1" si="185"/>
        <v>-1.3162485511094325E-2</v>
      </c>
    </row>
    <row r="6276" spans="7:8">
      <c r="G6276">
        <v>6269</v>
      </c>
      <c r="H6276">
        <f t="shared" ca="1" si="185"/>
        <v>7.5586645712585688E-3</v>
      </c>
    </row>
    <row r="6277" spans="7:8">
      <c r="G6277">
        <v>6270</v>
      </c>
      <c r="H6277">
        <f t="shared" ca="1" si="185"/>
        <v>1.2721708758234482E-2</v>
      </c>
    </row>
    <row r="6278" spans="7:8">
      <c r="G6278">
        <v>6271</v>
      </c>
      <c r="H6278">
        <f t="shared" ca="1" si="185"/>
        <v>1.3168288709915698E-2</v>
      </c>
    </row>
    <row r="6279" spans="7:8">
      <c r="G6279">
        <v>6272</v>
      </c>
      <c r="H6279">
        <f t="shared" ca="1" si="185"/>
        <v>1.3355547319257526E-2</v>
      </c>
    </row>
    <row r="6280" spans="7:8">
      <c r="G6280">
        <v>6273</v>
      </c>
      <c r="H6280">
        <f t="shared" ca="1" si="185"/>
        <v>5.4972681064145998E-3</v>
      </c>
    </row>
    <row r="6281" spans="7:8">
      <c r="G6281">
        <v>6274</v>
      </c>
      <c r="H6281">
        <f t="shared" ref="H6281:H6344" ca="1" si="186">_xlfn.NORM.INV(RAND(),N$9,N$10)</f>
        <v>1.3253053419280958E-3</v>
      </c>
    </row>
    <row r="6282" spans="7:8">
      <c r="G6282">
        <v>6275</v>
      </c>
      <c r="H6282">
        <f t="shared" ca="1" si="186"/>
        <v>1.2395685870560655E-2</v>
      </c>
    </row>
    <row r="6283" spans="7:8">
      <c r="G6283">
        <v>6276</v>
      </c>
      <c r="H6283">
        <f t="shared" ca="1" si="186"/>
        <v>3.5427742104314369E-3</v>
      </c>
    </row>
    <row r="6284" spans="7:8">
      <c r="G6284">
        <v>6277</v>
      </c>
      <c r="H6284">
        <f t="shared" ca="1" si="186"/>
        <v>1.6542140411477898E-3</v>
      </c>
    </row>
    <row r="6285" spans="7:8">
      <c r="G6285">
        <v>6278</v>
      </c>
      <c r="H6285">
        <f t="shared" ca="1" si="186"/>
        <v>1.219665051603158E-2</v>
      </c>
    </row>
    <row r="6286" spans="7:8">
      <c r="G6286">
        <v>6279</v>
      </c>
      <c r="H6286">
        <f t="shared" ca="1" si="186"/>
        <v>-5.2099851536035933E-2</v>
      </c>
    </row>
    <row r="6287" spans="7:8">
      <c r="G6287">
        <v>6280</v>
      </c>
      <c r="H6287">
        <f t="shared" ca="1" si="186"/>
        <v>-2.2383604876006862E-2</v>
      </c>
    </row>
    <row r="6288" spans="7:8">
      <c r="G6288">
        <v>6281</v>
      </c>
      <c r="H6288">
        <f t="shared" ca="1" si="186"/>
        <v>-1.5254476214526844E-2</v>
      </c>
    </row>
    <row r="6289" spans="7:8">
      <c r="G6289">
        <v>6282</v>
      </c>
      <c r="H6289">
        <f t="shared" ca="1" si="186"/>
        <v>2.9047422506653226E-2</v>
      </c>
    </row>
    <row r="6290" spans="7:8">
      <c r="G6290">
        <v>6283</v>
      </c>
      <c r="H6290">
        <f t="shared" ca="1" si="186"/>
        <v>4.3979353809347317E-2</v>
      </c>
    </row>
    <row r="6291" spans="7:8">
      <c r="G6291">
        <v>6284</v>
      </c>
      <c r="H6291">
        <f t="shared" ca="1" si="186"/>
        <v>-2.566397309295709E-2</v>
      </c>
    </row>
    <row r="6292" spans="7:8">
      <c r="G6292">
        <v>6285</v>
      </c>
      <c r="H6292">
        <f t="shared" ca="1" si="186"/>
        <v>-1.5551226370242102E-2</v>
      </c>
    </row>
    <row r="6293" spans="7:8">
      <c r="G6293">
        <v>6286</v>
      </c>
      <c r="H6293">
        <f t="shared" ca="1" si="186"/>
        <v>4.7190070971994721E-2</v>
      </c>
    </row>
    <row r="6294" spans="7:8">
      <c r="G6294">
        <v>6287</v>
      </c>
      <c r="H6294">
        <f t="shared" ca="1" si="186"/>
        <v>-4.3923359658668011E-2</v>
      </c>
    </row>
    <row r="6295" spans="7:8">
      <c r="G6295">
        <v>6288</v>
      </c>
      <c r="H6295">
        <f t="shared" ca="1" si="186"/>
        <v>1.362472319123729E-2</v>
      </c>
    </row>
    <row r="6296" spans="7:8">
      <c r="G6296">
        <v>6289</v>
      </c>
      <c r="H6296">
        <f t="shared" ca="1" si="186"/>
        <v>2.454186007205483E-2</v>
      </c>
    </row>
    <row r="6297" spans="7:8">
      <c r="G6297">
        <v>6290</v>
      </c>
      <c r="H6297">
        <f t="shared" ca="1" si="186"/>
        <v>-1.8928912009429574E-2</v>
      </c>
    </row>
    <row r="6298" spans="7:8">
      <c r="G6298">
        <v>6291</v>
      </c>
      <c r="H6298">
        <f t="shared" ca="1" si="186"/>
        <v>1.2203367665382816E-2</v>
      </c>
    </row>
    <row r="6299" spans="7:8">
      <c r="G6299">
        <v>6292</v>
      </c>
      <c r="H6299">
        <f t="shared" ca="1" si="186"/>
        <v>-4.4460215072214104E-4</v>
      </c>
    </row>
    <row r="6300" spans="7:8">
      <c r="G6300">
        <v>6293</v>
      </c>
      <c r="H6300">
        <f t="shared" ca="1" si="186"/>
        <v>-9.9439100067337215E-3</v>
      </c>
    </row>
    <row r="6301" spans="7:8">
      <c r="G6301">
        <v>6294</v>
      </c>
      <c r="H6301">
        <f t="shared" ca="1" si="186"/>
        <v>-1.1424058681720091E-2</v>
      </c>
    </row>
    <row r="6302" spans="7:8">
      <c r="G6302">
        <v>6295</v>
      </c>
      <c r="H6302">
        <f t="shared" ca="1" si="186"/>
        <v>-1.1642604127221482E-2</v>
      </c>
    </row>
    <row r="6303" spans="7:8">
      <c r="G6303">
        <v>6296</v>
      </c>
      <c r="H6303">
        <f t="shared" ca="1" si="186"/>
        <v>-4.7152428599916592E-3</v>
      </c>
    </row>
    <row r="6304" spans="7:8">
      <c r="G6304">
        <v>6297</v>
      </c>
      <c r="H6304">
        <f t="shared" ca="1" si="186"/>
        <v>-4.1540457095229598E-2</v>
      </c>
    </row>
    <row r="6305" spans="7:8">
      <c r="G6305">
        <v>6298</v>
      </c>
      <c r="H6305">
        <f t="shared" ca="1" si="186"/>
        <v>1.4636098319114357E-2</v>
      </c>
    </row>
    <row r="6306" spans="7:8">
      <c r="G6306">
        <v>6299</v>
      </c>
      <c r="H6306">
        <f t="shared" ca="1" si="186"/>
        <v>-3.6652479838450741E-2</v>
      </c>
    </row>
    <row r="6307" spans="7:8">
      <c r="G6307">
        <v>6300</v>
      </c>
      <c r="H6307">
        <f t="shared" ca="1" si="186"/>
        <v>3.4335317466049659E-3</v>
      </c>
    </row>
    <row r="6308" spans="7:8">
      <c r="G6308">
        <v>6301</v>
      </c>
      <c r="H6308">
        <f t="shared" ca="1" si="186"/>
        <v>2.4097828492059239E-2</v>
      </c>
    </row>
    <row r="6309" spans="7:8">
      <c r="G6309">
        <v>6302</v>
      </c>
      <c r="H6309">
        <f t="shared" ca="1" si="186"/>
        <v>1.9127905012394458E-2</v>
      </c>
    </row>
    <row r="6310" spans="7:8">
      <c r="G6310">
        <v>6303</v>
      </c>
      <c r="H6310">
        <f t="shared" ca="1" si="186"/>
        <v>-3.9120037112368201E-3</v>
      </c>
    </row>
    <row r="6311" spans="7:8">
      <c r="G6311">
        <v>6304</v>
      </c>
      <c r="H6311">
        <f t="shared" ca="1" si="186"/>
        <v>-2.6775049576163074E-2</v>
      </c>
    </row>
    <row r="6312" spans="7:8">
      <c r="G6312">
        <v>6305</v>
      </c>
      <c r="H6312">
        <f t="shared" ca="1" si="186"/>
        <v>-4.1587430292267004E-2</v>
      </c>
    </row>
    <row r="6313" spans="7:8">
      <c r="G6313">
        <v>6306</v>
      </c>
      <c r="H6313">
        <f t="shared" ca="1" si="186"/>
        <v>6.1024785363744906E-3</v>
      </c>
    </row>
    <row r="6314" spans="7:8">
      <c r="G6314">
        <v>6307</v>
      </c>
      <c r="H6314">
        <f t="shared" ca="1" si="186"/>
        <v>3.2664492400425085E-2</v>
      </c>
    </row>
    <row r="6315" spans="7:8">
      <c r="G6315">
        <v>6308</v>
      </c>
      <c r="H6315">
        <f t="shared" ca="1" si="186"/>
        <v>-3.2471297963878029E-2</v>
      </c>
    </row>
    <row r="6316" spans="7:8">
      <c r="G6316">
        <v>6309</v>
      </c>
      <c r="H6316">
        <f t="shared" ca="1" si="186"/>
        <v>-6.613564739905739E-2</v>
      </c>
    </row>
    <row r="6317" spans="7:8">
      <c r="G6317">
        <v>6310</v>
      </c>
      <c r="H6317">
        <f t="shared" ca="1" si="186"/>
        <v>5.3904151716691724E-2</v>
      </c>
    </row>
    <row r="6318" spans="7:8">
      <c r="G6318">
        <v>6311</v>
      </c>
      <c r="H6318">
        <f t="shared" ca="1" si="186"/>
        <v>-5.0836265008261508E-2</v>
      </c>
    </row>
    <row r="6319" spans="7:8">
      <c r="G6319">
        <v>6312</v>
      </c>
      <c r="H6319">
        <f t="shared" ca="1" si="186"/>
        <v>-3.0946619177494659E-2</v>
      </c>
    </row>
    <row r="6320" spans="7:8">
      <c r="G6320">
        <v>6313</v>
      </c>
      <c r="H6320">
        <f t="shared" ca="1" si="186"/>
        <v>-5.3018918940172431E-2</v>
      </c>
    </row>
    <row r="6321" spans="7:8">
      <c r="G6321">
        <v>6314</v>
      </c>
      <c r="H6321">
        <f t="shared" ca="1" si="186"/>
        <v>-7.2663992050194491E-3</v>
      </c>
    </row>
    <row r="6322" spans="7:8">
      <c r="G6322">
        <v>6315</v>
      </c>
      <c r="H6322">
        <f t="shared" ca="1" si="186"/>
        <v>-1.5714835416193117E-3</v>
      </c>
    </row>
    <row r="6323" spans="7:8">
      <c r="G6323">
        <v>6316</v>
      </c>
      <c r="H6323">
        <f t="shared" ca="1" si="186"/>
        <v>5.5946147301850116E-2</v>
      </c>
    </row>
    <row r="6324" spans="7:8">
      <c r="G6324">
        <v>6317</v>
      </c>
      <c r="H6324">
        <f t="shared" ca="1" si="186"/>
        <v>9.2459485339642846E-3</v>
      </c>
    </row>
    <row r="6325" spans="7:8">
      <c r="G6325">
        <v>6318</v>
      </c>
      <c r="H6325">
        <f t="shared" ca="1" si="186"/>
        <v>-1.2663806212980635E-3</v>
      </c>
    </row>
    <row r="6326" spans="7:8">
      <c r="G6326">
        <v>6319</v>
      </c>
      <c r="H6326">
        <f t="shared" ca="1" si="186"/>
        <v>-2.5474982483237502E-2</v>
      </c>
    </row>
    <row r="6327" spans="7:8">
      <c r="G6327">
        <v>6320</v>
      </c>
      <c r="H6327">
        <f t="shared" ca="1" si="186"/>
        <v>7.1765872685679542E-3</v>
      </c>
    </row>
    <row r="6328" spans="7:8">
      <c r="G6328">
        <v>6321</v>
      </c>
      <c r="H6328">
        <f t="shared" ca="1" si="186"/>
        <v>5.0658638736905036E-2</v>
      </c>
    </row>
    <row r="6329" spans="7:8">
      <c r="G6329">
        <v>6322</v>
      </c>
      <c r="H6329">
        <f t="shared" ca="1" si="186"/>
        <v>-3.5893210554537362E-2</v>
      </c>
    </row>
    <row r="6330" spans="7:8">
      <c r="G6330">
        <v>6323</v>
      </c>
      <c r="H6330">
        <f t="shared" ca="1" si="186"/>
        <v>-4.8792817705212266E-2</v>
      </c>
    </row>
    <row r="6331" spans="7:8">
      <c r="G6331">
        <v>6324</v>
      </c>
      <c r="H6331">
        <f t="shared" ca="1" si="186"/>
        <v>-6.9891399217840121E-3</v>
      </c>
    </row>
    <row r="6332" spans="7:8">
      <c r="G6332">
        <v>6325</v>
      </c>
      <c r="H6332">
        <f t="shared" ca="1" si="186"/>
        <v>5.288898862649433E-3</v>
      </c>
    </row>
    <row r="6333" spans="7:8">
      <c r="G6333">
        <v>6326</v>
      </c>
      <c r="H6333">
        <f t="shared" ca="1" si="186"/>
        <v>4.2297799811412816E-2</v>
      </c>
    </row>
    <row r="6334" spans="7:8">
      <c r="G6334">
        <v>6327</v>
      </c>
      <c r="H6334">
        <f t="shared" ca="1" si="186"/>
        <v>2.8890610445366188E-5</v>
      </c>
    </row>
    <row r="6335" spans="7:8">
      <c r="G6335">
        <v>6328</v>
      </c>
      <c r="H6335">
        <f t="shared" ca="1" si="186"/>
        <v>-0.10915380667688078</v>
      </c>
    </row>
    <row r="6336" spans="7:8">
      <c r="G6336">
        <v>6329</v>
      </c>
      <c r="H6336">
        <f t="shared" ca="1" si="186"/>
        <v>3.902096168759947E-2</v>
      </c>
    </row>
    <row r="6337" spans="7:8">
      <c r="G6337">
        <v>6330</v>
      </c>
      <c r="H6337">
        <f t="shared" ca="1" si="186"/>
        <v>-2.2118643911059568E-2</v>
      </c>
    </row>
    <row r="6338" spans="7:8">
      <c r="G6338">
        <v>6331</v>
      </c>
      <c r="H6338">
        <f t="shared" ca="1" si="186"/>
        <v>6.0151220190177808E-3</v>
      </c>
    </row>
    <row r="6339" spans="7:8">
      <c r="G6339">
        <v>6332</v>
      </c>
      <c r="H6339">
        <f t="shared" ca="1" si="186"/>
        <v>4.0290606130433775E-2</v>
      </c>
    </row>
    <row r="6340" spans="7:8">
      <c r="G6340">
        <v>6333</v>
      </c>
      <c r="H6340">
        <f t="shared" ca="1" si="186"/>
        <v>1.4023724006165094E-2</v>
      </c>
    </row>
    <row r="6341" spans="7:8">
      <c r="G6341">
        <v>6334</v>
      </c>
      <c r="H6341">
        <f t="shared" ca="1" si="186"/>
        <v>1.0953315046020149E-3</v>
      </c>
    </row>
    <row r="6342" spans="7:8">
      <c r="G6342">
        <v>6335</v>
      </c>
      <c r="H6342">
        <f t="shared" ca="1" si="186"/>
        <v>3.1180888601533965E-2</v>
      </c>
    </row>
    <row r="6343" spans="7:8">
      <c r="G6343">
        <v>6336</v>
      </c>
      <c r="H6343">
        <f t="shared" ca="1" si="186"/>
        <v>2.824721454864559E-2</v>
      </c>
    </row>
    <row r="6344" spans="7:8">
      <c r="G6344">
        <v>6337</v>
      </c>
      <c r="H6344">
        <f t="shared" ca="1" si="186"/>
        <v>-1.8985139731414091E-2</v>
      </c>
    </row>
    <row r="6345" spans="7:8">
      <c r="G6345">
        <v>6338</v>
      </c>
      <c r="H6345">
        <f t="shared" ref="H6345:H6408" ca="1" si="187">_xlfn.NORM.INV(RAND(),N$9,N$10)</f>
        <v>4.9392790779633966E-3</v>
      </c>
    </row>
    <row r="6346" spans="7:8">
      <c r="G6346">
        <v>6339</v>
      </c>
      <c r="H6346">
        <f t="shared" ca="1" si="187"/>
        <v>-2.0852138347331121E-2</v>
      </c>
    </row>
    <row r="6347" spans="7:8">
      <c r="G6347">
        <v>6340</v>
      </c>
      <c r="H6347">
        <f t="shared" ca="1" si="187"/>
        <v>-1.7351253178750747E-2</v>
      </c>
    </row>
    <row r="6348" spans="7:8">
      <c r="G6348">
        <v>6341</v>
      </c>
      <c r="H6348">
        <f t="shared" ca="1" si="187"/>
        <v>1.5724863974804441E-2</v>
      </c>
    </row>
    <row r="6349" spans="7:8">
      <c r="G6349">
        <v>6342</v>
      </c>
      <c r="H6349">
        <f t="shared" ca="1" si="187"/>
        <v>-3.0493711449117666E-3</v>
      </c>
    </row>
    <row r="6350" spans="7:8">
      <c r="G6350">
        <v>6343</v>
      </c>
      <c r="H6350">
        <f t="shared" ca="1" si="187"/>
        <v>8.9716771260979853E-3</v>
      </c>
    </row>
    <row r="6351" spans="7:8">
      <c r="G6351">
        <v>6344</v>
      </c>
      <c r="H6351">
        <f t="shared" ca="1" si="187"/>
        <v>-4.9588287085951671E-2</v>
      </c>
    </row>
    <row r="6352" spans="7:8">
      <c r="G6352">
        <v>6345</v>
      </c>
      <c r="H6352">
        <f t="shared" ca="1" si="187"/>
        <v>3.3907840921220442E-2</v>
      </c>
    </row>
    <row r="6353" spans="7:8">
      <c r="G6353">
        <v>6346</v>
      </c>
      <c r="H6353">
        <f t="shared" ca="1" si="187"/>
        <v>-1.4615947787248588E-2</v>
      </c>
    </row>
    <row r="6354" spans="7:8">
      <c r="G6354">
        <v>6347</v>
      </c>
      <c r="H6354">
        <f t="shared" ca="1" si="187"/>
        <v>-3.83677603857802E-2</v>
      </c>
    </row>
    <row r="6355" spans="7:8">
      <c r="G6355">
        <v>6348</v>
      </c>
      <c r="H6355">
        <f t="shared" ca="1" si="187"/>
        <v>-3.8198978865479793E-2</v>
      </c>
    </row>
    <row r="6356" spans="7:8">
      <c r="G6356">
        <v>6349</v>
      </c>
      <c r="H6356">
        <f t="shared" ca="1" si="187"/>
        <v>2.9370627006398926E-2</v>
      </c>
    </row>
    <row r="6357" spans="7:8">
      <c r="G6357">
        <v>6350</v>
      </c>
      <c r="H6357">
        <f t="shared" ca="1" si="187"/>
        <v>-2.2150373898134616E-2</v>
      </c>
    </row>
    <row r="6358" spans="7:8">
      <c r="G6358">
        <v>6351</v>
      </c>
      <c r="H6358">
        <f t="shared" ca="1" si="187"/>
        <v>-3.9044078161928904E-2</v>
      </c>
    </row>
    <row r="6359" spans="7:8">
      <c r="G6359">
        <v>6352</v>
      </c>
      <c r="H6359">
        <f t="shared" ca="1" si="187"/>
        <v>-1.959426214206194E-2</v>
      </c>
    </row>
    <row r="6360" spans="7:8">
      <c r="G6360">
        <v>6353</v>
      </c>
      <c r="H6360">
        <f t="shared" ca="1" si="187"/>
        <v>-4.0910884117219956E-3</v>
      </c>
    </row>
    <row r="6361" spans="7:8">
      <c r="G6361">
        <v>6354</v>
      </c>
      <c r="H6361">
        <f t="shared" ca="1" si="187"/>
        <v>2.8507558250872769E-2</v>
      </c>
    </row>
    <row r="6362" spans="7:8">
      <c r="G6362">
        <v>6355</v>
      </c>
      <c r="H6362">
        <f t="shared" ca="1" si="187"/>
        <v>6.3774067299245674E-2</v>
      </c>
    </row>
    <row r="6363" spans="7:8">
      <c r="G6363">
        <v>6356</v>
      </c>
      <c r="H6363">
        <f t="shared" ca="1" si="187"/>
        <v>-8.4525813395026211E-3</v>
      </c>
    </row>
    <row r="6364" spans="7:8">
      <c r="G6364">
        <v>6357</v>
      </c>
      <c r="H6364">
        <f t="shared" ca="1" si="187"/>
        <v>1.0040067174531462E-2</v>
      </c>
    </row>
    <row r="6365" spans="7:8">
      <c r="G6365">
        <v>6358</v>
      </c>
      <c r="H6365">
        <f t="shared" ca="1" si="187"/>
        <v>3.9870668173696229E-2</v>
      </c>
    </row>
    <row r="6366" spans="7:8">
      <c r="G6366">
        <v>6359</v>
      </c>
      <c r="H6366">
        <f t="shared" ca="1" si="187"/>
        <v>-1.7849177460154849E-2</v>
      </c>
    </row>
    <row r="6367" spans="7:8">
      <c r="G6367">
        <v>6360</v>
      </c>
      <c r="H6367">
        <f t="shared" ca="1" si="187"/>
        <v>-9.1683843150447402E-3</v>
      </c>
    </row>
    <row r="6368" spans="7:8">
      <c r="G6368">
        <v>6361</v>
      </c>
      <c r="H6368">
        <f t="shared" ca="1" si="187"/>
        <v>-4.8313310170387869E-2</v>
      </c>
    </row>
    <row r="6369" spans="7:8">
      <c r="G6369">
        <v>6362</v>
      </c>
      <c r="H6369">
        <f t="shared" ca="1" si="187"/>
        <v>2.3987263457998335E-2</v>
      </c>
    </row>
    <row r="6370" spans="7:8">
      <c r="G6370">
        <v>6363</v>
      </c>
      <c r="H6370">
        <f t="shared" ca="1" si="187"/>
        <v>-6.0006293087169232E-2</v>
      </c>
    </row>
    <row r="6371" spans="7:8">
      <c r="G6371">
        <v>6364</v>
      </c>
      <c r="H6371">
        <f t="shared" ca="1" si="187"/>
        <v>-3.0391021263948791E-2</v>
      </c>
    </row>
    <row r="6372" spans="7:8">
      <c r="G6372">
        <v>6365</v>
      </c>
      <c r="H6372">
        <f t="shared" ca="1" si="187"/>
        <v>-7.730235921690286E-3</v>
      </c>
    </row>
    <row r="6373" spans="7:8">
      <c r="G6373">
        <v>6366</v>
      </c>
      <c r="H6373">
        <f t="shared" ca="1" si="187"/>
        <v>-5.7114380139157393E-3</v>
      </c>
    </row>
    <row r="6374" spans="7:8">
      <c r="G6374">
        <v>6367</v>
      </c>
      <c r="H6374">
        <f t="shared" ca="1" si="187"/>
        <v>-1.9489830624469986E-2</v>
      </c>
    </row>
    <row r="6375" spans="7:8">
      <c r="G6375">
        <v>6368</v>
      </c>
      <c r="H6375">
        <f t="shared" ca="1" si="187"/>
        <v>2.2028067045578013E-3</v>
      </c>
    </row>
    <row r="6376" spans="7:8">
      <c r="G6376">
        <v>6369</v>
      </c>
      <c r="H6376">
        <f t="shared" ca="1" si="187"/>
        <v>-1.029244009997252E-2</v>
      </c>
    </row>
    <row r="6377" spans="7:8">
      <c r="G6377">
        <v>6370</v>
      </c>
      <c r="H6377">
        <f t="shared" ca="1" si="187"/>
        <v>2.7452135102018788E-2</v>
      </c>
    </row>
    <row r="6378" spans="7:8">
      <c r="G6378">
        <v>6371</v>
      </c>
      <c r="H6378">
        <f t="shared" ca="1" si="187"/>
        <v>4.051433511881132E-2</v>
      </c>
    </row>
    <row r="6379" spans="7:8">
      <c r="G6379">
        <v>6372</v>
      </c>
      <c r="H6379">
        <f t="shared" ca="1" si="187"/>
        <v>1.7109954206333586E-2</v>
      </c>
    </row>
    <row r="6380" spans="7:8">
      <c r="G6380">
        <v>6373</v>
      </c>
      <c r="H6380">
        <f t="shared" ca="1" si="187"/>
        <v>3.2892812274340974E-2</v>
      </c>
    </row>
    <row r="6381" spans="7:8">
      <c r="G6381">
        <v>6374</v>
      </c>
      <c r="H6381">
        <f t="shared" ca="1" si="187"/>
        <v>-3.6840855119433344E-2</v>
      </c>
    </row>
    <row r="6382" spans="7:8">
      <c r="G6382">
        <v>6375</v>
      </c>
      <c r="H6382">
        <f t="shared" ca="1" si="187"/>
        <v>3.4519583152311017E-2</v>
      </c>
    </row>
    <row r="6383" spans="7:8">
      <c r="G6383">
        <v>6376</v>
      </c>
      <c r="H6383">
        <f t="shared" ca="1" si="187"/>
        <v>-4.2626781663187889E-2</v>
      </c>
    </row>
    <row r="6384" spans="7:8">
      <c r="G6384">
        <v>6377</v>
      </c>
      <c r="H6384">
        <f t="shared" ca="1" si="187"/>
        <v>1.5828564319859378E-2</v>
      </c>
    </row>
    <row r="6385" spans="7:8">
      <c r="G6385">
        <v>6378</v>
      </c>
      <c r="H6385">
        <f t="shared" ca="1" si="187"/>
        <v>1.615890521741423E-2</v>
      </c>
    </row>
    <row r="6386" spans="7:8">
      <c r="G6386">
        <v>6379</v>
      </c>
      <c r="H6386">
        <f t="shared" ca="1" si="187"/>
        <v>-6.5009457992781544E-2</v>
      </c>
    </row>
    <row r="6387" spans="7:8">
      <c r="G6387">
        <v>6380</v>
      </c>
      <c r="H6387">
        <f t="shared" ca="1" si="187"/>
        <v>3.763652813425096E-2</v>
      </c>
    </row>
    <row r="6388" spans="7:8">
      <c r="G6388">
        <v>6381</v>
      </c>
      <c r="H6388">
        <f t="shared" ca="1" si="187"/>
        <v>-2.9555623227707627E-2</v>
      </c>
    </row>
    <row r="6389" spans="7:8">
      <c r="G6389">
        <v>6382</v>
      </c>
      <c r="H6389">
        <f t="shared" ca="1" si="187"/>
        <v>4.27854470949964E-3</v>
      </c>
    </row>
    <row r="6390" spans="7:8">
      <c r="G6390">
        <v>6383</v>
      </c>
      <c r="H6390">
        <f t="shared" ca="1" si="187"/>
        <v>-2.4334487836767026E-2</v>
      </c>
    </row>
    <row r="6391" spans="7:8">
      <c r="G6391">
        <v>6384</v>
      </c>
      <c r="H6391">
        <f t="shared" ca="1" si="187"/>
        <v>3.0349475298022111E-2</v>
      </c>
    </row>
    <row r="6392" spans="7:8">
      <c r="G6392">
        <v>6385</v>
      </c>
      <c r="H6392">
        <f t="shared" ca="1" si="187"/>
        <v>2.6050225201518857E-2</v>
      </c>
    </row>
    <row r="6393" spans="7:8">
      <c r="G6393">
        <v>6386</v>
      </c>
      <c r="H6393">
        <f t="shared" ca="1" si="187"/>
        <v>-3.1580810548675433E-3</v>
      </c>
    </row>
    <row r="6394" spans="7:8">
      <c r="G6394">
        <v>6387</v>
      </c>
      <c r="H6394">
        <f t="shared" ca="1" si="187"/>
        <v>1.7964806223310727E-2</v>
      </c>
    </row>
    <row r="6395" spans="7:8">
      <c r="G6395">
        <v>6388</v>
      </c>
      <c r="H6395">
        <f t="shared" ca="1" si="187"/>
        <v>-1.6034220368019835E-2</v>
      </c>
    </row>
    <row r="6396" spans="7:8">
      <c r="G6396">
        <v>6389</v>
      </c>
      <c r="H6396">
        <f t="shared" ca="1" si="187"/>
        <v>4.5894292728134424E-2</v>
      </c>
    </row>
    <row r="6397" spans="7:8">
      <c r="G6397">
        <v>6390</v>
      </c>
      <c r="H6397">
        <f t="shared" ca="1" si="187"/>
        <v>-5.6206011241228176E-2</v>
      </c>
    </row>
    <row r="6398" spans="7:8">
      <c r="G6398">
        <v>6391</v>
      </c>
      <c r="H6398">
        <f t="shared" ca="1" si="187"/>
        <v>-2.4433938675960071E-2</v>
      </c>
    </row>
    <row r="6399" spans="7:8">
      <c r="G6399">
        <v>6392</v>
      </c>
      <c r="H6399">
        <f t="shared" ca="1" si="187"/>
        <v>-3.3355142915132814E-2</v>
      </c>
    </row>
    <row r="6400" spans="7:8">
      <c r="G6400">
        <v>6393</v>
      </c>
      <c r="H6400">
        <f t="shared" ca="1" si="187"/>
        <v>4.5176177280670013E-2</v>
      </c>
    </row>
    <row r="6401" spans="7:8">
      <c r="G6401">
        <v>6394</v>
      </c>
      <c r="H6401">
        <f t="shared" ca="1" si="187"/>
        <v>-2.6738696645719541E-3</v>
      </c>
    </row>
    <row r="6402" spans="7:8">
      <c r="G6402">
        <v>6395</v>
      </c>
      <c r="H6402">
        <f t="shared" ca="1" si="187"/>
        <v>-2.3488620018758361E-2</v>
      </c>
    </row>
    <row r="6403" spans="7:8">
      <c r="G6403">
        <v>6396</v>
      </c>
      <c r="H6403">
        <f t="shared" ca="1" si="187"/>
        <v>-1.9548882283946096E-2</v>
      </c>
    </row>
    <row r="6404" spans="7:8">
      <c r="G6404">
        <v>6397</v>
      </c>
      <c r="H6404">
        <f t="shared" ca="1" si="187"/>
        <v>-5.1142085597243134E-2</v>
      </c>
    </row>
    <row r="6405" spans="7:8">
      <c r="G6405">
        <v>6398</v>
      </c>
      <c r="H6405">
        <f t="shared" ca="1" si="187"/>
        <v>-3.4683265199803803E-2</v>
      </c>
    </row>
    <row r="6406" spans="7:8">
      <c r="G6406">
        <v>6399</v>
      </c>
      <c r="H6406">
        <f t="shared" ca="1" si="187"/>
        <v>-2.7468716807051312E-2</v>
      </c>
    </row>
    <row r="6407" spans="7:8">
      <c r="G6407">
        <v>6400</v>
      </c>
      <c r="H6407">
        <f t="shared" ca="1" si="187"/>
        <v>1.2025265258404723E-2</v>
      </c>
    </row>
    <row r="6408" spans="7:8">
      <c r="G6408">
        <v>6401</v>
      </c>
      <c r="H6408">
        <f t="shared" ca="1" si="187"/>
        <v>-2.3044837250792774E-2</v>
      </c>
    </row>
    <row r="6409" spans="7:8">
      <c r="G6409">
        <v>6402</v>
      </c>
      <c r="H6409">
        <f t="shared" ref="H6409:H6472" ca="1" si="188">_xlfn.NORM.INV(RAND(),N$9,N$10)</f>
        <v>-9.0687819428960648E-3</v>
      </c>
    </row>
    <row r="6410" spans="7:8">
      <c r="G6410">
        <v>6403</v>
      </c>
      <c r="H6410">
        <f t="shared" ca="1" si="188"/>
        <v>-4.3221962651752589E-3</v>
      </c>
    </row>
    <row r="6411" spans="7:8">
      <c r="G6411">
        <v>6404</v>
      </c>
      <c r="H6411">
        <f t="shared" ca="1" si="188"/>
        <v>1.4503135203574796E-2</v>
      </c>
    </row>
    <row r="6412" spans="7:8">
      <c r="G6412">
        <v>6405</v>
      </c>
      <c r="H6412">
        <f t="shared" ca="1" si="188"/>
        <v>1.2851894769610817E-3</v>
      </c>
    </row>
    <row r="6413" spans="7:8">
      <c r="G6413">
        <v>6406</v>
      </c>
      <c r="H6413">
        <f t="shared" ca="1" si="188"/>
        <v>-2.5950888118166166E-2</v>
      </c>
    </row>
    <row r="6414" spans="7:8">
      <c r="G6414">
        <v>6407</v>
      </c>
      <c r="H6414">
        <f t="shared" ca="1" si="188"/>
        <v>-3.0042118391751613E-2</v>
      </c>
    </row>
    <row r="6415" spans="7:8">
      <c r="G6415">
        <v>6408</v>
      </c>
      <c r="H6415">
        <f t="shared" ca="1" si="188"/>
        <v>2.4215654291413688E-2</v>
      </c>
    </row>
    <row r="6416" spans="7:8">
      <c r="G6416">
        <v>6409</v>
      </c>
      <c r="H6416">
        <f t="shared" ca="1" si="188"/>
        <v>-2.2327737587112012E-2</v>
      </c>
    </row>
    <row r="6417" spans="7:8">
      <c r="G6417">
        <v>6410</v>
      </c>
      <c r="H6417">
        <f t="shared" ca="1" si="188"/>
        <v>-1.8044697094724893E-2</v>
      </c>
    </row>
    <row r="6418" spans="7:8">
      <c r="G6418">
        <v>6411</v>
      </c>
      <c r="H6418">
        <f t="shared" ca="1" si="188"/>
        <v>-3.0259269837464839E-2</v>
      </c>
    </row>
    <row r="6419" spans="7:8">
      <c r="G6419">
        <v>6412</v>
      </c>
      <c r="H6419">
        <f t="shared" ca="1" si="188"/>
        <v>3.1626428251921114E-2</v>
      </c>
    </row>
    <row r="6420" spans="7:8">
      <c r="G6420">
        <v>6413</v>
      </c>
      <c r="H6420">
        <f t="shared" ca="1" si="188"/>
        <v>-1.2336909381766379E-3</v>
      </c>
    </row>
    <row r="6421" spans="7:8">
      <c r="G6421">
        <v>6414</v>
      </c>
      <c r="H6421">
        <f t="shared" ca="1" si="188"/>
        <v>1.4628086718168639E-2</v>
      </c>
    </row>
    <row r="6422" spans="7:8">
      <c r="G6422">
        <v>6415</v>
      </c>
      <c r="H6422">
        <f t="shared" ca="1" si="188"/>
        <v>-3.5467371154752664E-3</v>
      </c>
    </row>
    <row r="6423" spans="7:8">
      <c r="G6423">
        <v>6416</v>
      </c>
      <c r="H6423">
        <f t="shared" ca="1" si="188"/>
        <v>5.3657497278184431E-3</v>
      </c>
    </row>
    <row r="6424" spans="7:8">
      <c r="G6424">
        <v>6417</v>
      </c>
      <c r="H6424">
        <f t="shared" ca="1" si="188"/>
        <v>2.7758600901713736E-2</v>
      </c>
    </row>
    <row r="6425" spans="7:8">
      <c r="G6425">
        <v>6418</v>
      </c>
      <c r="H6425">
        <f t="shared" ca="1" si="188"/>
        <v>7.4404012545663395E-2</v>
      </c>
    </row>
    <row r="6426" spans="7:8">
      <c r="G6426">
        <v>6419</v>
      </c>
      <c r="H6426">
        <f t="shared" ca="1" si="188"/>
        <v>1.0631155303301157E-3</v>
      </c>
    </row>
    <row r="6427" spans="7:8">
      <c r="G6427">
        <v>6420</v>
      </c>
      <c r="H6427">
        <f t="shared" ca="1" si="188"/>
        <v>-6.5263587859246122E-3</v>
      </c>
    </row>
    <row r="6428" spans="7:8">
      <c r="G6428">
        <v>6421</v>
      </c>
      <c r="H6428">
        <f t="shared" ca="1" si="188"/>
        <v>-1.2652952241357037E-2</v>
      </c>
    </row>
    <row r="6429" spans="7:8">
      <c r="G6429">
        <v>6422</v>
      </c>
      <c r="H6429">
        <f t="shared" ca="1" si="188"/>
        <v>-1.7550995717060904E-2</v>
      </c>
    </row>
    <row r="6430" spans="7:8">
      <c r="G6430">
        <v>6423</v>
      </c>
      <c r="H6430">
        <f t="shared" ca="1" si="188"/>
        <v>9.6754355777671861E-3</v>
      </c>
    </row>
    <row r="6431" spans="7:8">
      <c r="G6431">
        <v>6424</v>
      </c>
      <c r="H6431">
        <f t="shared" ca="1" si="188"/>
        <v>-1.697816441754546E-2</v>
      </c>
    </row>
    <row r="6432" spans="7:8">
      <c r="G6432">
        <v>6425</v>
      </c>
      <c r="H6432">
        <f t="shared" ca="1" si="188"/>
        <v>2.1836108001023692E-3</v>
      </c>
    </row>
    <row r="6433" spans="7:8">
      <c r="G6433">
        <v>6426</v>
      </c>
      <c r="H6433">
        <f t="shared" ca="1" si="188"/>
        <v>-1.7509676605675571E-2</v>
      </c>
    </row>
    <row r="6434" spans="7:8">
      <c r="G6434">
        <v>6427</v>
      </c>
      <c r="H6434">
        <f t="shared" ca="1" si="188"/>
        <v>-3.6664237443474391E-2</v>
      </c>
    </row>
    <row r="6435" spans="7:8">
      <c r="G6435">
        <v>6428</v>
      </c>
      <c r="H6435">
        <f t="shared" ca="1" si="188"/>
        <v>-1.8634054132313158E-2</v>
      </c>
    </row>
    <row r="6436" spans="7:8">
      <c r="G6436">
        <v>6429</v>
      </c>
      <c r="H6436">
        <f t="shared" ca="1" si="188"/>
        <v>-1.8231991175218436E-2</v>
      </c>
    </row>
    <row r="6437" spans="7:8">
      <c r="G6437">
        <v>6430</v>
      </c>
      <c r="H6437">
        <f t="shared" ca="1" si="188"/>
        <v>-7.8462273112111271E-3</v>
      </c>
    </row>
    <row r="6438" spans="7:8">
      <c r="G6438">
        <v>6431</v>
      </c>
      <c r="H6438">
        <f t="shared" ca="1" si="188"/>
        <v>-4.5654127090210056E-3</v>
      </c>
    </row>
    <row r="6439" spans="7:8">
      <c r="G6439">
        <v>6432</v>
      </c>
      <c r="H6439">
        <f t="shared" ca="1" si="188"/>
        <v>1.0808070367201977E-2</v>
      </c>
    </row>
    <row r="6440" spans="7:8">
      <c r="G6440">
        <v>6433</v>
      </c>
      <c r="H6440">
        <f t="shared" ca="1" si="188"/>
        <v>-9.9299103727079722E-3</v>
      </c>
    </row>
    <row r="6441" spans="7:8">
      <c r="G6441">
        <v>6434</v>
      </c>
      <c r="H6441">
        <f t="shared" ca="1" si="188"/>
        <v>-8.9630999889071406E-3</v>
      </c>
    </row>
    <row r="6442" spans="7:8">
      <c r="G6442">
        <v>6435</v>
      </c>
      <c r="H6442">
        <f t="shared" ca="1" si="188"/>
        <v>2.6184924066839147E-2</v>
      </c>
    </row>
    <row r="6443" spans="7:8">
      <c r="G6443">
        <v>6436</v>
      </c>
      <c r="H6443">
        <f t="shared" ca="1" si="188"/>
        <v>-5.1829718629188649E-2</v>
      </c>
    </row>
    <row r="6444" spans="7:8">
      <c r="G6444">
        <v>6437</v>
      </c>
      <c r="H6444">
        <f t="shared" ca="1" si="188"/>
        <v>-1.4061903479606771E-3</v>
      </c>
    </row>
    <row r="6445" spans="7:8">
      <c r="G6445">
        <v>6438</v>
      </c>
      <c r="H6445">
        <f t="shared" ca="1" si="188"/>
        <v>4.6725845415763516E-2</v>
      </c>
    </row>
    <row r="6446" spans="7:8">
      <c r="G6446">
        <v>6439</v>
      </c>
      <c r="H6446">
        <f t="shared" ca="1" si="188"/>
        <v>-2.9625278223827177E-2</v>
      </c>
    </row>
    <row r="6447" spans="7:8">
      <c r="G6447">
        <v>6440</v>
      </c>
      <c r="H6447">
        <f t="shared" ca="1" si="188"/>
        <v>4.2519597678876621E-2</v>
      </c>
    </row>
    <row r="6448" spans="7:8">
      <c r="G6448">
        <v>6441</v>
      </c>
      <c r="H6448">
        <f t="shared" ca="1" si="188"/>
        <v>-4.7224328771122677E-3</v>
      </c>
    </row>
    <row r="6449" spans="7:8">
      <c r="G6449">
        <v>6442</v>
      </c>
      <c r="H6449">
        <f t="shared" ca="1" si="188"/>
        <v>3.2817714722823875E-2</v>
      </c>
    </row>
    <row r="6450" spans="7:8">
      <c r="G6450">
        <v>6443</v>
      </c>
      <c r="H6450">
        <f t="shared" ca="1" si="188"/>
        <v>-1.8232760624194464E-2</v>
      </c>
    </row>
    <row r="6451" spans="7:8">
      <c r="G6451">
        <v>6444</v>
      </c>
      <c r="H6451">
        <f t="shared" ca="1" si="188"/>
        <v>3.1870333401916758E-2</v>
      </c>
    </row>
    <row r="6452" spans="7:8">
      <c r="G6452">
        <v>6445</v>
      </c>
      <c r="H6452">
        <f t="shared" ca="1" si="188"/>
        <v>3.4549382059677856E-2</v>
      </c>
    </row>
    <row r="6453" spans="7:8">
      <c r="G6453">
        <v>6446</v>
      </c>
      <c r="H6453">
        <f t="shared" ca="1" si="188"/>
        <v>4.6435026671716355E-3</v>
      </c>
    </row>
    <row r="6454" spans="7:8">
      <c r="G6454">
        <v>6447</v>
      </c>
      <c r="H6454">
        <f t="shared" ca="1" si="188"/>
        <v>-3.9748203050473933E-2</v>
      </c>
    </row>
    <row r="6455" spans="7:8">
      <c r="G6455">
        <v>6448</v>
      </c>
      <c r="H6455">
        <f t="shared" ca="1" si="188"/>
        <v>1.2961249896018264E-2</v>
      </c>
    </row>
    <row r="6456" spans="7:8">
      <c r="G6456">
        <v>6449</v>
      </c>
      <c r="H6456">
        <f t="shared" ca="1" si="188"/>
        <v>-3.0221683844790265E-2</v>
      </c>
    </row>
    <row r="6457" spans="7:8">
      <c r="G6457">
        <v>6450</v>
      </c>
      <c r="H6457">
        <f t="shared" ca="1" si="188"/>
        <v>-1.2419738551583993E-2</v>
      </c>
    </row>
    <row r="6458" spans="7:8">
      <c r="G6458">
        <v>6451</v>
      </c>
      <c r="H6458">
        <f t="shared" ca="1" si="188"/>
        <v>5.0877551220227836E-2</v>
      </c>
    </row>
    <row r="6459" spans="7:8">
      <c r="G6459">
        <v>6452</v>
      </c>
      <c r="H6459">
        <f t="shared" ca="1" si="188"/>
        <v>3.6768301570814212E-2</v>
      </c>
    </row>
    <row r="6460" spans="7:8">
      <c r="G6460">
        <v>6453</v>
      </c>
      <c r="H6460">
        <f t="shared" ca="1" si="188"/>
        <v>2.7035193634364182E-2</v>
      </c>
    </row>
    <row r="6461" spans="7:8">
      <c r="G6461">
        <v>6454</v>
      </c>
      <c r="H6461">
        <f t="shared" ca="1" si="188"/>
        <v>-4.2745843579588161E-2</v>
      </c>
    </row>
    <row r="6462" spans="7:8">
      <c r="G6462">
        <v>6455</v>
      </c>
      <c r="H6462">
        <f t="shared" ca="1" si="188"/>
        <v>1.9125698364262371E-3</v>
      </c>
    </row>
    <row r="6463" spans="7:8">
      <c r="G6463">
        <v>6456</v>
      </c>
      <c r="H6463">
        <f t="shared" ca="1" si="188"/>
        <v>1.5178946717605182E-2</v>
      </c>
    </row>
    <row r="6464" spans="7:8">
      <c r="G6464">
        <v>6457</v>
      </c>
      <c r="H6464">
        <f t="shared" ca="1" si="188"/>
        <v>-3.4008774365848135E-2</v>
      </c>
    </row>
    <row r="6465" spans="7:8">
      <c r="G6465">
        <v>6458</v>
      </c>
      <c r="H6465">
        <f t="shared" ca="1" si="188"/>
        <v>-1.1869862334534331E-2</v>
      </c>
    </row>
    <row r="6466" spans="7:8">
      <c r="G6466">
        <v>6459</v>
      </c>
      <c r="H6466">
        <f t="shared" ca="1" si="188"/>
        <v>6.003782290300852E-3</v>
      </c>
    </row>
    <row r="6467" spans="7:8">
      <c r="G6467">
        <v>6460</v>
      </c>
      <c r="H6467">
        <f t="shared" ca="1" si="188"/>
        <v>9.8918280060800931E-3</v>
      </c>
    </row>
    <row r="6468" spans="7:8">
      <c r="G6468">
        <v>6461</v>
      </c>
      <c r="H6468">
        <f t="shared" ca="1" si="188"/>
        <v>2.6454491056770883E-2</v>
      </c>
    </row>
    <row r="6469" spans="7:8">
      <c r="G6469">
        <v>6462</v>
      </c>
      <c r="H6469">
        <f t="shared" ca="1" si="188"/>
        <v>-4.3480875952310802E-2</v>
      </c>
    </row>
    <row r="6470" spans="7:8">
      <c r="G6470">
        <v>6463</v>
      </c>
      <c r="H6470">
        <f t="shared" ca="1" si="188"/>
        <v>2.2424761938245805E-2</v>
      </c>
    </row>
    <row r="6471" spans="7:8">
      <c r="G6471">
        <v>6464</v>
      </c>
      <c r="H6471">
        <f t="shared" ca="1" si="188"/>
        <v>2.3360618535327963E-4</v>
      </c>
    </row>
    <row r="6472" spans="7:8">
      <c r="G6472">
        <v>6465</v>
      </c>
      <c r="H6472">
        <f t="shared" ca="1" si="188"/>
        <v>-7.3601880414787043E-3</v>
      </c>
    </row>
    <row r="6473" spans="7:8">
      <c r="G6473">
        <v>6466</v>
      </c>
      <c r="H6473">
        <f t="shared" ref="H6473:H6536" ca="1" si="189">_xlfn.NORM.INV(RAND(),N$9,N$10)</f>
        <v>8.08901637917161E-3</v>
      </c>
    </row>
    <row r="6474" spans="7:8">
      <c r="G6474">
        <v>6467</v>
      </c>
      <c r="H6474">
        <f t="shared" ca="1" si="189"/>
        <v>6.1296110175264543E-3</v>
      </c>
    </row>
    <row r="6475" spans="7:8">
      <c r="G6475">
        <v>6468</v>
      </c>
      <c r="H6475">
        <f t="shared" ca="1" si="189"/>
        <v>6.4356318128645854E-2</v>
      </c>
    </row>
    <row r="6476" spans="7:8">
      <c r="G6476">
        <v>6469</v>
      </c>
      <c r="H6476">
        <f t="shared" ca="1" si="189"/>
        <v>-2.814846695840054E-2</v>
      </c>
    </row>
    <row r="6477" spans="7:8">
      <c r="G6477">
        <v>6470</v>
      </c>
      <c r="H6477">
        <f t="shared" ca="1" si="189"/>
        <v>1.7892178894232127E-2</v>
      </c>
    </row>
    <row r="6478" spans="7:8">
      <c r="G6478">
        <v>6471</v>
      </c>
      <c r="H6478">
        <f t="shared" ca="1" si="189"/>
        <v>-4.7343480891909692E-2</v>
      </c>
    </row>
    <row r="6479" spans="7:8">
      <c r="G6479">
        <v>6472</v>
      </c>
      <c r="H6479">
        <f t="shared" ca="1" si="189"/>
        <v>6.2512844965413577E-3</v>
      </c>
    </row>
    <row r="6480" spans="7:8">
      <c r="G6480">
        <v>6473</v>
      </c>
      <c r="H6480">
        <f t="shared" ca="1" si="189"/>
        <v>6.5961614546603386E-3</v>
      </c>
    </row>
    <row r="6481" spans="7:8">
      <c r="G6481">
        <v>6474</v>
      </c>
      <c r="H6481">
        <f t="shared" ca="1" si="189"/>
        <v>2.8251416231465853E-3</v>
      </c>
    </row>
    <row r="6482" spans="7:8">
      <c r="G6482">
        <v>6475</v>
      </c>
      <c r="H6482">
        <f t="shared" ca="1" si="189"/>
        <v>4.3464916221119747E-2</v>
      </c>
    </row>
    <row r="6483" spans="7:8">
      <c r="G6483">
        <v>6476</v>
      </c>
      <c r="H6483">
        <f t="shared" ca="1" si="189"/>
        <v>1.2589758670828096E-2</v>
      </c>
    </row>
    <row r="6484" spans="7:8">
      <c r="G6484">
        <v>6477</v>
      </c>
      <c r="H6484">
        <f t="shared" ca="1" si="189"/>
        <v>1.6818690901431163E-2</v>
      </c>
    </row>
    <row r="6485" spans="7:8">
      <c r="G6485">
        <v>6478</v>
      </c>
      <c r="H6485">
        <f t="shared" ca="1" si="189"/>
        <v>-1.1243000888206163E-2</v>
      </c>
    </row>
    <row r="6486" spans="7:8">
      <c r="G6486">
        <v>6479</v>
      </c>
      <c r="H6486">
        <f t="shared" ca="1" si="189"/>
        <v>-4.3523896704294691E-2</v>
      </c>
    </row>
    <row r="6487" spans="7:8">
      <c r="G6487">
        <v>6480</v>
      </c>
      <c r="H6487">
        <f t="shared" ca="1" si="189"/>
        <v>2.0238447636723887E-3</v>
      </c>
    </row>
    <row r="6488" spans="7:8">
      <c r="G6488">
        <v>6481</v>
      </c>
      <c r="H6488">
        <f t="shared" ca="1" si="189"/>
        <v>3.4237028544152316E-2</v>
      </c>
    </row>
    <row r="6489" spans="7:8">
      <c r="G6489">
        <v>6482</v>
      </c>
      <c r="H6489">
        <f t="shared" ca="1" si="189"/>
        <v>3.9157094493985169E-2</v>
      </c>
    </row>
    <row r="6490" spans="7:8">
      <c r="G6490">
        <v>6483</v>
      </c>
      <c r="H6490">
        <f t="shared" ca="1" si="189"/>
        <v>-1.2689986094078946E-2</v>
      </c>
    </row>
    <row r="6491" spans="7:8">
      <c r="G6491">
        <v>6484</v>
      </c>
      <c r="H6491">
        <f t="shared" ca="1" si="189"/>
        <v>-4.9924286022422631E-2</v>
      </c>
    </row>
    <row r="6492" spans="7:8">
      <c r="G6492">
        <v>6485</v>
      </c>
      <c r="H6492">
        <f t="shared" ca="1" si="189"/>
        <v>-8.0148164985654243E-3</v>
      </c>
    </row>
    <row r="6493" spans="7:8">
      <c r="G6493">
        <v>6486</v>
      </c>
      <c r="H6493">
        <f t="shared" ca="1" si="189"/>
        <v>-2.00354499978108E-2</v>
      </c>
    </row>
    <row r="6494" spans="7:8">
      <c r="G6494">
        <v>6487</v>
      </c>
      <c r="H6494">
        <f t="shared" ca="1" si="189"/>
        <v>-9.5673088856325066E-3</v>
      </c>
    </row>
    <row r="6495" spans="7:8">
      <c r="G6495">
        <v>6488</v>
      </c>
      <c r="H6495">
        <f t="shared" ca="1" si="189"/>
        <v>-1.5037712072261161E-3</v>
      </c>
    </row>
    <row r="6496" spans="7:8">
      <c r="G6496">
        <v>6489</v>
      </c>
      <c r="H6496">
        <f t="shared" ca="1" si="189"/>
        <v>-1.337670294102496E-2</v>
      </c>
    </row>
    <row r="6497" spans="7:8">
      <c r="G6497">
        <v>6490</v>
      </c>
      <c r="H6497">
        <f t="shared" ca="1" si="189"/>
        <v>3.4444541705222716E-2</v>
      </c>
    </row>
    <row r="6498" spans="7:8">
      <c r="G6498">
        <v>6491</v>
      </c>
      <c r="H6498">
        <f t="shared" ca="1" si="189"/>
        <v>3.7972064082036586E-2</v>
      </c>
    </row>
    <row r="6499" spans="7:8">
      <c r="G6499">
        <v>6492</v>
      </c>
      <c r="H6499">
        <f t="shared" ca="1" si="189"/>
        <v>4.4944499889910235E-2</v>
      </c>
    </row>
    <row r="6500" spans="7:8">
      <c r="G6500">
        <v>6493</v>
      </c>
      <c r="H6500">
        <f t="shared" ca="1" si="189"/>
        <v>6.4240578711436151E-3</v>
      </c>
    </row>
    <row r="6501" spans="7:8">
      <c r="G6501">
        <v>6494</v>
      </c>
      <c r="H6501">
        <f t="shared" ca="1" si="189"/>
        <v>-2.6687128261551028E-3</v>
      </c>
    </row>
    <row r="6502" spans="7:8">
      <c r="G6502">
        <v>6495</v>
      </c>
      <c r="H6502">
        <f t="shared" ca="1" si="189"/>
        <v>3.1608726927675475E-2</v>
      </c>
    </row>
    <row r="6503" spans="7:8">
      <c r="G6503">
        <v>6496</v>
      </c>
      <c r="H6503">
        <f t="shared" ca="1" si="189"/>
        <v>2.2259173505758587E-3</v>
      </c>
    </row>
    <row r="6504" spans="7:8">
      <c r="G6504">
        <v>6497</v>
      </c>
      <c r="H6504">
        <f t="shared" ca="1" si="189"/>
        <v>7.6954688563644943E-2</v>
      </c>
    </row>
    <row r="6505" spans="7:8">
      <c r="G6505">
        <v>6498</v>
      </c>
      <c r="H6505">
        <f t="shared" ca="1" si="189"/>
        <v>-1.9449469419175063E-2</v>
      </c>
    </row>
    <row r="6506" spans="7:8">
      <c r="G6506">
        <v>6499</v>
      </c>
      <c r="H6506">
        <f t="shared" ca="1" si="189"/>
        <v>-3.0480572377375812E-3</v>
      </c>
    </row>
    <row r="6507" spans="7:8">
      <c r="G6507">
        <v>6500</v>
      </c>
      <c r="H6507">
        <f t="shared" ca="1" si="189"/>
        <v>1.3955084999933908E-2</v>
      </c>
    </row>
    <row r="6508" spans="7:8">
      <c r="G6508">
        <v>6501</v>
      </c>
      <c r="H6508">
        <f t="shared" ca="1" si="189"/>
        <v>1.7362078924243827E-2</v>
      </c>
    </row>
    <row r="6509" spans="7:8">
      <c r="G6509">
        <v>6502</v>
      </c>
      <c r="H6509">
        <f t="shared" ca="1" si="189"/>
        <v>-1.6669933339610178E-2</v>
      </c>
    </row>
    <row r="6510" spans="7:8">
      <c r="G6510">
        <v>6503</v>
      </c>
      <c r="H6510">
        <f t="shared" ca="1" si="189"/>
        <v>-2.5535421892593016E-2</v>
      </c>
    </row>
    <row r="6511" spans="7:8">
      <c r="G6511">
        <v>6504</v>
      </c>
      <c r="H6511">
        <f t="shared" ca="1" si="189"/>
        <v>-7.1522227535723945E-2</v>
      </c>
    </row>
    <row r="6512" spans="7:8">
      <c r="G6512">
        <v>6505</v>
      </c>
      <c r="H6512">
        <f t="shared" ca="1" si="189"/>
        <v>2.4015681464075615E-2</v>
      </c>
    </row>
    <row r="6513" spans="7:8">
      <c r="G6513">
        <v>6506</v>
      </c>
      <c r="H6513">
        <f t="shared" ca="1" si="189"/>
        <v>2.579530271876963E-2</v>
      </c>
    </row>
    <row r="6514" spans="7:8">
      <c r="G6514">
        <v>6507</v>
      </c>
      <c r="H6514">
        <f t="shared" ca="1" si="189"/>
        <v>6.6142106453694227E-2</v>
      </c>
    </row>
    <row r="6515" spans="7:8">
      <c r="G6515">
        <v>6508</v>
      </c>
      <c r="H6515">
        <f t="shared" ca="1" si="189"/>
        <v>-1.0914950316482199E-2</v>
      </c>
    </row>
    <row r="6516" spans="7:8">
      <c r="G6516">
        <v>6509</v>
      </c>
      <c r="H6516">
        <f t="shared" ca="1" si="189"/>
        <v>-3.1087722626215774E-3</v>
      </c>
    </row>
    <row r="6517" spans="7:8">
      <c r="G6517">
        <v>6510</v>
      </c>
      <c r="H6517">
        <f t="shared" ca="1" si="189"/>
        <v>7.8022044892245993E-3</v>
      </c>
    </row>
    <row r="6518" spans="7:8">
      <c r="G6518">
        <v>6511</v>
      </c>
      <c r="H6518">
        <f t="shared" ca="1" si="189"/>
        <v>-1.4486866027482694E-2</v>
      </c>
    </row>
    <row r="6519" spans="7:8">
      <c r="G6519">
        <v>6512</v>
      </c>
      <c r="H6519">
        <f t="shared" ca="1" si="189"/>
        <v>-1.7947140126578786E-2</v>
      </c>
    </row>
    <row r="6520" spans="7:8">
      <c r="G6520">
        <v>6513</v>
      </c>
      <c r="H6520">
        <f t="shared" ca="1" si="189"/>
        <v>1.6275109790579723E-2</v>
      </c>
    </row>
    <row r="6521" spans="7:8">
      <c r="G6521">
        <v>6514</v>
      </c>
      <c r="H6521">
        <f t="shared" ca="1" si="189"/>
        <v>3.0772954879817764E-3</v>
      </c>
    </row>
    <row r="6522" spans="7:8">
      <c r="G6522">
        <v>6515</v>
      </c>
      <c r="H6522">
        <f t="shared" ca="1" si="189"/>
        <v>6.9943372297467917E-3</v>
      </c>
    </row>
    <row r="6523" spans="7:8">
      <c r="G6523">
        <v>6516</v>
      </c>
      <c r="H6523">
        <f t="shared" ca="1" si="189"/>
        <v>-3.1707036486291564E-2</v>
      </c>
    </row>
    <row r="6524" spans="7:8">
      <c r="G6524">
        <v>6517</v>
      </c>
      <c r="H6524">
        <f t="shared" ca="1" si="189"/>
        <v>-2.9843149481293518E-2</v>
      </c>
    </row>
    <row r="6525" spans="7:8">
      <c r="G6525">
        <v>6518</v>
      </c>
      <c r="H6525">
        <f t="shared" ca="1" si="189"/>
        <v>1.4415661160034E-2</v>
      </c>
    </row>
    <row r="6526" spans="7:8">
      <c r="G6526">
        <v>6519</v>
      </c>
      <c r="H6526">
        <f t="shared" ca="1" si="189"/>
        <v>-2.5476780116680349E-3</v>
      </c>
    </row>
    <row r="6527" spans="7:8">
      <c r="G6527">
        <v>6520</v>
      </c>
      <c r="H6527">
        <f t="shared" ca="1" si="189"/>
        <v>-1.8875080801279174E-2</v>
      </c>
    </row>
    <row r="6528" spans="7:8">
      <c r="G6528">
        <v>6521</v>
      </c>
      <c r="H6528">
        <f t="shared" ca="1" si="189"/>
        <v>-1.9195711901504771E-2</v>
      </c>
    </row>
    <row r="6529" spans="7:8">
      <c r="G6529">
        <v>6522</v>
      </c>
      <c r="H6529">
        <f t="shared" ca="1" si="189"/>
        <v>-4.6196951159603511E-2</v>
      </c>
    </row>
    <row r="6530" spans="7:8">
      <c r="G6530">
        <v>6523</v>
      </c>
      <c r="H6530">
        <f t="shared" ca="1" si="189"/>
        <v>-1.659248941511831E-2</v>
      </c>
    </row>
    <row r="6531" spans="7:8">
      <c r="G6531">
        <v>6524</v>
      </c>
      <c r="H6531">
        <f t="shared" ca="1" si="189"/>
        <v>-3.2133584619595069E-2</v>
      </c>
    </row>
    <row r="6532" spans="7:8">
      <c r="G6532">
        <v>6525</v>
      </c>
      <c r="H6532">
        <f t="shared" ca="1" si="189"/>
        <v>3.7520819940242464E-2</v>
      </c>
    </row>
    <row r="6533" spans="7:8">
      <c r="G6533">
        <v>6526</v>
      </c>
      <c r="H6533">
        <f t="shared" ca="1" si="189"/>
        <v>-7.7606112464370117E-2</v>
      </c>
    </row>
    <row r="6534" spans="7:8">
      <c r="G6534">
        <v>6527</v>
      </c>
      <c r="H6534">
        <f t="shared" ca="1" si="189"/>
        <v>4.0091559357493159E-2</v>
      </c>
    </row>
    <row r="6535" spans="7:8">
      <c r="G6535">
        <v>6528</v>
      </c>
      <c r="H6535">
        <f t="shared" ca="1" si="189"/>
        <v>-3.2718516487973755E-2</v>
      </c>
    </row>
    <row r="6536" spans="7:8">
      <c r="G6536">
        <v>6529</v>
      </c>
      <c r="H6536">
        <f t="shared" ca="1" si="189"/>
        <v>1.7449366031782133E-2</v>
      </c>
    </row>
    <row r="6537" spans="7:8">
      <c r="G6537">
        <v>6530</v>
      </c>
      <c r="H6537">
        <f t="shared" ref="H6537:H6600" ca="1" si="190">_xlfn.NORM.INV(RAND(),N$9,N$10)</f>
        <v>-1.552849004550578E-2</v>
      </c>
    </row>
    <row r="6538" spans="7:8">
      <c r="G6538">
        <v>6531</v>
      </c>
      <c r="H6538">
        <f t="shared" ca="1" si="190"/>
        <v>-3.355886930956934E-2</v>
      </c>
    </row>
    <row r="6539" spans="7:8">
      <c r="G6539">
        <v>6532</v>
      </c>
      <c r="H6539">
        <f t="shared" ca="1" si="190"/>
        <v>-2.0537972785941872E-3</v>
      </c>
    </row>
    <row r="6540" spans="7:8">
      <c r="G6540">
        <v>6533</v>
      </c>
      <c r="H6540">
        <f t="shared" ca="1" si="190"/>
        <v>-5.6401440989759126E-2</v>
      </c>
    </row>
    <row r="6541" spans="7:8">
      <c r="G6541">
        <v>6534</v>
      </c>
      <c r="H6541">
        <f t="shared" ca="1" si="190"/>
        <v>1.9479688269376169E-2</v>
      </c>
    </row>
    <row r="6542" spans="7:8">
      <c r="G6542">
        <v>6535</v>
      </c>
      <c r="H6542">
        <f t="shared" ca="1" si="190"/>
        <v>-1.2363115792795738E-2</v>
      </c>
    </row>
    <row r="6543" spans="7:8">
      <c r="G6543">
        <v>6536</v>
      </c>
      <c r="H6543">
        <f t="shared" ca="1" si="190"/>
        <v>6.5486083931049236E-3</v>
      </c>
    </row>
    <row r="6544" spans="7:8">
      <c r="G6544">
        <v>6537</v>
      </c>
      <c r="H6544">
        <f t="shared" ca="1" si="190"/>
        <v>-1.38481139656444E-2</v>
      </c>
    </row>
    <row r="6545" spans="7:8">
      <c r="G6545">
        <v>6538</v>
      </c>
      <c r="H6545">
        <f t="shared" ca="1" si="190"/>
        <v>-1.7052737873445512E-2</v>
      </c>
    </row>
    <row r="6546" spans="7:8">
      <c r="G6546">
        <v>6539</v>
      </c>
      <c r="H6546">
        <f t="shared" ca="1" si="190"/>
        <v>-4.9957477154986912E-2</v>
      </c>
    </row>
    <row r="6547" spans="7:8">
      <c r="G6547">
        <v>6540</v>
      </c>
      <c r="H6547">
        <f t="shared" ca="1" si="190"/>
        <v>-1.2748268616191253E-2</v>
      </c>
    </row>
    <row r="6548" spans="7:8">
      <c r="G6548">
        <v>6541</v>
      </c>
      <c r="H6548">
        <f t="shared" ca="1" si="190"/>
        <v>7.8177741505887216E-2</v>
      </c>
    </row>
    <row r="6549" spans="7:8">
      <c r="G6549">
        <v>6542</v>
      </c>
      <c r="H6549">
        <f t="shared" ca="1" si="190"/>
        <v>4.3650918242764833E-2</v>
      </c>
    </row>
    <row r="6550" spans="7:8">
      <c r="G6550">
        <v>6543</v>
      </c>
      <c r="H6550">
        <f t="shared" ca="1" si="190"/>
        <v>-1.1452489320103159E-2</v>
      </c>
    </row>
    <row r="6551" spans="7:8">
      <c r="G6551">
        <v>6544</v>
      </c>
      <c r="H6551">
        <f t="shared" ca="1" si="190"/>
        <v>-2.7958749712884007E-2</v>
      </c>
    </row>
    <row r="6552" spans="7:8">
      <c r="G6552">
        <v>6545</v>
      </c>
      <c r="H6552">
        <f t="shared" ca="1" si="190"/>
        <v>-3.4928555386089192E-3</v>
      </c>
    </row>
    <row r="6553" spans="7:8">
      <c r="G6553">
        <v>6546</v>
      </c>
      <c r="H6553">
        <f t="shared" ca="1" si="190"/>
        <v>-4.5092607799083202E-2</v>
      </c>
    </row>
    <row r="6554" spans="7:8">
      <c r="G6554">
        <v>6547</v>
      </c>
      <c r="H6554">
        <f t="shared" ca="1" si="190"/>
        <v>-2.3656935323795217E-2</v>
      </c>
    </row>
    <row r="6555" spans="7:8">
      <c r="G6555">
        <v>6548</v>
      </c>
      <c r="H6555">
        <f t="shared" ca="1" si="190"/>
        <v>1.4201705408581279E-4</v>
      </c>
    </row>
    <row r="6556" spans="7:8">
      <c r="G6556">
        <v>6549</v>
      </c>
      <c r="H6556">
        <f t="shared" ca="1" si="190"/>
        <v>-8.5997423924423742E-3</v>
      </c>
    </row>
    <row r="6557" spans="7:8">
      <c r="G6557">
        <v>6550</v>
      </c>
      <c r="H6557">
        <f t="shared" ca="1" si="190"/>
        <v>-5.1968502753682519E-2</v>
      </c>
    </row>
    <row r="6558" spans="7:8">
      <c r="G6558">
        <v>6551</v>
      </c>
      <c r="H6558">
        <f t="shared" ca="1" si="190"/>
        <v>3.5067195967129726E-2</v>
      </c>
    </row>
    <row r="6559" spans="7:8">
      <c r="G6559">
        <v>6552</v>
      </c>
      <c r="H6559">
        <f t="shared" ca="1" si="190"/>
        <v>-1.2774423143012463E-2</v>
      </c>
    </row>
    <row r="6560" spans="7:8">
      <c r="G6560">
        <v>6553</v>
      </c>
      <c r="H6560">
        <f t="shared" ca="1" si="190"/>
        <v>-9.8025433312070587E-3</v>
      </c>
    </row>
    <row r="6561" spans="7:8">
      <c r="G6561">
        <v>6554</v>
      </c>
      <c r="H6561">
        <f t="shared" ca="1" si="190"/>
        <v>2.9707606263229224E-2</v>
      </c>
    </row>
    <row r="6562" spans="7:8">
      <c r="G6562">
        <v>6555</v>
      </c>
      <c r="H6562">
        <f t="shared" ca="1" si="190"/>
        <v>7.8480227251076534E-2</v>
      </c>
    </row>
    <row r="6563" spans="7:8">
      <c r="G6563">
        <v>6556</v>
      </c>
      <c r="H6563">
        <f t="shared" ca="1" si="190"/>
        <v>-5.3216374257286335E-2</v>
      </c>
    </row>
    <row r="6564" spans="7:8">
      <c r="G6564">
        <v>6557</v>
      </c>
      <c r="H6564">
        <f t="shared" ca="1" si="190"/>
        <v>-1.7112395385268282E-2</v>
      </c>
    </row>
    <row r="6565" spans="7:8">
      <c r="G6565">
        <v>6558</v>
      </c>
      <c r="H6565">
        <f t="shared" ca="1" si="190"/>
        <v>8.6031733738513149E-3</v>
      </c>
    </row>
    <row r="6566" spans="7:8">
      <c r="G6566">
        <v>6559</v>
      </c>
      <c r="H6566">
        <f t="shared" ca="1" si="190"/>
        <v>-7.5619503921349474E-3</v>
      </c>
    </row>
    <row r="6567" spans="7:8">
      <c r="G6567">
        <v>6560</v>
      </c>
      <c r="H6567">
        <f t="shared" ca="1" si="190"/>
        <v>-2.3472136724121764E-2</v>
      </c>
    </row>
    <row r="6568" spans="7:8">
      <c r="G6568">
        <v>6561</v>
      </c>
      <c r="H6568">
        <f t="shared" ca="1" si="190"/>
        <v>-5.0907939520101315E-2</v>
      </c>
    </row>
    <row r="6569" spans="7:8">
      <c r="G6569">
        <v>6562</v>
      </c>
      <c r="H6569">
        <f t="shared" ca="1" si="190"/>
        <v>2.8004369758875731E-2</v>
      </c>
    </row>
    <row r="6570" spans="7:8">
      <c r="G6570">
        <v>6563</v>
      </c>
      <c r="H6570">
        <f t="shared" ca="1" si="190"/>
        <v>8.4924621247199725E-2</v>
      </c>
    </row>
    <row r="6571" spans="7:8">
      <c r="G6571">
        <v>6564</v>
      </c>
      <c r="H6571">
        <f t="shared" ca="1" si="190"/>
        <v>1.6986526135580791E-2</v>
      </c>
    </row>
    <row r="6572" spans="7:8">
      <c r="G6572">
        <v>6565</v>
      </c>
      <c r="H6572">
        <f t="shared" ca="1" si="190"/>
        <v>1.2580490621550486E-2</v>
      </c>
    </row>
    <row r="6573" spans="7:8">
      <c r="G6573">
        <v>6566</v>
      </c>
      <c r="H6573">
        <f t="shared" ca="1" si="190"/>
        <v>3.4131098178343956E-2</v>
      </c>
    </row>
    <row r="6574" spans="7:8">
      <c r="G6574">
        <v>6567</v>
      </c>
      <c r="H6574">
        <f t="shared" ca="1" si="190"/>
        <v>-4.4333736468722115E-2</v>
      </c>
    </row>
    <row r="6575" spans="7:8">
      <c r="G6575">
        <v>6568</v>
      </c>
      <c r="H6575">
        <f t="shared" ca="1" si="190"/>
        <v>2.259110543449995E-3</v>
      </c>
    </row>
    <row r="6576" spans="7:8">
      <c r="G6576">
        <v>6569</v>
      </c>
      <c r="H6576">
        <f t="shared" ca="1" si="190"/>
        <v>-5.6196804275627545E-3</v>
      </c>
    </row>
    <row r="6577" spans="7:8">
      <c r="G6577">
        <v>6570</v>
      </c>
      <c r="H6577">
        <f t="shared" ca="1" si="190"/>
        <v>-5.2391900507009108E-3</v>
      </c>
    </row>
    <row r="6578" spans="7:8">
      <c r="G6578">
        <v>6571</v>
      </c>
      <c r="H6578">
        <f t="shared" ca="1" si="190"/>
        <v>5.9514617419865641E-2</v>
      </c>
    </row>
    <row r="6579" spans="7:8">
      <c r="G6579">
        <v>6572</v>
      </c>
      <c r="H6579">
        <f t="shared" ca="1" si="190"/>
        <v>-2.9025786778651098E-4</v>
      </c>
    </row>
    <row r="6580" spans="7:8">
      <c r="G6580">
        <v>6573</v>
      </c>
      <c r="H6580">
        <f t="shared" ca="1" si="190"/>
        <v>2.3787208459176819E-2</v>
      </c>
    </row>
    <row r="6581" spans="7:8">
      <c r="G6581">
        <v>6574</v>
      </c>
      <c r="H6581">
        <f t="shared" ca="1" si="190"/>
        <v>-3.5136694797272432E-2</v>
      </c>
    </row>
    <row r="6582" spans="7:8">
      <c r="G6582">
        <v>6575</v>
      </c>
      <c r="H6582">
        <f t="shared" ca="1" si="190"/>
        <v>-4.771712563420652E-2</v>
      </c>
    </row>
    <row r="6583" spans="7:8">
      <c r="G6583">
        <v>6576</v>
      </c>
      <c r="H6583">
        <f t="shared" ca="1" si="190"/>
        <v>-1.5033262103109818E-2</v>
      </c>
    </row>
    <row r="6584" spans="7:8">
      <c r="G6584">
        <v>6577</v>
      </c>
      <c r="H6584">
        <f t="shared" ca="1" si="190"/>
        <v>6.1410329199573656E-2</v>
      </c>
    </row>
    <row r="6585" spans="7:8">
      <c r="G6585">
        <v>6578</v>
      </c>
      <c r="H6585">
        <f t="shared" ca="1" si="190"/>
        <v>1.0907854092086703E-2</v>
      </c>
    </row>
    <row r="6586" spans="7:8">
      <c r="G6586">
        <v>6579</v>
      </c>
      <c r="H6586">
        <f t="shared" ca="1" si="190"/>
        <v>4.1551315085574672E-3</v>
      </c>
    </row>
    <row r="6587" spans="7:8">
      <c r="G6587">
        <v>6580</v>
      </c>
      <c r="H6587">
        <f t="shared" ca="1" si="190"/>
        <v>-4.4688850166140284E-2</v>
      </c>
    </row>
    <row r="6588" spans="7:8">
      <c r="G6588">
        <v>6581</v>
      </c>
      <c r="H6588">
        <f t="shared" ca="1" si="190"/>
        <v>-2.8275486345419741E-3</v>
      </c>
    </row>
    <row r="6589" spans="7:8">
      <c r="G6589">
        <v>6582</v>
      </c>
      <c r="H6589">
        <f t="shared" ca="1" si="190"/>
        <v>5.5778875602177945E-2</v>
      </c>
    </row>
    <row r="6590" spans="7:8">
      <c r="G6590">
        <v>6583</v>
      </c>
      <c r="H6590">
        <f t="shared" ca="1" si="190"/>
        <v>2.0197899710032389E-2</v>
      </c>
    </row>
    <row r="6591" spans="7:8">
      <c r="G6591">
        <v>6584</v>
      </c>
      <c r="H6591">
        <f t="shared" ca="1" si="190"/>
        <v>5.8086215930158586E-2</v>
      </c>
    </row>
    <row r="6592" spans="7:8">
      <c r="G6592">
        <v>6585</v>
      </c>
      <c r="H6592">
        <f t="shared" ca="1" si="190"/>
        <v>-2.7877910150479888E-2</v>
      </c>
    </row>
    <row r="6593" spans="7:8">
      <c r="G6593">
        <v>6586</v>
      </c>
      <c r="H6593">
        <f t="shared" ca="1" si="190"/>
        <v>-7.1011581286498449E-3</v>
      </c>
    </row>
    <row r="6594" spans="7:8">
      <c r="G6594">
        <v>6587</v>
      </c>
      <c r="H6594">
        <f t="shared" ca="1" si="190"/>
        <v>-2.6890381530620894E-3</v>
      </c>
    </row>
    <row r="6595" spans="7:8">
      <c r="G6595">
        <v>6588</v>
      </c>
      <c r="H6595">
        <f t="shared" ca="1" si="190"/>
        <v>-5.7693385616994504E-2</v>
      </c>
    </row>
    <row r="6596" spans="7:8">
      <c r="G6596">
        <v>6589</v>
      </c>
      <c r="H6596">
        <f t="shared" ca="1" si="190"/>
        <v>-3.6189120869357019E-3</v>
      </c>
    </row>
    <row r="6597" spans="7:8">
      <c r="G6597">
        <v>6590</v>
      </c>
      <c r="H6597">
        <f t="shared" ca="1" si="190"/>
        <v>-1.5723760947698066E-2</v>
      </c>
    </row>
    <row r="6598" spans="7:8">
      <c r="G6598">
        <v>6591</v>
      </c>
      <c r="H6598">
        <f t="shared" ca="1" si="190"/>
        <v>-1.840235517150552E-2</v>
      </c>
    </row>
    <row r="6599" spans="7:8">
      <c r="G6599">
        <v>6592</v>
      </c>
      <c r="H6599">
        <f t="shared" ca="1" si="190"/>
        <v>-4.0581291675708689E-2</v>
      </c>
    </row>
    <row r="6600" spans="7:8">
      <c r="G6600">
        <v>6593</v>
      </c>
      <c r="H6600">
        <f t="shared" ca="1" si="190"/>
        <v>-4.7011314768159507E-2</v>
      </c>
    </row>
    <row r="6601" spans="7:8">
      <c r="G6601">
        <v>6594</v>
      </c>
      <c r="H6601">
        <f t="shared" ref="H6601:H6664" ca="1" si="191">_xlfn.NORM.INV(RAND(),N$9,N$10)</f>
        <v>7.7041091844249629E-3</v>
      </c>
    </row>
    <row r="6602" spans="7:8">
      <c r="G6602">
        <v>6595</v>
      </c>
      <c r="H6602">
        <f t="shared" ca="1" si="191"/>
        <v>2.4298459390562795E-2</v>
      </c>
    </row>
    <row r="6603" spans="7:8">
      <c r="G6603">
        <v>6596</v>
      </c>
      <c r="H6603">
        <f t="shared" ca="1" si="191"/>
        <v>-1.6451673653444083E-3</v>
      </c>
    </row>
    <row r="6604" spans="7:8">
      <c r="G6604">
        <v>6597</v>
      </c>
      <c r="H6604">
        <f t="shared" ca="1" si="191"/>
        <v>-3.1123537181475484E-2</v>
      </c>
    </row>
    <row r="6605" spans="7:8">
      <c r="G6605">
        <v>6598</v>
      </c>
      <c r="H6605">
        <f t="shared" ca="1" si="191"/>
        <v>-3.4155179802706254E-3</v>
      </c>
    </row>
    <row r="6606" spans="7:8">
      <c r="G6606">
        <v>6599</v>
      </c>
      <c r="H6606">
        <f t="shared" ca="1" si="191"/>
        <v>7.8599416015892737E-3</v>
      </c>
    </row>
    <row r="6607" spans="7:8">
      <c r="G6607">
        <v>6600</v>
      </c>
      <c r="H6607">
        <f t="shared" ca="1" si="191"/>
        <v>7.9759656704019161E-2</v>
      </c>
    </row>
    <row r="6608" spans="7:8">
      <c r="G6608">
        <v>6601</v>
      </c>
      <c r="H6608">
        <f t="shared" ca="1" si="191"/>
        <v>-2.9537074687889169E-2</v>
      </c>
    </row>
    <row r="6609" spans="7:8">
      <c r="G6609">
        <v>6602</v>
      </c>
      <c r="H6609">
        <f t="shared" ca="1" si="191"/>
        <v>3.0339488660672032E-2</v>
      </c>
    </row>
    <row r="6610" spans="7:8">
      <c r="G6610">
        <v>6603</v>
      </c>
      <c r="H6610">
        <f t="shared" ca="1" si="191"/>
        <v>-6.2143198957966272E-2</v>
      </c>
    </row>
    <row r="6611" spans="7:8">
      <c r="G6611">
        <v>6604</v>
      </c>
      <c r="H6611">
        <f t="shared" ca="1" si="191"/>
        <v>6.6529060321947026E-2</v>
      </c>
    </row>
    <row r="6612" spans="7:8">
      <c r="G6612">
        <v>6605</v>
      </c>
      <c r="H6612">
        <f t="shared" ca="1" si="191"/>
        <v>-1.1440949183011409E-2</v>
      </c>
    </row>
    <row r="6613" spans="7:8">
      <c r="G6613">
        <v>6606</v>
      </c>
      <c r="H6613">
        <f t="shared" ca="1" si="191"/>
        <v>-2.6450175782078599E-2</v>
      </c>
    </row>
    <row r="6614" spans="7:8">
      <c r="G6614">
        <v>6607</v>
      </c>
      <c r="H6614">
        <f t="shared" ca="1" si="191"/>
        <v>6.6156285962953327E-3</v>
      </c>
    </row>
    <row r="6615" spans="7:8">
      <c r="G6615">
        <v>6608</v>
      </c>
      <c r="H6615">
        <f t="shared" ca="1" si="191"/>
        <v>1.2170329368739841E-2</v>
      </c>
    </row>
    <row r="6616" spans="7:8">
      <c r="G6616">
        <v>6609</v>
      </c>
      <c r="H6616">
        <f t="shared" ca="1" si="191"/>
        <v>-4.5710277606690108E-2</v>
      </c>
    </row>
    <row r="6617" spans="7:8">
      <c r="G6617">
        <v>6610</v>
      </c>
      <c r="H6617">
        <f t="shared" ca="1" si="191"/>
        <v>-7.353451732795049E-3</v>
      </c>
    </row>
    <row r="6618" spans="7:8">
      <c r="G6618">
        <v>6611</v>
      </c>
      <c r="H6618">
        <f t="shared" ca="1" si="191"/>
        <v>-1.5089750568195691E-2</v>
      </c>
    </row>
    <row r="6619" spans="7:8">
      <c r="G6619">
        <v>6612</v>
      </c>
      <c r="H6619">
        <f t="shared" ca="1" si="191"/>
        <v>6.8358551287047726E-3</v>
      </c>
    </row>
    <row r="6620" spans="7:8">
      <c r="G6620">
        <v>6613</v>
      </c>
      <c r="H6620">
        <f t="shared" ca="1" si="191"/>
        <v>-3.0566687530478226E-2</v>
      </c>
    </row>
    <row r="6621" spans="7:8">
      <c r="G6621">
        <v>6614</v>
      </c>
      <c r="H6621">
        <f t="shared" ca="1" si="191"/>
        <v>-2.3970177405983031E-2</v>
      </c>
    </row>
    <row r="6622" spans="7:8">
      <c r="G6622">
        <v>6615</v>
      </c>
      <c r="H6622">
        <f t="shared" ca="1" si="191"/>
        <v>-3.5938904184936359E-2</v>
      </c>
    </row>
    <row r="6623" spans="7:8">
      <c r="G6623">
        <v>6616</v>
      </c>
      <c r="H6623">
        <f t="shared" ca="1" si="191"/>
        <v>-4.2403249706333836E-2</v>
      </c>
    </row>
    <row r="6624" spans="7:8">
      <c r="G6624">
        <v>6617</v>
      </c>
      <c r="H6624">
        <f t="shared" ca="1" si="191"/>
        <v>4.2743558234357146E-2</v>
      </c>
    </row>
    <row r="6625" spans="7:8">
      <c r="G6625">
        <v>6618</v>
      </c>
      <c r="H6625">
        <f t="shared" ca="1" si="191"/>
        <v>6.9172487373248704E-3</v>
      </c>
    </row>
    <row r="6626" spans="7:8">
      <c r="G6626">
        <v>6619</v>
      </c>
      <c r="H6626">
        <f t="shared" ca="1" si="191"/>
        <v>1.4710029228082471E-2</v>
      </c>
    </row>
    <row r="6627" spans="7:8">
      <c r="G6627">
        <v>6620</v>
      </c>
      <c r="H6627">
        <f t="shared" ca="1" si="191"/>
        <v>6.3725590113470856E-2</v>
      </c>
    </row>
    <row r="6628" spans="7:8">
      <c r="G6628">
        <v>6621</v>
      </c>
      <c r="H6628">
        <f t="shared" ca="1" si="191"/>
        <v>-3.3964802676843944E-2</v>
      </c>
    </row>
    <row r="6629" spans="7:8">
      <c r="G6629">
        <v>6622</v>
      </c>
      <c r="H6629">
        <f t="shared" ca="1" si="191"/>
        <v>-7.4430009407327269E-3</v>
      </c>
    </row>
    <row r="6630" spans="7:8">
      <c r="G6630">
        <v>6623</v>
      </c>
      <c r="H6630">
        <f t="shared" ca="1" si="191"/>
        <v>-2.1310846049323581E-2</v>
      </c>
    </row>
    <row r="6631" spans="7:8">
      <c r="G6631">
        <v>6624</v>
      </c>
      <c r="H6631">
        <f t="shared" ca="1" si="191"/>
        <v>-8.2477697159337501E-3</v>
      </c>
    </row>
    <row r="6632" spans="7:8">
      <c r="G6632">
        <v>6625</v>
      </c>
      <c r="H6632">
        <f t="shared" ca="1" si="191"/>
        <v>3.7321906605663542E-2</v>
      </c>
    </row>
    <row r="6633" spans="7:8">
      <c r="G6633">
        <v>6626</v>
      </c>
      <c r="H6633">
        <f t="shared" ca="1" si="191"/>
        <v>-1.067316207654628E-2</v>
      </c>
    </row>
    <row r="6634" spans="7:8">
      <c r="G6634">
        <v>6627</v>
      </c>
      <c r="H6634">
        <f t="shared" ca="1" si="191"/>
        <v>-1.2406455424092322E-2</v>
      </c>
    </row>
    <row r="6635" spans="7:8">
      <c r="G6635">
        <v>6628</v>
      </c>
      <c r="H6635">
        <f t="shared" ca="1" si="191"/>
        <v>-2.6242078141136195E-2</v>
      </c>
    </row>
    <row r="6636" spans="7:8">
      <c r="G6636">
        <v>6629</v>
      </c>
      <c r="H6636">
        <f t="shared" ca="1" si="191"/>
        <v>2.8152316605613268E-2</v>
      </c>
    </row>
    <row r="6637" spans="7:8">
      <c r="G6637">
        <v>6630</v>
      </c>
      <c r="H6637">
        <f t="shared" ca="1" si="191"/>
        <v>-1.8461730906227457E-2</v>
      </c>
    </row>
    <row r="6638" spans="7:8">
      <c r="G6638">
        <v>6631</v>
      </c>
      <c r="H6638">
        <f t="shared" ca="1" si="191"/>
        <v>-1.2638942373797871E-2</v>
      </c>
    </row>
    <row r="6639" spans="7:8">
      <c r="G6639">
        <v>6632</v>
      </c>
      <c r="H6639">
        <f t="shared" ca="1" si="191"/>
        <v>2.3588924216863216E-2</v>
      </c>
    </row>
    <row r="6640" spans="7:8">
      <c r="G6640">
        <v>6633</v>
      </c>
      <c r="H6640">
        <f t="shared" ca="1" si="191"/>
        <v>3.2692716876159961E-2</v>
      </c>
    </row>
    <row r="6641" spans="7:8">
      <c r="G6641">
        <v>6634</v>
      </c>
      <c r="H6641">
        <f t="shared" ca="1" si="191"/>
        <v>-2.0631818339604145E-3</v>
      </c>
    </row>
    <row r="6642" spans="7:8">
      <c r="G6642">
        <v>6635</v>
      </c>
      <c r="H6642">
        <f t="shared" ca="1" si="191"/>
        <v>1.2122656281520728E-2</v>
      </c>
    </row>
    <row r="6643" spans="7:8">
      <c r="G6643">
        <v>6636</v>
      </c>
      <c r="H6643">
        <f t="shared" ca="1" si="191"/>
        <v>2.7339949759258936E-2</v>
      </c>
    </row>
    <row r="6644" spans="7:8">
      <c r="G6644">
        <v>6637</v>
      </c>
      <c r="H6644">
        <f t="shared" ca="1" si="191"/>
        <v>-4.4578394890794314E-2</v>
      </c>
    </row>
    <row r="6645" spans="7:8">
      <c r="G6645">
        <v>6638</v>
      </c>
      <c r="H6645">
        <f t="shared" ca="1" si="191"/>
        <v>7.3635431835691253E-2</v>
      </c>
    </row>
    <row r="6646" spans="7:8">
      <c r="G6646">
        <v>6639</v>
      </c>
      <c r="H6646">
        <f t="shared" ca="1" si="191"/>
        <v>3.9517335002894866E-2</v>
      </c>
    </row>
    <row r="6647" spans="7:8">
      <c r="G6647">
        <v>6640</v>
      </c>
      <c r="H6647">
        <f t="shared" ca="1" si="191"/>
        <v>2.3995295851141265E-2</v>
      </c>
    </row>
    <row r="6648" spans="7:8">
      <c r="G6648">
        <v>6641</v>
      </c>
      <c r="H6648">
        <f t="shared" ca="1" si="191"/>
        <v>-3.8087462008026235E-2</v>
      </c>
    </row>
    <row r="6649" spans="7:8">
      <c r="G6649">
        <v>6642</v>
      </c>
      <c r="H6649">
        <f t="shared" ca="1" si="191"/>
        <v>-5.5788498318928723E-2</v>
      </c>
    </row>
    <row r="6650" spans="7:8">
      <c r="G6650">
        <v>6643</v>
      </c>
      <c r="H6650">
        <f t="shared" ca="1" si="191"/>
        <v>-1.1089229141283064E-2</v>
      </c>
    </row>
    <row r="6651" spans="7:8">
      <c r="G6651">
        <v>6644</v>
      </c>
      <c r="H6651">
        <f t="shared" ca="1" si="191"/>
        <v>-2.8684535418440953E-2</v>
      </c>
    </row>
    <row r="6652" spans="7:8">
      <c r="G6652">
        <v>6645</v>
      </c>
      <c r="H6652">
        <f t="shared" ca="1" si="191"/>
        <v>3.7466824745492726E-2</v>
      </c>
    </row>
    <row r="6653" spans="7:8">
      <c r="G6653">
        <v>6646</v>
      </c>
      <c r="H6653">
        <f t="shared" ca="1" si="191"/>
        <v>-2.8353377752937135E-2</v>
      </c>
    </row>
    <row r="6654" spans="7:8">
      <c r="G6654">
        <v>6647</v>
      </c>
      <c r="H6654">
        <f t="shared" ca="1" si="191"/>
        <v>-6.607428352985543E-3</v>
      </c>
    </row>
    <row r="6655" spans="7:8">
      <c r="G6655">
        <v>6648</v>
      </c>
      <c r="H6655">
        <f t="shared" ca="1" si="191"/>
        <v>-4.1135337934319886E-2</v>
      </c>
    </row>
    <row r="6656" spans="7:8">
      <c r="G6656">
        <v>6649</v>
      </c>
      <c r="H6656">
        <f t="shared" ca="1" si="191"/>
        <v>-4.347119657462188E-3</v>
      </c>
    </row>
    <row r="6657" spans="7:8">
      <c r="G6657">
        <v>6650</v>
      </c>
      <c r="H6657">
        <f t="shared" ca="1" si="191"/>
        <v>-3.9737949891002579E-2</v>
      </c>
    </row>
    <row r="6658" spans="7:8">
      <c r="G6658">
        <v>6651</v>
      </c>
      <c r="H6658">
        <f t="shared" ca="1" si="191"/>
        <v>4.2277279360392606E-2</v>
      </c>
    </row>
    <row r="6659" spans="7:8">
      <c r="G6659">
        <v>6652</v>
      </c>
      <c r="H6659">
        <f t="shared" ca="1" si="191"/>
        <v>-1.6572690871394159E-2</v>
      </c>
    </row>
    <row r="6660" spans="7:8">
      <c r="G6660">
        <v>6653</v>
      </c>
      <c r="H6660">
        <f t="shared" ca="1" si="191"/>
        <v>4.089123826077159E-3</v>
      </c>
    </row>
    <row r="6661" spans="7:8">
      <c r="G6661">
        <v>6654</v>
      </c>
      <c r="H6661">
        <f t="shared" ca="1" si="191"/>
        <v>-4.3418436950444242E-2</v>
      </c>
    </row>
    <row r="6662" spans="7:8">
      <c r="G6662">
        <v>6655</v>
      </c>
      <c r="H6662">
        <f t="shared" ca="1" si="191"/>
        <v>-1.8340909773481507E-2</v>
      </c>
    </row>
    <row r="6663" spans="7:8">
      <c r="G6663">
        <v>6656</v>
      </c>
      <c r="H6663">
        <f t="shared" ca="1" si="191"/>
        <v>5.6726586530375815E-2</v>
      </c>
    </row>
    <row r="6664" spans="7:8">
      <c r="G6664">
        <v>6657</v>
      </c>
      <c r="H6664">
        <f t="shared" ca="1" si="191"/>
        <v>-2.8315750223378129E-2</v>
      </c>
    </row>
    <row r="6665" spans="7:8">
      <c r="G6665">
        <v>6658</v>
      </c>
      <c r="H6665">
        <f t="shared" ref="H6665:H6728" ca="1" si="192">_xlfn.NORM.INV(RAND(),N$9,N$10)</f>
        <v>-1.300859163076625E-4</v>
      </c>
    </row>
    <row r="6666" spans="7:8">
      <c r="G6666">
        <v>6659</v>
      </c>
      <c r="H6666">
        <f t="shared" ca="1" si="192"/>
        <v>-4.7328950065851768E-3</v>
      </c>
    </row>
    <row r="6667" spans="7:8">
      <c r="G6667">
        <v>6660</v>
      </c>
      <c r="H6667">
        <f t="shared" ca="1" si="192"/>
        <v>-6.5060039904096409E-2</v>
      </c>
    </row>
    <row r="6668" spans="7:8">
      <c r="G6668">
        <v>6661</v>
      </c>
      <c r="H6668">
        <f t="shared" ca="1" si="192"/>
        <v>1.3982109122193694E-2</v>
      </c>
    </row>
    <row r="6669" spans="7:8">
      <c r="G6669">
        <v>6662</v>
      </c>
      <c r="H6669">
        <f t="shared" ca="1" si="192"/>
        <v>3.9822554901881024E-2</v>
      </c>
    </row>
    <row r="6670" spans="7:8">
      <c r="G6670">
        <v>6663</v>
      </c>
      <c r="H6670">
        <f t="shared" ca="1" si="192"/>
        <v>1.306227816562865E-2</v>
      </c>
    </row>
    <row r="6671" spans="7:8">
      <c r="G6671">
        <v>6664</v>
      </c>
      <c r="H6671">
        <f t="shared" ca="1" si="192"/>
        <v>-1.0298583789487507E-2</v>
      </c>
    </row>
    <row r="6672" spans="7:8">
      <c r="G6672">
        <v>6665</v>
      </c>
      <c r="H6672">
        <f t="shared" ca="1" si="192"/>
        <v>1.7965666827672991E-2</v>
      </c>
    </row>
    <row r="6673" spans="7:8">
      <c r="G6673">
        <v>6666</v>
      </c>
      <c r="H6673">
        <f t="shared" ca="1" si="192"/>
        <v>1.5315705963309507E-2</v>
      </c>
    </row>
    <row r="6674" spans="7:8">
      <c r="G6674">
        <v>6667</v>
      </c>
      <c r="H6674">
        <f t="shared" ca="1" si="192"/>
        <v>2.0706405316835253E-2</v>
      </c>
    </row>
    <row r="6675" spans="7:8">
      <c r="G6675">
        <v>6668</v>
      </c>
      <c r="H6675">
        <f t="shared" ca="1" si="192"/>
        <v>-6.0052508625571266E-3</v>
      </c>
    </row>
    <row r="6676" spans="7:8">
      <c r="G6676">
        <v>6669</v>
      </c>
      <c r="H6676">
        <f t="shared" ca="1" si="192"/>
        <v>6.341319567962321E-2</v>
      </c>
    </row>
    <row r="6677" spans="7:8">
      <c r="G6677">
        <v>6670</v>
      </c>
      <c r="H6677">
        <f t="shared" ca="1" si="192"/>
        <v>-5.0816965492730876E-2</v>
      </c>
    </row>
    <row r="6678" spans="7:8">
      <c r="G6678">
        <v>6671</v>
      </c>
      <c r="H6678">
        <f t="shared" ca="1" si="192"/>
        <v>-8.3514940811232861E-3</v>
      </c>
    </row>
    <row r="6679" spans="7:8">
      <c r="G6679">
        <v>6672</v>
      </c>
      <c r="H6679">
        <f t="shared" ca="1" si="192"/>
        <v>3.7365910696257512E-2</v>
      </c>
    </row>
    <row r="6680" spans="7:8">
      <c r="G6680">
        <v>6673</v>
      </c>
      <c r="H6680">
        <f t="shared" ca="1" si="192"/>
        <v>-1.0096734199850591E-2</v>
      </c>
    </row>
    <row r="6681" spans="7:8">
      <c r="G6681">
        <v>6674</v>
      </c>
      <c r="H6681">
        <f t="shared" ca="1" si="192"/>
        <v>4.1235319578590245E-2</v>
      </c>
    </row>
    <row r="6682" spans="7:8">
      <c r="G6682">
        <v>6675</v>
      </c>
      <c r="H6682">
        <f t="shared" ca="1" si="192"/>
        <v>-2.3577719785567677E-2</v>
      </c>
    </row>
    <row r="6683" spans="7:8">
      <c r="G6683">
        <v>6676</v>
      </c>
      <c r="H6683">
        <f t="shared" ca="1" si="192"/>
        <v>-4.1467677092785732E-2</v>
      </c>
    </row>
    <row r="6684" spans="7:8">
      <c r="G6684">
        <v>6677</v>
      </c>
      <c r="H6684">
        <f t="shared" ca="1" si="192"/>
        <v>-1.2247005353780252E-2</v>
      </c>
    </row>
    <row r="6685" spans="7:8">
      <c r="G6685">
        <v>6678</v>
      </c>
      <c r="H6685">
        <f t="shared" ca="1" si="192"/>
        <v>7.8334752747588072E-3</v>
      </c>
    </row>
    <row r="6686" spans="7:8">
      <c r="G6686">
        <v>6679</v>
      </c>
      <c r="H6686">
        <f t="shared" ca="1" si="192"/>
        <v>1.5393827877147635E-2</v>
      </c>
    </row>
    <row r="6687" spans="7:8">
      <c r="G6687">
        <v>6680</v>
      </c>
      <c r="H6687">
        <f t="shared" ca="1" si="192"/>
        <v>-1.86584482408566E-2</v>
      </c>
    </row>
    <row r="6688" spans="7:8">
      <c r="G6688">
        <v>6681</v>
      </c>
      <c r="H6688">
        <f t="shared" ca="1" si="192"/>
        <v>-6.986715317697346E-3</v>
      </c>
    </row>
    <row r="6689" spans="7:8">
      <c r="G6689">
        <v>6682</v>
      </c>
      <c r="H6689">
        <f t="shared" ca="1" si="192"/>
        <v>-6.3339549954302493E-2</v>
      </c>
    </row>
    <row r="6690" spans="7:8">
      <c r="G6690">
        <v>6683</v>
      </c>
      <c r="H6690">
        <f t="shared" ca="1" si="192"/>
        <v>-5.6707946131867035E-3</v>
      </c>
    </row>
    <row r="6691" spans="7:8">
      <c r="G6691">
        <v>6684</v>
      </c>
      <c r="H6691">
        <f t="shared" ca="1" si="192"/>
        <v>1.6260005651550578E-2</v>
      </c>
    </row>
    <row r="6692" spans="7:8">
      <c r="G6692">
        <v>6685</v>
      </c>
      <c r="H6692">
        <f t="shared" ca="1" si="192"/>
        <v>-2.6167581475446497E-2</v>
      </c>
    </row>
    <row r="6693" spans="7:8">
      <c r="G6693">
        <v>6686</v>
      </c>
      <c r="H6693">
        <f t="shared" ca="1" si="192"/>
        <v>-3.6562825946455317E-2</v>
      </c>
    </row>
    <row r="6694" spans="7:8">
      <c r="G6694">
        <v>6687</v>
      </c>
      <c r="H6694">
        <f t="shared" ca="1" si="192"/>
        <v>3.7765108884949589E-3</v>
      </c>
    </row>
    <row r="6695" spans="7:8">
      <c r="G6695">
        <v>6688</v>
      </c>
      <c r="H6695">
        <f t="shared" ca="1" si="192"/>
        <v>2.2963880281861638E-3</v>
      </c>
    </row>
    <row r="6696" spans="7:8">
      <c r="G6696">
        <v>6689</v>
      </c>
      <c r="H6696">
        <f t="shared" ca="1" si="192"/>
        <v>5.9466684973867361E-2</v>
      </c>
    </row>
    <row r="6697" spans="7:8">
      <c r="G6697">
        <v>6690</v>
      </c>
      <c r="H6697">
        <f t="shared" ca="1" si="192"/>
        <v>-1.3653790744999976E-2</v>
      </c>
    </row>
    <row r="6698" spans="7:8">
      <c r="G6698">
        <v>6691</v>
      </c>
      <c r="H6698">
        <f t="shared" ca="1" si="192"/>
        <v>1.367126901896535E-2</v>
      </c>
    </row>
    <row r="6699" spans="7:8">
      <c r="G6699">
        <v>6692</v>
      </c>
      <c r="H6699">
        <f t="shared" ca="1" si="192"/>
        <v>8.1871138369557176E-3</v>
      </c>
    </row>
    <row r="6700" spans="7:8">
      <c r="G6700">
        <v>6693</v>
      </c>
      <c r="H6700">
        <f t="shared" ca="1" si="192"/>
        <v>-1.2592064977905449E-2</v>
      </c>
    </row>
    <row r="6701" spans="7:8">
      <c r="G6701">
        <v>6694</v>
      </c>
      <c r="H6701">
        <f t="shared" ca="1" si="192"/>
        <v>1.5773053264202842E-3</v>
      </c>
    </row>
    <row r="6702" spans="7:8">
      <c r="G6702">
        <v>6695</v>
      </c>
      <c r="H6702">
        <f t="shared" ca="1" si="192"/>
        <v>1.5273763063863334E-2</v>
      </c>
    </row>
    <row r="6703" spans="7:8">
      <c r="G6703">
        <v>6696</v>
      </c>
      <c r="H6703">
        <f t="shared" ca="1" si="192"/>
        <v>-9.1863164079885873E-3</v>
      </c>
    </row>
    <row r="6704" spans="7:8">
      <c r="G6704">
        <v>6697</v>
      </c>
      <c r="H6704">
        <f t="shared" ca="1" si="192"/>
        <v>-1.1187731043267743E-2</v>
      </c>
    </row>
    <row r="6705" spans="7:8">
      <c r="G6705">
        <v>6698</v>
      </c>
      <c r="H6705">
        <f t="shared" ca="1" si="192"/>
        <v>-2.739205308719132E-2</v>
      </c>
    </row>
    <row r="6706" spans="7:8">
      <c r="G6706">
        <v>6699</v>
      </c>
      <c r="H6706">
        <f t="shared" ca="1" si="192"/>
        <v>-1.3538514455292831E-2</v>
      </c>
    </row>
    <row r="6707" spans="7:8">
      <c r="G6707">
        <v>6700</v>
      </c>
      <c r="H6707">
        <f t="shared" ca="1" si="192"/>
        <v>1.4719462162638574E-2</v>
      </c>
    </row>
    <row r="6708" spans="7:8">
      <c r="G6708">
        <v>6701</v>
      </c>
      <c r="H6708">
        <f t="shared" ca="1" si="192"/>
        <v>-7.8412635293443917E-4</v>
      </c>
    </row>
    <row r="6709" spans="7:8">
      <c r="G6709">
        <v>6702</v>
      </c>
      <c r="H6709">
        <f t="shared" ca="1" si="192"/>
        <v>-3.5053808913519067E-4</v>
      </c>
    </row>
    <row r="6710" spans="7:8">
      <c r="G6710">
        <v>6703</v>
      </c>
      <c r="H6710">
        <f t="shared" ca="1" si="192"/>
        <v>9.4856438816900111E-3</v>
      </c>
    </row>
    <row r="6711" spans="7:8">
      <c r="G6711">
        <v>6704</v>
      </c>
      <c r="H6711">
        <f t="shared" ca="1" si="192"/>
        <v>2.0110020439627754E-2</v>
      </c>
    </row>
    <row r="6712" spans="7:8">
      <c r="G6712">
        <v>6705</v>
      </c>
      <c r="H6712">
        <f t="shared" ca="1" si="192"/>
        <v>1.2432141391007552E-2</v>
      </c>
    </row>
    <row r="6713" spans="7:8">
      <c r="G6713">
        <v>6706</v>
      </c>
      <c r="H6713">
        <f t="shared" ca="1" si="192"/>
        <v>-1.1204117290535061E-2</v>
      </c>
    </row>
    <row r="6714" spans="7:8">
      <c r="G6714">
        <v>6707</v>
      </c>
      <c r="H6714">
        <f t="shared" ca="1" si="192"/>
        <v>-6.0646726450288249E-2</v>
      </c>
    </row>
    <row r="6715" spans="7:8">
      <c r="G6715">
        <v>6708</v>
      </c>
      <c r="H6715">
        <f t="shared" ca="1" si="192"/>
        <v>-6.1941719742268801E-2</v>
      </c>
    </row>
    <row r="6716" spans="7:8">
      <c r="G6716">
        <v>6709</v>
      </c>
      <c r="H6716">
        <f t="shared" ca="1" si="192"/>
        <v>-3.7375268050180294E-3</v>
      </c>
    </row>
    <row r="6717" spans="7:8">
      <c r="G6717">
        <v>6710</v>
      </c>
      <c r="H6717">
        <f t="shared" ca="1" si="192"/>
        <v>1.363339737608134E-2</v>
      </c>
    </row>
    <row r="6718" spans="7:8">
      <c r="G6718">
        <v>6711</v>
      </c>
      <c r="H6718">
        <f t="shared" ca="1" si="192"/>
        <v>1.7091557009603527E-2</v>
      </c>
    </row>
    <row r="6719" spans="7:8">
      <c r="G6719">
        <v>6712</v>
      </c>
      <c r="H6719">
        <f t="shared" ca="1" si="192"/>
        <v>-2.4004272507918728E-2</v>
      </c>
    </row>
    <row r="6720" spans="7:8">
      <c r="G6720">
        <v>6713</v>
      </c>
      <c r="H6720">
        <f t="shared" ca="1" si="192"/>
        <v>5.2299331404432103E-2</v>
      </c>
    </row>
    <row r="6721" spans="7:8">
      <c r="G6721">
        <v>6714</v>
      </c>
      <c r="H6721">
        <f t="shared" ca="1" si="192"/>
        <v>1.1498212496102828E-2</v>
      </c>
    </row>
    <row r="6722" spans="7:8">
      <c r="G6722">
        <v>6715</v>
      </c>
      <c r="H6722">
        <f t="shared" ca="1" si="192"/>
        <v>1.6160966183328105E-2</v>
      </c>
    </row>
    <row r="6723" spans="7:8">
      <c r="G6723">
        <v>6716</v>
      </c>
      <c r="H6723">
        <f t="shared" ca="1" si="192"/>
        <v>9.5253251183775138E-3</v>
      </c>
    </row>
    <row r="6724" spans="7:8">
      <c r="G6724">
        <v>6717</v>
      </c>
      <c r="H6724">
        <f t="shared" ca="1" si="192"/>
        <v>-3.5037781978442567E-2</v>
      </c>
    </row>
    <row r="6725" spans="7:8">
      <c r="G6725">
        <v>6718</v>
      </c>
      <c r="H6725">
        <f t="shared" ca="1" si="192"/>
        <v>1.6090895800798394E-2</v>
      </c>
    </row>
    <row r="6726" spans="7:8">
      <c r="G6726">
        <v>6719</v>
      </c>
      <c r="H6726">
        <f t="shared" ca="1" si="192"/>
        <v>4.8125747979685047E-3</v>
      </c>
    </row>
    <row r="6727" spans="7:8">
      <c r="G6727">
        <v>6720</v>
      </c>
      <c r="H6727">
        <f t="shared" ca="1" si="192"/>
        <v>-7.1617072337738048E-3</v>
      </c>
    </row>
    <row r="6728" spans="7:8">
      <c r="G6728">
        <v>6721</v>
      </c>
      <c r="H6728">
        <f t="shared" ca="1" si="192"/>
        <v>2.1072142328418076E-2</v>
      </c>
    </row>
    <row r="6729" spans="7:8">
      <c r="G6729">
        <v>6722</v>
      </c>
      <c r="H6729">
        <f t="shared" ref="H6729:H6792" ca="1" si="193">_xlfn.NORM.INV(RAND(),N$9,N$10)</f>
        <v>9.848387082203593E-3</v>
      </c>
    </row>
    <row r="6730" spans="7:8">
      <c r="G6730">
        <v>6723</v>
      </c>
      <c r="H6730">
        <f t="shared" ca="1" si="193"/>
        <v>3.5234269775904187E-2</v>
      </c>
    </row>
    <row r="6731" spans="7:8">
      <c r="G6731">
        <v>6724</v>
      </c>
      <c r="H6731">
        <f t="shared" ca="1" si="193"/>
        <v>6.4941359489199296E-2</v>
      </c>
    </row>
    <row r="6732" spans="7:8">
      <c r="G6732">
        <v>6725</v>
      </c>
      <c r="H6732">
        <f t="shared" ca="1" si="193"/>
        <v>2.6239730591162466E-2</v>
      </c>
    </row>
    <row r="6733" spans="7:8">
      <c r="G6733">
        <v>6726</v>
      </c>
      <c r="H6733">
        <f t="shared" ca="1" si="193"/>
        <v>-4.6281089536316301E-2</v>
      </c>
    </row>
    <row r="6734" spans="7:8">
      <c r="G6734">
        <v>6727</v>
      </c>
      <c r="H6734">
        <f t="shared" ca="1" si="193"/>
        <v>1.8620044410593995E-3</v>
      </c>
    </row>
    <row r="6735" spans="7:8">
      <c r="G6735">
        <v>6728</v>
      </c>
      <c r="H6735">
        <f t="shared" ca="1" si="193"/>
        <v>-1.3185125194116239E-2</v>
      </c>
    </row>
    <row r="6736" spans="7:8">
      <c r="G6736">
        <v>6729</v>
      </c>
      <c r="H6736">
        <f t="shared" ca="1" si="193"/>
        <v>3.2288938679288746E-2</v>
      </c>
    </row>
    <row r="6737" spans="7:8">
      <c r="G6737">
        <v>6730</v>
      </c>
      <c r="H6737">
        <f t="shared" ca="1" si="193"/>
        <v>-1.3425990673438038E-2</v>
      </c>
    </row>
    <row r="6738" spans="7:8">
      <c r="G6738">
        <v>6731</v>
      </c>
      <c r="H6738">
        <f t="shared" ca="1" si="193"/>
        <v>2.1480959059744828E-2</v>
      </c>
    </row>
    <row r="6739" spans="7:8">
      <c r="G6739">
        <v>6732</v>
      </c>
      <c r="H6739">
        <f t="shared" ca="1" si="193"/>
        <v>-1.2803981918546141E-3</v>
      </c>
    </row>
    <row r="6740" spans="7:8">
      <c r="G6740">
        <v>6733</v>
      </c>
      <c r="H6740">
        <f t="shared" ca="1" si="193"/>
        <v>1.3471134089038109E-2</v>
      </c>
    </row>
    <row r="6741" spans="7:8">
      <c r="G6741">
        <v>6734</v>
      </c>
      <c r="H6741">
        <f t="shared" ca="1" si="193"/>
        <v>2.0725800803614209E-2</v>
      </c>
    </row>
    <row r="6742" spans="7:8">
      <c r="G6742">
        <v>6735</v>
      </c>
      <c r="H6742">
        <f t="shared" ca="1" si="193"/>
        <v>-2.4726378759884288E-2</v>
      </c>
    </row>
    <row r="6743" spans="7:8">
      <c r="G6743">
        <v>6736</v>
      </c>
      <c r="H6743">
        <f t="shared" ca="1" si="193"/>
        <v>4.1354941310448486E-2</v>
      </c>
    </row>
    <row r="6744" spans="7:8">
      <c r="G6744">
        <v>6737</v>
      </c>
      <c r="H6744">
        <f t="shared" ca="1" si="193"/>
        <v>-7.2498720950831966E-3</v>
      </c>
    </row>
    <row r="6745" spans="7:8">
      <c r="G6745">
        <v>6738</v>
      </c>
      <c r="H6745">
        <f t="shared" ca="1" si="193"/>
        <v>-1.407972949703996E-2</v>
      </c>
    </row>
    <row r="6746" spans="7:8">
      <c r="G6746">
        <v>6739</v>
      </c>
      <c r="H6746">
        <f t="shared" ca="1" si="193"/>
        <v>-2.5791949513498096E-2</v>
      </c>
    </row>
    <row r="6747" spans="7:8">
      <c r="G6747">
        <v>6740</v>
      </c>
      <c r="H6747">
        <f t="shared" ca="1" si="193"/>
        <v>-3.1638583838705971E-2</v>
      </c>
    </row>
    <row r="6748" spans="7:8">
      <c r="G6748">
        <v>6741</v>
      </c>
      <c r="H6748">
        <f t="shared" ca="1" si="193"/>
        <v>-4.6298221196056963E-2</v>
      </c>
    </row>
    <row r="6749" spans="7:8">
      <c r="G6749">
        <v>6742</v>
      </c>
      <c r="H6749">
        <f t="shared" ca="1" si="193"/>
        <v>-2.65153334459616E-3</v>
      </c>
    </row>
    <row r="6750" spans="7:8">
      <c r="G6750">
        <v>6743</v>
      </c>
      <c r="H6750">
        <f t="shared" ca="1" si="193"/>
        <v>3.6207366231233722E-3</v>
      </c>
    </row>
    <row r="6751" spans="7:8">
      <c r="G6751">
        <v>6744</v>
      </c>
      <c r="H6751">
        <f t="shared" ca="1" si="193"/>
        <v>-2.6618547328185867E-2</v>
      </c>
    </row>
    <row r="6752" spans="7:8">
      <c r="G6752">
        <v>6745</v>
      </c>
      <c r="H6752">
        <f t="shared" ca="1" si="193"/>
        <v>-7.136767007534222E-3</v>
      </c>
    </row>
    <row r="6753" spans="7:8">
      <c r="G6753">
        <v>6746</v>
      </c>
      <c r="H6753">
        <f t="shared" ca="1" si="193"/>
        <v>2.3532994309231659E-2</v>
      </c>
    </row>
    <row r="6754" spans="7:8">
      <c r="G6754">
        <v>6747</v>
      </c>
      <c r="H6754">
        <f t="shared" ca="1" si="193"/>
        <v>-1.1283819140086887E-2</v>
      </c>
    </row>
    <row r="6755" spans="7:8">
      <c r="G6755">
        <v>6748</v>
      </c>
      <c r="H6755">
        <f t="shared" ca="1" si="193"/>
        <v>1.9878355421448925E-2</v>
      </c>
    </row>
    <row r="6756" spans="7:8">
      <c r="G6756">
        <v>6749</v>
      </c>
      <c r="H6756">
        <f t="shared" ca="1" si="193"/>
        <v>5.4868504009066192E-3</v>
      </c>
    </row>
    <row r="6757" spans="7:8">
      <c r="G6757">
        <v>6750</v>
      </c>
      <c r="H6757">
        <f t="shared" ca="1" si="193"/>
        <v>2.8592212546379156E-2</v>
      </c>
    </row>
    <row r="6758" spans="7:8">
      <c r="G6758">
        <v>6751</v>
      </c>
      <c r="H6758">
        <f t="shared" ca="1" si="193"/>
        <v>-3.3152874816382176E-2</v>
      </c>
    </row>
    <row r="6759" spans="7:8">
      <c r="G6759">
        <v>6752</v>
      </c>
      <c r="H6759">
        <f t="shared" ca="1" si="193"/>
        <v>-3.8851939697216467E-2</v>
      </c>
    </row>
    <row r="6760" spans="7:8">
      <c r="G6760">
        <v>6753</v>
      </c>
      <c r="H6760">
        <f t="shared" ca="1" si="193"/>
        <v>2.7653607034882129E-2</v>
      </c>
    </row>
    <row r="6761" spans="7:8">
      <c r="G6761">
        <v>6754</v>
      </c>
      <c r="H6761">
        <f t="shared" ca="1" si="193"/>
        <v>-4.6839718375881086E-3</v>
      </c>
    </row>
    <row r="6762" spans="7:8">
      <c r="G6762">
        <v>6755</v>
      </c>
      <c r="H6762">
        <f t="shared" ca="1" si="193"/>
        <v>-5.2468373254262804E-2</v>
      </c>
    </row>
    <row r="6763" spans="7:8">
      <c r="G6763">
        <v>6756</v>
      </c>
      <c r="H6763">
        <f t="shared" ca="1" si="193"/>
        <v>-1.3748827801154693E-2</v>
      </c>
    </row>
    <row r="6764" spans="7:8">
      <c r="G6764">
        <v>6757</v>
      </c>
      <c r="H6764">
        <f t="shared" ca="1" si="193"/>
        <v>3.5861606752783021E-2</v>
      </c>
    </row>
    <row r="6765" spans="7:8">
      <c r="G6765">
        <v>6758</v>
      </c>
      <c r="H6765">
        <f t="shared" ca="1" si="193"/>
        <v>-2.7669859856873411E-2</v>
      </c>
    </row>
    <row r="6766" spans="7:8">
      <c r="G6766">
        <v>6759</v>
      </c>
      <c r="H6766">
        <f t="shared" ca="1" si="193"/>
        <v>-2.7519653061353379E-2</v>
      </c>
    </row>
    <row r="6767" spans="7:8">
      <c r="G6767">
        <v>6760</v>
      </c>
      <c r="H6767">
        <f t="shared" ca="1" si="193"/>
        <v>2.4750348738470731E-2</v>
      </c>
    </row>
    <row r="6768" spans="7:8">
      <c r="G6768">
        <v>6761</v>
      </c>
      <c r="H6768">
        <f t="shared" ca="1" si="193"/>
        <v>-1.4516526175944936E-2</v>
      </c>
    </row>
    <row r="6769" spans="7:8">
      <c r="G6769">
        <v>6762</v>
      </c>
      <c r="H6769">
        <f t="shared" ca="1" si="193"/>
        <v>-1.402312479361136E-2</v>
      </c>
    </row>
    <row r="6770" spans="7:8">
      <c r="G6770">
        <v>6763</v>
      </c>
      <c r="H6770">
        <f t="shared" ca="1" si="193"/>
        <v>-1.3073696377478546E-3</v>
      </c>
    </row>
    <row r="6771" spans="7:8">
      <c r="G6771">
        <v>6764</v>
      </c>
      <c r="H6771">
        <f t="shared" ca="1" si="193"/>
        <v>1.4261962826226948E-2</v>
      </c>
    </row>
    <row r="6772" spans="7:8">
      <c r="G6772">
        <v>6765</v>
      </c>
      <c r="H6772">
        <f t="shared" ca="1" si="193"/>
        <v>-6.0376972753553679E-4</v>
      </c>
    </row>
    <row r="6773" spans="7:8">
      <c r="G6773">
        <v>6766</v>
      </c>
      <c r="H6773">
        <f t="shared" ca="1" si="193"/>
        <v>-6.2362929308330437E-4</v>
      </c>
    </row>
    <row r="6774" spans="7:8">
      <c r="G6774">
        <v>6767</v>
      </c>
      <c r="H6774">
        <f t="shared" ca="1" si="193"/>
        <v>-2.0446169084819894E-2</v>
      </c>
    </row>
    <row r="6775" spans="7:8">
      <c r="G6775">
        <v>6768</v>
      </c>
      <c r="H6775">
        <f t="shared" ca="1" si="193"/>
        <v>-4.3205753096014758E-2</v>
      </c>
    </row>
    <row r="6776" spans="7:8">
      <c r="G6776">
        <v>6769</v>
      </c>
      <c r="H6776">
        <f t="shared" ca="1" si="193"/>
        <v>6.9943158891037189E-4</v>
      </c>
    </row>
    <row r="6777" spans="7:8">
      <c r="G6777">
        <v>6770</v>
      </c>
      <c r="H6777">
        <f t="shared" ca="1" si="193"/>
        <v>1.0125974924456145E-2</v>
      </c>
    </row>
    <row r="6778" spans="7:8">
      <c r="G6778">
        <v>6771</v>
      </c>
      <c r="H6778">
        <f t="shared" ca="1" si="193"/>
        <v>-2.8041238833054474E-3</v>
      </c>
    </row>
    <row r="6779" spans="7:8">
      <c r="G6779">
        <v>6772</v>
      </c>
      <c r="H6779">
        <f t="shared" ca="1" si="193"/>
        <v>2.0106572222773678E-2</v>
      </c>
    </row>
    <row r="6780" spans="7:8">
      <c r="G6780">
        <v>6773</v>
      </c>
      <c r="H6780">
        <f t="shared" ca="1" si="193"/>
        <v>-5.1887825202869854E-4</v>
      </c>
    </row>
    <row r="6781" spans="7:8">
      <c r="G6781">
        <v>6774</v>
      </c>
      <c r="H6781">
        <f t="shared" ca="1" si="193"/>
        <v>-5.172752210224453E-2</v>
      </c>
    </row>
    <row r="6782" spans="7:8">
      <c r="G6782">
        <v>6775</v>
      </c>
      <c r="H6782">
        <f t="shared" ca="1" si="193"/>
        <v>2.3987303653017843E-2</v>
      </c>
    </row>
    <row r="6783" spans="7:8">
      <c r="G6783">
        <v>6776</v>
      </c>
      <c r="H6783">
        <f t="shared" ca="1" si="193"/>
        <v>-3.0576063349154414E-2</v>
      </c>
    </row>
    <row r="6784" spans="7:8">
      <c r="G6784">
        <v>6777</v>
      </c>
      <c r="H6784">
        <f t="shared" ca="1" si="193"/>
        <v>-4.9289486914708629E-2</v>
      </c>
    </row>
    <row r="6785" spans="7:8">
      <c r="G6785">
        <v>6778</v>
      </c>
      <c r="H6785">
        <f t="shared" ca="1" si="193"/>
        <v>1.6894666544097516E-2</v>
      </c>
    </row>
    <row r="6786" spans="7:8">
      <c r="G6786">
        <v>6779</v>
      </c>
      <c r="H6786">
        <f t="shared" ca="1" si="193"/>
        <v>2.591298368612233E-2</v>
      </c>
    </row>
    <row r="6787" spans="7:8">
      <c r="G6787">
        <v>6780</v>
      </c>
      <c r="H6787">
        <f t="shared" ca="1" si="193"/>
        <v>-9.4743651729322989E-2</v>
      </c>
    </row>
    <row r="6788" spans="7:8">
      <c r="G6788">
        <v>6781</v>
      </c>
      <c r="H6788">
        <f t="shared" ca="1" si="193"/>
        <v>-7.6615211344034575E-4</v>
      </c>
    </row>
    <row r="6789" spans="7:8">
      <c r="G6789">
        <v>6782</v>
      </c>
      <c r="H6789">
        <f t="shared" ca="1" si="193"/>
        <v>-2.7816172880582617E-2</v>
      </c>
    </row>
    <row r="6790" spans="7:8">
      <c r="G6790">
        <v>6783</v>
      </c>
      <c r="H6790">
        <f t="shared" ca="1" si="193"/>
        <v>4.3930607549740229E-2</v>
      </c>
    </row>
    <row r="6791" spans="7:8">
      <c r="G6791">
        <v>6784</v>
      </c>
      <c r="H6791">
        <f t="shared" ca="1" si="193"/>
        <v>3.3769417701618031E-2</v>
      </c>
    </row>
    <row r="6792" spans="7:8">
      <c r="G6792">
        <v>6785</v>
      </c>
      <c r="H6792">
        <f t="shared" ca="1" si="193"/>
        <v>1.2239345106441731E-2</v>
      </c>
    </row>
    <row r="6793" spans="7:8">
      <c r="G6793">
        <v>6786</v>
      </c>
      <c r="H6793">
        <f t="shared" ref="H6793:H6856" ca="1" si="194">_xlfn.NORM.INV(RAND(),N$9,N$10)</f>
        <v>-2.1479828818832487E-2</v>
      </c>
    </row>
    <row r="6794" spans="7:8">
      <c r="G6794">
        <v>6787</v>
      </c>
      <c r="H6794">
        <f t="shared" ca="1" si="194"/>
        <v>-3.7032618694012025E-2</v>
      </c>
    </row>
    <row r="6795" spans="7:8">
      <c r="G6795">
        <v>6788</v>
      </c>
      <c r="H6795">
        <f t="shared" ca="1" si="194"/>
        <v>2.0074161080009419E-2</v>
      </c>
    </row>
    <row r="6796" spans="7:8">
      <c r="G6796">
        <v>6789</v>
      </c>
      <c r="H6796">
        <f t="shared" ca="1" si="194"/>
        <v>2.1243060390948722E-3</v>
      </c>
    </row>
    <row r="6797" spans="7:8">
      <c r="G6797">
        <v>6790</v>
      </c>
      <c r="H6797">
        <f t="shared" ca="1" si="194"/>
        <v>3.7072946430798871E-2</v>
      </c>
    </row>
    <row r="6798" spans="7:8">
      <c r="G6798">
        <v>6791</v>
      </c>
      <c r="H6798">
        <f t="shared" ca="1" si="194"/>
        <v>4.5151788481304373E-3</v>
      </c>
    </row>
    <row r="6799" spans="7:8">
      <c r="G6799">
        <v>6792</v>
      </c>
      <c r="H6799">
        <f t="shared" ca="1" si="194"/>
        <v>1.7865315120867257E-2</v>
      </c>
    </row>
    <row r="6800" spans="7:8">
      <c r="G6800">
        <v>6793</v>
      </c>
      <c r="H6800">
        <f t="shared" ca="1" si="194"/>
        <v>4.4537182531119546E-2</v>
      </c>
    </row>
    <row r="6801" spans="7:8">
      <c r="G6801">
        <v>6794</v>
      </c>
      <c r="H6801">
        <f t="shared" ca="1" si="194"/>
        <v>2.1299981266456242E-2</v>
      </c>
    </row>
    <row r="6802" spans="7:8">
      <c r="G6802">
        <v>6795</v>
      </c>
      <c r="H6802">
        <f t="shared" ca="1" si="194"/>
        <v>1.094112394397252E-2</v>
      </c>
    </row>
    <row r="6803" spans="7:8">
      <c r="G6803">
        <v>6796</v>
      </c>
      <c r="H6803">
        <f t="shared" ca="1" si="194"/>
        <v>-7.6165963798469752E-2</v>
      </c>
    </row>
    <row r="6804" spans="7:8">
      <c r="G6804">
        <v>6797</v>
      </c>
      <c r="H6804">
        <f t="shared" ca="1" si="194"/>
        <v>-2.6304312537829107E-2</v>
      </c>
    </row>
    <row r="6805" spans="7:8">
      <c r="G6805">
        <v>6798</v>
      </c>
      <c r="H6805">
        <f t="shared" ca="1" si="194"/>
        <v>9.3074783672753118E-3</v>
      </c>
    </row>
    <row r="6806" spans="7:8">
      <c r="G6806">
        <v>6799</v>
      </c>
      <c r="H6806">
        <f t="shared" ca="1" si="194"/>
        <v>9.394783756166895E-3</v>
      </c>
    </row>
    <row r="6807" spans="7:8">
      <c r="G6807">
        <v>6800</v>
      </c>
      <c r="H6807">
        <f t="shared" ca="1" si="194"/>
        <v>-2.7493736556511088E-2</v>
      </c>
    </row>
    <row r="6808" spans="7:8">
      <c r="G6808">
        <v>6801</v>
      </c>
      <c r="H6808">
        <f t="shared" ca="1" si="194"/>
        <v>6.0749093333469749E-2</v>
      </c>
    </row>
    <row r="6809" spans="7:8">
      <c r="G6809">
        <v>6802</v>
      </c>
      <c r="H6809">
        <f t="shared" ca="1" si="194"/>
        <v>2.1883369267179202E-3</v>
      </c>
    </row>
    <row r="6810" spans="7:8">
      <c r="G6810">
        <v>6803</v>
      </c>
      <c r="H6810">
        <f t="shared" ca="1" si="194"/>
        <v>2.0203943525164626E-2</v>
      </c>
    </row>
    <row r="6811" spans="7:8">
      <c r="G6811">
        <v>6804</v>
      </c>
      <c r="H6811">
        <f t="shared" ca="1" si="194"/>
        <v>-2.9286656717545032E-2</v>
      </c>
    </row>
    <row r="6812" spans="7:8">
      <c r="G6812">
        <v>6805</v>
      </c>
      <c r="H6812">
        <f t="shared" ca="1" si="194"/>
        <v>-4.2963833769043731E-3</v>
      </c>
    </row>
    <row r="6813" spans="7:8">
      <c r="G6813">
        <v>6806</v>
      </c>
      <c r="H6813">
        <f t="shared" ca="1" si="194"/>
        <v>3.2728573163137459E-2</v>
      </c>
    </row>
    <row r="6814" spans="7:8">
      <c r="G6814">
        <v>6807</v>
      </c>
      <c r="H6814">
        <f t="shared" ca="1" si="194"/>
        <v>2.5744389126119399E-2</v>
      </c>
    </row>
    <row r="6815" spans="7:8">
      <c r="G6815">
        <v>6808</v>
      </c>
      <c r="H6815">
        <f t="shared" ca="1" si="194"/>
        <v>-7.2049096708778085E-2</v>
      </c>
    </row>
    <row r="6816" spans="7:8">
      <c r="G6816">
        <v>6809</v>
      </c>
      <c r="H6816">
        <f t="shared" ca="1" si="194"/>
        <v>2.3886436970029681E-3</v>
      </c>
    </row>
    <row r="6817" spans="7:8">
      <c r="G6817">
        <v>6810</v>
      </c>
      <c r="H6817">
        <f t="shared" ca="1" si="194"/>
        <v>3.8708945618232342E-2</v>
      </c>
    </row>
    <row r="6818" spans="7:8">
      <c r="G6818">
        <v>6811</v>
      </c>
      <c r="H6818">
        <f t="shared" ca="1" si="194"/>
        <v>-1.7672166245745389E-2</v>
      </c>
    </row>
    <row r="6819" spans="7:8">
      <c r="G6819">
        <v>6812</v>
      </c>
      <c r="H6819">
        <f t="shared" ca="1" si="194"/>
        <v>-3.3607445116810034E-2</v>
      </c>
    </row>
    <row r="6820" spans="7:8">
      <c r="G6820">
        <v>6813</v>
      </c>
      <c r="H6820">
        <f t="shared" ca="1" si="194"/>
        <v>-5.6498802766491982E-2</v>
      </c>
    </row>
    <row r="6821" spans="7:8">
      <c r="G6821">
        <v>6814</v>
      </c>
      <c r="H6821">
        <f t="shared" ca="1" si="194"/>
        <v>-4.7692295471021953E-2</v>
      </c>
    </row>
    <row r="6822" spans="7:8">
      <c r="G6822">
        <v>6815</v>
      </c>
      <c r="H6822">
        <f t="shared" ca="1" si="194"/>
        <v>2.8956760359716546E-2</v>
      </c>
    </row>
    <row r="6823" spans="7:8">
      <c r="G6823">
        <v>6816</v>
      </c>
      <c r="H6823">
        <f t="shared" ca="1" si="194"/>
        <v>1.1820169062766226E-2</v>
      </c>
    </row>
    <row r="6824" spans="7:8">
      <c r="G6824">
        <v>6817</v>
      </c>
      <c r="H6824">
        <f t="shared" ca="1" si="194"/>
        <v>3.2750468215734128E-3</v>
      </c>
    </row>
    <row r="6825" spans="7:8">
      <c r="G6825">
        <v>6818</v>
      </c>
      <c r="H6825">
        <f t="shared" ca="1" si="194"/>
        <v>2.7922612238140826E-3</v>
      </c>
    </row>
    <row r="6826" spans="7:8">
      <c r="G6826">
        <v>6819</v>
      </c>
      <c r="H6826">
        <f t="shared" ca="1" si="194"/>
        <v>1.571410926961914E-2</v>
      </c>
    </row>
    <row r="6827" spans="7:8">
      <c r="G6827">
        <v>6820</v>
      </c>
      <c r="H6827">
        <f t="shared" ca="1" si="194"/>
        <v>2.4540966794026182E-2</v>
      </c>
    </row>
    <row r="6828" spans="7:8">
      <c r="G6828">
        <v>6821</v>
      </c>
      <c r="H6828">
        <f t="shared" ca="1" si="194"/>
        <v>2.4640534718939892E-2</v>
      </c>
    </row>
    <row r="6829" spans="7:8">
      <c r="G6829">
        <v>6822</v>
      </c>
      <c r="H6829">
        <f t="shared" ca="1" si="194"/>
        <v>8.9178681830873047E-3</v>
      </c>
    </row>
    <row r="6830" spans="7:8">
      <c r="G6830">
        <v>6823</v>
      </c>
      <c r="H6830">
        <f t="shared" ca="1" si="194"/>
        <v>4.6643989369886028E-2</v>
      </c>
    </row>
    <row r="6831" spans="7:8">
      <c r="G6831">
        <v>6824</v>
      </c>
      <c r="H6831">
        <f t="shared" ca="1" si="194"/>
        <v>2.5749950227286923E-2</v>
      </c>
    </row>
    <row r="6832" spans="7:8">
      <c r="G6832">
        <v>6825</v>
      </c>
      <c r="H6832">
        <f t="shared" ca="1" si="194"/>
        <v>1.6764223876241772E-2</v>
      </c>
    </row>
    <row r="6833" spans="7:8">
      <c r="G6833">
        <v>6826</v>
      </c>
      <c r="H6833">
        <f t="shared" ca="1" si="194"/>
        <v>1.423136565786169E-2</v>
      </c>
    </row>
    <row r="6834" spans="7:8">
      <c r="G6834">
        <v>6827</v>
      </c>
      <c r="H6834">
        <f t="shared" ca="1" si="194"/>
        <v>2.5942707092566346E-2</v>
      </c>
    </row>
    <row r="6835" spans="7:8">
      <c r="G6835">
        <v>6828</v>
      </c>
      <c r="H6835">
        <f t="shared" ca="1" si="194"/>
        <v>-0.11374674066712627</v>
      </c>
    </row>
    <row r="6836" spans="7:8">
      <c r="G6836">
        <v>6829</v>
      </c>
      <c r="H6836">
        <f t="shared" ca="1" si="194"/>
        <v>8.611905987097574E-4</v>
      </c>
    </row>
    <row r="6837" spans="7:8">
      <c r="G6837">
        <v>6830</v>
      </c>
      <c r="H6837">
        <f t="shared" ca="1" si="194"/>
        <v>2.0547220197855754E-2</v>
      </c>
    </row>
    <row r="6838" spans="7:8">
      <c r="G6838">
        <v>6831</v>
      </c>
      <c r="H6838">
        <f t="shared" ca="1" si="194"/>
        <v>3.9288144647828059E-2</v>
      </c>
    </row>
    <row r="6839" spans="7:8">
      <c r="G6839">
        <v>6832</v>
      </c>
      <c r="H6839">
        <f t="shared" ca="1" si="194"/>
        <v>-8.0382108584082963E-3</v>
      </c>
    </row>
    <row r="6840" spans="7:8">
      <c r="G6840">
        <v>6833</v>
      </c>
      <c r="H6840">
        <f t="shared" ca="1" si="194"/>
        <v>4.3328813912172477E-2</v>
      </c>
    </row>
    <row r="6841" spans="7:8">
      <c r="G6841">
        <v>6834</v>
      </c>
      <c r="H6841">
        <f t="shared" ca="1" si="194"/>
        <v>-3.2396383026561622E-2</v>
      </c>
    </row>
    <row r="6842" spans="7:8">
      <c r="G6842">
        <v>6835</v>
      </c>
      <c r="H6842">
        <f t="shared" ca="1" si="194"/>
        <v>1.1130019734955941E-2</v>
      </c>
    </row>
    <row r="6843" spans="7:8">
      <c r="G6843">
        <v>6836</v>
      </c>
      <c r="H6843">
        <f t="shared" ca="1" si="194"/>
        <v>3.0721995999557872E-2</v>
      </c>
    </row>
    <row r="6844" spans="7:8">
      <c r="G6844">
        <v>6837</v>
      </c>
      <c r="H6844">
        <f t="shared" ca="1" si="194"/>
        <v>-2.6547421233769665E-2</v>
      </c>
    </row>
    <row r="6845" spans="7:8">
      <c r="G6845">
        <v>6838</v>
      </c>
      <c r="H6845">
        <f t="shared" ca="1" si="194"/>
        <v>-1.0371159150617067E-2</v>
      </c>
    </row>
    <row r="6846" spans="7:8">
      <c r="G6846">
        <v>6839</v>
      </c>
      <c r="H6846">
        <f t="shared" ca="1" si="194"/>
        <v>2.0939417777300164E-2</v>
      </c>
    </row>
    <row r="6847" spans="7:8">
      <c r="G6847">
        <v>6840</v>
      </c>
      <c r="H6847">
        <f t="shared" ca="1" si="194"/>
        <v>-1.3293320871690818E-2</v>
      </c>
    </row>
    <row r="6848" spans="7:8">
      <c r="G6848">
        <v>6841</v>
      </c>
      <c r="H6848">
        <f t="shared" ca="1" si="194"/>
        <v>1.3912109339005562E-2</v>
      </c>
    </row>
    <row r="6849" spans="7:8">
      <c r="G6849">
        <v>6842</v>
      </c>
      <c r="H6849">
        <f t="shared" ca="1" si="194"/>
        <v>-1.5502051318232762E-2</v>
      </c>
    </row>
    <row r="6850" spans="7:8">
      <c r="G6850">
        <v>6843</v>
      </c>
      <c r="H6850">
        <f t="shared" ca="1" si="194"/>
        <v>-8.3061516392429549E-3</v>
      </c>
    </row>
    <row r="6851" spans="7:8">
      <c r="G6851">
        <v>6844</v>
      </c>
      <c r="H6851">
        <f t="shared" ca="1" si="194"/>
        <v>2.3483818326653288E-2</v>
      </c>
    </row>
    <row r="6852" spans="7:8">
      <c r="G6852">
        <v>6845</v>
      </c>
      <c r="H6852">
        <f t="shared" ca="1" si="194"/>
        <v>-3.8281774279692077E-3</v>
      </c>
    </row>
    <row r="6853" spans="7:8">
      <c r="G6853">
        <v>6846</v>
      </c>
      <c r="H6853">
        <f t="shared" ca="1" si="194"/>
        <v>4.7677439719015779E-3</v>
      </c>
    </row>
    <row r="6854" spans="7:8">
      <c r="G6854">
        <v>6847</v>
      </c>
      <c r="H6854">
        <f t="shared" ca="1" si="194"/>
        <v>1.1860727900232813E-2</v>
      </c>
    </row>
    <row r="6855" spans="7:8">
      <c r="G6855">
        <v>6848</v>
      </c>
      <c r="H6855">
        <f t="shared" ca="1" si="194"/>
        <v>-1.7609777722396194E-3</v>
      </c>
    </row>
    <row r="6856" spans="7:8">
      <c r="G6856">
        <v>6849</v>
      </c>
      <c r="H6856">
        <f t="shared" ca="1" si="194"/>
        <v>4.429725895767548E-2</v>
      </c>
    </row>
    <row r="6857" spans="7:8">
      <c r="G6857">
        <v>6850</v>
      </c>
      <c r="H6857">
        <f t="shared" ref="H6857:H6920" ca="1" si="195">_xlfn.NORM.INV(RAND(),N$9,N$10)</f>
        <v>-9.7965780051353993E-3</v>
      </c>
    </row>
    <row r="6858" spans="7:8">
      <c r="G6858">
        <v>6851</v>
      </c>
      <c r="H6858">
        <f t="shared" ca="1" si="195"/>
        <v>-2.079274764127487E-2</v>
      </c>
    </row>
    <row r="6859" spans="7:8">
      <c r="G6859">
        <v>6852</v>
      </c>
      <c r="H6859">
        <f t="shared" ca="1" si="195"/>
        <v>-9.8427523125789347E-3</v>
      </c>
    </row>
    <row r="6860" spans="7:8">
      <c r="G6860">
        <v>6853</v>
      </c>
      <c r="H6860">
        <f t="shared" ca="1" si="195"/>
        <v>-1.6408477420133884E-2</v>
      </c>
    </row>
    <row r="6861" spans="7:8">
      <c r="G6861">
        <v>6854</v>
      </c>
      <c r="H6861">
        <f t="shared" ca="1" si="195"/>
        <v>4.4689075560404529E-4</v>
      </c>
    </row>
    <row r="6862" spans="7:8">
      <c r="G6862">
        <v>6855</v>
      </c>
      <c r="H6862">
        <f t="shared" ca="1" si="195"/>
        <v>3.3016521225899223E-2</v>
      </c>
    </row>
    <row r="6863" spans="7:8">
      <c r="G6863">
        <v>6856</v>
      </c>
      <c r="H6863">
        <f t="shared" ca="1" si="195"/>
        <v>4.8218622748090995E-2</v>
      </c>
    </row>
    <row r="6864" spans="7:8">
      <c r="G6864">
        <v>6857</v>
      </c>
      <c r="H6864">
        <f t="shared" ca="1" si="195"/>
        <v>2.6517105560377213E-2</v>
      </c>
    </row>
    <row r="6865" spans="7:8">
      <c r="G6865">
        <v>6858</v>
      </c>
      <c r="H6865">
        <f t="shared" ca="1" si="195"/>
        <v>-7.0723154730128843E-2</v>
      </c>
    </row>
    <row r="6866" spans="7:8">
      <c r="G6866">
        <v>6859</v>
      </c>
      <c r="H6866">
        <f t="shared" ca="1" si="195"/>
        <v>3.8263387412857695E-2</v>
      </c>
    </row>
    <row r="6867" spans="7:8">
      <c r="G6867">
        <v>6860</v>
      </c>
      <c r="H6867">
        <f t="shared" ca="1" si="195"/>
        <v>-3.910695544634725E-2</v>
      </c>
    </row>
    <row r="6868" spans="7:8">
      <c r="G6868">
        <v>6861</v>
      </c>
      <c r="H6868">
        <f t="shared" ca="1" si="195"/>
        <v>-2.0448599622331014E-2</v>
      </c>
    </row>
    <row r="6869" spans="7:8">
      <c r="G6869">
        <v>6862</v>
      </c>
      <c r="H6869">
        <f t="shared" ca="1" si="195"/>
        <v>6.7292520845423686E-3</v>
      </c>
    </row>
    <row r="6870" spans="7:8">
      <c r="G6870">
        <v>6863</v>
      </c>
      <c r="H6870">
        <f t="shared" ca="1" si="195"/>
        <v>-1.7343567339397525E-2</v>
      </c>
    </row>
    <row r="6871" spans="7:8">
      <c r="G6871">
        <v>6864</v>
      </c>
      <c r="H6871">
        <f t="shared" ca="1" si="195"/>
        <v>1.1940977880926736E-2</v>
      </c>
    </row>
    <row r="6872" spans="7:8">
      <c r="G6872">
        <v>6865</v>
      </c>
      <c r="H6872">
        <f t="shared" ca="1" si="195"/>
        <v>-2.3794314908187036E-2</v>
      </c>
    </row>
    <row r="6873" spans="7:8">
      <c r="G6873">
        <v>6866</v>
      </c>
      <c r="H6873">
        <f t="shared" ca="1" si="195"/>
        <v>-2.0037992266318267E-3</v>
      </c>
    </row>
    <row r="6874" spans="7:8">
      <c r="G6874">
        <v>6867</v>
      </c>
      <c r="H6874">
        <f t="shared" ca="1" si="195"/>
        <v>-2.9146404798727963E-2</v>
      </c>
    </row>
    <row r="6875" spans="7:8">
      <c r="G6875">
        <v>6868</v>
      </c>
      <c r="H6875">
        <f t="shared" ca="1" si="195"/>
        <v>2.2830512536472438E-3</v>
      </c>
    </row>
    <row r="6876" spans="7:8">
      <c r="G6876">
        <v>6869</v>
      </c>
      <c r="H6876">
        <f t="shared" ca="1" si="195"/>
        <v>1.6396275584700842E-2</v>
      </c>
    </row>
    <row r="6877" spans="7:8">
      <c r="G6877">
        <v>6870</v>
      </c>
      <c r="H6877">
        <f t="shared" ca="1" si="195"/>
        <v>-5.1099028056860452E-3</v>
      </c>
    </row>
    <row r="6878" spans="7:8">
      <c r="G6878">
        <v>6871</v>
      </c>
      <c r="H6878">
        <f t="shared" ca="1" si="195"/>
        <v>-3.6074454927791273E-2</v>
      </c>
    </row>
    <row r="6879" spans="7:8">
      <c r="G6879">
        <v>6872</v>
      </c>
      <c r="H6879">
        <f t="shared" ca="1" si="195"/>
        <v>2.5464798368005373E-2</v>
      </c>
    </row>
    <row r="6880" spans="7:8">
      <c r="G6880">
        <v>6873</v>
      </c>
      <c r="H6880">
        <f t="shared" ca="1" si="195"/>
        <v>3.1833930154391739E-2</v>
      </c>
    </row>
    <row r="6881" spans="7:8">
      <c r="G6881">
        <v>6874</v>
      </c>
      <c r="H6881">
        <f t="shared" ca="1" si="195"/>
        <v>2.3563494705707174E-2</v>
      </c>
    </row>
    <row r="6882" spans="7:8">
      <c r="G6882">
        <v>6875</v>
      </c>
      <c r="H6882">
        <f t="shared" ca="1" si="195"/>
        <v>9.7966717398262522E-3</v>
      </c>
    </row>
    <row r="6883" spans="7:8">
      <c r="G6883">
        <v>6876</v>
      </c>
      <c r="H6883">
        <f t="shared" ca="1" si="195"/>
        <v>-3.9354269024588717E-2</v>
      </c>
    </row>
    <row r="6884" spans="7:8">
      <c r="G6884">
        <v>6877</v>
      </c>
      <c r="H6884">
        <f t="shared" ca="1" si="195"/>
        <v>5.4792120461262375E-2</v>
      </c>
    </row>
    <row r="6885" spans="7:8">
      <c r="G6885">
        <v>6878</v>
      </c>
      <c r="H6885">
        <f t="shared" ca="1" si="195"/>
        <v>3.0145918641799538E-2</v>
      </c>
    </row>
    <row r="6886" spans="7:8">
      <c r="G6886">
        <v>6879</v>
      </c>
      <c r="H6886">
        <f t="shared" ca="1" si="195"/>
        <v>1.1138201197589331E-2</v>
      </c>
    </row>
    <row r="6887" spans="7:8">
      <c r="G6887">
        <v>6880</v>
      </c>
      <c r="H6887">
        <f t="shared" ca="1" si="195"/>
        <v>-1.5818663928344974E-2</v>
      </c>
    </row>
    <row r="6888" spans="7:8">
      <c r="G6888">
        <v>6881</v>
      </c>
      <c r="H6888">
        <f t="shared" ca="1" si="195"/>
        <v>-2.4715923241877814E-2</v>
      </c>
    </row>
    <row r="6889" spans="7:8">
      <c r="G6889">
        <v>6882</v>
      </c>
      <c r="H6889">
        <f t="shared" ca="1" si="195"/>
        <v>-1.8853902900824625E-2</v>
      </c>
    </row>
    <row r="6890" spans="7:8">
      <c r="G6890">
        <v>6883</v>
      </c>
      <c r="H6890">
        <f t="shared" ca="1" si="195"/>
        <v>-2.506669341858956E-2</v>
      </c>
    </row>
    <row r="6891" spans="7:8">
      <c r="G6891">
        <v>6884</v>
      </c>
      <c r="H6891">
        <f t="shared" ca="1" si="195"/>
        <v>-4.9866697434425705E-2</v>
      </c>
    </row>
    <row r="6892" spans="7:8">
      <c r="G6892">
        <v>6885</v>
      </c>
      <c r="H6892">
        <f t="shared" ca="1" si="195"/>
        <v>-5.3254258423611874E-2</v>
      </c>
    </row>
    <row r="6893" spans="7:8">
      <c r="G6893">
        <v>6886</v>
      </c>
      <c r="H6893">
        <f t="shared" ca="1" si="195"/>
        <v>6.8067190016540624E-3</v>
      </c>
    </row>
    <row r="6894" spans="7:8">
      <c r="G6894">
        <v>6887</v>
      </c>
      <c r="H6894">
        <f t="shared" ca="1" si="195"/>
        <v>2.8088542232396447E-2</v>
      </c>
    </row>
    <row r="6895" spans="7:8">
      <c r="G6895">
        <v>6888</v>
      </c>
      <c r="H6895">
        <f t="shared" ca="1" si="195"/>
        <v>3.1444602047076185E-2</v>
      </c>
    </row>
    <row r="6896" spans="7:8">
      <c r="G6896">
        <v>6889</v>
      </c>
      <c r="H6896">
        <f t="shared" ca="1" si="195"/>
        <v>-2.4046752139708877E-3</v>
      </c>
    </row>
    <row r="6897" spans="7:8">
      <c r="G6897">
        <v>6890</v>
      </c>
      <c r="H6897">
        <f t="shared" ca="1" si="195"/>
        <v>8.3321064181551517E-3</v>
      </c>
    </row>
    <row r="6898" spans="7:8">
      <c r="G6898">
        <v>6891</v>
      </c>
      <c r="H6898">
        <f t="shared" ca="1" si="195"/>
        <v>-3.2005726067362364E-2</v>
      </c>
    </row>
    <row r="6899" spans="7:8">
      <c r="G6899">
        <v>6892</v>
      </c>
      <c r="H6899">
        <f t="shared" ca="1" si="195"/>
        <v>-2.7963308421568755E-2</v>
      </c>
    </row>
    <row r="6900" spans="7:8">
      <c r="G6900">
        <v>6893</v>
      </c>
      <c r="H6900">
        <f t="shared" ca="1" si="195"/>
        <v>3.5661473852755317E-2</v>
      </c>
    </row>
    <row r="6901" spans="7:8">
      <c r="G6901">
        <v>6894</v>
      </c>
      <c r="H6901">
        <f t="shared" ca="1" si="195"/>
        <v>-4.2180344064951796E-2</v>
      </c>
    </row>
    <row r="6902" spans="7:8">
      <c r="G6902">
        <v>6895</v>
      </c>
      <c r="H6902">
        <f t="shared" ca="1" si="195"/>
        <v>4.8183871827619977E-3</v>
      </c>
    </row>
    <row r="6903" spans="7:8">
      <c r="G6903">
        <v>6896</v>
      </c>
      <c r="H6903">
        <f t="shared" ca="1" si="195"/>
        <v>7.2673173100787306E-3</v>
      </c>
    </row>
    <row r="6904" spans="7:8">
      <c r="G6904">
        <v>6897</v>
      </c>
      <c r="H6904">
        <f t="shared" ca="1" si="195"/>
        <v>-1.4826735437540515E-2</v>
      </c>
    </row>
    <row r="6905" spans="7:8">
      <c r="G6905">
        <v>6898</v>
      </c>
      <c r="H6905">
        <f t="shared" ca="1" si="195"/>
        <v>9.543889926141946E-3</v>
      </c>
    </row>
    <row r="6906" spans="7:8">
      <c r="G6906">
        <v>6899</v>
      </c>
      <c r="H6906">
        <f t="shared" ca="1" si="195"/>
        <v>-2.4980604625633351E-2</v>
      </c>
    </row>
    <row r="6907" spans="7:8">
      <c r="G6907">
        <v>6900</v>
      </c>
      <c r="H6907">
        <f t="shared" ca="1" si="195"/>
        <v>4.6732976060504352E-4</v>
      </c>
    </row>
    <row r="6908" spans="7:8">
      <c r="G6908">
        <v>6901</v>
      </c>
      <c r="H6908">
        <f t="shared" ca="1" si="195"/>
        <v>2.6761443729259555E-2</v>
      </c>
    </row>
    <row r="6909" spans="7:8">
      <c r="G6909">
        <v>6902</v>
      </c>
      <c r="H6909">
        <f t="shared" ca="1" si="195"/>
        <v>-7.7001409896336947E-4</v>
      </c>
    </row>
    <row r="6910" spans="7:8">
      <c r="G6910">
        <v>6903</v>
      </c>
      <c r="H6910">
        <f t="shared" ca="1" si="195"/>
        <v>-5.9856523268415104E-2</v>
      </c>
    </row>
    <row r="6911" spans="7:8">
      <c r="G6911">
        <v>6904</v>
      </c>
      <c r="H6911">
        <f t="shared" ca="1" si="195"/>
        <v>1.4510965154232537E-2</v>
      </c>
    </row>
    <row r="6912" spans="7:8">
      <c r="G6912">
        <v>6905</v>
      </c>
      <c r="H6912">
        <f t="shared" ca="1" si="195"/>
        <v>-1.3135917982508318E-2</v>
      </c>
    </row>
    <row r="6913" spans="7:8">
      <c r="G6913">
        <v>6906</v>
      </c>
      <c r="H6913">
        <f t="shared" ca="1" si="195"/>
        <v>-1.9873274000801383E-2</v>
      </c>
    </row>
    <row r="6914" spans="7:8">
      <c r="G6914">
        <v>6907</v>
      </c>
      <c r="H6914">
        <f t="shared" ca="1" si="195"/>
        <v>-4.2207948581176796E-2</v>
      </c>
    </row>
    <row r="6915" spans="7:8">
      <c r="G6915">
        <v>6908</v>
      </c>
      <c r="H6915">
        <f t="shared" ca="1" si="195"/>
        <v>8.0041351152076255E-3</v>
      </c>
    </row>
    <row r="6916" spans="7:8">
      <c r="G6916">
        <v>6909</v>
      </c>
      <c r="H6916">
        <f t="shared" ca="1" si="195"/>
        <v>3.7891913331634486E-3</v>
      </c>
    </row>
    <row r="6917" spans="7:8">
      <c r="G6917">
        <v>6910</v>
      </c>
      <c r="H6917">
        <f t="shared" ca="1" si="195"/>
        <v>-5.3445547752193977E-2</v>
      </c>
    </row>
    <row r="6918" spans="7:8">
      <c r="G6918">
        <v>6911</v>
      </c>
      <c r="H6918">
        <f t="shared" ca="1" si="195"/>
        <v>4.8633953085370885E-2</v>
      </c>
    </row>
    <row r="6919" spans="7:8">
      <c r="G6919">
        <v>6912</v>
      </c>
      <c r="H6919">
        <f t="shared" ca="1" si="195"/>
        <v>8.6333234841906633E-3</v>
      </c>
    </row>
    <row r="6920" spans="7:8">
      <c r="G6920">
        <v>6913</v>
      </c>
      <c r="H6920">
        <f t="shared" ca="1" si="195"/>
        <v>3.8102366603070224E-2</v>
      </c>
    </row>
    <row r="6921" spans="7:8">
      <c r="G6921">
        <v>6914</v>
      </c>
      <c r="H6921">
        <f t="shared" ref="H6921:H6984" ca="1" si="196">_xlfn.NORM.INV(RAND(),N$9,N$10)</f>
        <v>-1.7937446607738237E-2</v>
      </c>
    </row>
    <row r="6922" spans="7:8">
      <c r="G6922">
        <v>6915</v>
      </c>
      <c r="H6922">
        <f t="shared" ca="1" si="196"/>
        <v>-9.0063984152201591E-3</v>
      </c>
    </row>
    <row r="6923" spans="7:8">
      <c r="G6923">
        <v>6916</v>
      </c>
      <c r="H6923">
        <f t="shared" ca="1" si="196"/>
        <v>2.4985958765108639E-2</v>
      </c>
    </row>
    <row r="6924" spans="7:8">
      <c r="G6924">
        <v>6917</v>
      </c>
      <c r="H6924">
        <f t="shared" ca="1" si="196"/>
        <v>9.2952013484127446E-2</v>
      </c>
    </row>
    <row r="6925" spans="7:8">
      <c r="G6925">
        <v>6918</v>
      </c>
      <c r="H6925">
        <f t="shared" ca="1" si="196"/>
        <v>2.6178705129830046E-2</v>
      </c>
    </row>
    <row r="6926" spans="7:8">
      <c r="G6926">
        <v>6919</v>
      </c>
      <c r="H6926">
        <f t="shared" ca="1" si="196"/>
        <v>6.0929810111454492E-2</v>
      </c>
    </row>
    <row r="6927" spans="7:8">
      <c r="G6927">
        <v>6920</v>
      </c>
      <c r="H6927">
        <f t="shared" ca="1" si="196"/>
        <v>1.5844914278502899E-2</v>
      </c>
    </row>
    <row r="6928" spans="7:8">
      <c r="G6928">
        <v>6921</v>
      </c>
      <c r="H6928">
        <f t="shared" ca="1" si="196"/>
        <v>2.919811489356846E-2</v>
      </c>
    </row>
    <row r="6929" spans="7:8">
      <c r="G6929">
        <v>6922</v>
      </c>
      <c r="H6929">
        <f t="shared" ca="1" si="196"/>
        <v>4.544934758342227E-2</v>
      </c>
    </row>
    <row r="6930" spans="7:8">
      <c r="G6930">
        <v>6923</v>
      </c>
      <c r="H6930">
        <f t="shared" ca="1" si="196"/>
        <v>1.1127026578492832E-2</v>
      </c>
    </row>
    <row r="6931" spans="7:8">
      <c r="G6931">
        <v>6924</v>
      </c>
      <c r="H6931">
        <f t="shared" ca="1" si="196"/>
        <v>1.2714443256792374E-2</v>
      </c>
    </row>
    <row r="6932" spans="7:8">
      <c r="G6932">
        <v>6925</v>
      </c>
      <c r="H6932">
        <f t="shared" ca="1" si="196"/>
        <v>-2.9118677550534093E-2</v>
      </c>
    </row>
    <row r="6933" spans="7:8">
      <c r="G6933">
        <v>6926</v>
      </c>
      <c r="H6933">
        <f t="shared" ca="1" si="196"/>
        <v>2.1186338769414424E-2</v>
      </c>
    </row>
    <row r="6934" spans="7:8">
      <c r="G6934">
        <v>6927</v>
      </c>
      <c r="H6934">
        <f t="shared" ca="1" si="196"/>
        <v>1.4845650040168924E-2</v>
      </c>
    </row>
    <row r="6935" spans="7:8">
      <c r="G6935">
        <v>6928</v>
      </c>
      <c r="H6935">
        <f t="shared" ca="1" si="196"/>
        <v>-2.9562082724917237E-2</v>
      </c>
    </row>
    <row r="6936" spans="7:8">
      <c r="G6936">
        <v>6929</v>
      </c>
      <c r="H6936">
        <f t="shared" ca="1" si="196"/>
        <v>2.1450475227440566E-2</v>
      </c>
    </row>
    <row r="6937" spans="7:8">
      <c r="G6937">
        <v>6930</v>
      </c>
      <c r="H6937">
        <f t="shared" ca="1" si="196"/>
        <v>1.9212079635932099E-2</v>
      </c>
    </row>
    <row r="6938" spans="7:8">
      <c r="G6938">
        <v>6931</v>
      </c>
      <c r="H6938">
        <f t="shared" ca="1" si="196"/>
        <v>1.3626708439703728E-2</v>
      </c>
    </row>
    <row r="6939" spans="7:8">
      <c r="G6939">
        <v>6932</v>
      </c>
      <c r="H6939">
        <f t="shared" ca="1" si="196"/>
        <v>-2.3175398546155412E-2</v>
      </c>
    </row>
    <row r="6940" spans="7:8">
      <c r="G6940">
        <v>6933</v>
      </c>
      <c r="H6940">
        <f t="shared" ca="1" si="196"/>
        <v>3.8967854199027589E-2</v>
      </c>
    </row>
    <row r="6941" spans="7:8">
      <c r="G6941">
        <v>6934</v>
      </c>
      <c r="H6941">
        <f t="shared" ca="1" si="196"/>
        <v>4.7567535663897743E-2</v>
      </c>
    </row>
    <row r="6942" spans="7:8">
      <c r="G6942">
        <v>6935</v>
      </c>
      <c r="H6942">
        <f t="shared" ca="1" si="196"/>
        <v>-3.359144066783093E-2</v>
      </c>
    </row>
    <row r="6943" spans="7:8">
      <c r="G6943">
        <v>6936</v>
      </c>
      <c r="H6943">
        <f t="shared" ca="1" si="196"/>
        <v>-2.0108393232080291E-2</v>
      </c>
    </row>
    <row r="6944" spans="7:8">
      <c r="G6944">
        <v>6937</v>
      </c>
      <c r="H6944">
        <f t="shared" ca="1" si="196"/>
        <v>-2.0611354730710762E-3</v>
      </c>
    </row>
    <row r="6945" spans="7:8">
      <c r="G6945">
        <v>6938</v>
      </c>
      <c r="H6945">
        <f t="shared" ca="1" si="196"/>
        <v>3.9693110321998785E-2</v>
      </c>
    </row>
    <row r="6946" spans="7:8">
      <c r="G6946">
        <v>6939</v>
      </c>
      <c r="H6946">
        <f t="shared" ca="1" si="196"/>
        <v>2.9162111337479198E-2</v>
      </c>
    </row>
    <row r="6947" spans="7:8">
      <c r="G6947">
        <v>6940</v>
      </c>
      <c r="H6947">
        <f t="shared" ca="1" si="196"/>
        <v>3.6542221471702031E-2</v>
      </c>
    </row>
    <row r="6948" spans="7:8">
      <c r="G6948">
        <v>6941</v>
      </c>
      <c r="H6948">
        <f t="shared" ca="1" si="196"/>
        <v>5.9155801849649435E-2</v>
      </c>
    </row>
    <row r="6949" spans="7:8">
      <c r="G6949">
        <v>6942</v>
      </c>
      <c r="H6949">
        <f t="shared" ca="1" si="196"/>
        <v>-1.8014544717702478E-2</v>
      </c>
    </row>
    <row r="6950" spans="7:8">
      <c r="G6950">
        <v>6943</v>
      </c>
      <c r="H6950">
        <f t="shared" ca="1" si="196"/>
        <v>2.3114027871139642E-2</v>
      </c>
    </row>
    <row r="6951" spans="7:8">
      <c r="G6951">
        <v>6944</v>
      </c>
      <c r="H6951">
        <f t="shared" ca="1" si="196"/>
        <v>-3.9957071064101055E-2</v>
      </c>
    </row>
    <row r="6952" spans="7:8">
      <c r="G6952">
        <v>6945</v>
      </c>
      <c r="H6952">
        <f t="shared" ca="1" si="196"/>
        <v>1.0825648747609679E-2</v>
      </c>
    </row>
    <row r="6953" spans="7:8">
      <c r="G6953">
        <v>6946</v>
      </c>
      <c r="H6953">
        <f t="shared" ca="1" si="196"/>
        <v>-2.3985181854778567E-4</v>
      </c>
    </row>
    <row r="6954" spans="7:8">
      <c r="G6954">
        <v>6947</v>
      </c>
      <c r="H6954">
        <f t="shared" ca="1" si="196"/>
        <v>2.8980799242365931E-2</v>
      </c>
    </row>
    <row r="6955" spans="7:8">
      <c r="G6955">
        <v>6948</v>
      </c>
      <c r="H6955">
        <f t="shared" ca="1" si="196"/>
        <v>4.564644272645843E-3</v>
      </c>
    </row>
    <row r="6956" spans="7:8">
      <c r="G6956">
        <v>6949</v>
      </c>
      <c r="H6956">
        <f t="shared" ca="1" si="196"/>
        <v>6.7846396435397513E-2</v>
      </c>
    </row>
    <row r="6957" spans="7:8">
      <c r="G6957">
        <v>6950</v>
      </c>
      <c r="H6957">
        <f t="shared" ca="1" si="196"/>
        <v>3.1066442585522217E-4</v>
      </c>
    </row>
    <row r="6958" spans="7:8">
      <c r="G6958">
        <v>6951</v>
      </c>
      <c r="H6958">
        <f t="shared" ca="1" si="196"/>
        <v>3.1451436358706023E-2</v>
      </c>
    </row>
    <row r="6959" spans="7:8">
      <c r="G6959">
        <v>6952</v>
      </c>
      <c r="H6959">
        <f t="shared" ca="1" si="196"/>
        <v>-1.9641817255373496E-2</v>
      </c>
    </row>
    <row r="6960" spans="7:8">
      <c r="G6960">
        <v>6953</v>
      </c>
      <c r="H6960">
        <f t="shared" ca="1" si="196"/>
        <v>2.1322542791516932E-2</v>
      </c>
    </row>
    <row r="6961" spans="7:8">
      <c r="G6961">
        <v>6954</v>
      </c>
      <c r="H6961">
        <f t="shared" ca="1" si="196"/>
        <v>-1.4408087789378172E-2</v>
      </c>
    </row>
    <row r="6962" spans="7:8">
      <c r="G6962">
        <v>6955</v>
      </c>
      <c r="H6962">
        <f t="shared" ca="1" si="196"/>
        <v>-1.3839280531159209E-3</v>
      </c>
    </row>
    <row r="6963" spans="7:8">
      <c r="G6963">
        <v>6956</v>
      </c>
      <c r="H6963">
        <f t="shared" ca="1" si="196"/>
        <v>-2.1536702564363627E-2</v>
      </c>
    </row>
    <row r="6964" spans="7:8">
      <c r="G6964">
        <v>6957</v>
      </c>
      <c r="H6964">
        <f t="shared" ca="1" si="196"/>
        <v>-1.3270162084685811E-2</v>
      </c>
    </row>
    <row r="6965" spans="7:8">
      <c r="G6965">
        <v>6958</v>
      </c>
      <c r="H6965">
        <f t="shared" ca="1" si="196"/>
        <v>-2.4170194100772157E-2</v>
      </c>
    </row>
    <row r="6966" spans="7:8">
      <c r="G6966">
        <v>6959</v>
      </c>
      <c r="H6966">
        <f t="shared" ca="1" si="196"/>
        <v>1.2121529628211253E-2</v>
      </c>
    </row>
    <row r="6967" spans="7:8">
      <c r="G6967">
        <v>6960</v>
      </c>
      <c r="H6967">
        <f t="shared" ca="1" si="196"/>
        <v>1.4154455726354952E-2</v>
      </c>
    </row>
    <row r="6968" spans="7:8">
      <c r="G6968">
        <v>6961</v>
      </c>
      <c r="H6968">
        <f t="shared" ca="1" si="196"/>
        <v>2.500650941080429E-2</v>
      </c>
    </row>
    <row r="6969" spans="7:8">
      <c r="G6969">
        <v>6962</v>
      </c>
      <c r="H6969">
        <f t="shared" ca="1" si="196"/>
        <v>-1.2990995684685777E-2</v>
      </c>
    </row>
    <row r="6970" spans="7:8">
      <c r="G6970">
        <v>6963</v>
      </c>
      <c r="H6970">
        <f t="shared" ca="1" si="196"/>
        <v>4.7315718420045212E-3</v>
      </c>
    </row>
    <row r="6971" spans="7:8">
      <c r="G6971">
        <v>6964</v>
      </c>
      <c r="H6971">
        <f t="shared" ca="1" si="196"/>
        <v>-1.0503017165903546E-2</v>
      </c>
    </row>
    <row r="6972" spans="7:8">
      <c r="G6972">
        <v>6965</v>
      </c>
      <c r="H6972">
        <f t="shared" ca="1" si="196"/>
        <v>-9.2179212759047925E-3</v>
      </c>
    </row>
    <row r="6973" spans="7:8">
      <c r="G6973">
        <v>6966</v>
      </c>
      <c r="H6973">
        <f t="shared" ca="1" si="196"/>
        <v>3.7583425918174908E-2</v>
      </c>
    </row>
    <row r="6974" spans="7:8">
      <c r="G6974">
        <v>6967</v>
      </c>
      <c r="H6974">
        <f t="shared" ca="1" si="196"/>
        <v>1.7705046100867594E-2</v>
      </c>
    </row>
    <row r="6975" spans="7:8">
      <c r="G6975">
        <v>6968</v>
      </c>
      <c r="H6975">
        <f t="shared" ca="1" si="196"/>
        <v>4.8847327171421741E-2</v>
      </c>
    </row>
    <row r="6976" spans="7:8">
      <c r="G6976">
        <v>6969</v>
      </c>
      <c r="H6976">
        <f t="shared" ca="1" si="196"/>
        <v>-3.1469207033560619E-2</v>
      </c>
    </row>
    <row r="6977" spans="7:8">
      <c r="G6977">
        <v>6970</v>
      </c>
      <c r="H6977">
        <f t="shared" ca="1" si="196"/>
        <v>-4.0596726615625231E-2</v>
      </c>
    </row>
    <row r="6978" spans="7:8">
      <c r="G6978">
        <v>6971</v>
      </c>
      <c r="H6978">
        <f t="shared" ca="1" si="196"/>
        <v>2.262940294383918E-2</v>
      </c>
    </row>
    <row r="6979" spans="7:8">
      <c r="G6979">
        <v>6972</v>
      </c>
      <c r="H6979">
        <f t="shared" ca="1" si="196"/>
        <v>-2.0042688172989518E-2</v>
      </c>
    </row>
    <row r="6980" spans="7:8">
      <c r="G6980">
        <v>6973</v>
      </c>
      <c r="H6980">
        <f t="shared" ca="1" si="196"/>
        <v>-1.7794698806360476E-2</v>
      </c>
    </row>
    <row r="6981" spans="7:8">
      <c r="G6981">
        <v>6974</v>
      </c>
      <c r="H6981">
        <f t="shared" ca="1" si="196"/>
        <v>8.8499220570746797E-3</v>
      </c>
    </row>
    <row r="6982" spans="7:8">
      <c r="G6982">
        <v>6975</v>
      </c>
      <c r="H6982">
        <f t="shared" ca="1" si="196"/>
        <v>1.8623654539758495E-2</v>
      </c>
    </row>
    <row r="6983" spans="7:8">
      <c r="G6983">
        <v>6976</v>
      </c>
      <c r="H6983">
        <f t="shared" ca="1" si="196"/>
        <v>7.4353962934750134E-2</v>
      </c>
    </row>
    <row r="6984" spans="7:8">
      <c r="G6984">
        <v>6977</v>
      </c>
      <c r="H6984">
        <f t="shared" ca="1" si="196"/>
        <v>-1.992595202433331E-2</v>
      </c>
    </row>
    <row r="6985" spans="7:8">
      <c r="G6985">
        <v>6978</v>
      </c>
      <c r="H6985">
        <f t="shared" ref="H6985:H7048" ca="1" si="197">_xlfn.NORM.INV(RAND(),N$9,N$10)</f>
        <v>1.5117808926255112E-2</v>
      </c>
    </row>
    <row r="6986" spans="7:8">
      <c r="G6986">
        <v>6979</v>
      </c>
      <c r="H6986">
        <f t="shared" ca="1" si="197"/>
        <v>-1.1624498595722964E-3</v>
      </c>
    </row>
    <row r="6987" spans="7:8">
      <c r="G6987">
        <v>6980</v>
      </c>
      <c r="H6987">
        <f t="shared" ca="1" si="197"/>
        <v>-2.4606792088368093E-2</v>
      </c>
    </row>
    <row r="6988" spans="7:8">
      <c r="G6988">
        <v>6981</v>
      </c>
      <c r="H6988">
        <f t="shared" ca="1" si="197"/>
        <v>8.4204623417670349E-3</v>
      </c>
    </row>
    <row r="6989" spans="7:8">
      <c r="G6989">
        <v>6982</v>
      </c>
      <c r="H6989">
        <f t="shared" ca="1" si="197"/>
        <v>6.9023936927849116E-3</v>
      </c>
    </row>
    <row r="6990" spans="7:8">
      <c r="G6990">
        <v>6983</v>
      </c>
      <c r="H6990">
        <f t="shared" ca="1" si="197"/>
        <v>-2.4443113768820721E-2</v>
      </c>
    </row>
    <row r="6991" spans="7:8">
      <c r="G6991">
        <v>6984</v>
      </c>
      <c r="H6991">
        <f t="shared" ca="1" si="197"/>
        <v>2.3989848550836747E-3</v>
      </c>
    </row>
    <row r="6992" spans="7:8">
      <c r="G6992">
        <v>6985</v>
      </c>
      <c r="H6992">
        <f t="shared" ca="1" si="197"/>
        <v>4.0169911479126429E-2</v>
      </c>
    </row>
    <row r="6993" spans="7:8">
      <c r="G6993">
        <v>6986</v>
      </c>
      <c r="H6993">
        <f t="shared" ca="1" si="197"/>
        <v>2.1224669585312651E-3</v>
      </c>
    </row>
    <row r="6994" spans="7:8">
      <c r="G6994">
        <v>6987</v>
      </c>
      <c r="H6994">
        <f t="shared" ca="1" si="197"/>
        <v>-5.247486687446673E-2</v>
      </c>
    </row>
    <row r="6995" spans="7:8">
      <c r="G6995">
        <v>6988</v>
      </c>
      <c r="H6995">
        <f t="shared" ca="1" si="197"/>
        <v>-3.3857437258054561E-2</v>
      </c>
    </row>
    <row r="6996" spans="7:8">
      <c r="G6996">
        <v>6989</v>
      </c>
      <c r="H6996">
        <f t="shared" ca="1" si="197"/>
        <v>3.6436173347448593E-2</v>
      </c>
    </row>
    <row r="6997" spans="7:8">
      <c r="G6997">
        <v>6990</v>
      </c>
      <c r="H6997">
        <f t="shared" ca="1" si="197"/>
        <v>-2.81234939888136E-2</v>
      </c>
    </row>
    <row r="6998" spans="7:8">
      <c r="G6998">
        <v>6991</v>
      </c>
      <c r="H6998">
        <f t="shared" ca="1" si="197"/>
        <v>-6.0400766312338318E-3</v>
      </c>
    </row>
    <row r="6999" spans="7:8">
      <c r="G6999">
        <v>6992</v>
      </c>
      <c r="H6999">
        <f t="shared" ca="1" si="197"/>
        <v>-1.292053522865114E-2</v>
      </c>
    </row>
    <row r="7000" spans="7:8">
      <c r="G7000">
        <v>6993</v>
      </c>
      <c r="H7000">
        <f t="shared" ca="1" si="197"/>
        <v>4.1560667742772207E-2</v>
      </c>
    </row>
    <row r="7001" spans="7:8">
      <c r="G7001">
        <v>6994</v>
      </c>
      <c r="H7001">
        <f t="shared" ca="1" si="197"/>
        <v>9.2641900812645804E-3</v>
      </c>
    </row>
    <row r="7002" spans="7:8">
      <c r="G7002">
        <v>6995</v>
      </c>
      <c r="H7002">
        <f t="shared" ca="1" si="197"/>
        <v>6.2776125898003063E-2</v>
      </c>
    </row>
    <row r="7003" spans="7:8">
      <c r="G7003">
        <v>6996</v>
      </c>
      <c r="H7003">
        <f t="shared" ca="1" si="197"/>
        <v>-1.2796732221792593E-2</v>
      </c>
    </row>
    <row r="7004" spans="7:8">
      <c r="G7004">
        <v>6997</v>
      </c>
      <c r="H7004">
        <f t="shared" ca="1" si="197"/>
        <v>-5.0504347261707237E-2</v>
      </c>
    </row>
    <row r="7005" spans="7:8">
      <c r="G7005">
        <v>6998</v>
      </c>
      <c r="H7005">
        <f t="shared" ca="1" si="197"/>
        <v>-2.5957640268340125E-2</v>
      </c>
    </row>
    <row r="7006" spans="7:8">
      <c r="G7006">
        <v>6999</v>
      </c>
      <c r="H7006">
        <f t="shared" ca="1" si="197"/>
        <v>-2.9919071191974272E-2</v>
      </c>
    </row>
    <row r="7007" spans="7:8">
      <c r="G7007">
        <v>7000</v>
      </c>
      <c r="H7007">
        <f t="shared" ca="1" si="197"/>
        <v>-3.3523671031252048E-2</v>
      </c>
    </row>
    <row r="7008" spans="7:8">
      <c r="G7008">
        <v>7001</v>
      </c>
      <c r="H7008">
        <f t="shared" ca="1" si="197"/>
        <v>-8.7972165429497928E-3</v>
      </c>
    </row>
    <row r="7009" spans="7:8">
      <c r="G7009">
        <v>7002</v>
      </c>
      <c r="H7009">
        <f t="shared" ca="1" si="197"/>
        <v>2.862383475519694E-2</v>
      </c>
    </row>
    <row r="7010" spans="7:8">
      <c r="G7010">
        <v>7003</v>
      </c>
      <c r="H7010">
        <f t="shared" ca="1" si="197"/>
        <v>3.8285891009499376E-2</v>
      </c>
    </row>
    <row r="7011" spans="7:8">
      <c r="G7011">
        <v>7004</v>
      </c>
      <c r="H7011">
        <f t="shared" ca="1" si="197"/>
        <v>-6.2468208246961525E-2</v>
      </c>
    </row>
    <row r="7012" spans="7:8">
      <c r="G7012">
        <v>7005</v>
      </c>
      <c r="H7012">
        <f t="shared" ca="1" si="197"/>
        <v>-3.610196124645413E-2</v>
      </c>
    </row>
    <row r="7013" spans="7:8">
      <c r="G7013">
        <v>7006</v>
      </c>
      <c r="H7013">
        <f t="shared" ca="1" si="197"/>
        <v>3.5448571154171146E-2</v>
      </c>
    </row>
    <row r="7014" spans="7:8">
      <c r="G7014">
        <v>7007</v>
      </c>
      <c r="H7014">
        <f t="shared" ca="1" si="197"/>
        <v>-6.8971597124988125E-3</v>
      </c>
    </row>
    <row r="7015" spans="7:8">
      <c r="G7015">
        <v>7008</v>
      </c>
      <c r="H7015">
        <f t="shared" ca="1" si="197"/>
        <v>-1.8859114422040999E-2</v>
      </c>
    </row>
    <row r="7016" spans="7:8">
      <c r="G7016">
        <v>7009</v>
      </c>
      <c r="H7016">
        <f t="shared" ca="1" si="197"/>
        <v>-1.2251095157749178E-2</v>
      </c>
    </row>
    <row r="7017" spans="7:8">
      <c r="G7017">
        <v>7010</v>
      </c>
      <c r="H7017">
        <f t="shared" ca="1" si="197"/>
        <v>-4.1720963752673014E-2</v>
      </c>
    </row>
    <row r="7018" spans="7:8">
      <c r="G7018">
        <v>7011</v>
      </c>
      <c r="H7018">
        <f t="shared" ca="1" si="197"/>
        <v>-6.254653651584458E-3</v>
      </c>
    </row>
    <row r="7019" spans="7:8">
      <c r="G7019">
        <v>7012</v>
      </c>
      <c r="H7019">
        <f t="shared" ca="1" si="197"/>
        <v>-2.8755809488842057E-2</v>
      </c>
    </row>
    <row r="7020" spans="7:8">
      <c r="G7020">
        <v>7013</v>
      </c>
      <c r="H7020">
        <f t="shared" ca="1" si="197"/>
        <v>4.9209403173330182E-2</v>
      </c>
    </row>
    <row r="7021" spans="7:8">
      <c r="G7021">
        <v>7014</v>
      </c>
      <c r="H7021">
        <f t="shared" ca="1" si="197"/>
        <v>7.531625230681886E-3</v>
      </c>
    </row>
    <row r="7022" spans="7:8">
      <c r="G7022">
        <v>7015</v>
      </c>
      <c r="H7022">
        <f t="shared" ca="1" si="197"/>
        <v>-1.4907648502173782E-2</v>
      </c>
    </row>
    <row r="7023" spans="7:8">
      <c r="G7023">
        <v>7016</v>
      </c>
      <c r="H7023">
        <f t="shared" ca="1" si="197"/>
        <v>9.8097739995944549E-3</v>
      </c>
    </row>
    <row r="7024" spans="7:8">
      <c r="G7024">
        <v>7017</v>
      </c>
      <c r="H7024">
        <f t="shared" ca="1" si="197"/>
        <v>-1.4946778703806646E-2</v>
      </c>
    </row>
    <row r="7025" spans="7:8">
      <c r="G7025">
        <v>7018</v>
      </c>
      <c r="H7025">
        <f t="shared" ca="1" si="197"/>
        <v>-1.6952324211738246E-2</v>
      </c>
    </row>
    <row r="7026" spans="7:8">
      <c r="G7026">
        <v>7019</v>
      </c>
      <c r="H7026">
        <f t="shared" ca="1" si="197"/>
        <v>1.6834579638621585E-2</v>
      </c>
    </row>
    <row r="7027" spans="7:8">
      <c r="G7027">
        <v>7020</v>
      </c>
      <c r="H7027">
        <f t="shared" ca="1" si="197"/>
        <v>-3.1965210522245019E-2</v>
      </c>
    </row>
    <row r="7028" spans="7:8">
      <c r="G7028">
        <v>7021</v>
      </c>
      <c r="H7028">
        <f t="shared" ca="1" si="197"/>
        <v>2.6233885512144731E-2</v>
      </c>
    </row>
    <row r="7029" spans="7:8">
      <c r="G7029">
        <v>7022</v>
      </c>
      <c r="H7029">
        <f t="shared" ca="1" si="197"/>
        <v>1.1157925724688151E-2</v>
      </c>
    </row>
    <row r="7030" spans="7:8">
      <c r="G7030">
        <v>7023</v>
      </c>
      <c r="H7030">
        <f t="shared" ca="1" si="197"/>
        <v>9.9618552659417048E-3</v>
      </c>
    </row>
    <row r="7031" spans="7:8">
      <c r="G7031">
        <v>7024</v>
      </c>
      <c r="H7031">
        <f t="shared" ca="1" si="197"/>
        <v>-1.3842071672013394E-2</v>
      </c>
    </row>
    <row r="7032" spans="7:8">
      <c r="G7032">
        <v>7025</v>
      </c>
      <c r="H7032">
        <f t="shared" ca="1" si="197"/>
        <v>-5.683508531276138E-2</v>
      </c>
    </row>
    <row r="7033" spans="7:8">
      <c r="G7033">
        <v>7026</v>
      </c>
      <c r="H7033">
        <f t="shared" ca="1" si="197"/>
        <v>-2.9961643314416614E-2</v>
      </c>
    </row>
    <row r="7034" spans="7:8">
      <c r="G7034">
        <v>7027</v>
      </c>
      <c r="H7034">
        <f t="shared" ca="1" si="197"/>
        <v>-1.5459199002562976E-2</v>
      </c>
    </row>
    <row r="7035" spans="7:8">
      <c r="G7035">
        <v>7028</v>
      </c>
      <c r="H7035">
        <f t="shared" ca="1" si="197"/>
        <v>-1.1492723488677479E-2</v>
      </c>
    </row>
    <row r="7036" spans="7:8">
      <c r="G7036">
        <v>7029</v>
      </c>
      <c r="H7036">
        <f t="shared" ca="1" si="197"/>
        <v>-4.340758583468679E-2</v>
      </c>
    </row>
    <row r="7037" spans="7:8">
      <c r="G7037">
        <v>7030</v>
      </c>
      <c r="H7037">
        <f t="shared" ca="1" si="197"/>
        <v>-7.141824664965904E-2</v>
      </c>
    </row>
    <row r="7038" spans="7:8">
      <c r="G7038">
        <v>7031</v>
      </c>
      <c r="H7038">
        <f t="shared" ca="1" si="197"/>
        <v>-9.6857136030654399E-3</v>
      </c>
    </row>
    <row r="7039" spans="7:8">
      <c r="G7039">
        <v>7032</v>
      </c>
      <c r="H7039">
        <f t="shared" ca="1" si="197"/>
        <v>-2.8114481857936847E-2</v>
      </c>
    </row>
    <row r="7040" spans="7:8">
      <c r="G7040">
        <v>7033</v>
      </c>
      <c r="H7040">
        <f t="shared" ca="1" si="197"/>
        <v>-2.3291466526439275E-4</v>
      </c>
    </row>
    <row r="7041" spans="7:8">
      <c r="G7041">
        <v>7034</v>
      </c>
      <c r="H7041">
        <f t="shared" ca="1" si="197"/>
        <v>-2.2371365743179632E-3</v>
      </c>
    </row>
    <row r="7042" spans="7:8">
      <c r="G7042">
        <v>7035</v>
      </c>
      <c r="H7042">
        <f t="shared" ca="1" si="197"/>
        <v>-9.0740819057134423E-2</v>
      </c>
    </row>
    <row r="7043" spans="7:8">
      <c r="G7043">
        <v>7036</v>
      </c>
      <c r="H7043">
        <f t="shared" ca="1" si="197"/>
        <v>1.4553927956144259E-2</v>
      </c>
    </row>
    <row r="7044" spans="7:8">
      <c r="G7044">
        <v>7037</v>
      </c>
      <c r="H7044">
        <f t="shared" ca="1" si="197"/>
        <v>4.0160332018952284E-2</v>
      </c>
    </row>
    <row r="7045" spans="7:8">
      <c r="G7045">
        <v>7038</v>
      </c>
      <c r="H7045">
        <f t="shared" ca="1" si="197"/>
        <v>-6.0006659966983671E-2</v>
      </c>
    </row>
    <row r="7046" spans="7:8">
      <c r="G7046">
        <v>7039</v>
      </c>
      <c r="H7046">
        <f t="shared" ca="1" si="197"/>
        <v>-4.2570034329482724E-3</v>
      </c>
    </row>
    <row r="7047" spans="7:8">
      <c r="G7047">
        <v>7040</v>
      </c>
      <c r="H7047">
        <f t="shared" ca="1" si="197"/>
        <v>-2.6300133329813673E-2</v>
      </c>
    </row>
    <row r="7048" spans="7:8">
      <c r="G7048">
        <v>7041</v>
      </c>
      <c r="H7048">
        <f t="shared" ca="1" si="197"/>
        <v>-2.7699274443594289E-2</v>
      </c>
    </row>
    <row r="7049" spans="7:8">
      <c r="G7049">
        <v>7042</v>
      </c>
      <c r="H7049">
        <f t="shared" ref="H7049:H7112" ca="1" si="198">_xlfn.NORM.INV(RAND(),N$9,N$10)</f>
        <v>-2.5706684541921269E-2</v>
      </c>
    </row>
    <row r="7050" spans="7:8">
      <c r="G7050">
        <v>7043</v>
      </c>
      <c r="H7050">
        <f t="shared" ca="1" si="198"/>
        <v>2.5125104212729682E-3</v>
      </c>
    </row>
    <row r="7051" spans="7:8">
      <c r="G7051">
        <v>7044</v>
      </c>
      <c r="H7051">
        <f t="shared" ca="1" si="198"/>
        <v>-3.0910692977592472E-2</v>
      </c>
    </row>
    <row r="7052" spans="7:8">
      <c r="G7052">
        <v>7045</v>
      </c>
      <c r="H7052">
        <f t="shared" ca="1" si="198"/>
        <v>2.9560114097827643E-3</v>
      </c>
    </row>
    <row r="7053" spans="7:8">
      <c r="G7053">
        <v>7046</v>
      </c>
      <c r="H7053">
        <f t="shared" ca="1" si="198"/>
        <v>-3.4063706056856123E-2</v>
      </c>
    </row>
    <row r="7054" spans="7:8">
      <c r="G7054">
        <v>7047</v>
      </c>
      <c r="H7054">
        <f t="shared" ca="1" si="198"/>
        <v>5.0106565573414009E-2</v>
      </c>
    </row>
    <row r="7055" spans="7:8">
      <c r="G7055">
        <v>7048</v>
      </c>
      <c r="H7055">
        <f t="shared" ca="1" si="198"/>
        <v>-2.1988785558133911E-2</v>
      </c>
    </row>
    <row r="7056" spans="7:8">
      <c r="G7056">
        <v>7049</v>
      </c>
      <c r="H7056">
        <f t="shared" ca="1" si="198"/>
        <v>1.5929999035636164E-2</v>
      </c>
    </row>
    <row r="7057" spans="7:8">
      <c r="G7057">
        <v>7050</v>
      </c>
      <c r="H7057">
        <f t="shared" ca="1" si="198"/>
        <v>-6.106827749956749E-3</v>
      </c>
    </row>
    <row r="7058" spans="7:8">
      <c r="G7058">
        <v>7051</v>
      </c>
      <c r="H7058">
        <f t="shared" ca="1" si="198"/>
        <v>-3.4819833716096725E-2</v>
      </c>
    </row>
    <row r="7059" spans="7:8">
      <c r="G7059">
        <v>7052</v>
      </c>
      <c r="H7059">
        <f t="shared" ca="1" si="198"/>
        <v>-5.3147201282319929E-3</v>
      </c>
    </row>
    <row r="7060" spans="7:8">
      <c r="G7060">
        <v>7053</v>
      </c>
      <c r="H7060">
        <f t="shared" ca="1" si="198"/>
        <v>1.3418659574765386E-2</v>
      </c>
    </row>
    <row r="7061" spans="7:8">
      <c r="G7061">
        <v>7054</v>
      </c>
      <c r="H7061">
        <f t="shared" ca="1" si="198"/>
        <v>-1.7303600634109035E-2</v>
      </c>
    </row>
    <row r="7062" spans="7:8">
      <c r="G7062">
        <v>7055</v>
      </c>
      <c r="H7062">
        <f t="shared" ca="1" si="198"/>
        <v>4.6533845369195768E-2</v>
      </c>
    </row>
    <row r="7063" spans="7:8">
      <c r="G7063">
        <v>7056</v>
      </c>
      <c r="H7063">
        <f t="shared" ca="1" si="198"/>
        <v>-1.3606557748078209E-2</v>
      </c>
    </row>
    <row r="7064" spans="7:8">
      <c r="G7064">
        <v>7057</v>
      </c>
      <c r="H7064">
        <f t="shared" ca="1" si="198"/>
        <v>-1.7337195584115069E-2</v>
      </c>
    </row>
    <row r="7065" spans="7:8">
      <c r="G7065">
        <v>7058</v>
      </c>
      <c r="H7065">
        <f t="shared" ca="1" si="198"/>
        <v>-1.1987082734957136E-2</v>
      </c>
    </row>
    <row r="7066" spans="7:8">
      <c r="G7066">
        <v>7059</v>
      </c>
      <c r="H7066">
        <f t="shared" ca="1" si="198"/>
        <v>-5.0523166325035389E-2</v>
      </c>
    </row>
    <row r="7067" spans="7:8">
      <c r="G7067">
        <v>7060</v>
      </c>
      <c r="H7067">
        <f t="shared" ca="1" si="198"/>
        <v>-2.7351039655633846E-2</v>
      </c>
    </row>
    <row r="7068" spans="7:8">
      <c r="G7068">
        <v>7061</v>
      </c>
      <c r="H7068">
        <f t="shared" ca="1" si="198"/>
        <v>-4.0293330929728165E-2</v>
      </c>
    </row>
    <row r="7069" spans="7:8">
      <c r="G7069">
        <v>7062</v>
      </c>
      <c r="H7069">
        <f t="shared" ca="1" si="198"/>
        <v>-8.1645202167183895E-3</v>
      </c>
    </row>
    <row r="7070" spans="7:8">
      <c r="G7070">
        <v>7063</v>
      </c>
      <c r="H7070">
        <f t="shared" ca="1" si="198"/>
        <v>-3.6224069313284965E-2</v>
      </c>
    </row>
    <row r="7071" spans="7:8">
      <c r="G7071">
        <v>7064</v>
      </c>
      <c r="H7071">
        <f t="shared" ca="1" si="198"/>
        <v>1.0590042054305025E-2</v>
      </c>
    </row>
    <row r="7072" spans="7:8">
      <c r="G7072">
        <v>7065</v>
      </c>
      <c r="H7072">
        <f t="shared" ca="1" si="198"/>
        <v>-2.5603768718736764E-2</v>
      </c>
    </row>
    <row r="7073" spans="7:8">
      <c r="G7073">
        <v>7066</v>
      </c>
      <c r="H7073">
        <f t="shared" ca="1" si="198"/>
        <v>-3.8920656034500935E-2</v>
      </c>
    </row>
    <row r="7074" spans="7:8">
      <c r="G7074">
        <v>7067</v>
      </c>
      <c r="H7074">
        <f t="shared" ca="1" si="198"/>
        <v>2.7504775741822407E-3</v>
      </c>
    </row>
    <row r="7075" spans="7:8">
      <c r="G7075">
        <v>7068</v>
      </c>
      <c r="H7075">
        <f t="shared" ca="1" si="198"/>
        <v>3.5529685969468254E-2</v>
      </c>
    </row>
    <row r="7076" spans="7:8">
      <c r="G7076">
        <v>7069</v>
      </c>
      <c r="H7076">
        <f t="shared" ca="1" si="198"/>
        <v>-1.0719942154098114E-2</v>
      </c>
    </row>
    <row r="7077" spans="7:8">
      <c r="G7077">
        <v>7070</v>
      </c>
      <c r="H7077">
        <f t="shared" ca="1" si="198"/>
        <v>4.1511241113397369E-3</v>
      </c>
    </row>
    <row r="7078" spans="7:8">
      <c r="G7078">
        <v>7071</v>
      </c>
      <c r="H7078">
        <f t="shared" ca="1" si="198"/>
        <v>3.2086911266419334E-2</v>
      </c>
    </row>
    <row r="7079" spans="7:8">
      <c r="G7079">
        <v>7072</v>
      </c>
      <c r="H7079">
        <f t="shared" ca="1" si="198"/>
        <v>-3.0094648687442421E-2</v>
      </c>
    </row>
    <row r="7080" spans="7:8">
      <c r="G7080">
        <v>7073</v>
      </c>
      <c r="H7080">
        <f t="shared" ca="1" si="198"/>
        <v>1.279303945879239E-2</v>
      </c>
    </row>
    <row r="7081" spans="7:8">
      <c r="G7081">
        <v>7074</v>
      </c>
      <c r="H7081">
        <f t="shared" ca="1" si="198"/>
        <v>4.7978950872335002E-2</v>
      </c>
    </row>
    <row r="7082" spans="7:8">
      <c r="G7082">
        <v>7075</v>
      </c>
      <c r="H7082">
        <f t="shared" ca="1" si="198"/>
        <v>3.8291192574881922E-2</v>
      </c>
    </row>
    <row r="7083" spans="7:8">
      <c r="G7083">
        <v>7076</v>
      </c>
      <c r="H7083">
        <f t="shared" ca="1" si="198"/>
        <v>-4.1055932116671329E-3</v>
      </c>
    </row>
    <row r="7084" spans="7:8">
      <c r="G7084">
        <v>7077</v>
      </c>
      <c r="H7084">
        <f t="shared" ca="1" si="198"/>
        <v>-2.1093748379037467E-2</v>
      </c>
    </row>
    <row r="7085" spans="7:8">
      <c r="G7085">
        <v>7078</v>
      </c>
      <c r="H7085">
        <f t="shared" ca="1" si="198"/>
        <v>-2.7868021350505031E-2</v>
      </c>
    </row>
    <row r="7086" spans="7:8">
      <c r="G7086">
        <v>7079</v>
      </c>
      <c r="H7086">
        <f t="shared" ca="1" si="198"/>
        <v>-3.8387330244080135E-2</v>
      </c>
    </row>
    <row r="7087" spans="7:8">
      <c r="G7087">
        <v>7080</v>
      </c>
      <c r="H7087">
        <f t="shared" ca="1" si="198"/>
        <v>-5.3815428424066947E-2</v>
      </c>
    </row>
    <row r="7088" spans="7:8">
      <c r="G7088">
        <v>7081</v>
      </c>
      <c r="H7088">
        <f t="shared" ca="1" si="198"/>
        <v>-6.3711328515794812E-3</v>
      </c>
    </row>
    <row r="7089" spans="7:8">
      <c r="G7089">
        <v>7082</v>
      </c>
      <c r="H7089">
        <f t="shared" ca="1" si="198"/>
        <v>-1.4536110074283775E-2</v>
      </c>
    </row>
    <row r="7090" spans="7:8">
      <c r="G7090">
        <v>7083</v>
      </c>
      <c r="H7090">
        <f t="shared" ca="1" si="198"/>
        <v>8.9375659772352647E-3</v>
      </c>
    </row>
    <row r="7091" spans="7:8">
      <c r="G7091">
        <v>7084</v>
      </c>
      <c r="H7091">
        <f t="shared" ca="1" si="198"/>
        <v>-4.8676544302548225E-2</v>
      </c>
    </row>
    <row r="7092" spans="7:8">
      <c r="G7092">
        <v>7085</v>
      </c>
      <c r="H7092">
        <f t="shared" ca="1" si="198"/>
        <v>-3.8475398367174798E-2</v>
      </c>
    </row>
    <row r="7093" spans="7:8">
      <c r="G7093">
        <v>7086</v>
      </c>
      <c r="H7093">
        <f t="shared" ca="1" si="198"/>
        <v>3.7418097077661173E-2</v>
      </c>
    </row>
    <row r="7094" spans="7:8">
      <c r="G7094">
        <v>7087</v>
      </c>
      <c r="H7094">
        <f t="shared" ca="1" si="198"/>
        <v>6.8181249271548713E-2</v>
      </c>
    </row>
    <row r="7095" spans="7:8">
      <c r="G7095">
        <v>7088</v>
      </c>
      <c r="H7095">
        <f t="shared" ca="1" si="198"/>
        <v>1.921251268636584E-2</v>
      </c>
    </row>
    <row r="7096" spans="7:8">
      <c r="G7096">
        <v>7089</v>
      </c>
      <c r="H7096">
        <f t="shared" ca="1" si="198"/>
        <v>-1.1010351086189555E-2</v>
      </c>
    </row>
    <row r="7097" spans="7:8">
      <c r="G7097">
        <v>7090</v>
      </c>
      <c r="H7097">
        <f t="shared" ca="1" si="198"/>
        <v>2.9555561255465875E-2</v>
      </c>
    </row>
    <row r="7098" spans="7:8">
      <c r="G7098">
        <v>7091</v>
      </c>
      <c r="H7098">
        <f t="shared" ca="1" si="198"/>
        <v>3.5340488444619163E-3</v>
      </c>
    </row>
    <row r="7099" spans="7:8">
      <c r="G7099">
        <v>7092</v>
      </c>
      <c r="H7099">
        <f t="shared" ca="1" si="198"/>
        <v>-3.0360008077469958E-2</v>
      </c>
    </row>
    <row r="7100" spans="7:8">
      <c r="G7100">
        <v>7093</v>
      </c>
      <c r="H7100">
        <f t="shared" ca="1" si="198"/>
        <v>3.9638610143888503E-2</v>
      </c>
    </row>
    <row r="7101" spans="7:8">
      <c r="G7101">
        <v>7094</v>
      </c>
      <c r="H7101">
        <f t="shared" ca="1" si="198"/>
        <v>1.2966695542229888E-2</v>
      </c>
    </row>
    <row r="7102" spans="7:8">
      <c r="G7102">
        <v>7095</v>
      </c>
      <c r="H7102">
        <f t="shared" ca="1" si="198"/>
        <v>6.2998507093362244E-2</v>
      </c>
    </row>
    <row r="7103" spans="7:8">
      <c r="G7103">
        <v>7096</v>
      </c>
      <c r="H7103">
        <f t="shared" ca="1" si="198"/>
        <v>-4.7198858089295713E-2</v>
      </c>
    </row>
    <row r="7104" spans="7:8">
      <c r="G7104">
        <v>7097</v>
      </c>
      <c r="H7104">
        <f t="shared" ca="1" si="198"/>
        <v>5.2632865382066747E-2</v>
      </c>
    </row>
    <row r="7105" spans="7:8">
      <c r="G7105">
        <v>7098</v>
      </c>
      <c r="H7105">
        <f t="shared" ca="1" si="198"/>
        <v>5.5935827323225764E-3</v>
      </c>
    </row>
    <row r="7106" spans="7:8">
      <c r="G7106">
        <v>7099</v>
      </c>
      <c r="H7106">
        <f t="shared" ca="1" si="198"/>
        <v>4.8572174210058479E-3</v>
      </c>
    </row>
    <row r="7107" spans="7:8">
      <c r="G7107">
        <v>7100</v>
      </c>
      <c r="H7107">
        <f t="shared" ca="1" si="198"/>
        <v>-4.7950130006435977E-2</v>
      </c>
    </row>
    <row r="7108" spans="7:8">
      <c r="G7108">
        <v>7101</v>
      </c>
      <c r="H7108">
        <f t="shared" ca="1" si="198"/>
        <v>-4.8375113363866212E-2</v>
      </c>
    </row>
    <row r="7109" spans="7:8">
      <c r="G7109">
        <v>7102</v>
      </c>
      <c r="H7109">
        <f t="shared" ca="1" si="198"/>
        <v>-2.1807604298460685E-2</v>
      </c>
    </row>
    <row r="7110" spans="7:8">
      <c r="G7110">
        <v>7103</v>
      </c>
      <c r="H7110">
        <f t="shared" ca="1" si="198"/>
        <v>2.7710896606528892E-2</v>
      </c>
    </row>
    <row r="7111" spans="7:8">
      <c r="G7111">
        <v>7104</v>
      </c>
      <c r="H7111">
        <f t="shared" ca="1" si="198"/>
        <v>-8.8281538457374402E-3</v>
      </c>
    </row>
    <row r="7112" spans="7:8">
      <c r="G7112">
        <v>7105</v>
      </c>
      <c r="H7112">
        <f t="shared" ca="1" si="198"/>
        <v>-1.3280083982052772E-2</v>
      </c>
    </row>
    <row r="7113" spans="7:8">
      <c r="G7113">
        <v>7106</v>
      </c>
      <c r="H7113">
        <f t="shared" ref="H7113:H7176" ca="1" si="199">_xlfn.NORM.INV(RAND(),N$9,N$10)</f>
        <v>1.331671281632649E-2</v>
      </c>
    </row>
    <row r="7114" spans="7:8">
      <c r="G7114">
        <v>7107</v>
      </c>
      <c r="H7114">
        <f t="shared" ca="1" si="199"/>
        <v>-2.4544542370357154E-2</v>
      </c>
    </row>
    <row r="7115" spans="7:8">
      <c r="G7115">
        <v>7108</v>
      </c>
      <c r="H7115">
        <f t="shared" ca="1" si="199"/>
        <v>-1.7120704677113543E-2</v>
      </c>
    </row>
    <row r="7116" spans="7:8">
      <c r="G7116">
        <v>7109</v>
      </c>
      <c r="H7116">
        <f t="shared" ca="1" si="199"/>
        <v>1.2086014382759044E-4</v>
      </c>
    </row>
    <row r="7117" spans="7:8">
      <c r="G7117">
        <v>7110</v>
      </c>
      <c r="H7117">
        <f t="shared" ca="1" si="199"/>
        <v>3.2571223208994977E-2</v>
      </c>
    </row>
    <row r="7118" spans="7:8">
      <c r="G7118">
        <v>7111</v>
      </c>
      <c r="H7118">
        <f t="shared" ca="1" si="199"/>
        <v>5.1740526137915397E-4</v>
      </c>
    </row>
    <row r="7119" spans="7:8">
      <c r="G7119">
        <v>7112</v>
      </c>
      <c r="H7119">
        <f t="shared" ca="1" si="199"/>
        <v>1.7955750411071333E-2</v>
      </c>
    </row>
    <row r="7120" spans="7:8">
      <c r="G7120">
        <v>7113</v>
      </c>
      <c r="H7120">
        <f t="shared" ca="1" si="199"/>
        <v>1.833071880129571E-2</v>
      </c>
    </row>
    <row r="7121" spans="7:8">
      <c r="G7121">
        <v>7114</v>
      </c>
      <c r="H7121">
        <f t="shared" ca="1" si="199"/>
        <v>2.9985590399731192E-2</v>
      </c>
    </row>
    <row r="7122" spans="7:8">
      <c r="G7122">
        <v>7115</v>
      </c>
      <c r="H7122">
        <f t="shared" ca="1" si="199"/>
        <v>-3.3469287944181948E-2</v>
      </c>
    </row>
    <row r="7123" spans="7:8">
      <c r="G7123">
        <v>7116</v>
      </c>
      <c r="H7123">
        <f t="shared" ca="1" si="199"/>
        <v>-1.2521619191034773E-2</v>
      </c>
    </row>
    <row r="7124" spans="7:8">
      <c r="G7124">
        <v>7117</v>
      </c>
      <c r="H7124">
        <f t="shared" ca="1" si="199"/>
        <v>-1.807125409133021E-3</v>
      </c>
    </row>
    <row r="7125" spans="7:8">
      <c r="G7125">
        <v>7118</v>
      </c>
      <c r="H7125">
        <f t="shared" ca="1" si="199"/>
        <v>-4.2422935293182848E-2</v>
      </c>
    </row>
    <row r="7126" spans="7:8">
      <c r="G7126">
        <v>7119</v>
      </c>
      <c r="H7126">
        <f t="shared" ca="1" si="199"/>
        <v>4.5170167936440016E-3</v>
      </c>
    </row>
    <row r="7127" spans="7:8">
      <c r="G7127">
        <v>7120</v>
      </c>
      <c r="H7127">
        <f t="shared" ca="1" si="199"/>
        <v>7.3840918733474398E-2</v>
      </c>
    </row>
    <row r="7128" spans="7:8">
      <c r="G7128">
        <v>7121</v>
      </c>
      <c r="H7128">
        <f t="shared" ca="1" si="199"/>
        <v>-6.009250903555334E-2</v>
      </c>
    </row>
    <row r="7129" spans="7:8">
      <c r="G7129">
        <v>7122</v>
      </c>
      <c r="H7129">
        <f t="shared" ca="1" si="199"/>
        <v>2.3116580523744323E-2</v>
      </c>
    </row>
    <row r="7130" spans="7:8">
      <c r="G7130">
        <v>7123</v>
      </c>
      <c r="H7130">
        <f t="shared" ca="1" si="199"/>
        <v>-2.301854796882493E-3</v>
      </c>
    </row>
    <row r="7131" spans="7:8">
      <c r="G7131">
        <v>7124</v>
      </c>
      <c r="H7131">
        <f t="shared" ca="1" si="199"/>
        <v>1.7268636643447709E-2</v>
      </c>
    </row>
    <row r="7132" spans="7:8">
      <c r="G7132">
        <v>7125</v>
      </c>
      <c r="H7132">
        <f t="shared" ca="1" si="199"/>
        <v>-4.8462265312784449E-2</v>
      </c>
    </row>
    <row r="7133" spans="7:8">
      <c r="G7133">
        <v>7126</v>
      </c>
      <c r="H7133">
        <f t="shared" ca="1" si="199"/>
        <v>-3.1924998810232044E-2</v>
      </c>
    </row>
    <row r="7134" spans="7:8">
      <c r="G7134">
        <v>7127</v>
      </c>
      <c r="H7134">
        <f t="shared" ca="1" si="199"/>
        <v>-8.1389949608994666E-4</v>
      </c>
    </row>
    <row r="7135" spans="7:8">
      <c r="G7135">
        <v>7128</v>
      </c>
      <c r="H7135">
        <f t="shared" ca="1" si="199"/>
        <v>1.1411026430079289E-2</v>
      </c>
    </row>
    <row r="7136" spans="7:8">
      <c r="G7136">
        <v>7129</v>
      </c>
      <c r="H7136">
        <f t="shared" ca="1" si="199"/>
        <v>5.0412656728427317E-3</v>
      </c>
    </row>
    <row r="7137" spans="7:8">
      <c r="G7137">
        <v>7130</v>
      </c>
      <c r="H7137">
        <f t="shared" ca="1" si="199"/>
        <v>-6.7839271756513133E-3</v>
      </c>
    </row>
    <row r="7138" spans="7:8">
      <c r="G7138">
        <v>7131</v>
      </c>
      <c r="H7138">
        <f t="shared" ca="1" si="199"/>
        <v>3.053764998118497E-2</v>
      </c>
    </row>
    <row r="7139" spans="7:8">
      <c r="G7139">
        <v>7132</v>
      </c>
      <c r="H7139">
        <f t="shared" ca="1" si="199"/>
        <v>3.066717137594269E-2</v>
      </c>
    </row>
    <row r="7140" spans="7:8">
      <c r="G7140">
        <v>7133</v>
      </c>
      <c r="H7140">
        <f t="shared" ca="1" si="199"/>
        <v>6.6632881005369545E-3</v>
      </c>
    </row>
    <row r="7141" spans="7:8">
      <c r="G7141">
        <v>7134</v>
      </c>
      <c r="H7141">
        <f t="shared" ca="1" si="199"/>
        <v>-3.7988154952365218E-2</v>
      </c>
    </row>
    <row r="7142" spans="7:8">
      <c r="G7142">
        <v>7135</v>
      </c>
      <c r="H7142">
        <f t="shared" ca="1" si="199"/>
        <v>9.6415347397711976E-3</v>
      </c>
    </row>
    <row r="7143" spans="7:8">
      <c r="G7143">
        <v>7136</v>
      </c>
      <c r="H7143">
        <f t="shared" ca="1" si="199"/>
        <v>1.6317519195026373E-4</v>
      </c>
    </row>
    <row r="7144" spans="7:8">
      <c r="G7144">
        <v>7137</v>
      </c>
      <c r="H7144">
        <f t="shared" ca="1" si="199"/>
        <v>-2.0092823095728008E-2</v>
      </c>
    </row>
    <row r="7145" spans="7:8">
      <c r="G7145">
        <v>7138</v>
      </c>
      <c r="H7145">
        <f t="shared" ca="1" si="199"/>
        <v>2.8534706960879064E-2</v>
      </c>
    </row>
    <row r="7146" spans="7:8">
      <c r="G7146">
        <v>7139</v>
      </c>
      <c r="H7146">
        <f t="shared" ca="1" si="199"/>
        <v>3.6141533224416086E-2</v>
      </c>
    </row>
    <row r="7147" spans="7:8">
      <c r="G7147">
        <v>7140</v>
      </c>
      <c r="H7147">
        <f t="shared" ca="1" si="199"/>
        <v>1.430238750209786E-2</v>
      </c>
    </row>
    <row r="7148" spans="7:8">
      <c r="G7148">
        <v>7141</v>
      </c>
      <c r="H7148">
        <f t="shared" ca="1" si="199"/>
        <v>-9.9983104251634095E-3</v>
      </c>
    </row>
    <row r="7149" spans="7:8">
      <c r="G7149">
        <v>7142</v>
      </c>
      <c r="H7149">
        <f t="shared" ca="1" si="199"/>
        <v>-2.6061868084445768E-2</v>
      </c>
    </row>
    <row r="7150" spans="7:8">
      <c r="G7150">
        <v>7143</v>
      </c>
      <c r="H7150">
        <f t="shared" ca="1" si="199"/>
        <v>1.4781020366348017E-2</v>
      </c>
    </row>
    <row r="7151" spans="7:8">
      <c r="G7151">
        <v>7144</v>
      </c>
      <c r="H7151">
        <f t="shared" ca="1" si="199"/>
        <v>1.2563986638364144E-3</v>
      </c>
    </row>
    <row r="7152" spans="7:8">
      <c r="G7152">
        <v>7145</v>
      </c>
      <c r="H7152">
        <f t="shared" ca="1" si="199"/>
        <v>4.7410817023579143E-3</v>
      </c>
    </row>
    <row r="7153" spans="7:8">
      <c r="G7153">
        <v>7146</v>
      </c>
      <c r="H7153">
        <f t="shared" ca="1" si="199"/>
        <v>-3.171447947982374E-2</v>
      </c>
    </row>
    <row r="7154" spans="7:8">
      <c r="G7154">
        <v>7147</v>
      </c>
      <c r="H7154">
        <f t="shared" ca="1" si="199"/>
        <v>3.2363699138937718E-2</v>
      </c>
    </row>
    <row r="7155" spans="7:8">
      <c r="G7155">
        <v>7148</v>
      </c>
      <c r="H7155">
        <f t="shared" ca="1" si="199"/>
        <v>-1.2569461256776019E-2</v>
      </c>
    </row>
    <row r="7156" spans="7:8">
      <c r="G7156">
        <v>7149</v>
      </c>
      <c r="H7156">
        <f t="shared" ca="1" si="199"/>
        <v>2.6682793759169734E-2</v>
      </c>
    </row>
    <row r="7157" spans="7:8">
      <c r="G7157">
        <v>7150</v>
      </c>
      <c r="H7157">
        <f t="shared" ca="1" si="199"/>
        <v>2.0994756268278521E-2</v>
      </c>
    </row>
    <row r="7158" spans="7:8">
      <c r="G7158">
        <v>7151</v>
      </c>
      <c r="H7158">
        <f t="shared" ca="1" si="199"/>
        <v>9.5896890426326493E-3</v>
      </c>
    </row>
    <row r="7159" spans="7:8">
      <c r="G7159">
        <v>7152</v>
      </c>
      <c r="H7159">
        <f t="shared" ca="1" si="199"/>
        <v>2.1262563962193431E-2</v>
      </c>
    </row>
    <row r="7160" spans="7:8">
      <c r="G7160">
        <v>7153</v>
      </c>
      <c r="H7160">
        <f t="shared" ca="1" si="199"/>
        <v>5.3152461131155737E-2</v>
      </c>
    </row>
    <row r="7161" spans="7:8">
      <c r="G7161">
        <v>7154</v>
      </c>
      <c r="H7161">
        <f t="shared" ca="1" si="199"/>
        <v>4.6619936871701746E-3</v>
      </c>
    </row>
    <row r="7162" spans="7:8">
      <c r="G7162">
        <v>7155</v>
      </c>
      <c r="H7162">
        <f t="shared" ca="1" si="199"/>
        <v>1.0603689717380552E-2</v>
      </c>
    </row>
    <row r="7163" spans="7:8">
      <c r="G7163">
        <v>7156</v>
      </c>
      <c r="H7163">
        <f t="shared" ca="1" si="199"/>
        <v>6.8149159488328587E-2</v>
      </c>
    </row>
    <row r="7164" spans="7:8">
      <c r="G7164">
        <v>7157</v>
      </c>
      <c r="H7164">
        <f t="shared" ca="1" si="199"/>
        <v>-3.9542114329431106E-4</v>
      </c>
    </row>
    <row r="7165" spans="7:8">
      <c r="G7165">
        <v>7158</v>
      </c>
      <c r="H7165">
        <f t="shared" ca="1" si="199"/>
        <v>-2.8009304132724063E-2</v>
      </c>
    </row>
    <row r="7166" spans="7:8">
      <c r="G7166">
        <v>7159</v>
      </c>
      <c r="H7166">
        <f t="shared" ca="1" si="199"/>
        <v>-2.2584095078031892E-2</v>
      </c>
    </row>
    <row r="7167" spans="7:8">
      <c r="G7167">
        <v>7160</v>
      </c>
      <c r="H7167">
        <f t="shared" ca="1" si="199"/>
        <v>1.1743819598558627E-2</v>
      </c>
    </row>
    <row r="7168" spans="7:8">
      <c r="G7168">
        <v>7161</v>
      </c>
      <c r="H7168">
        <f t="shared" ca="1" si="199"/>
        <v>-1.9439828675573215E-3</v>
      </c>
    </row>
    <row r="7169" spans="7:8">
      <c r="G7169">
        <v>7162</v>
      </c>
      <c r="H7169">
        <f t="shared" ca="1" si="199"/>
        <v>-1.6274042660010774E-2</v>
      </c>
    </row>
    <row r="7170" spans="7:8">
      <c r="G7170">
        <v>7163</v>
      </c>
      <c r="H7170">
        <f t="shared" ca="1" si="199"/>
        <v>5.1272425883564982E-2</v>
      </c>
    </row>
    <row r="7171" spans="7:8">
      <c r="G7171">
        <v>7164</v>
      </c>
      <c r="H7171">
        <f t="shared" ca="1" si="199"/>
        <v>6.8279589126076345E-2</v>
      </c>
    </row>
    <row r="7172" spans="7:8">
      <c r="G7172">
        <v>7165</v>
      </c>
      <c r="H7172">
        <f t="shared" ca="1" si="199"/>
        <v>1.7321474547287073E-2</v>
      </c>
    </row>
    <row r="7173" spans="7:8">
      <c r="G7173">
        <v>7166</v>
      </c>
      <c r="H7173">
        <f t="shared" ca="1" si="199"/>
        <v>-6.3248884941610212E-2</v>
      </c>
    </row>
    <row r="7174" spans="7:8">
      <c r="G7174">
        <v>7167</v>
      </c>
      <c r="H7174">
        <f t="shared" ca="1" si="199"/>
        <v>1.5412934480589901E-2</v>
      </c>
    </row>
    <row r="7175" spans="7:8">
      <c r="G7175">
        <v>7168</v>
      </c>
      <c r="H7175">
        <f t="shared" ca="1" si="199"/>
        <v>1.2584381008409605E-2</v>
      </c>
    </row>
    <row r="7176" spans="7:8">
      <c r="G7176">
        <v>7169</v>
      </c>
      <c r="H7176">
        <f t="shared" ca="1" si="199"/>
        <v>-8.1081782049537456E-3</v>
      </c>
    </row>
    <row r="7177" spans="7:8">
      <c r="G7177">
        <v>7170</v>
      </c>
      <c r="H7177">
        <f t="shared" ref="H7177:H7240" ca="1" si="200">_xlfn.NORM.INV(RAND(),N$9,N$10)</f>
        <v>-2.792446385839074E-2</v>
      </c>
    </row>
    <row r="7178" spans="7:8">
      <c r="G7178">
        <v>7171</v>
      </c>
      <c r="H7178">
        <f t="shared" ca="1" si="200"/>
        <v>-1.3421553896900387E-2</v>
      </c>
    </row>
    <row r="7179" spans="7:8">
      <c r="G7179">
        <v>7172</v>
      </c>
      <c r="H7179">
        <f t="shared" ca="1" si="200"/>
        <v>-5.4475559204580561E-2</v>
      </c>
    </row>
    <row r="7180" spans="7:8">
      <c r="G7180">
        <v>7173</v>
      </c>
      <c r="H7180">
        <f t="shared" ca="1" si="200"/>
        <v>-1.841356340247758E-2</v>
      </c>
    </row>
    <row r="7181" spans="7:8">
      <c r="G7181">
        <v>7174</v>
      </c>
      <c r="H7181">
        <f t="shared" ca="1" si="200"/>
        <v>8.586827211344984E-6</v>
      </c>
    </row>
    <row r="7182" spans="7:8">
      <c r="G7182">
        <v>7175</v>
      </c>
      <c r="H7182">
        <f t="shared" ca="1" si="200"/>
        <v>1.1660462458628381E-4</v>
      </c>
    </row>
    <row r="7183" spans="7:8">
      <c r="G7183">
        <v>7176</v>
      </c>
      <c r="H7183">
        <f t="shared" ca="1" si="200"/>
        <v>-1.5277677234216093E-2</v>
      </c>
    </row>
    <row r="7184" spans="7:8">
      <c r="G7184">
        <v>7177</v>
      </c>
      <c r="H7184">
        <f t="shared" ca="1" si="200"/>
        <v>6.1738590412989645E-2</v>
      </c>
    </row>
    <row r="7185" spans="7:8">
      <c r="G7185">
        <v>7178</v>
      </c>
      <c r="H7185">
        <f t="shared" ca="1" si="200"/>
        <v>-3.248613883117975E-3</v>
      </c>
    </row>
    <row r="7186" spans="7:8">
      <c r="G7186">
        <v>7179</v>
      </c>
      <c r="H7186">
        <f t="shared" ca="1" si="200"/>
        <v>-3.591167555531443E-2</v>
      </c>
    </row>
    <row r="7187" spans="7:8">
      <c r="G7187">
        <v>7180</v>
      </c>
      <c r="H7187">
        <f t="shared" ca="1" si="200"/>
        <v>-3.6326213018077202E-2</v>
      </c>
    </row>
    <row r="7188" spans="7:8">
      <c r="G7188">
        <v>7181</v>
      </c>
      <c r="H7188">
        <f t="shared" ca="1" si="200"/>
        <v>1.3974105656062077E-2</v>
      </c>
    </row>
    <row r="7189" spans="7:8">
      <c r="G7189">
        <v>7182</v>
      </c>
      <c r="H7189">
        <f t="shared" ca="1" si="200"/>
        <v>9.2176049655160894E-2</v>
      </c>
    </row>
    <row r="7190" spans="7:8">
      <c r="G7190">
        <v>7183</v>
      </c>
      <c r="H7190">
        <f t="shared" ca="1" si="200"/>
        <v>6.2524421444604156E-2</v>
      </c>
    </row>
    <row r="7191" spans="7:8">
      <c r="G7191">
        <v>7184</v>
      </c>
      <c r="H7191">
        <f t="shared" ca="1" si="200"/>
        <v>7.6852635437047812E-3</v>
      </c>
    </row>
    <row r="7192" spans="7:8">
      <c r="G7192">
        <v>7185</v>
      </c>
      <c r="H7192">
        <f t="shared" ca="1" si="200"/>
        <v>3.8217971105941141E-2</v>
      </c>
    </row>
    <row r="7193" spans="7:8">
      <c r="G7193">
        <v>7186</v>
      </c>
      <c r="H7193">
        <f t="shared" ca="1" si="200"/>
        <v>7.4404693647646777E-2</v>
      </c>
    </row>
    <row r="7194" spans="7:8">
      <c r="G7194">
        <v>7187</v>
      </c>
      <c r="H7194">
        <f t="shared" ca="1" si="200"/>
        <v>-1.0104590021503707E-2</v>
      </c>
    </row>
    <row r="7195" spans="7:8">
      <c r="G7195">
        <v>7188</v>
      </c>
      <c r="H7195">
        <f t="shared" ca="1" si="200"/>
        <v>1.0652977066492913E-2</v>
      </c>
    </row>
    <row r="7196" spans="7:8">
      <c r="G7196">
        <v>7189</v>
      </c>
      <c r="H7196">
        <f t="shared" ca="1" si="200"/>
        <v>4.9448252967603148E-2</v>
      </c>
    </row>
    <row r="7197" spans="7:8">
      <c r="G7197">
        <v>7190</v>
      </c>
      <c r="H7197">
        <f t="shared" ca="1" si="200"/>
        <v>2.3945081102106015E-2</v>
      </c>
    </row>
    <row r="7198" spans="7:8">
      <c r="G7198">
        <v>7191</v>
      </c>
      <c r="H7198">
        <f t="shared" ca="1" si="200"/>
        <v>-4.0749688690350149E-3</v>
      </c>
    </row>
    <row r="7199" spans="7:8">
      <c r="G7199">
        <v>7192</v>
      </c>
      <c r="H7199">
        <f t="shared" ca="1" si="200"/>
        <v>2.0398526125635016E-2</v>
      </c>
    </row>
    <row r="7200" spans="7:8">
      <c r="G7200">
        <v>7193</v>
      </c>
      <c r="H7200">
        <f t="shared" ca="1" si="200"/>
        <v>2.2742440866679571E-2</v>
      </c>
    </row>
    <row r="7201" spans="7:8">
      <c r="G7201">
        <v>7194</v>
      </c>
      <c r="H7201">
        <f t="shared" ca="1" si="200"/>
        <v>-1.8525184363398339E-2</v>
      </c>
    </row>
    <row r="7202" spans="7:8">
      <c r="G7202">
        <v>7195</v>
      </c>
      <c r="H7202">
        <f t="shared" ca="1" si="200"/>
        <v>-4.4905430728488273E-2</v>
      </c>
    </row>
    <row r="7203" spans="7:8">
      <c r="G7203">
        <v>7196</v>
      </c>
      <c r="H7203">
        <f t="shared" ca="1" si="200"/>
        <v>-5.3385863017899202E-2</v>
      </c>
    </row>
    <row r="7204" spans="7:8">
      <c r="G7204">
        <v>7197</v>
      </c>
      <c r="H7204">
        <f t="shared" ca="1" si="200"/>
        <v>2.1338692372914168E-2</v>
      </c>
    </row>
    <row r="7205" spans="7:8">
      <c r="G7205">
        <v>7198</v>
      </c>
      <c r="H7205">
        <f t="shared" ca="1" si="200"/>
        <v>3.9908024926424701E-2</v>
      </c>
    </row>
    <row r="7206" spans="7:8">
      <c r="G7206">
        <v>7199</v>
      </c>
      <c r="H7206">
        <f t="shared" ca="1" si="200"/>
        <v>-3.6681866860029756E-2</v>
      </c>
    </row>
    <row r="7207" spans="7:8">
      <c r="G7207">
        <v>7200</v>
      </c>
      <c r="H7207">
        <f t="shared" ca="1" si="200"/>
        <v>1.4108254584281483E-2</v>
      </c>
    </row>
    <row r="7208" spans="7:8">
      <c r="G7208">
        <v>7201</v>
      </c>
      <c r="H7208">
        <f t="shared" ca="1" si="200"/>
        <v>-2.0624799911026035E-2</v>
      </c>
    </row>
    <row r="7209" spans="7:8">
      <c r="G7209">
        <v>7202</v>
      </c>
      <c r="H7209">
        <f t="shared" ca="1" si="200"/>
        <v>5.085540234666998E-3</v>
      </c>
    </row>
    <row r="7210" spans="7:8">
      <c r="G7210">
        <v>7203</v>
      </c>
      <c r="H7210">
        <f t="shared" ca="1" si="200"/>
        <v>-2.6957295025757097E-2</v>
      </c>
    </row>
    <row r="7211" spans="7:8">
      <c r="G7211">
        <v>7204</v>
      </c>
      <c r="H7211">
        <f t="shared" ca="1" si="200"/>
        <v>-1.3356741758382636E-2</v>
      </c>
    </row>
    <row r="7212" spans="7:8">
      <c r="G7212">
        <v>7205</v>
      </c>
      <c r="H7212">
        <f t="shared" ca="1" si="200"/>
        <v>-1.3156784616332521E-2</v>
      </c>
    </row>
    <row r="7213" spans="7:8">
      <c r="G7213">
        <v>7206</v>
      </c>
      <c r="H7213">
        <f t="shared" ca="1" si="200"/>
        <v>-1.5569138241966793E-3</v>
      </c>
    </row>
    <row r="7214" spans="7:8">
      <c r="G7214">
        <v>7207</v>
      </c>
      <c r="H7214">
        <f t="shared" ca="1" si="200"/>
        <v>4.446224357777042E-2</v>
      </c>
    </row>
    <row r="7215" spans="7:8">
      <c r="G7215">
        <v>7208</v>
      </c>
      <c r="H7215">
        <f t="shared" ca="1" si="200"/>
        <v>-2.2271582905320837E-2</v>
      </c>
    </row>
    <row r="7216" spans="7:8">
      <c r="G7216">
        <v>7209</v>
      </c>
      <c r="H7216">
        <f t="shared" ca="1" si="200"/>
        <v>1.544015358644436E-2</v>
      </c>
    </row>
    <row r="7217" spans="7:8">
      <c r="G7217">
        <v>7210</v>
      </c>
      <c r="H7217">
        <f t="shared" ca="1" si="200"/>
        <v>4.1475152836369746E-2</v>
      </c>
    </row>
    <row r="7218" spans="7:8">
      <c r="G7218">
        <v>7211</v>
      </c>
      <c r="H7218">
        <f t="shared" ca="1" si="200"/>
        <v>-1.4128964393870529E-2</v>
      </c>
    </row>
    <row r="7219" spans="7:8">
      <c r="G7219">
        <v>7212</v>
      </c>
      <c r="H7219">
        <f t="shared" ca="1" si="200"/>
        <v>2.7540007759810241E-2</v>
      </c>
    </row>
    <row r="7220" spans="7:8">
      <c r="G7220">
        <v>7213</v>
      </c>
      <c r="H7220">
        <f t="shared" ca="1" si="200"/>
        <v>-2.1843300727641044E-2</v>
      </c>
    </row>
    <row r="7221" spans="7:8">
      <c r="G7221">
        <v>7214</v>
      </c>
      <c r="H7221">
        <f t="shared" ca="1" si="200"/>
        <v>-3.3157946696464144E-2</v>
      </c>
    </row>
    <row r="7222" spans="7:8">
      <c r="G7222">
        <v>7215</v>
      </c>
      <c r="H7222">
        <f t="shared" ca="1" si="200"/>
        <v>7.5751148583754424E-2</v>
      </c>
    </row>
    <row r="7223" spans="7:8">
      <c r="G7223">
        <v>7216</v>
      </c>
      <c r="H7223">
        <f t="shared" ca="1" si="200"/>
        <v>-3.5241034723108085E-2</v>
      </c>
    </row>
    <row r="7224" spans="7:8">
      <c r="G7224">
        <v>7217</v>
      </c>
      <c r="H7224">
        <f t="shared" ca="1" si="200"/>
        <v>1.8942741217902903E-2</v>
      </c>
    </row>
    <row r="7225" spans="7:8">
      <c r="G7225">
        <v>7218</v>
      </c>
      <c r="H7225">
        <f t="shared" ca="1" si="200"/>
        <v>1.8516615184388579E-3</v>
      </c>
    </row>
    <row r="7226" spans="7:8">
      <c r="G7226">
        <v>7219</v>
      </c>
      <c r="H7226">
        <f t="shared" ca="1" si="200"/>
        <v>-1.5311548858708095E-2</v>
      </c>
    </row>
    <row r="7227" spans="7:8">
      <c r="G7227">
        <v>7220</v>
      </c>
      <c r="H7227">
        <f t="shared" ca="1" si="200"/>
        <v>1.943017412256497E-2</v>
      </c>
    </row>
    <row r="7228" spans="7:8">
      <c r="G7228">
        <v>7221</v>
      </c>
      <c r="H7228">
        <f t="shared" ca="1" si="200"/>
        <v>-2.046613176327151E-2</v>
      </c>
    </row>
    <row r="7229" spans="7:8">
      <c r="G7229">
        <v>7222</v>
      </c>
      <c r="H7229">
        <f t="shared" ca="1" si="200"/>
        <v>1.9612451924749724E-2</v>
      </c>
    </row>
    <row r="7230" spans="7:8">
      <c r="G7230">
        <v>7223</v>
      </c>
      <c r="H7230">
        <f t="shared" ca="1" si="200"/>
        <v>-9.981297938066824E-3</v>
      </c>
    </row>
    <row r="7231" spans="7:8">
      <c r="G7231">
        <v>7224</v>
      </c>
      <c r="H7231">
        <f t="shared" ca="1" si="200"/>
        <v>9.212899454465559E-3</v>
      </c>
    </row>
    <row r="7232" spans="7:8">
      <c r="G7232">
        <v>7225</v>
      </c>
      <c r="H7232">
        <f t="shared" ca="1" si="200"/>
        <v>1.9281868330235541E-2</v>
      </c>
    </row>
    <row r="7233" spans="7:8">
      <c r="G7233">
        <v>7226</v>
      </c>
      <c r="H7233">
        <f t="shared" ca="1" si="200"/>
        <v>4.304103346744266E-2</v>
      </c>
    </row>
    <row r="7234" spans="7:8">
      <c r="G7234">
        <v>7227</v>
      </c>
      <c r="H7234">
        <f t="shared" ca="1" si="200"/>
        <v>-2.4297186231562093E-3</v>
      </c>
    </row>
    <row r="7235" spans="7:8">
      <c r="G7235">
        <v>7228</v>
      </c>
      <c r="H7235">
        <f t="shared" ca="1" si="200"/>
        <v>6.9572583580940886E-2</v>
      </c>
    </row>
    <row r="7236" spans="7:8">
      <c r="G7236">
        <v>7229</v>
      </c>
      <c r="H7236">
        <f t="shared" ca="1" si="200"/>
        <v>4.4653200766611098E-2</v>
      </c>
    </row>
    <row r="7237" spans="7:8">
      <c r="G7237">
        <v>7230</v>
      </c>
      <c r="H7237">
        <f t="shared" ca="1" si="200"/>
        <v>5.1648348596148953E-2</v>
      </c>
    </row>
    <row r="7238" spans="7:8">
      <c r="G7238">
        <v>7231</v>
      </c>
      <c r="H7238">
        <f t="shared" ca="1" si="200"/>
        <v>-5.2318608621087998E-3</v>
      </c>
    </row>
    <row r="7239" spans="7:8">
      <c r="G7239">
        <v>7232</v>
      </c>
      <c r="H7239">
        <f t="shared" ca="1" si="200"/>
        <v>-2.7778142505233569E-2</v>
      </c>
    </row>
    <row r="7240" spans="7:8">
      <c r="G7240">
        <v>7233</v>
      </c>
      <c r="H7240">
        <f t="shared" ca="1" si="200"/>
        <v>4.8145823492065802E-2</v>
      </c>
    </row>
    <row r="7241" spans="7:8">
      <c r="G7241">
        <v>7234</v>
      </c>
      <c r="H7241">
        <f t="shared" ref="H7241:H7304" ca="1" si="201">_xlfn.NORM.INV(RAND(),N$9,N$10)</f>
        <v>8.6908466668923646E-3</v>
      </c>
    </row>
    <row r="7242" spans="7:8">
      <c r="G7242">
        <v>7235</v>
      </c>
      <c r="H7242">
        <f t="shared" ca="1" si="201"/>
        <v>-3.2559190481844476E-2</v>
      </c>
    </row>
    <row r="7243" spans="7:8">
      <c r="G7243">
        <v>7236</v>
      </c>
      <c r="H7243">
        <f t="shared" ca="1" si="201"/>
        <v>-5.003472967051472E-2</v>
      </c>
    </row>
    <row r="7244" spans="7:8">
      <c r="G7244">
        <v>7237</v>
      </c>
      <c r="H7244">
        <f t="shared" ca="1" si="201"/>
        <v>-2.1316900782998704E-2</v>
      </c>
    </row>
    <row r="7245" spans="7:8">
      <c r="G7245">
        <v>7238</v>
      </c>
      <c r="H7245">
        <f t="shared" ca="1" si="201"/>
        <v>2.6428375124210902E-4</v>
      </c>
    </row>
    <row r="7246" spans="7:8">
      <c r="G7246">
        <v>7239</v>
      </c>
      <c r="H7246">
        <f t="shared" ca="1" si="201"/>
        <v>-2.0201602908960992E-2</v>
      </c>
    </row>
    <row r="7247" spans="7:8">
      <c r="G7247">
        <v>7240</v>
      </c>
      <c r="H7247">
        <f t="shared" ca="1" si="201"/>
        <v>-2.3594737909206028E-3</v>
      </c>
    </row>
    <row r="7248" spans="7:8">
      <c r="G7248">
        <v>7241</v>
      </c>
      <c r="H7248">
        <f t="shared" ca="1" si="201"/>
        <v>3.9713817464800502E-2</v>
      </c>
    </row>
    <row r="7249" spans="7:8">
      <c r="G7249">
        <v>7242</v>
      </c>
      <c r="H7249">
        <f t="shared" ca="1" si="201"/>
        <v>9.2647433455815744E-3</v>
      </c>
    </row>
    <row r="7250" spans="7:8">
      <c r="G7250">
        <v>7243</v>
      </c>
      <c r="H7250">
        <f t="shared" ca="1" si="201"/>
        <v>3.3551462797976661E-2</v>
      </c>
    </row>
    <row r="7251" spans="7:8">
      <c r="G7251">
        <v>7244</v>
      </c>
      <c r="H7251">
        <f t="shared" ca="1" si="201"/>
        <v>-1.3301138207883275E-2</v>
      </c>
    </row>
    <row r="7252" spans="7:8">
      <c r="G7252">
        <v>7245</v>
      </c>
      <c r="H7252">
        <f t="shared" ca="1" si="201"/>
        <v>9.5530092324560573E-3</v>
      </c>
    </row>
    <row r="7253" spans="7:8">
      <c r="G7253">
        <v>7246</v>
      </c>
      <c r="H7253">
        <f t="shared" ca="1" si="201"/>
        <v>1.3735494913816787E-2</v>
      </c>
    </row>
    <row r="7254" spans="7:8">
      <c r="G7254">
        <v>7247</v>
      </c>
      <c r="H7254">
        <f t="shared" ca="1" si="201"/>
        <v>9.5413112117919158E-3</v>
      </c>
    </row>
    <row r="7255" spans="7:8">
      <c r="G7255">
        <v>7248</v>
      </c>
      <c r="H7255">
        <f t="shared" ca="1" si="201"/>
        <v>5.5264899444898319E-2</v>
      </c>
    </row>
    <row r="7256" spans="7:8">
      <c r="G7256">
        <v>7249</v>
      </c>
      <c r="H7256">
        <f t="shared" ca="1" si="201"/>
        <v>-2.2639420434665769E-2</v>
      </c>
    </row>
    <row r="7257" spans="7:8">
      <c r="G7257">
        <v>7250</v>
      </c>
      <c r="H7257">
        <f t="shared" ca="1" si="201"/>
        <v>3.2186137518215245E-2</v>
      </c>
    </row>
    <row r="7258" spans="7:8">
      <c r="G7258">
        <v>7251</v>
      </c>
      <c r="H7258">
        <f t="shared" ca="1" si="201"/>
        <v>2.8534902149152733E-2</v>
      </c>
    </row>
    <row r="7259" spans="7:8">
      <c r="G7259">
        <v>7252</v>
      </c>
      <c r="H7259">
        <f t="shared" ca="1" si="201"/>
        <v>4.943512557834151E-3</v>
      </c>
    </row>
    <row r="7260" spans="7:8">
      <c r="G7260">
        <v>7253</v>
      </c>
      <c r="H7260">
        <f t="shared" ca="1" si="201"/>
        <v>-4.516100406731946E-2</v>
      </c>
    </row>
    <row r="7261" spans="7:8">
      <c r="G7261">
        <v>7254</v>
      </c>
      <c r="H7261">
        <f t="shared" ca="1" si="201"/>
        <v>8.196226599786454E-3</v>
      </c>
    </row>
    <row r="7262" spans="7:8">
      <c r="G7262">
        <v>7255</v>
      </c>
      <c r="H7262">
        <f t="shared" ca="1" si="201"/>
        <v>-2.7332972366840634E-4</v>
      </c>
    </row>
    <row r="7263" spans="7:8">
      <c r="G7263">
        <v>7256</v>
      </c>
      <c r="H7263">
        <f t="shared" ca="1" si="201"/>
        <v>-4.7707759378186609E-3</v>
      </c>
    </row>
    <row r="7264" spans="7:8">
      <c r="G7264">
        <v>7257</v>
      </c>
      <c r="H7264">
        <f t="shared" ca="1" si="201"/>
        <v>-3.4523672713353062E-2</v>
      </c>
    </row>
    <row r="7265" spans="7:8">
      <c r="G7265">
        <v>7258</v>
      </c>
      <c r="H7265">
        <f t="shared" ca="1" si="201"/>
        <v>-8.8255103319442568E-3</v>
      </c>
    </row>
    <row r="7266" spans="7:8">
      <c r="G7266">
        <v>7259</v>
      </c>
      <c r="H7266">
        <f t="shared" ca="1" si="201"/>
        <v>2.6365822060940999E-2</v>
      </c>
    </row>
    <row r="7267" spans="7:8">
      <c r="G7267">
        <v>7260</v>
      </c>
      <c r="H7267">
        <f t="shared" ca="1" si="201"/>
        <v>-4.3766388312705774E-2</v>
      </c>
    </row>
    <row r="7268" spans="7:8">
      <c r="G7268">
        <v>7261</v>
      </c>
      <c r="H7268">
        <f t="shared" ca="1" si="201"/>
        <v>2.4369921053383339E-2</v>
      </c>
    </row>
    <row r="7269" spans="7:8">
      <c r="G7269">
        <v>7262</v>
      </c>
      <c r="H7269">
        <f t="shared" ca="1" si="201"/>
        <v>-1.4123607947187622E-2</v>
      </c>
    </row>
    <row r="7270" spans="7:8">
      <c r="G7270">
        <v>7263</v>
      </c>
      <c r="H7270">
        <f t="shared" ca="1" si="201"/>
        <v>-1.8438547614686305E-2</v>
      </c>
    </row>
    <row r="7271" spans="7:8">
      <c r="G7271">
        <v>7264</v>
      </c>
      <c r="H7271">
        <f t="shared" ca="1" si="201"/>
        <v>-8.2761141659352874E-3</v>
      </c>
    </row>
    <row r="7272" spans="7:8">
      <c r="G7272">
        <v>7265</v>
      </c>
      <c r="H7272">
        <f t="shared" ca="1" si="201"/>
        <v>1.8274339307650822E-2</v>
      </c>
    </row>
    <row r="7273" spans="7:8">
      <c r="G7273">
        <v>7266</v>
      </c>
      <c r="H7273">
        <f t="shared" ca="1" si="201"/>
        <v>4.424805860544883E-2</v>
      </c>
    </row>
    <row r="7274" spans="7:8">
      <c r="G7274">
        <v>7267</v>
      </c>
      <c r="H7274">
        <f t="shared" ca="1" si="201"/>
        <v>1.7581284849203304E-2</v>
      </c>
    </row>
    <row r="7275" spans="7:8">
      <c r="G7275">
        <v>7268</v>
      </c>
      <c r="H7275">
        <f t="shared" ca="1" si="201"/>
        <v>5.9147604460925082E-2</v>
      </c>
    </row>
    <row r="7276" spans="7:8">
      <c r="G7276">
        <v>7269</v>
      </c>
      <c r="H7276">
        <f t="shared" ca="1" si="201"/>
        <v>1.5117503778631133E-2</v>
      </c>
    </row>
    <row r="7277" spans="7:8">
      <c r="G7277">
        <v>7270</v>
      </c>
      <c r="H7277">
        <f t="shared" ca="1" si="201"/>
        <v>-3.6881384146160746E-2</v>
      </c>
    </row>
    <row r="7278" spans="7:8">
      <c r="G7278">
        <v>7271</v>
      </c>
      <c r="H7278">
        <f t="shared" ca="1" si="201"/>
        <v>-9.1680074501827996E-2</v>
      </c>
    </row>
    <row r="7279" spans="7:8">
      <c r="G7279">
        <v>7272</v>
      </c>
      <c r="H7279">
        <f t="shared" ca="1" si="201"/>
        <v>-5.3343617529209523E-3</v>
      </c>
    </row>
    <row r="7280" spans="7:8">
      <c r="G7280">
        <v>7273</v>
      </c>
      <c r="H7280">
        <f t="shared" ca="1" si="201"/>
        <v>-3.4578616400716577E-2</v>
      </c>
    </row>
    <row r="7281" spans="7:8">
      <c r="G7281">
        <v>7274</v>
      </c>
      <c r="H7281">
        <f t="shared" ca="1" si="201"/>
        <v>-1.3916370157313873E-2</v>
      </c>
    </row>
    <row r="7282" spans="7:8">
      <c r="G7282">
        <v>7275</v>
      </c>
      <c r="H7282">
        <f t="shared" ca="1" si="201"/>
        <v>1.3699968011938889E-2</v>
      </c>
    </row>
    <row r="7283" spans="7:8">
      <c r="G7283">
        <v>7276</v>
      </c>
      <c r="H7283">
        <f t="shared" ca="1" si="201"/>
        <v>9.4083648390083374E-3</v>
      </c>
    </row>
    <row r="7284" spans="7:8">
      <c r="G7284">
        <v>7277</v>
      </c>
      <c r="H7284">
        <f t="shared" ca="1" si="201"/>
        <v>-5.76592856153453E-2</v>
      </c>
    </row>
    <row r="7285" spans="7:8">
      <c r="G7285">
        <v>7278</v>
      </c>
      <c r="H7285">
        <f t="shared" ca="1" si="201"/>
        <v>-1.8615084264366085E-2</v>
      </c>
    </row>
    <row r="7286" spans="7:8">
      <c r="G7286">
        <v>7279</v>
      </c>
      <c r="H7286">
        <f t="shared" ca="1" si="201"/>
        <v>-2.5971557376612647E-2</v>
      </c>
    </row>
    <row r="7287" spans="7:8">
      <c r="G7287">
        <v>7280</v>
      </c>
      <c r="H7287">
        <f t="shared" ca="1" si="201"/>
        <v>-8.952466691981761E-3</v>
      </c>
    </row>
    <row r="7288" spans="7:8">
      <c r="G7288">
        <v>7281</v>
      </c>
      <c r="H7288">
        <f t="shared" ca="1" si="201"/>
        <v>-6.3773444807447718E-2</v>
      </c>
    </row>
    <row r="7289" spans="7:8">
      <c r="G7289">
        <v>7282</v>
      </c>
      <c r="H7289">
        <f t="shared" ca="1" si="201"/>
        <v>-8.5617830800390191E-2</v>
      </c>
    </row>
    <row r="7290" spans="7:8">
      <c r="G7290">
        <v>7283</v>
      </c>
      <c r="H7290">
        <f t="shared" ca="1" si="201"/>
        <v>1.7162278142615624E-2</v>
      </c>
    </row>
    <row r="7291" spans="7:8">
      <c r="G7291">
        <v>7284</v>
      </c>
      <c r="H7291">
        <f t="shared" ca="1" si="201"/>
        <v>1.2851032503016916E-2</v>
      </c>
    </row>
    <row r="7292" spans="7:8">
      <c r="G7292">
        <v>7285</v>
      </c>
      <c r="H7292">
        <f t="shared" ca="1" si="201"/>
        <v>-1.2800698210121579E-2</v>
      </c>
    </row>
    <row r="7293" spans="7:8">
      <c r="G7293">
        <v>7286</v>
      </c>
      <c r="H7293">
        <f t="shared" ca="1" si="201"/>
        <v>2.4816923376591448E-3</v>
      </c>
    </row>
    <row r="7294" spans="7:8">
      <c r="G7294">
        <v>7287</v>
      </c>
      <c r="H7294">
        <f t="shared" ca="1" si="201"/>
        <v>7.5058106548428647E-3</v>
      </c>
    </row>
    <row r="7295" spans="7:8">
      <c r="G7295">
        <v>7288</v>
      </c>
      <c r="H7295">
        <f t="shared" ca="1" si="201"/>
        <v>-2.2195767388606975E-2</v>
      </c>
    </row>
    <row r="7296" spans="7:8">
      <c r="G7296">
        <v>7289</v>
      </c>
      <c r="H7296">
        <f t="shared" ca="1" si="201"/>
        <v>-8.6085800025847287E-3</v>
      </c>
    </row>
    <row r="7297" spans="7:8">
      <c r="G7297">
        <v>7290</v>
      </c>
      <c r="H7297">
        <f t="shared" ca="1" si="201"/>
        <v>-2.5099363948005337E-2</v>
      </c>
    </row>
    <row r="7298" spans="7:8">
      <c r="G7298">
        <v>7291</v>
      </c>
      <c r="H7298">
        <f t="shared" ca="1" si="201"/>
        <v>-1.3864126924992131E-2</v>
      </c>
    </row>
    <row r="7299" spans="7:8">
      <c r="G7299">
        <v>7292</v>
      </c>
      <c r="H7299">
        <f t="shared" ca="1" si="201"/>
        <v>-2.5703138765410832E-2</v>
      </c>
    </row>
    <row r="7300" spans="7:8">
      <c r="G7300">
        <v>7293</v>
      </c>
      <c r="H7300">
        <f t="shared" ca="1" si="201"/>
        <v>6.5914680703118003E-3</v>
      </c>
    </row>
    <row r="7301" spans="7:8">
      <c r="G7301">
        <v>7294</v>
      </c>
      <c r="H7301">
        <f t="shared" ca="1" si="201"/>
        <v>-7.0995516195694788E-2</v>
      </c>
    </row>
    <row r="7302" spans="7:8">
      <c r="G7302">
        <v>7295</v>
      </c>
      <c r="H7302">
        <f t="shared" ca="1" si="201"/>
        <v>4.5189375002575104E-2</v>
      </c>
    </row>
    <row r="7303" spans="7:8">
      <c r="G7303">
        <v>7296</v>
      </c>
      <c r="H7303">
        <f t="shared" ca="1" si="201"/>
        <v>-9.432922737461347E-3</v>
      </c>
    </row>
    <row r="7304" spans="7:8">
      <c r="G7304">
        <v>7297</v>
      </c>
      <c r="H7304">
        <f t="shared" ca="1" si="201"/>
        <v>-1.3587632851759743E-2</v>
      </c>
    </row>
    <row r="7305" spans="7:8">
      <c r="G7305">
        <v>7298</v>
      </c>
      <c r="H7305">
        <f t="shared" ref="H7305:H7368" ca="1" si="202">_xlfn.NORM.INV(RAND(),N$9,N$10)</f>
        <v>4.5187015969974001E-2</v>
      </c>
    </row>
    <row r="7306" spans="7:8">
      <c r="G7306">
        <v>7299</v>
      </c>
      <c r="H7306">
        <f t="shared" ca="1" si="202"/>
        <v>3.1911945429807631E-2</v>
      </c>
    </row>
    <row r="7307" spans="7:8">
      <c r="G7307">
        <v>7300</v>
      </c>
      <c r="H7307">
        <f t="shared" ca="1" si="202"/>
        <v>-4.1063763746321487E-2</v>
      </c>
    </row>
    <row r="7308" spans="7:8">
      <c r="G7308">
        <v>7301</v>
      </c>
      <c r="H7308">
        <f t="shared" ca="1" si="202"/>
        <v>1.4892331996288557E-2</v>
      </c>
    </row>
    <row r="7309" spans="7:8">
      <c r="G7309">
        <v>7302</v>
      </c>
      <c r="H7309">
        <f t="shared" ca="1" si="202"/>
        <v>-2.30738023046437E-2</v>
      </c>
    </row>
    <row r="7310" spans="7:8">
      <c r="G7310">
        <v>7303</v>
      </c>
      <c r="H7310">
        <f t="shared" ca="1" si="202"/>
        <v>9.2115124782414289E-3</v>
      </c>
    </row>
    <row r="7311" spans="7:8">
      <c r="G7311">
        <v>7304</v>
      </c>
      <c r="H7311">
        <f t="shared" ca="1" si="202"/>
        <v>8.1328001054420016E-4</v>
      </c>
    </row>
    <row r="7312" spans="7:8">
      <c r="G7312">
        <v>7305</v>
      </c>
      <c r="H7312">
        <f t="shared" ca="1" si="202"/>
        <v>-1.6008298411115132E-2</v>
      </c>
    </row>
    <row r="7313" spans="7:8">
      <c r="G7313">
        <v>7306</v>
      </c>
      <c r="H7313">
        <f t="shared" ca="1" si="202"/>
        <v>-2.6020683694797427E-2</v>
      </c>
    </row>
    <row r="7314" spans="7:8">
      <c r="G7314">
        <v>7307</v>
      </c>
      <c r="H7314">
        <f t="shared" ca="1" si="202"/>
        <v>5.8298301638904246E-2</v>
      </c>
    </row>
    <row r="7315" spans="7:8">
      <c r="G7315">
        <v>7308</v>
      </c>
      <c r="H7315">
        <f t="shared" ca="1" si="202"/>
        <v>-2.711082501173848E-2</v>
      </c>
    </row>
    <row r="7316" spans="7:8">
      <c r="G7316">
        <v>7309</v>
      </c>
      <c r="H7316">
        <f t="shared" ca="1" si="202"/>
        <v>4.5582527488576717E-3</v>
      </c>
    </row>
    <row r="7317" spans="7:8">
      <c r="G7317">
        <v>7310</v>
      </c>
      <c r="H7317">
        <f t="shared" ca="1" si="202"/>
        <v>-6.1299905568582497E-3</v>
      </c>
    </row>
    <row r="7318" spans="7:8">
      <c r="G7318">
        <v>7311</v>
      </c>
      <c r="H7318">
        <f t="shared" ca="1" si="202"/>
        <v>-2.175338238593811E-2</v>
      </c>
    </row>
    <row r="7319" spans="7:8">
      <c r="G7319">
        <v>7312</v>
      </c>
      <c r="H7319">
        <f t="shared" ca="1" si="202"/>
        <v>4.7173547317072545E-2</v>
      </c>
    </row>
    <row r="7320" spans="7:8">
      <c r="G7320">
        <v>7313</v>
      </c>
      <c r="H7320">
        <f t="shared" ca="1" si="202"/>
        <v>-4.1352632881746232E-2</v>
      </c>
    </row>
    <row r="7321" spans="7:8">
      <c r="G7321">
        <v>7314</v>
      </c>
      <c r="H7321">
        <f t="shared" ca="1" si="202"/>
        <v>-2.5553466469531983E-2</v>
      </c>
    </row>
    <row r="7322" spans="7:8">
      <c r="G7322">
        <v>7315</v>
      </c>
      <c r="H7322">
        <f t="shared" ca="1" si="202"/>
        <v>1.8153294361486955E-2</v>
      </c>
    </row>
    <row r="7323" spans="7:8">
      <c r="G7323">
        <v>7316</v>
      </c>
      <c r="H7323">
        <f t="shared" ca="1" si="202"/>
        <v>1.1963931838914697E-2</v>
      </c>
    </row>
    <row r="7324" spans="7:8">
      <c r="G7324">
        <v>7317</v>
      </c>
      <c r="H7324">
        <f t="shared" ca="1" si="202"/>
        <v>-6.1047079409431944E-2</v>
      </c>
    </row>
    <row r="7325" spans="7:8">
      <c r="G7325">
        <v>7318</v>
      </c>
      <c r="H7325">
        <f t="shared" ca="1" si="202"/>
        <v>-1.464369630315235E-2</v>
      </c>
    </row>
    <row r="7326" spans="7:8">
      <c r="G7326">
        <v>7319</v>
      </c>
      <c r="H7326">
        <f t="shared" ca="1" si="202"/>
        <v>-4.1041941251124765E-2</v>
      </c>
    </row>
    <row r="7327" spans="7:8">
      <c r="G7327">
        <v>7320</v>
      </c>
      <c r="H7327">
        <f t="shared" ca="1" si="202"/>
        <v>2.7859110835886203E-3</v>
      </c>
    </row>
    <row r="7328" spans="7:8">
      <c r="G7328">
        <v>7321</v>
      </c>
      <c r="H7328">
        <f t="shared" ca="1" si="202"/>
        <v>7.2535707569513106E-3</v>
      </c>
    </row>
    <row r="7329" spans="7:8">
      <c r="G7329">
        <v>7322</v>
      </c>
      <c r="H7329">
        <f t="shared" ca="1" si="202"/>
        <v>-4.2062524471833403E-2</v>
      </c>
    </row>
    <row r="7330" spans="7:8">
      <c r="G7330">
        <v>7323</v>
      </c>
      <c r="H7330">
        <f t="shared" ca="1" si="202"/>
        <v>-3.485971408991699E-2</v>
      </c>
    </row>
    <row r="7331" spans="7:8">
      <c r="G7331">
        <v>7324</v>
      </c>
      <c r="H7331">
        <f t="shared" ca="1" si="202"/>
        <v>-1.7856907121134687E-2</v>
      </c>
    </row>
    <row r="7332" spans="7:8">
      <c r="G7332">
        <v>7325</v>
      </c>
      <c r="H7332">
        <f t="shared" ca="1" si="202"/>
        <v>-4.1610575154865242E-2</v>
      </c>
    </row>
    <row r="7333" spans="7:8">
      <c r="G7333">
        <v>7326</v>
      </c>
      <c r="H7333">
        <f t="shared" ca="1" si="202"/>
        <v>9.1040875558353693E-3</v>
      </c>
    </row>
    <row r="7334" spans="7:8">
      <c r="G7334">
        <v>7327</v>
      </c>
      <c r="H7334">
        <f t="shared" ca="1" si="202"/>
        <v>8.2866050759161827E-2</v>
      </c>
    </row>
    <row r="7335" spans="7:8">
      <c r="G7335">
        <v>7328</v>
      </c>
      <c r="H7335">
        <f t="shared" ca="1" si="202"/>
        <v>-1.0805264778005726E-2</v>
      </c>
    </row>
    <row r="7336" spans="7:8">
      <c r="G7336">
        <v>7329</v>
      </c>
      <c r="H7336">
        <f t="shared" ca="1" si="202"/>
        <v>1.5168396776207748E-2</v>
      </c>
    </row>
    <row r="7337" spans="7:8">
      <c r="G7337">
        <v>7330</v>
      </c>
      <c r="H7337">
        <f t="shared" ca="1" si="202"/>
        <v>-1.6608659185299742E-2</v>
      </c>
    </row>
    <row r="7338" spans="7:8">
      <c r="G7338">
        <v>7331</v>
      </c>
      <c r="H7338">
        <f t="shared" ca="1" si="202"/>
        <v>-2.1703351587370977E-2</v>
      </c>
    </row>
    <row r="7339" spans="7:8">
      <c r="G7339">
        <v>7332</v>
      </c>
      <c r="H7339">
        <f t="shared" ca="1" si="202"/>
        <v>-1.3458313302150237E-2</v>
      </c>
    </row>
    <row r="7340" spans="7:8">
      <c r="G7340">
        <v>7333</v>
      </c>
      <c r="H7340">
        <f t="shared" ca="1" si="202"/>
        <v>-7.743772362210753E-3</v>
      </c>
    </row>
    <row r="7341" spans="7:8">
      <c r="G7341">
        <v>7334</v>
      </c>
      <c r="H7341">
        <f t="shared" ca="1" si="202"/>
        <v>-5.9766671167309571E-3</v>
      </c>
    </row>
    <row r="7342" spans="7:8">
      <c r="G7342">
        <v>7335</v>
      </c>
      <c r="H7342">
        <f t="shared" ca="1" si="202"/>
        <v>1.2489858899505239E-2</v>
      </c>
    </row>
    <row r="7343" spans="7:8">
      <c r="G7343">
        <v>7336</v>
      </c>
      <c r="H7343">
        <f t="shared" ca="1" si="202"/>
        <v>-3.3821862306915515E-2</v>
      </c>
    </row>
    <row r="7344" spans="7:8">
      <c r="G7344">
        <v>7337</v>
      </c>
      <c r="H7344">
        <f t="shared" ca="1" si="202"/>
        <v>-2.2849742234765543E-2</v>
      </c>
    </row>
    <row r="7345" spans="7:8">
      <c r="G7345">
        <v>7338</v>
      </c>
      <c r="H7345">
        <f t="shared" ca="1" si="202"/>
        <v>-1.972769975158831E-2</v>
      </c>
    </row>
    <row r="7346" spans="7:8">
      <c r="G7346">
        <v>7339</v>
      </c>
      <c r="H7346">
        <f t="shared" ca="1" si="202"/>
        <v>-1.814323322667608E-3</v>
      </c>
    </row>
    <row r="7347" spans="7:8">
      <c r="G7347">
        <v>7340</v>
      </c>
      <c r="H7347">
        <f t="shared" ca="1" si="202"/>
        <v>-9.7671073514931702E-3</v>
      </c>
    </row>
    <row r="7348" spans="7:8">
      <c r="G7348">
        <v>7341</v>
      </c>
      <c r="H7348">
        <f t="shared" ca="1" si="202"/>
        <v>-5.5350286869732777E-3</v>
      </c>
    </row>
    <row r="7349" spans="7:8">
      <c r="G7349">
        <v>7342</v>
      </c>
      <c r="H7349">
        <f t="shared" ca="1" si="202"/>
        <v>2.3353164834421365E-2</v>
      </c>
    </row>
    <row r="7350" spans="7:8">
      <c r="G7350">
        <v>7343</v>
      </c>
      <c r="H7350">
        <f t="shared" ca="1" si="202"/>
        <v>2.7672036484275801E-2</v>
      </c>
    </row>
    <row r="7351" spans="7:8">
      <c r="G7351">
        <v>7344</v>
      </c>
      <c r="H7351">
        <f t="shared" ca="1" si="202"/>
        <v>-3.5533272482774748E-2</v>
      </c>
    </row>
    <row r="7352" spans="7:8">
      <c r="G7352">
        <v>7345</v>
      </c>
      <c r="H7352">
        <f t="shared" ca="1" si="202"/>
        <v>-4.1233622334925175E-2</v>
      </c>
    </row>
    <row r="7353" spans="7:8">
      <c r="G7353">
        <v>7346</v>
      </c>
      <c r="H7353">
        <f t="shared" ca="1" si="202"/>
        <v>-4.3721768612306436E-2</v>
      </c>
    </row>
    <row r="7354" spans="7:8">
      <c r="G7354">
        <v>7347</v>
      </c>
      <c r="H7354">
        <f t="shared" ca="1" si="202"/>
        <v>1.7938512476306498E-2</v>
      </c>
    </row>
    <row r="7355" spans="7:8">
      <c r="G7355">
        <v>7348</v>
      </c>
      <c r="H7355">
        <f t="shared" ca="1" si="202"/>
        <v>1.5668224903569204E-2</v>
      </c>
    </row>
    <row r="7356" spans="7:8">
      <c r="G7356">
        <v>7349</v>
      </c>
      <c r="H7356">
        <f t="shared" ca="1" si="202"/>
        <v>6.4394579648141929E-3</v>
      </c>
    </row>
    <row r="7357" spans="7:8">
      <c r="G7357">
        <v>7350</v>
      </c>
      <c r="H7357">
        <f t="shared" ca="1" si="202"/>
        <v>5.8401088474699936E-2</v>
      </c>
    </row>
    <row r="7358" spans="7:8">
      <c r="G7358">
        <v>7351</v>
      </c>
      <c r="H7358">
        <f t="shared" ca="1" si="202"/>
        <v>-5.9507031390131422E-2</v>
      </c>
    </row>
    <row r="7359" spans="7:8">
      <c r="G7359">
        <v>7352</v>
      </c>
      <c r="H7359">
        <f t="shared" ca="1" si="202"/>
        <v>1.5445669521091044E-2</v>
      </c>
    </row>
    <row r="7360" spans="7:8">
      <c r="G7360">
        <v>7353</v>
      </c>
      <c r="H7360">
        <f t="shared" ca="1" si="202"/>
        <v>2.4282490697866314E-2</v>
      </c>
    </row>
    <row r="7361" spans="7:8">
      <c r="G7361">
        <v>7354</v>
      </c>
      <c r="H7361">
        <f t="shared" ca="1" si="202"/>
        <v>-2.5699630703812811E-2</v>
      </c>
    </row>
    <row r="7362" spans="7:8">
      <c r="G7362">
        <v>7355</v>
      </c>
      <c r="H7362">
        <f t="shared" ca="1" si="202"/>
        <v>6.1510448311404821E-2</v>
      </c>
    </row>
    <row r="7363" spans="7:8">
      <c r="G7363">
        <v>7356</v>
      </c>
      <c r="H7363">
        <f t="shared" ca="1" si="202"/>
        <v>-7.2084127092138899E-3</v>
      </c>
    </row>
    <row r="7364" spans="7:8">
      <c r="G7364">
        <v>7357</v>
      </c>
      <c r="H7364">
        <f t="shared" ca="1" si="202"/>
        <v>3.0267319615096329E-2</v>
      </c>
    </row>
    <row r="7365" spans="7:8">
      <c r="G7365">
        <v>7358</v>
      </c>
      <c r="H7365">
        <f t="shared" ca="1" si="202"/>
        <v>-4.9014329023207986E-2</v>
      </c>
    </row>
    <row r="7366" spans="7:8">
      <c r="G7366">
        <v>7359</v>
      </c>
      <c r="H7366">
        <f t="shared" ca="1" si="202"/>
        <v>3.1825032289872698E-2</v>
      </c>
    </row>
    <row r="7367" spans="7:8">
      <c r="G7367">
        <v>7360</v>
      </c>
      <c r="H7367">
        <f t="shared" ca="1" si="202"/>
        <v>-3.3129597422967574E-3</v>
      </c>
    </row>
    <row r="7368" spans="7:8">
      <c r="G7368">
        <v>7361</v>
      </c>
      <c r="H7368">
        <f t="shared" ca="1" si="202"/>
        <v>-6.5629424331468339E-3</v>
      </c>
    </row>
    <row r="7369" spans="7:8">
      <c r="G7369">
        <v>7362</v>
      </c>
      <c r="H7369">
        <f t="shared" ref="H7369:H7432" ca="1" si="203">_xlfn.NORM.INV(RAND(),N$9,N$10)</f>
        <v>1.951090703619059E-2</v>
      </c>
    </row>
    <row r="7370" spans="7:8">
      <c r="G7370">
        <v>7363</v>
      </c>
      <c r="H7370">
        <f t="shared" ca="1" si="203"/>
        <v>3.4832590091928864E-2</v>
      </c>
    </row>
    <row r="7371" spans="7:8">
      <c r="G7371">
        <v>7364</v>
      </c>
      <c r="H7371">
        <f t="shared" ca="1" si="203"/>
        <v>2.0807623455526083E-2</v>
      </c>
    </row>
    <row r="7372" spans="7:8">
      <c r="G7372">
        <v>7365</v>
      </c>
      <c r="H7372">
        <f t="shared" ca="1" si="203"/>
        <v>3.5943760577559797E-2</v>
      </c>
    </row>
    <row r="7373" spans="7:8">
      <c r="G7373">
        <v>7366</v>
      </c>
      <c r="H7373">
        <f t="shared" ca="1" si="203"/>
        <v>-3.1924332237322356E-2</v>
      </c>
    </row>
    <row r="7374" spans="7:8">
      <c r="G7374">
        <v>7367</v>
      </c>
      <c r="H7374">
        <f t="shared" ca="1" si="203"/>
        <v>6.8606406207243646E-3</v>
      </c>
    </row>
    <row r="7375" spans="7:8">
      <c r="G7375">
        <v>7368</v>
      </c>
      <c r="H7375">
        <f t="shared" ca="1" si="203"/>
        <v>3.0875400469731196E-3</v>
      </c>
    </row>
    <row r="7376" spans="7:8">
      <c r="G7376">
        <v>7369</v>
      </c>
      <c r="H7376">
        <f t="shared" ca="1" si="203"/>
        <v>2.7274481499973777E-2</v>
      </c>
    </row>
    <row r="7377" spans="7:8">
      <c r="G7377">
        <v>7370</v>
      </c>
      <c r="H7377">
        <f t="shared" ca="1" si="203"/>
        <v>-6.3105750489565238E-2</v>
      </c>
    </row>
    <row r="7378" spans="7:8">
      <c r="G7378">
        <v>7371</v>
      </c>
      <c r="H7378">
        <f t="shared" ca="1" si="203"/>
        <v>2.820847520597837E-2</v>
      </c>
    </row>
    <row r="7379" spans="7:8">
      <c r="G7379">
        <v>7372</v>
      </c>
      <c r="H7379">
        <f t="shared" ca="1" si="203"/>
        <v>-5.5775696682438411E-2</v>
      </c>
    </row>
    <row r="7380" spans="7:8">
      <c r="G7380">
        <v>7373</v>
      </c>
      <c r="H7380">
        <f t="shared" ca="1" si="203"/>
        <v>-1.0875070465286558E-2</v>
      </c>
    </row>
    <row r="7381" spans="7:8">
      <c r="G7381">
        <v>7374</v>
      </c>
      <c r="H7381">
        <f t="shared" ca="1" si="203"/>
        <v>2.1351558587496981E-2</v>
      </c>
    </row>
    <row r="7382" spans="7:8">
      <c r="G7382">
        <v>7375</v>
      </c>
      <c r="H7382">
        <f t="shared" ca="1" si="203"/>
        <v>-3.238666626257173E-2</v>
      </c>
    </row>
    <row r="7383" spans="7:8">
      <c r="G7383">
        <v>7376</v>
      </c>
      <c r="H7383">
        <f t="shared" ca="1" si="203"/>
        <v>3.9844350623059639E-3</v>
      </c>
    </row>
    <row r="7384" spans="7:8">
      <c r="G7384">
        <v>7377</v>
      </c>
      <c r="H7384">
        <f t="shared" ca="1" si="203"/>
        <v>6.5014670999542223E-3</v>
      </c>
    </row>
    <row r="7385" spans="7:8">
      <c r="G7385">
        <v>7378</v>
      </c>
      <c r="H7385">
        <f t="shared" ca="1" si="203"/>
        <v>7.4616466289177076E-3</v>
      </c>
    </row>
    <row r="7386" spans="7:8">
      <c r="G7386">
        <v>7379</v>
      </c>
      <c r="H7386">
        <f t="shared" ca="1" si="203"/>
        <v>-4.6512650867687882E-3</v>
      </c>
    </row>
    <row r="7387" spans="7:8">
      <c r="G7387">
        <v>7380</v>
      </c>
      <c r="H7387">
        <f t="shared" ca="1" si="203"/>
        <v>-3.4556275605814271E-2</v>
      </c>
    </row>
    <row r="7388" spans="7:8">
      <c r="G7388">
        <v>7381</v>
      </c>
      <c r="H7388">
        <f t="shared" ca="1" si="203"/>
        <v>-9.0237917440202757E-3</v>
      </c>
    </row>
    <row r="7389" spans="7:8">
      <c r="G7389">
        <v>7382</v>
      </c>
      <c r="H7389">
        <f t="shared" ca="1" si="203"/>
        <v>-2.1810373527274919E-4</v>
      </c>
    </row>
    <row r="7390" spans="7:8">
      <c r="G7390">
        <v>7383</v>
      </c>
      <c r="H7390">
        <f t="shared" ca="1" si="203"/>
        <v>-2.7191390103078576E-3</v>
      </c>
    </row>
    <row r="7391" spans="7:8">
      <c r="G7391">
        <v>7384</v>
      </c>
      <c r="H7391">
        <f t="shared" ca="1" si="203"/>
        <v>-6.2435325183495872E-4</v>
      </c>
    </row>
    <row r="7392" spans="7:8">
      <c r="G7392">
        <v>7385</v>
      </c>
      <c r="H7392">
        <f t="shared" ca="1" si="203"/>
        <v>-2.1550215170882431E-2</v>
      </c>
    </row>
    <row r="7393" spans="7:8">
      <c r="G7393">
        <v>7386</v>
      </c>
      <c r="H7393">
        <f t="shared" ca="1" si="203"/>
        <v>-6.4971883863576951E-3</v>
      </c>
    </row>
    <row r="7394" spans="7:8">
      <c r="G7394">
        <v>7387</v>
      </c>
      <c r="H7394">
        <f t="shared" ca="1" si="203"/>
        <v>-3.0790064597418686E-2</v>
      </c>
    </row>
    <row r="7395" spans="7:8">
      <c r="G7395">
        <v>7388</v>
      </c>
      <c r="H7395">
        <f t="shared" ca="1" si="203"/>
        <v>5.2083052864467766E-2</v>
      </c>
    </row>
    <row r="7396" spans="7:8">
      <c r="G7396">
        <v>7389</v>
      </c>
      <c r="H7396">
        <f t="shared" ca="1" si="203"/>
        <v>-1.9047453792932073E-2</v>
      </c>
    </row>
    <row r="7397" spans="7:8">
      <c r="G7397">
        <v>7390</v>
      </c>
      <c r="H7397">
        <f t="shared" ca="1" si="203"/>
        <v>-2.153813239482524E-2</v>
      </c>
    </row>
    <row r="7398" spans="7:8">
      <c r="G7398">
        <v>7391</v>
      </c>
      <c r="H7398">
        <f t="shared" ca="1" si="203"/>
        <v>-1.0140457551102216E-2</v>
      </c>
    </row>
    <row r="7399" spans="7:8">
      <c r="G7399">
        <v>7392</v>
      </c>
      <c r="H7399">
        <f t="shared" ca="1" si="203"/>
        <v>3.4727135898278444E-2</v>
      </c>
    </row>
    <row r="7400" spans="7:8">
      <c r="G7400">
        <v>7393</v>
      </c>
      <c r="H7400">
        <f t="shared" ca="1" si="203"/>
        <v>1.7487433038046288E-2</v>
      </c>
    </row>
    <row r="7401" spans="7:8">
      <c r="G7401">
        <v>7394</v>
      </c>
      <c r="H7401">
        <f t="shared" ca="1" si="203"/>
        <v>1.7492836123655848E-3</v>
      </c>
    </row>
    <row r="7402" spans="7:8">
      <c r="G7402">
        <v>7395</v>
      </c>
      <c r="H7402">
        <f t="shared" ca="1" si="203"/>
        <v>3.7903364652575697E-2</v>
      </c>
    </row>
    <row r="7403" spans="7:8">
      <c r="G7403">
        <v>7396</v>
      </c>
      <c r="H7403">
        <f t="shared" ca="1" si="203"/>
        <v>-3.0390248713832904E-2</v>
      </c>
    </row>
    <row r="7404" spans="7:8">
      <c r="G7404">
        <v>7397</v>
      </c>
      <c r="H7404">
        <f t="shared" ca="1" si="203"/>
        <v>-2.0881255819455196E-2</v>
      </c>
    </row>
    <row r="7405" spans="7:8">
      <c r="G7405">
        <v>7398</v>
      </c>
      <c r="H7405">
        <f t="shared" ca="1" si="203"/>
        <v>9.1957203320647916E-3</v>
      </c>
    </row>
    <row r="7406" spans="7:8">
      <c r="G7406">
        <v>7399</v>
      </c>
      <c r="H7406">
        <f t="shared" ca="1" si="203"/>
        <v>1.6026501801342422E-2</v>
      </c>
    </row>
    <row r="7407" spans="7:8">
      <c r="G7407">
        <v>7400</v>
      </c>
      <c r="H7407">
        <f t="shared" ca="1" si="203"/>
        <v>3.6078308811783699E-2</v>
      </c>
    </row>
    <row r="7408" spans="7:8">
      <c r="G7408">
        <v>7401</v>
      </c>
      <c r="H7408">
        <f t="shared" ca="1" si="203"/>
        <v>1.2252062033962712E-2</v>
      </c>
    </row>
    <row r="7409" spans="7:8">
      <c r="G7409">
        <v>7402</v>
      </c>
      <c r="H7409">
        <f t="shared" ca="1" si="203"/>
        <v>2.3339854543208999E-2</v>
      </c>
    </row>
    <row r="7410" spans="7:8">
      <c r="G7410">
        <v>7403</v>
      </c>
      <c r="H7410">
        <f t="shared" ca="1" si="203"/>
        <v>9.0933233573201062E-3</v>
      </c>
    </row>
    <row r="7411" spans="7:8">
      <c r="G7411">
        <v>7404</v>
      </c>
      <c r="H7411">
        <f t="shared" ca="1" si="203"/>
        <v>-2.4203145133222206E-2</v>
      </c>
    </row>
    <row r="7412" spans="7:8">
      <c r="G7412">
        <v>7405</v>
      </c>
      <c r="H7412">
        <f t="shared" ca="1" si="203"/>
        <v>2.1860535501071619E-3</v>
      </c>
    </row>
    <row r="7413" spans="7:8">
      <c r="G7413">
        <v>7406</v>
      </c>
      <c r="H7413">
        <f t="shared" ca="1" si="203"/>
        <v>-2.3970298218437946E-2</v>
      </c>
    </row>
    <row r="7414" spans="7:8">
      <c r="G7414">
        <v>7407</v>
      </c>
      <c r="H7414">
        <f t="shared" ca="1" si="203"/>
        <v>2.1379425201872797E-2</v>
      </c>
    </row>
    <row r="7415" spans="7:8">
      <c r="G7415">
        <v>7408</v>
      </c>
      <c r="H7415">
        <f t="shared" ca="1" si="203"/>
        <v>-1.3483512504735999E-2</v>
      </c>
    </row>
    <row r="7416" spans="7:8">
      <c r="G7416">
        <v>7409</v>
      </c>
      <c r="H7416">
        <f t="shared" ca="1" si="203"/>
        <v>5.0801597303954454E-3</v>
      </c>
    </row>
    <row r="7417" spans="7:8">
      <c r="G7417">
        <v>7410</v>
      </c>
      <c r="H7417">
        <f t="shared" ca="1" si="203"/>
        <v>9.7160662959741278E-3</v>
      </c>
    </row>
    <row r="7418" spans="7:8">
      <c r="G7418">
        <v>7411</v>
      </c>
      <c r="H7418">
        <f t="shared" ca="1" si="203"/>
        <v>2.8354282567240673E-2</v>
      </c>
    </row>
    <row r="7419" spans="7:8">
      <c r="G7419">
        <v>7412</v>
      </c>
      <c r="H7419">
        <f t="shared" ca="1" si="203"/>
        <v>-3.7213146652491525E-3</v>
      </c>
    </row>
    <row r="7420" spans="7:8">
      <c r="G7420">
        <v>7413</v>
      </c>
      <c r="H7420">
        <f t="shared" ca="1" si="203"/>
        <v>3.6091209868559793E-2</v>
      </c>
    </row>
    <row r="7421" spans="7:8">
      <c r="G7421">
        <v>7414</v>
      </c>
      <c r="H7421">
        <f t="shared" ca="1" si="203"/>
        <v>7.1547236683999491E-3</v>
      </c>
    </row>
    <row r="7422" spans="7:8">
      <c r="G7422">
        <v>7415</v>
      </c>
      <c r="H7422">
        <f t="shared" ca="1" si="203"/>
        <v>6.5404495817447644E-2</v>
      </c>
    </row>
    <row r="7423" spans="7:8">
      <c r="G7423">
        <v>7416</v>
      </c>
      <c r="H7423">
        <f t="shared" ca="1" si="203"/>
        <v>-5.1656313212675393E-2</v>
      </c>
    </row>
    <row r="7424" spans="7:8">
      <c r="G7424">
        <v>7417</v>
      </c>
      <c r="H7424">
        <f t="shared" ca="1" si="203"/>
        <v>-7.4484288929409096E-4</v>
      </c>
    </row>
    <row r="7425" spans="7:8">
      <c r="G7425">
        <v>7418</v>
      </c>
      <c r="H7425">
        <f t="shared" ca="1" si="203"/>
        <v>1.3758334324821802E-3</v>
      </c>
    </row>
    <row r="7426" spans="7:8">
      <c r="G7426">
        <v>7419</v>
      </c>
      <c r="H7426">
        <f t="shared" ca="1" si="203"/>
        <v>3.3351585178885382E-2</v>
      </c>
    </row>
    <row r="7427" spans="7:8">
      <c r="G7427">
        <v>7420</v>
      </c>
      <c r="H7427">
        <f t="shared" ca="1" si="203"/>
        <v>-2.4761956007350251E-2</v>
      </c>
    </row>
    <row r="7428" spans="7:8">
      <c r="G7428">
        <v>7421</v>
      </c>
      <c r="H7428">
        <f t="shared" ca="1" si="203"/>
        <v>2.3117678495791164E-3</v>
      </c>
    </row>
    <row r="7429" spans="7:8">
      <c r="G7429">
        <v>7422</v>
      </c>
      <c r="H7429">
        <f t="shared" ca="1" si="203"/>
        <v>-3.8225435715862247E-2</v>
      </c>
    </row>
    <row r="7430" spans="7:8">
      <c r="G7430">
        <v>7423</v>
      </c>
      <c r="H7430">
        <f t="shared" ca="1" si="203"/>
        <v>3.89868487792593E-2</v>
      </c>
    </row>
    <row r="7431" spans="7:8">
      <c r="G7431">
        <v>7424</v>
      </c>
      <c r="H7431">
        <f t="shared" ca="1" si="203"/>
        <v>-4.0854059487932921E-2</v>
      </c>
    </row>
    <row r="7432" spans="7:8">
      <c r="G7432">
        <v>7425</v>
      </c>
      <c r="H7432">
        <f t="shared" ca="1" si="203"/>
        <v>-1.416610075893762E-2</v>
      </c>
    </row>
    <row r="7433" spans="7:8">
      <c r="G7433">
        <v>7426</v>
      </c>
      <c r="H7433">
        <f t="shared" ref="H7433:H7496" ca="1" si="204">_xlfn.NORM.INV(RAND(),N$9,N$10)</f>
        <v>1.2624019016698594E-2</v>
      </c>
    </row>
    <row r="7434" spans="7:8">
      <c r="G7434">
        <v>7427</v>
      </c>
      <c r="H7434">
        <f t="shared" ca="1" si="204"/>
        <v>2.2032335847155013E-2</v>
      </c>
    </row>
    <row r="7435" spans="7:8">
      <c r="G7435">
        <v>7428</v>
      </c>
      <c r="H7435">
        <f t="shared" ca="1" si="204"/>
        <v>-7.1057587908378614E-2</v>
      </c>
    </row>
    <row r="7436" spans="7:8">
      <c r="G7436">
        <v>7429</v>
      </c>
      <c r="H7436">
        <f t="shared" ca="1" si="204"/>
        <v>-7.6764243556041913E-4</v>
      </c>
    </row>
    <row r="7437" spans="7:8">
      <c r="G7437">
        <v>7430</v>
      </c>
      <c r="H7437">
        <f t="shared" ca="1" si="204"/>
        <v>2.1892174642694521E-3</v>
      </c>
    </row>
    <row r="7438" spans="7:8">
      <c r="G7438">
        <v>7431</v>
      </c>
      <c r="H7438">
        <f t="shared" ca="1" si="204"/>
        <v>-1.7554203145929911E-2</v>
      </c>
    </row>
    <row r="7439" spans="7:8">
      <c r="G7439">
        <v>7432</v>
      </c>
      <c r="H7439">
        <f t="shared" ca="1" si="204"/>
        <v>-8.5431731620608554E-3</v>
      </c>
    </row>
    <row r="7440" spans="7:8">
      <c r="G7440">
        <v>7433</v>
      </c>
      <c r="H7440">
        <f t="shared" ca="1" si="204"/>
        <v>2.4915059028725151E-2</v>
      </c>
    </row>
    <row r="7441" spans="7:8">
      <c r="G7441">
        <v>7434</v>
      </c>
      <c r="H7441">
        <f t="shared" ca="1" si="204"/>
        <v>-7.8077608580122259E-3</v>
      </c>
    </row>
    <row r="7442" spans="7:8">
      <c r="G7442">
        <v>7435</v>
      </c>
      <c r="H7442">
        <f t="shared" ca="1" si="204"/>
        <v>-3.7591078792408091E-2</v>
      </c>
    </row>
    <row r="7443" spans="7:8">
      <c r="G7443">
        <v>7436</v>
      </c>
      <c r="H7443">
        <f t="shared" ca="1" si="204"/>
        <v>9.2671811805052149E-4</v>
      </c>
    </row>
    <row r="7444" spans="7:8">
      <c r="G7444">
        <v>7437</v>
      </c>
      <c r="H7444">
        <f t="shared" ca="1" si="204"/>
        <v>1.4591384470518777E-2</v>
      </c>
    </row>
    <row r="7445" spans="7:8">
      <c r="G7445">
        <v>7438</v>
      </c>
      <c r="H7445">
        <f t="shared" ca="1" si="204"/>
        <v>-5.7584006894787786E-2</v>
      </c>
    </row>
    <row r="7446" spans="7:8">
      <c r="G7446">
        <v>7439</v>
      </c>
      <c r="H7446">
        <f t="shared" ca="1" si="204"/>
        <v>-1.1316521297397047E-2</v>
      </c>
    </row>
    <row r="7447" spans="7:8">
      <c r="G7447">
        <v>7440</v>
      </c>
      <c r="H7447">
        <f t="shared" ca="1" si="204"/>
        <v>1.6602089765291806E-2</v>
      </c>
    </row>
    <row r="7448" spans="7:8">
      <c r="G7448">
        <v>7441</v>
      </c>
      <c r="H7448">
        <f t="shared" ca="1" si="204"/>
        <v>-9.6793163179874839E-3</v>
      </c>
    </row>
    <row r="7449" spans="7:8">
      <c r="G7449">
        <v>7442</v>
      </c>
      <c r="H7449">
        <f t="shared" ca="1" si="204"/>
        <v>-6.7045290753471445E-2</v>
      </c>
    </row>
    <row r="7450" spans="7:8">
      <c r="G7450">
        <v>7443</v>
      </c>
      <c r="H7450">
        <f t="shared" ca="1" si="204"/>
        <v>4.017984378248046E-4</v>
      </c>
    </row>
    <row r="7451" spans="7:8">
      <c r="G7451">
        <v>7444</v>
      </c>
      <c r="H7451">
        <f t="shared" ca="1" si="204"/>
        <v>4.7182922950164387E-2</v>
      </c>
    </row>
    <row r="7452" spans="7:8">
      <c r="G7452">
        <v>7445</v>
      </c>
      <c r="H7452">
        <f t="shared" ca="1" si="204"/>
        <v>-3.9783500975568285E-2</v>
      </c>
    </row>
    <row r="7453" spans="7:8">
      <c r="G7453">
        <v>7446</v>
      </c>
      <c r="H7453">
        <f t="shared" ca="1" si="204"/>
        <v>2.462587125619882E-2</v>
      </c>
    </row>
    <row r="7454" spans="7:8">
      <c r="G7454">
        <v>7447</v>
      </c>
      <c r="H7454">
        <f t="shared" ca="1" si="204"/>
        <v>-2.596733282710887E-2</v>
      </c>
    </row>
    <row r="7455" spans="7:8">
      <c r="G7455">
        <v>7448</v>
      </c>
      <c r="H7455">
        <f t="shared" ca="1" si="204"/>
        <v>-1.4495607780759085E-2</v>
      </c>
    </row>
    <row r="7456" spans="7:8">
      <c r="G7456">
        <v>7449</v>
      </c>
      <c r="H7456">
        <f t="shared" ca="1" si="204"/>
        <v>-1.2301317616053953E-2</v>
      </c>
    </row>
    <row r="7457" spans="7:8">
      <c r="G7457">
        <v>7450</v>
      </c>
      <c r="H7457">
        <f t="shared" ca="1" si="204"/>
        <v>-3.902566691718437E-3</v>
      </c>
    </row>
    <row r="7458" spans="7:8">
      <c r="G7458">
        <v>7451</v>
      </c>
      <c r="H7458">
        <f t="shared" ca="1" si="204"/>
        <v>1.669546815585848E-2</v>
      </c>
    </row>
    <row r="7459" spans="7:8">
      <c r="G7459">
        <v>7452</v>
      </c>
      <c r="H7459">
        <f t="shared" ca="1" si="204"/>
        <v>3.5718455219127893E-2</v>
      </c>
    </row>
    <row r="7460" spans="7:8">
      <c r="G7460">
        <v>7453</v>
      </c>
      <c r="H7460">
        <f t="shared" ca="1" si="204"/>
        <v>1.9083481250474425E-2</v>
      </c>
    </row>
    <row r="7461" spans="7:8">
      <c r="G7461">
        <v>7454</v>
      </c>
      <c r="H7461">
        <f t="shared" ca="1" si="204"/>
        <v>3.6846584828890611E-2</v>
      </c>
    </row>
    <row r="7462" spans="7:8">
      <c r="G7462">
        <v>7455</v>
      </c>
      <c r="H7462">
        <f t="shared" ca="1" si="204"/>
        <v>-2.5769241019880412E-2</v>
      </c>
    </row>
    <row r="7463" spans="7:8">
      <c r="G7463">
        <v>7456</v>
      </c>
      <c r="H7463">
        <f t="shared" ca="1" si="204"/>
        <v>-1.8167049711707992E-2</v>
      </c>
    </row>
    <row r="7464" spans="7:8">
      <c r="G7464">
        <v>7457</v>
      </c>
      <c r="H7464">
        <f t="shared" ca="1" si="204"/>
        <v>-6.5934719922098622E-2</v>
      </c>
    </row>
    <row r="7465" spans="7:8">
      <c r="G7465">
        <v>7458</v>
      </c>
      <c r="H7465">
        <f t="shared" ca="1" si="204"/>
        <v>-1.7021793960240308E-2</v>
      </c>
    </row>
    <row r="7466" spans="7:8">
      <c r="G7466">
        <v>7459</v>
      </c>
      <c r="H7466">
        <f t="shared" ca="1" si="204"/>
        <v>-9.6703553817778752E-3</v>
      </c>
    </row>
    <row r="7467" spans="7:8">
      <c r="G7467">
        <v>7460</v>
      </c>
      <c r="H7467">
        <f t="shared" ca="1" si="204"/>
        <v>-1.3938370379679359E-2</v>
      </c>
    </row>
    <row r="7468" spans="7:8">
      <c r="G7468">
        <v>7461</v>
      </c>
      <c r="H7468">
        <f t="shared" ca="1" si="204"/>
        <v>-3.3042720246360402E-2</v>
      </c>
    </row>
    <row r="7469" spans="7:8">
      <c r="G7469">
        <v>7462</v>
      </c>
      <c r="H7469">
        <f t="shared" ca="1" si="204"/>
        <v>8.9238907041555057E-2</v>
      </c>
    </row>
    <row r="7470" spans="7:8">
      <c r="G7470">
        <v>7463</v>
      </c>
      <c r="H7470">
        <f t="shared" ca="1" si="204"/>
        <v>-9.4136279544689457E-3</v>
      </c>
    </row>
    <row r="7471" spans="7:8">
      <c r="G7471">
        <v>7464</v>
      </c>
      <c r="H7471">
        <f t="shared" ca="1" si="204"/>
        <v>-5.9434934587814042E-2</v>
      </c>
    </row>
    <row r="7472" spans="7:8">
      <c r="G7472">
        <v>7465</v>
      </c>
      <c r="H7472">
        <f t="shared" ca="1" si="204"/>
        <v>7.033115165667082E-3</v>
      </c>
    </row>
    <row r="7473" spans="7:8">
      <c r="G7473">
        <v>7466</v>
      </c>
      <c r="H7473">
        <f t="shared" ca="1" si="204"/>
        <v>-3.2444541013160952E-2</v>
      </c>
    </row>
    <row r="7474" spans="7:8">
      <c r="G7474">
        <v>7467</v>
      </c>
      <c r="H7474">
        <f t="shared" ca="1" si="204"/>
        <v>4.2797143917612898E-2</v>
      </c>
    </row>
    <row r="7475" spans="7:8">
      <c r="G7475">
        <v>7468</v>
      </c>
      <c r="H7475">
        <f t="shared" ca="1" si="204"/>
        <v>6.6944611235254968E-3</v>
      </c>
    </row>
    <row r="7476" spans="7:8">
      <c r="G7476">
        <v>7469</v>
      </c>
      <c r="H7476">
        <f t="shared" ca="1" si="204"/>
        <v>-6.1847531902732469E-4</v>
      </c>
    </row>
    <row r="7477" spans="7:8">
      <c r="G7477">
        <v>7470</v>
      </c>
      <c r="H7477">
        <f t="shared" ca="1" si="204"/>
        <v>2.6610250744966431E-2</v>
      </c>
    </row>
    <row r="7478" spans="7:8">
      <c r="G7478">
        <v>7471</v>
      </c>
      <c r="H7478">
        <f t="shared" ca="1" si="204"/>
        <v>9.5933031386471624E-3</v>
      </c>
    </row>
    <row r="7479" spans="7:8">
      <c r="G7479">
        <v>7472</v>
      </c>
      <c r="H7479">
        <f t="shared" ca="1" si="204"/>
        <v>1.6548388985943345E-2</v>
      </c>
    </row>
    <row r="7480" spans="7:8">
      <c r="G7480">
        <v>7473</v>
      </c>
      <c r="H7480">
        <f t="shared" ca="1" si="204"/>
        <v>-9.7715542407932413E-3</v>
      </c>
    </row>
    <row r="7481" spans="7:8">
      <c r="G7481">
        <v>7474</v>
      </c>
      <c r="H7481">
        <f t="shared" ca="1" si="204"/>
        <v>-7.3589702524159738E-3</v>
      </c>
    </row>
    <row r="7482" spans="7:8">
      <c r="G7482">
        <v>7475</v>
      </c>
      <c r="H7482">
        <f t="shared" ca="1" si="204"/>
        <v>9.0892559679653861E-4</v>
      </c>
    </row>
    <row r="7483" spans="7:8">
      <c r="G7483">
        <v>7476</v>
      </c>
      <c r="H7483">
        <f t="shared" ca="1" si="204"/>
        <v>2.2568646108260455E-3</v>
      </c>
    </row>
    <row r="7484" spans="7:8">
      <c r="G7484">
        <v>7477</v>
      </c>
      <c r="H7484">
        <f t="shared" ca="1" si="204"/>
        <v>3.4104042745557853E-2</v>
      </c>
    </row>
    <row r="7485" spans="7:8">
      <c r="G7485">
        <v>7478</v>
      </c>
      <c r="H7485">
        <f t="shared" ca="1" si="204"/>
        <v>3.6652813069714865E-2</v>
      </c>
    </row>
    <row r="7486" spans="7:8">
      <c r="G7486">
        <v>7479</v>
      </c>
      <c r="H7486">
        <f t="shared" ca="1" si="204"/>
        <v>-7.953658393705881E-3</v>
      </c>
    </row>
    <row r="7487" spans="7:8">
      <c r="G7487">
        <v>7480</v>
      </c>
      <c r="H7487">
        <f t="shared" ca="1" si="204"/>
        <v>2.8573246418297202E-2</v>
      </c>
    </row>
    <row r="7488" spans="7:8">
      <c r="G7488">
        <v>7481</v>
      </c>
      <c r="H7488">
        <f t="shared" ca="1" si="204"/>
        <v>2.9279074795710951E-2</v>
      </c>
    </row>
    <row r="7489" spans="7:8">
      <c r="G7489">
        <v>7482</v>
      </c>
      <c r="H7489">
        <f t="shared" ca="1" si="204"/>
        <v>2.3253322284998278E-2</v>
      </c>
    </row>
    <row r="7490" spans="7:8">
      <c r="G7490">
        <v>7483</v>
      </c>
      <c r="H7490">
        <f t="shared" ca="1" si="204"/>
        <v>5.2951520439445052E-2</v>
      </c>
    </row>
    <row r="7491" spans="7:8">
      <c r="G7491">
        <v>7484</v>
      </c>
      <c r="H7491">
        <f t="shared" ca="1" si="204"/>
        <v>-2.1277919240474404E-2</v>
      </c>
    </row>
    <row r="7492" spans="7:8">
      <c r="G7492">
        <v>7485</v>
      </c>
      <c r="H7492">
        <f t="shared" ca="1" si="204"/>
        <v>1.2404390154406577E-2</v>
      </c>
    </row>
    <row r="7493" spans="7:8">
      <c r="G7493">
        <v>7486</v>
      </c>
      <c r="H7493">
        <f t="shared" ca="1" si="204"/>
        <v>-3.7769826791872662E-3</v>
      </c>
    </row>
    <row r="7494" spans="7:8">
      <c r="G7494">
        <v>7487</v>
      </c>
      <c r="H7494">
        <f t="shared" ca="1" si="204"/>
        <v>1.7997304969818925E-2</v>
      </c>
    </row>
    <row r="7495" spans="7:8">
      <c r="G7495">
        <v>7488</v>
      </c>
      <c r="H7495">
        <f t="shared" ca="1" si="204"/>
        <v>2.0379385114738451E-2</v>
      </c>
    </row>
    <row r="7496" spans="7:8">
      <c r="G7496">
        <v>7489</v>
      </c>
      <c r="H7496">
        <f t="shared" ca="1" si="204"/>
        <v>4.0483911830413347E-2</v>
      </c>
    </row>
    <row r="7497" spans="7:8">
      <c r="G7497">
        <v>7490</v>
      </c>
      <c r="H7497">
        <f t="shared" ref="H7497:H7560" ca="1" si="205">_xlfn.NORM.INV(RAND(),N$9,N$10)</f>
        <v>-6.5579644195277106E-2</v>
      </c>
    </row>
    <row r="7498" spans="7:8">
      <c r="G7498">
        <v>7491</v>
      </c>
      <c r="H7498">
        <f t="shared" ca="1" si="205"/>
        <v>-7.4508071531778916E-3</v>
      </c>
    </row>
    <row r="7499" spans="7:8">
      <c r="G7499">
        <v>7492</v>
      </c>
      <c r="H7499">
        <f t="shared" ca="1" si="205"/>
        <v>-4.1279926038686465E-3</v>
      </c>
    </row>
    <row r="7500" spans="7:8">
      <c r="G7500">
        <v>7493</v>
      </c>
      <c r="H7500">
        <f t="shared" ca="1" si="205"/>
        <v>2.086782181994673E-2</v>
      </c>
    </row>
    <row r="7501" spans="7:8">
      <c r="G7501">
        <v>7494</v>
      </c>
      <c r="H7501">
        <f t="shared" ca="1" si="205"/>
        <v>-1.8825696801338283E-2</v>
      </c>
    </row>
    <row r="7502" spans="7:8">
      <c r="G7502">
        <v>7495</v>
      </c>
      <c r="H7502">
        <f t="shared" ca="1" si="205"/>
        <v>-5.6107772444303088E-2</v>
      </c>
    </row>
    <row r="7503" spans="7:8">
      <c r="G7503">
        <v>7496</v>
      </c>
      <c r="H7503">
        <f t="shared" ca="1" si="205"/>
        <v>-4.1839772883916181E-3</v>
      </c>
    </row>
    <row r="7504" spans="7:8">
      <c r="G7504">
        <v>7497</v>
      </c>
      <c r="H7504">
        <f t="shared" ca="1" si="205"/>
        <v>-2.6616357489120088E-2</v>
      </c>
    </row>
    <row r="7505" spans="7:8">
      <c r="G7505">
        <v>7498</v>
      </c>
      <c r="H7505">
        <f t="shared" ca="1" si="205"/>
        <v>2.2363432713663405E-2</v>
      </c>
    </row>
    <row r="7506" spans="7:8">
      <c r="G7506">
        <v>7499</v>
      </c>
      <c r="H7506">
        <f t="shared" ca="1" si="205"/>
        <v>-1.4455666244099389E-2</v>
      </c>
    </row>
    <row r="7507" spans="7:8">
      <c r="G7507">
        <v>7500</v>
      </c>
      <c r="H7507">
        <f t="shared" ca="1" si="205"/>
        <v>1.4324003991359149E-2</v>
      </c>
    </row>
    <row r="7508" spans="7:8">
      <c r="G7508">
        <v>7501</v>
      </c>
      <c r="H7508">
        <f t="shared" ca="1" si="205"/>
        <v>-2.0042285823406007E-2</v>
      </c>
    </row>
    <row r="7509" spans="7:8">
      <c r="G7509">
        <v>7502</v>
      </c>
      <c r="H7509">
        <f t="shared" ca="1" si="205"/>
        <v>2.6833415667159542E-2</v>
      </c>
    </row>
    <row r="7510" spans="7:8">
      <c r="G7510">
        <v>7503</v>
      </c>
      <c r="H7510">
        <f t="shared" ca="1" si="205"/>
        <v>-2.5436508563497157E-3</v>
      </c>
    </row>
    <row r="7511" spans="7:8">
      <c r="G7511">
        <v>7504</v>
      </c>
      <c r="H7511">
        <f t="shared" ca="1" si="205"/>
        <v>4.0879609645800424E-2</v>
      </c>
    </row>
    <row r="7512" spans="7:8">
      <c r="G7512">
        <v>7505</v>
      </c>
      <c r="H7512">
        <f t="shared" ca="1" si="205"/>
        <v>7.5807343629779025E-3</v>
      </c>
    </row>
    <row r="7513" spans="7:8">
      <c r="G7513">
        <v>7506</v>
      </c>
      <c r="H7513">
        <f t="shared" ca="1" si="205"/>
        <v>-6.748724065807208E-3</v>
      </c>
    </row>
    <row r="7514" spans="7:8">
      <c r="G7514">
        <v>7507</v>
      </c>
      <c r="H7514">
        <f t="shared" ca="1" si="205"/>
        <v>1.0542866136430276E-2</v>
      </c>
    </row>
    <row r="7515" spans="7:8">
      <c r="G7515">
        <v>7508</v>
      </c>
      <c r="H7515">
        <f t="shared" ca="1" si="205"/>
        <v>-2.6172959755131057E-2</v>
      </c>
    </row>
    <row r="7516" spans="7:8">
      <c r="G7516">
        <v>7509</v>
      </c>
      <c r="H7516">
        <f t="shared" ca="1" si="205"/>
        <v>-4.4970561915948629E-2</v>
      </c>
    </row>
    <row r="7517" spans="7:8">
      <c r="G7517">
        <v>7510</v>
      </c>
      <c r="H7517">
        <f t="shared" ca="1" si="205"/>
        <v>-6.1171441949901963E-2</v>
      </c>
    </row>
    <row r="7518" spans="7:8">
      <c r="G7518">
        <v>7511</v>
      </c>
      <c r="H7518">
        <f t="shared" ca="1" si="205"/>
        <v>-5.9446700154031206E-3</v>
      </c>
    </row>
    <row r="7519" spans="7:8">
      <c r="G7519">
        <v>7512</v>
      </c>
      <c r="H7519">
        <f t="shared" ca="1" si="205"/>
        <v>2.2195064398966548E-2</v>
      </c>
    </row>
    <row r="7520" spans="7:8">
      <c r="G7520">
        <v>7513</v>
      </c>
      <c r="H7520">
        <f t="shared" ca="1" si="205"/>
        <v>-1.2770912528185734E-2</v>
      </c>
    </row>
    <row r="7521" spans="7:8">
      <c r="G7521">
        <v>7514</v>
      </c>
      <c r="H7521">
        <f t="shared" ca="1" si="205"/>
        <v>2.7510875081686709E-3</v>
      </c>
    </row>
    <row r="7522" spans="7:8">
      <c r="G7522">
        <v>7515</v>
      </c>
      <c r="H7522">
        <f t="shared" ca="1" si="205"/>
        <v>2.1804222436483334E-2</v>
      </c>
    </row>
    <row r="7523" spans="7:8">
      <c r="G7523">
        <v>7516</v>
      </c>
      <c r="H7523">
        <f t="shared" ca="1" si="205"/>
        <v>-5.3715052275485646E-3</v>
      </c>
    </row>
    <row r="7524" spans="7:8">
      <c r="G7524">
        <v>7517</v>
      </c>
      <c r="H7524">
        <f t="shared" ca="1" si="205"/>
        <v>3.9203488073104538E-2</v>
      </c>
    </row>
    <row r="7525" spans="7:8">
      <c r="G7525">
        <v>7518</v>
      </c>
      <c r="H7525">
        <f t="shared" ca="1" si="205"/>
        <v>8.1451141940163008E-2</v>
      </c>
    </row>
    <row r="7526" spans="7:8">
      <c r="G7526">
        <v>7519</v>
      </c>
      <c r="H7526">
        <f t="shared" ca="1" si="205"/>
        <v>-3.7194014421303011E-2</v>
      </c>
    </row>
    <row r="7527" spans="7:8">
      <c r="G7527">
        <v>7520</v>
      </c>
      <c r="H7527">
        <f t="shared" ca="1" si="205"/>
        <v>1.9137444323238939E-2</v>
      </c>
    </row>
    <row r="7528" spans="7:8">
      <c r="G7528">
        <v>7521</v>
      </c>
      <c r="H7528">
        <f t="shared" ca="1" si="205"/>
        <v>-2.2144382908368943E-2</v>
      </c>
    </row>
    <row r="7529" spans="7:8">
      <c r="G7529">
        <v>7522</v>
      </c>
      <c r="H7529">
        <f t="shared" ca="1" si="205"/>
        <v>3.5045585915725493E-2</v>
      </c>
    </row>
    <row r="7530" spans="7:8">
      <c r="G7530">
        <v>7523</v>
      </c>
      <c r="H7530">
        <f t="shared" ca="1" si="205"/>
        <v>-8.8668956387461268E-3</v>
      </c>
    </row>
    <row r="7531" spans="7:8">
      <c r="G7531">
        <v>7524</v>
      </c>
      <c r="H7531">
        <f t="shared" ca="1" si="205"/>
        <v>-8.1618863300448579E-3</v>
      </c>
    </row>
    <row r="7532" spans="7:8">
      <c r="G7532">
        <v>7525</v>
      </c>
      <c r="H7532">
        <f t="shared" ca="1" si="205"/>
        <v>3.6193426675435104E-2</v>
      </c>
    </row>
    <row r="7533" spans="7:8">
      <c r="G7533">
        <v>7526</v>
      </c>
      <c r="H7533">
        <f t="shared" ca="1" si="205"/>
        <v>-3.8970673541890898E-2</v>
      </c>
    </row>
    <row r="7534" spans="7:8">
      <c r="G7534">
        <v>7527</v>
      </c>
      <c r="H7534">
        <f t="shared" ca="1" si="205"/>
        <v>-5.3298488822743968E-2</v>
      </c>
    </row>
    <row r="7535" spans="7:8">
      <c r="G7535">
        <v>7528</v>
      </c>
      <c r="H7535">
        <f t="shared" ca="1" si="205"/>
        <v>5.9869224236441115E-3</v>
      </c>
    </row>
    <row r="7536" spans="7:8">
      <c r="G7536">
        <v>7529</v>
      </c>
      <c r="H7536">
        <f t="shared" ca="1" si="205"/>
        <v>2.7136936891586621E-2</v>
      </c>
    </row>
    <row r="7537" spans="7:8">
      <c r="G7537">
        <v>7530</v>
      </c>
      <c r="H7537">
        <f t="shared" ca="1" si="205"/>
        <v>-5.7229507590716103E-3</v>
      </c>
    </row>
    <row r="7538" spans="7:8">
      <c r="G7538">
        <v>7531</v>
      </c>
      <c r="H7538">
        <f t="shared" ca="1" si="205"/>
        <v>-1.1486307570303342E-2</v>
      </c>
    </row>
    <row r="7539" spans="7:8">
      <c r="G7539">
        <v>7532</v>
      </c>
      <c r="H7539">
        <f t="shared" ca="1" si="205"/>
        <v>-4.8278822342050137E-2</v>
      </c>
    </row>
    <row r="7540" spans="7:8">
      <c r="G7540">
        <v>7533</v>
      </c>
      <c r="H7540">
        <f t="shared" ca="1" si="205"/>
        <v>5.7729180287990666E-3</v>
      </c>
    </row>
    <row r="7541" spans="7:8">
      <c r="G7541">
        <v>7534</v>
      </c>
      <c r="H7541">
        <f t="shared" ca="1" si="205"/>
        <v>-4.1212879153384105E-2</v>
      </c>
    </row>
    <row r="7542" spans="7:8">
      <c r="G7542">
        <v>7535</v>
      </c>
      <c r="H7542">
        <f t="shared" ca="1" si="205"/>
        <v>6.3402858038312582E-2</v>
      </c>
    </row>
    <row r="7543" spans="7:8">
      <c r="G7543">
        <v>7536</v>
      </c>
      <c r="H7543">
        <f t="shared" ca="1" si="205"/>
        <v>3.7008566603181571E-3</v>
      </c>
    </row>
    <row r="7544" spans="7:8">
      <c r="G7544">
        <v>7537</v>
      </c>
      <c r="H7544">
        <f t="shared" ca="1" si="205"/>
        <v>-5.043416716201482E-2</v>
      </c>
    </row>
    <row r="7545" spans="7:8">
      <c r="G7545">
        <v>7538</v>
      </c>
      <c r="H7545">
        <f t="shared" ca="1" si="205"/>
        <v>3.37352390707873E-2</v>
      </c>
    </row>
    <row r="7546" spans="7:8">
      <c r="G7546">
        <v>7539</v>
      </c>
      <c r="H7546">
        <f t="shared" ca="1" si="205"/>
        <v>8.0717466976902592E-3</v>
      </c>
    </row>
    <row r="7547" spans="7:8">
      <c r="G7547">
        <v>7540</v>
      </c>
      <c r="H7547">
        <f t="shared" ca="1" si="205"/>
        <v>-1.4253883808343972E-2</v>
      </c>
    </row>
    <row r="7548" spans="7:8">
      <c r="G7548">
        <v>7541</v>
      </c>
      <c r="H7548">
        <f t="shared" ca="1" si="205"/>
        <v>-2.9139428511749246E-2</v>
      </c>
    </row>
    <row r="7549" spans="7:8">
      <c r="G7549">
        <v>7542</v>
      </c>
      <c r="H7549">
        <f t="shared" ca="1" si="205"/>
        <v>2.7148745577253088E-2</v>
      </c>
    </row>
    <row r="7550" spans="7:8">
      <c r="G7550">
        <v>7543</v>
      </c>
      <c r="H7550">
        <f t="shared" ca="1" si="205"/>
        <v>-7.8085461217808081E-3</v>
      </c>
    </row>
    <row r="7551" spans="7:8">
      <c r="G7551">
        <v>7544</v>
      </c>
      <c r="H7551">
        <f t="shared" ca="1" si="205"/>
        <v>2.7718958250647061E-2</v>
      </c>
    </row>
    <row r="7552" spans="7:8">
      <c r="G7552">
        <v>7545</v>
      </c>
      <c r="H7552">
        <f t="shared" ca="1" si="205"/>
        <v>9.674617866077E-3</v>
      </c>
    </row>
    <row r="7553" spans="7:8">
      <c r="G7553">
        <v>7546</v>
      </c>
      <c r="H7553">
        <f t="shared" ca="1" si="205"/>
        <v>-2.2335898759534074E-2</v>
      </c>
    </row>
    <row r="7554" spans="7:8">
      <c r="G7554">
        <v>7547</v>
      </c>
      <c r="H7554">
        <f t="shared" ca="1" si="205"/>
        <v>3.8248551998577135E-3</v>
      </c>
    </row>
    <row r="7555" spans="7:8">
      <c r="G7555">
        <v>7548</v>
      </c>
      <c r="H7555">
        <f t="shared" ca="1" si="205"/>
        <v>-1.1380492320607689E-2</v>
      </c>
    </row>
    <row r="7556" spans="7:8">
      <c r="G7556">
        <v>7549</v>
      </c>
      <c r="H7556">
        <f t="shared" ca="1" si="205"/>
        <v>2.1107155848643987E-2</v>
      </c>
    </row>
    <row r="7557" spans="7:8">
      <c r="G7557">
        <v>7550</v>
      </c>
      <c r="H7557">
        <f t="shared" ca="1" si="205"/>
        <v>1.2756505498808347E-2</v>
      </c>
    </row>
    <row r="7558" spans="7:8">
      <c r="G7558">
        <v>7551</v>
      </c>
      <c r="H7558">
        <f t="shared" ca="1" si="205"/>
        <v>4.2141536440237007E-3</v>
      </c>
    </row>
    <row r="7559" spans="7:8">
      <c r="G7559">
        <v>7552</v>
      </c>
      <c r="H7559">
        <f t="shared" ca="1" si="205"/>
        <v>-7.4686533309816332E-3</v>
      </c>
    </row>
    <row r="7560" spans="7:8">
      <c r="G7560">
        <v>7553</v>
      </c>
      <c r="H7560">
        <f t="shared" ca="1" si="205"/>
        <v>-1.2224298098282382E-2</v>
      </c>
    </row>
    <row r="7561" spans="7:8">
      <c r="G7561">
        <v>7554</v>
      </c>
      <c r="H7561">
        <f t="shared" ref="H7561:H7624" ca="1" si="206">_xlfn.NORM.INV(RAND(),N$9,N$10)</f>
        <v>-4.335571508725866E-3</v>
      </c>
    </row>
    <row r="7562" spans="7:8">
      <c r="G7562">
        <v>7555</v>
      </c>
      <c r="H7562">
        <f t="shared" ca="1" si="206"/>
        <v>3.3691634200941581E-2</v>
      </c>
    </row>
    <row r="7563" spans="7:8">
      <c r="G7563">
        <v>7556</v>
      </c>
      <c r="H7563">
        <f t="shared" ca="1" si="206"/>
        <v>-1.5082638567613944E-2</v>
      </c>
    </row>
    <row r="7564" spans="7:8">
      <c r="G7564">
        <v>7557</v>
      </c>
      <c r="H7564">
        <f t="shared" ca="1" si="206"/>
        <v>2.379165949354925E-2</v>
      </c>
    </row>
    <row r="7565" spans="7:8">
      <c r="G7565">
        <v>7558</v>
      </c>
      <c r="H7565">
        <f t="shared" ca="1" si="206"/>
        <v>7.8167328471539545E-3</v>
      </c>
    </row>
    <row r="7566" spans="7:8">
      <c r="G7566">
        <v>7559</v>
      </c>
      <c r="H7566">
        <f t="shared" ca="1" si="206"/>
        <v>-2.0594573854162111E-2</v>
      </c>
    </row>
    <row r="7567" spans="7:8">
      <c r="G7567">
        <v>7560</v>
      </c>
      <c r="H7567">
        <f t="shared" ca="1" si="206"/>
        <v>2.2013096645573493E-2</v>
      </c>
    </row>
    <row r="7568" spans="7:8">
      <c r="G7568">
        <v>7561</v>
      </c>
      <c r="H7568">
        <f t="shared" ca="1" si="206"/>
        <v>5.58590168295231E-2</v>
      </c>
    </row>
    <row r="7569" spans="7:8">
      <c r="G7569">
        <v>7562</v>
      </c>
      <c r="H7569">
        <f t="shared" ca="1" si="206"/>
        <v>-7.6332556766199816E-3</v>
      </c>
    </row>
    <row r="7570" spans="7:8">
      <c r="G7570">
        <v>7563</v>
      </c>
      <c r="H7570">
        <f t="shared" ca="1" si="206"/>
        <v>3.151506193953299E-2</v>
      </c>
    </row>
    <row r="7571" spans="7:8">
      <c r="G7571">
        <v>7564</v>
      </c>
      <c r="H7571">
        <f t="shared" ca="1" si="206"/>
        <v>-5.4662238872179511E-3</v>
      </c>
    </row>
    <row r="7572" spans="7:8">
      <c r="G7572">
        <v>7565</v>
      </c>
      <c r="H7572">
        <f t="shared" ca="1" si="206"/>
        <v>-7.1525017881578275E-3</v>
      </c>
    </row>
    <row r="7573" spans="7:8">
      <c r="G7573">
        <v>7566</v>
      </c>
      <c r="H7573">
        <f t="shared" ca="1" si="206"/>
        <v>-4.7198584119213169E-2</v>
      </c>
    </row>
    <row r="7574" spans="7:8">
      <c r="G7574">
        <v>7567</v>
      </c>
      <c r="H7574">
        <f t="shared" ca="1" si="206"/>
        <v>4.123483255324004E-3</v>
      </c>
    </row>
    <row r="7575" spans="7:8">
      <c r="G7575">
        <v>7568</v>
      </c>
      <c r="H7575">
        <f t="shared" ca="1" si="206"/>
        <v>2.647504027463915E-2</v>
      </c>
    </row>
    <row r="7576" spans="7:8">
      <c r="G7576">
        <v>7569</v>
      </c>
      <c r="H7576">
        <f t="shared" ca="1" si="206"/>
        <v>-6.2453573720033058E-3</v>
      </c>
    </row>
    <row r="7577" spans="7:8">
      <c r="G7577">
        <v>7570</v>
      </c>
      <c r="H7577">
        <f t="shared" ca="1" si="206"/>
        <v>-1.4676371195466673E-2</v>
      </c>
    </row>
    <row r="7578" spans="7:8">
      <c r="G7578">
        <v>7571</v>
      </c>
      <c r="H7578">
        <f t="shared" ca="1" si="206"/>
        <v>-1.0325899527491881E-2</v>
      </c>
    </row>
    <row r="7579" spans="7:8">
      <c r="G7579">
        <v>7572</v>
      </c>
      <c r="H7579">
        <f t="shared" ca="1" si="206"/>
        <v>-1.3468449393364787E-2</v>
      </c>
    </row>
    <row r="7580" spans="7:8">
      <c r="G7580">
        <v>7573</v>
      </c>
      <c r="H7580">
        <f t="shared" ca="1" si="206"/>
        <v>-6.3264984444388203E-2</v>
      </c>
    </row>
    <row r="7581" spans="7:8">
      <c r="G7581">
        <v>7574</v>
      </c>
      <c r="H7581">
        <f t="shared" ca="1" si="206"/>
        <v>-1.7294265026595378E-2</v>
      </c>
    </row>
    <row r="7582" spans="7:8">
      <c r="G7582">
        <v>7575</v>
      </c>
      <c r="H7582">
        <f t="shared" ca="1" si="206"/>
        <v>3.7852896251415004E-2</v>
      </c>
    </row>
    <row r="7583" spans="7:8">
      <c r="G7583">
        <v>7576</v>
      </c>
      <c r="H7583">
        <f t="shared" ca="1" si="206"/>
        <v>-4.6749324894621233E-3</v>
      </c>
    </row>
    <row r="7584" spans="7:8">
      <c r="G7584">
        <v>7577</v>
      </c>
      <c r="H7584">
        <f t="shared" ca="1" si="206"/>
        <v>1.2150357713106061E-2</v>
      </c>
    </row>
    <row r="7585" spans="7:8">
      <c r="G7585">
        <v>7578</v>
      </c>
      <c r="H7585">
        <f t="shared" ca="1" si="206"/>
        <v>-1.0427479933195273E-2</v>
      </c>
    </row>
    <row r="7586" spans="7:8">
      <c r="G7586">
        <v>7579</v>
      </c>
      <c r="H7586">
        <f t="shared" ca="1" si="206"/>
        <v>-1.7753973849199904E-2</v>
      </c>
    </row>
    <row r="7587" spans="7:8">
      <c r="G7587">
        <v>7580</v>
      </c>
      <c r="H7587">
        <f t="shared" ca="1" si="206"/>
        <v>-6.1521457806567884E-2</v>
      </c>
    </row>
    <row r="7588" spans="7:8">
      <c r="G7588">
        <v>7581</v>
      </c>
      <c r="H7588">
        <f t="shared" ca="1" si="206"/>
        <v>7.17349560236068E-2</v>
      </c>
    </row>
    <row r="7589" spans="7:8">
      <c r="G7589">
        <v>7582</v>
      </c>
      <c r="H7589">
        <f t="shared" ca="1" si="206"/>
        <v>-4.0092150260469452E-2</v>
      </c>
    </row>
    <row r="7590" spans="7:8">
      <c r="G7590">
        <v>7583</v>
      </c>
      <c r="H7590">
        <f t="shared" ca="1" si="206"/>
        <v>4.3590428840362808E-2</v>
      </c>
    </row>
    <row r="7591" spans="7:8">
      <c r="G7591">
        <v>7584</v>
      </c>
      <c r="H7591">
        <f t="shared" ca="1" si="206"/>
        <v>-3.9513576979023579E-2</v>
      </c>
    </row>
    <row r="7592" spans="7:8">
      <c r="G7592">
        <v>7585</v>
      </c>
      <c r="H7592">
        <f t="shared" ca="1" si="206"/>
        <v>-5.0880490949163229E-3</v>
      </c>
    </row>
    <row r="7593" spans="7:8">
      <c r="G7593">
        <v>7586</v>
      </c>
      <c r="H7593">
        <f t="shared" ca="1" si="206"/>
        <v>2.1912327514123791E-2</v>
      </c>
    </row>
    <row r="7594" spans="7:8">
      <c r="G7594">
        <v>7587</v>
      </c>
      <c r="H7594">
        <f t="shared" ca="1" si="206"/>
        <v>2.8284694510666026E-3</v>
      </c>
    </row>
    <row r="7595" spans="7:8">
      <c r="G7595">
        <v>7588</v>
      </c>
      <c r="H7595">
        <f t="shared" ca="1" si="206"/>
        <v>-4.0456975560674575E-2</v>
      </c>
    </row>
    <row r="7596" spans="7:8">
      <c r="G7596">
        <v>7589</v>
      </c>
      <c r="H7596">
        <f t="shared" ca="1" si="206"/>
        <v>9.416252282778443E-3</v>
      </c>
    </row>
    <row r="7597" spans="7:8">
      <c r="G7597">
        <v>7590</v>
      </c>
      <c r="H7597">
        <f t="shared" ca="1" si="206"/>
        <v>5.6073985437992371E-2</v>
      </c>
    </row>
    <row r="7598" spans="7:8">
      <c r="G7598">
        <v>7591</v>
      </c>
      <c r="H7598">
        <f t="shared" ca="1" si="206"/>
        <v>-1.4707648985280528E-2</v>
      </c>
    </row>
    <row r="7599" spans="7:8">
      <c r="G7599">
        <v>7592</v>
      </c>
      <c r="H7599">
        <f t="shared" ca="1" si="206"/>
        <v>1.9598110378126709E-2</v>
      </c>
    </row>
    <row r="7600" spans="7:8">
      <c r="G7600">
        <v>7593</v>
      </c>
      <c r="H7600">
        <f t="shared" ca="1" si="206"/>
        <v>1.9389012405432345E-3</v>
      </c>
    </row>
    <row r="7601" spans="7:8">
      <c r="G7601">
        <v>7594</v>
      </c>
      <c r="H7601">
        <f t="shared" ca="1" si="206"/>
        <v>-4.3175759965552292E-2</v>
      </c>
    </row>
    <row r="7602" spans="7:8">
      <c r="G7602">
        <v>7595</v>
      </c>
      <c r="H7602">
        <f t="shared" ca="1" si="206"/>
        <v>-3.178995941854387E-3</v>
      </c>
    </row>
    <row r="7603" spans="7:8">
      <c r="G7603">
        <v>7596</v>
      </c>
      <c r="H7603">
        <f t="shared" ca="1" si="206"/>
        <v>-1.904494778508038E-3</v>
      </c>
    </row>
    <row r="7604" spans="7:8">
      <c r="G7604">
        <v>7597</v>
      </c>
      <c r="H7604">
        <f t="shared" ca="1" si="206"/>
        <v>-4.0621776002702512E-3</v>
      </c>
    </row>
    <row r="7605" spans="7:8">
      <c r="G7605">
        <v>7598</v>
      </c>
      <c r="H7605">
        <f t="shared" ca="1" si="206"/>
        <v>1.670785944645144E-2</v>
      </c>
    </row>
    <row r="7606" spans="7:8">
      <c r="G7606">
        <v>7599</v>
      </c>
      <c r="H7606">
        <f t="shared" ca="1" si="206"/>
        <v>1.5000141229309242E-2</v>
      </c>
    </row>
    <row r="7607" spans="7:8">
      <c r="G7607">
        <v>7600</v>
      </c>
      <c r="H7607">
        <f t="shared" ca="1" si="206"/>
        <v>-4.1032600974361573E-2</v>
      </c>
    </row>
    <row r="7608" spans="7:8">
      <c r="G7608">
        <v>7601</v>
      </c>
      <c r="H7608">
        <f t="shared" ca="1" si="206"/>
        <v>-3.4660920471980453E-2</v>
      </c>
    </row>
    <row r="7609" spans="7:8">
      <c r="G7609">
        <v>7602</v>
      </c>
      <c r="H7609">
        <f t="shared" ca="1" si="206"/>
        <v>3.1772525240102545E-2</v>
      </c>
    </row>
    <row r="7610" spans="7:8">
      <c r="G7610">
        <v>7603</v>
      </c>
      <c r="H7610">
        <f t="shared" ca="1" si="206"/>
        <v>-5.5206428106393621E-3</v>
      </c>
    </row>
    <row r="7611" spans="7:8">
      <c r="G7611">
        <v>7604</v>
      </c>
      <c r="H7611">
        <f t="shared" ca="1" si="206"/>
        <v>5.389223741513352E-2</v>
      </c>
    </row>
    <row r="7612" spans="7:8">
      <c r="G7612">
        <v>7605</v>
      </c>
      <c r="H7612">
        <f t="shared" ca="1" si="206"/>
        <v>-4.5618936212409561E-2</v>
      </c>
    </row>
    <row r="7613" spans="7:8">
      <c r="G7613">
        <v>7606</v>
      </c>
      <c r="H7613">
        <f t="shared" ca="1" si="206"/>
        <v>-4.3538827933198271E-2</v>
      </c>
    </row>
    <row r="7614" spans="7:8">
      <c r="G7614">
        <v>7607</v>
      </c>
      <c r="H7614">
        <f t="shared" ca="1" si="206"/>
        <v>6.5881547713098247E-3</v>
      </c>
    </row>
    <row r="7615" spans="7:8">
      <c r="G7615">
        <v>7608</v>
      </c>
      <c r="H7615">
        <f t="shared" ca="1" si="206"/>
        <v>-2.3411066937403347E-2</v>
      </c>
    </row>
    <row r="7616" spans="7:8">
      <c r="G7616">
        <v>7609</v>
      </c>
      <c r="H7616">
        <f t="shared" ca="1" si="206"/>
        <v>-2.8132981168489949E-2</v>
      </c>
    </row>
    <row r="7617" spans="7:8">
      <c r="G7617">
        <v>7610</v>
      </c>
      <c r="H7617">
        <f t="shared" ca="1" si="206"/>
        <v>2.0293879338445973E-2</v>
      </c>
    </row>
    <row r="7618" spans="7:8">
      <c r="G7618">
        <v>7611</v>
      </c>
      <c r="H7618">
        <f t="shared" ca="1" si="206"/>
        <v>-3.0199977483555678E-2</v>
      </c>
    </row>
    <row r="7619" spans="7:8">
      <c r="G7619">
        <v>7612</v>
      </c>
      <c r="H7619">
        <f t="shared" ca="1" si="206"/>
        <v>2.9591700274845176E-2</v>
      </c>
    </row>
    <row r="7620" spans="7:8">
      <c r="G7620">
        <v>7613</v>
      </c>
      <c r="H7620">
        <f t="shared" ca="1" si="206"/>
        <v>-3.8744067294497184E-2</v>
      </c>
    </row>
    <row r="7621" spans="7:8">
      <c r="G7621">
        <v>7614</v>
      </c>
      <c r="H7621">
        <f t="shared" ca="1" si="206"/>
        <v>1.2109511818943949E-2</v>
      </c>
    </row>
    <row r="7622" spans="7:8">
      <c r="G7622">
        <v>7615</v>
      </c>
      <c r="H7622">
        <f t="shared" ca="1" si="206"/>
        <v>-2.65743729120832E-2</v>
      </c>
    </row>
    <row r="7623" spans="7:8">
      <c r="G7623">
        <v>7616</v>
      </c>
      <c r="H7623">
        <f t="shared" ca="1" si="206"/>
        <v>1.9107501294468948E-2</v>
      </c>
    </row>
    <row r="7624" spans="7:8">
      <c r="G7624">
        <v>7617</v>
      </c>
      <c r="H7624">
        <f t="shared" ca="1" si="206"/>
        <v>-6.0138238006316722E-2</v>
      </c>
    </row>
    <row r="7625" spans="7:8">
      <c r="G7625">
        <v>7618</v>
      </c>
      <c r="H7625">
        <f t="shared" ref="H7625:H7688" ca="1" si="207">_xlfn.NORM.INV(RAND(),N$9,N$10)</f>
        <v>-2.6105834263602228E-2</v>
      </c>
    </row>
    <row r="7626" spans="7:8">
      <c r="G7626">
        <v>7619</v>
      </c>
      <c r="H7626">
        <f t="shared" ca="1" si="207"/>
        <v>7.6279644822076663E-3</v>
      </c>
    </row>
    <row r="7627" spans="7:8">
      <c r="G7627">
        <v>7620</v>
      </c>
      <c r="H7627">
        <f t="shared" ca="1" si="207"/>
        <v>4.3423362920564049E-2</v>
      </c>
    </row>
    <row r="7628" spans="7:8">
      <c r="G7628">
        <v>7621</v>
      </c>
      <c r="H7628">
        <f t="shared" ca="1" si="207"/>
        <v>3.2244544949290197E-4</v>
      </c>
    </row>
    <row r="7629" spans="7:8">
      <c r="G7629">
        <v>7622</v>
      </c>
      <c r="H7629">
        <f t="shared" ca="1" si="207"/>
        <v>2.0199128043975615E-2</v>
      </c>
    </row>
    <row r="7630" spans="7:8">
      <c r="G7630">
        <v>7623</v>
      </c>
      <c r="H7630">
        <f t="shared" ca="1" si="207"/>
        <v>4.3528106872876275E-2</v>
      </c>
    </row>
    <row r="7631" spans="7:8">
      <c r="G7631">
        <v>7624</v>
      </c>
      <c r="H7631">
        <f t="shared" ca="1" si="207"/>
        <v>-1.6212670767947489E-2</v>
      </c>
    </row>
    <row r="7632" spans="7:8">
      <c r="G7632">
        <v>7625</v>
      </c>
      <c r="H7632">
        <f t="shared" ca="1" si="207"/>
        <v>1.2204744915430915E-2</v>
      </c>
    </row>
    <row r="7633" spans="7:8">
      <c r="G7633">
        <v>7626</v>
      </c>
      <c r="H7633">
        <f t="shared" ca="1" si="207"/>
        <v>-5.3487572690231466E-2</v>
      </c>
    </row>
    <row r="7634" spans="7:8">
      <c r="G7634">
        <v>7627</v>
      </c>
      <c r="H7634">
        <f t="shared" ca="1" si="207"/>
        <v>6.9962750845896527E-3</v>
      </c>
    </row>
    <row r="7635" spans="7:8">
      <c r="G7635">
        <v>7628</v>
      </c>
      <c r="H7635">
        <f t="shared" ca="1" si="207"/>
        <v>1.0855407755865052E-2</v>
      </c>
    </row>
    <row r="7636" spans="7:8">
      <c r="G7636">
        <v>7629</v>
      </c>
      <c r="H7636">
        <f t="shared" ca="1" si="207"/>
        <v>-4.0942355184546114E-2</v>
      </c>
    </row>
    <row r="7637" spans="7:8">
      <c r="G7637">
        <v>7630</v>
      </c>
      <c r="H7637">
        <f t="shared" ca="1" si="207"/>
        <v>3.3494446385505833E-2</v>
      </c>
    </row>
    <row r="7638" spans="7:8">
      <c r="G7638">
        <v>7631</v>
      </c>
      <c r="H7638">
        <f t="shared" ca="1" si="207"/>
        <v>-1.360830562248495E-2</v>
      </c>
    </row>
    <row r="7639" spans="7:8">
      <c r="G7639">
        <v>7632</v>
      </c>
      <c r="H7639">
        <f t="shared" ca="1" si="207"/>
        <v>3.6555137032820884E-3</v>
      </c>
    </row>
    <row r="7640" spans="7:8">
      <c r="G7640">
        <v>7633</v>
      </c>
      <c r="H7640">
        <f t="shared" ca="1" si="207"/>
        <v>-1.8286374709777797E-2</v>
      </c>
    </row>
    <row r="7641" spans="7:8">
      <c r="G7641">
        <v>7634</v>
      </c>
      <c r="H7641">
        <f t="shared" ca="1" si="207"/>
        <v>2.1269165776369465E-2</v>
      </c>
    </row>
    <row r="7642" spans="7:8">
      <c r="G7642">
        <v>7635</v>
      </c>
      <c r="H7642">
        <f t="shared" ca="1" si="207"/>
        <v>6.2031990926877625E-2</v>
      </c>
    </row>
    <row r="7643" spans="7:8">
      <c r="G7643">
        <v>7636</v>
      </c>
      <c r="H7643">
        <f t="shared" ca="1" si="207"/>
        <v>1.3225254327014161E-2</v>
      </c>
    </row>
    <row r="7644" spans="7:8">
      <c r="G7644">
        <v>7637</v>
      </c>
      <c r="H7644">
        <f t="shared" ca="1" si="207"/>
        <v>-1.1776578970867372E-2</v>
      </c>
    </row>
    <row r="7645" spans="7:8">
      <c r="G7645">
        <v>7638</v>
      </c>
      <c r="H7645">
        <f t="shared" ca="1" si="207"/>
        <v>1.7925567425910616E-2</v>
      </c>
    </row>
    <row r="7646" spans="7:8">
      <c r="G7646">
        <v>7639</v>
      </c>
      <c r="H7646">
        <f t="shared" ca="1" si="207"/>
        <v>7.9564306326548359E-2</v>
      </c>
    </row>
    <row r="7647" spans="7:8">
      <c r="G7647">
        <v>7640</v>
      </c>
      <c r="H7647">
        <f t="shared" ca="1" si="207"/>
        <v>2.8618578302514058E-2</v>
      </c>
    </row>
    <row r="7648" spans="7:8">
      <c r="G7648">
        <v>7641</v>
      </c>
      <c r="H7648">
        <f t="shared" ca="1" si="207"/>
        <v>-8.3979190322672169E-3</v>
      </c>
    </row>
    <row r="7649" spans="7:8">
      <c r="G7649">
        <v>7642</v>
      </c>
      <c r="H7649">
        <f t="shared" ca="1" si="207"/>
        <v>-1.5111354730351143E-2</v>
      </c>
    </row>
    <row r="7650" spans="7:8">
      <c r="G7650">
        <v>7643</v>
      </c>
      <c r="H7650">
        <f t="shared" ca="1" si="207"/>
        <v>1.9249510940525679E-2</v>
      </c>
    </row>
    <row r="7651" spans="7:8">
      <c r="G7651">
        <v>7644</v>
      </c>
      <c r="H7651">
        <f t="shared" ca="1" si="207"/>
        <v>-1.3576204655733809E-2</v>
      </c>
    </row>
    <row r="7652" spans="7:8">
      <c r="G7652">
        <v>7645</v>
      </c>
      <c r="H7652">
        <f t="shared" ca="1" si="207"/>
        <v>5.1863341192808672E-2</v>
      </c>
    </row>
    <row r="7653" spans="7:8">
      <c r="G7653">
        <v>7646</v>
      </c>
      <c r="H7653">
        <f t="shared" ca="1" si="207"/>
        <v>1.3024585793489819E-2</v>
      </c>
    </row>
    <row r="7654" spans="7:8">
      <c r="G7654">
        <v>7647</v>
      </c>
      <c r="H7654">
        <f t="shared" ca="1" si="207"/>
        <v>4.0802136428748373E-2</v>
      </c>
    </row>
    <row r="7655" spans="7:8">
      <c r="G7655">
        <v>7648</v>
      </c>
      <c r="H7655">
        <f t="shared" ca="1" si="207"/>
        <v>7.1836614569368698E-2</v>
      </c>
    </row>
    <row r="7656" spans="7:8">
      <c r="G7656">
        <v>7649</v>
      </c>
      <c r="H7656">
        <f t="shared" ca="1" si="207"/>
        <v>-2.9201761623959244E-3</v>
      </c>
    </row>
    <row r="7657" spans="7:8">
      <c r="G7657">
        <v>7650</v>
      </c>
      <c r="H7657">
        <f t="shared" ca="1" si="207"/>
        <v>2.7769971939539824E-3</v>
      </c>
    </row>
    <row r="7658" spans="7:8">
      <c r="G7658">
        <v>7651</v>
      </c>
      <c r="H7658">
        <f t="shared" ca="1" si="207"/>
        <v>1.4576987175765173E-2</v>
      </c>
    </row>
    <row r="7659" spans="7:8">
      <c r="G7659">
        <v>7652</v>
      </c>
      <c r="H7659">
        <f t="shared" ca="1" si="207"/>
        <v>-3.5345412016485764E-2</v>
      </c>
    </row>
    <row r="7660" spans="7:8">
      <c r="G7660">
        <v>7653</v>
      </c>
      <c r="H7660">
        <f t="shared" ca="1" si="207"/>
        <v>-4.6143320648041913E-2</v>
      </c>
    </row>
    <row r="7661" spans="7:8">
      <c r="G7661">
        <v>7654</v>
      </c>
      <c r="H7661">
        <f t="shared" ca="1" si="207"/>
        <v>-2.3325051484599884E-2</v>
      </c>
    </row>
    <row r="7662" spans="7:8">
      <c r="G7662">
        <v>7655</v>
      </c>
      <c r="H7662">
        <f t="shared" ca="1" si="207"/>
        <v>-1.7540205586824533E-2</v>
      </c>
    </row>
    <row r="7663" spans="7:8">
      <c r="G7663">
        <v>7656</v>
      </c>
      <c r="H7663">
        <f t="shared" ca="1" si="207"/>
        <v>-4.7274836071818415E-3</v>
      </c>
    </row>
    <row r="7664" spans="7:8">
      <c r="G7664">
        <v>7657</v>
      </c>
      <c r="H7664">
        <f t="shared" ca="1" si="207"/>
        <v>7.5816967919841523E-4</v>
      </c>
    </row>
    <row r="7665" spans="7:8">
      <c r="G7665">
        <v>7658</v>
      </c>
      <c r="H7665">
        <f t="shared" ca="1" si="207"/>
        <v>-7.9703379255404768E-3</v>
      </c>
    </row>
    <row r="7666" spans="7:8">
      <c r="G7666">
        <v>7659</v>
      </c>
      <c r="H7666">
        <f t="shared" ca="1" si="207"/>
        <v>-6.6625684579585676E-2</v>
      </c>
    </row>
    <row r="7667" spans="7:8">
      <c r="G7667">
        <v>7660</v>
      </c>
      <c r="H7667">
        <f t="shared" ca="1" si="207"/>
        <v>-6.0101414257658263E-3</v>
      </c>
    </row>
    <row r="7668" spans="7:8">
      <c r="G7668">
        <v>7661</v>
      </c>
      <c r="H7668">
        <f t="shared" ca="1" si="207"/>
        <v>-2.3124206590463683E-2</v>
      </c>
    </row>
    <row r="7669" spans="7:8">
      <c r="G7669">
        <v>7662</v>
      </c>
      <c r="H7669">
        <f t="shared" ca="1" si="207"/>
        <v>-6.300227800540005E-2</v>
      </c>
    </row>
    <row r="7670" spans="7:8">
      <c r="G7670">
        <v>7663</v>
      </c>
      <c r="H7670">
        <f t="shared" ca="1" si="207"/>
        <v>-6.3833561513109399E-2</v>
      </c>
    </row>
    <row r="7671" spans="7:8">
      <c r="G7671">
        <v>7664</v>
      </c>
      <c r="H7671">
        <f t="shared" ca="1" si="207"/>
        <v>-2.0427212540035978E-2</v>
      </c>
    </row>
    <row r="7672" spans="7:8">
      <c r="G7672">
        <v>7665</v>
      </c>
      <c r="H7672">
        <f t="shared" ca="1" si="207"/>
        <v>4.5126629373929403E-2</v>
      </c>
    </row>
    <row r="7673" spans="7:8">
      <c r="G7673">
        <v>7666</v>
      </c>
      <c r="H7673">
        <f t="shared" ca="1" si="207"/>
        <v>-2.9440078414122585E-2</v>
      </c>
    </row>
    <row r="7674" spans="7:8">
      <c r="G7674">
        <v>7667</v>
      </c>
      <c r="H7674">
        <f t="shared" ca="1" si="207"/>
        <v>2.1281969976500782E-3</v>
      </c>
    </row>
    <row r="7675" spans="7:8">
      <c r="G7675">
        <v>7668</v>
      </c>
      <c r="H7675">
        <f t="shared" ca="1" si="207"/>
        <v>3.9340046956382983E-2</v>
      </c>
    </row>
    <row r="7676" spans="7:8">
      <c r="G7676">
        <v>7669</v>
      </c>
      <c r="H7676">
        <f t="shared" ca="1" si="207"/>
        <v>-2.5517127569340568E-2</v>
      </c>
    </row>
    <row r="7677" spans="7:8">
      <c r="G7677">
        <v>7670</v>
      </c>
      <c r="H7677">
        <f t="shared" ca="1" si="207"/>
        <v>2.6687600910256914E-2</v>
      </c>
    </row>
    <row r="7678" spans="7:8">
      <c r="G7678">
        <v>7671</v>
      </c>
      <c r="H7678">
        <f t="shared" ca="1" si="207"/>
        <v>-5.5887961651172923E-4</v>
      </c>
    </row>
    <row r="7679" spans="7:8">
      <c r="G7679">
        <v>7672</v>
      </c>
      <c r="H7679">
        <f t="shared" ca="1" si="207"/>
        <v>-7.2639140203126411E-3</v>
      </c>
    </row>
    <row r="7680" spans="7:8">
      <c r="G7680">
        <v>7673</v>
      </c>
      <c r="H7680">
        <f t="shared" ca="1" si="207"/>
        <v>5.9289145444366503E-2</v>
      </c>
    </row>
    <row r="7681" spans="7:8">
      <c r="G7681">
        <v>7674</v>
      </c>
      <c r="H7681">
        <f t="shared" ca="1" si="207"/>
        <v>5.2538755960444543E-2</v>
      </c>
    </row>
    <row r="7682" spans="7:8">
      <c r="G7682">
        <v>7675</v>
      </c>
      <c r="H7682">
        <f t="shared" ca="1" si="207"/>
        <v>-6.4886473323086061E-3</v>
      </c>
    </row>
    <row r="7683" spans="7:8">
      <c r="G7683">
        <v>7676</v>
      </c>
      <c r="H7683">
        <f t="shared" ca="1" si="207"/>
        <v>-4.7727633836519248E-2</v>
      </c>
    </row>
    <row r="7684" spans="7:8">
      <c r="G7684">
        <v>7677</v>
      </c>
      <c r="H7684">
        <f t="shared" ca="1" si="207"/>
        <v>2.7944633391437754E-2</v>
      </c>
    </row>
    <row r="7685" spans="7:8">
      <c r="G7685">
        <v>7678</v>
      </c>
      <c r="H7685">
        <f t="shared" ca="1" si="207"/>
        <v>-1.2334184839758049E-2</v>
      </c>
    </row>
    <row r="7686" spans="7:8">
      <c r="G7686">
        <v>7679</v>
      </c>
      <c r="H7686">
        <f t="shared" ca="1" si="207"/>
        <v>8.5273730605411654E-3</v>
      </c>
    </row>
    <row r="7687" spans="7:8">
      <c r="G7687">
        <v>7680</v>
      </c>
      <c r="H7687">
        <f t="shared" ca="1" si="207"/>
        <v>1.4892920116711634E-2</v>
      </c>
    </row>
    <row r="7688" spans="7:8">
      <c r="G7688">
        <v>7681</v>
      </c>
      <c r="H7688">
        <f t="shared" ca="1" si="207"/>
        <v>2.0176957727441529E-3</v>
      </c>
    </row>
    <row r="7689" spans="7:8">
      <c r="G7689">
        <v>7682</v>
      </c>
      <c r="H7689">
        <f t="shared" ref="H7689:H7752" ca="1" si="208">_xlfn.NORM.INV(RAND(),N$9,N$10)</f>
        <v>1.2164714511793013E-2</v>
      </c>
    </row>
    <row r="7690" spans="7:8">
      <c r="G7690">
        <v>7683</v>
      </c>
      <c r="H7690">
        <f t="shared" ca="1" si="208"/>
        <v>5.9695418741591288E-2</v>
      </c>
    </row>
    <row r="7691" spans="7:8">
      <c r="G7691">
        <v>7684</v>
      </c>
      <c r="H7691">
        <f t="shared" ca="1" si="208"/>
        <v>-2.5324770599241424E-2</v>
      </c>
    </row>
    <row r="7692" spans="7:8">
      <c r="G7692">
        <v>7685</v>
      </c>
      <c r="H7692">
        <f t="shared" ca="1" si="208"/>
        <v>5.2666189650320647E-2</v>
      </c>
    </row>
    <row r="7693" spans="7:8">
      <c r="G7693">
        <v>7686</v>
      </c>
      <c r="H7693">
        <f t="shared" ca="1" si="208"/>
        <v>1.8156690732565178E-2</v>
      </c>
    </row>
    <row r="7694" spans="7:8">
      <c r="G7694">
        <v>7687</v>
      </c>
      <c r="H7694">
        <f t="shared" ca="1" si="208"/>
        <v>4.7226210911455152E-2</v>
      </c>
    </row>
    <row r="7695" spans="7:8">
      <c r="G7695">
        <v>7688</v>
      </c>
      <c r="H7695">
        <f t="shared" ca="1" si="208"/>
        <v>-5.917582742129778E-3</v>
      </c>
    </row>
    <row r="7696" spans="7:8">
      <c r="G7696">
        <v>7689</v>
      </c>
      <c r="H7696">
        <f t="shared" ca="1" si="208"/>
        <v>2.7839455754715924E-2</v>
      </c>
    </row>
    <row r="7697" spans="7:8">
      <c r="G7697">
        <v>7690</v>
      </c>
      <c r="H7697">
        <f t="shared" ca="1" si="208"/>
        <v>6.0358035193997031E-2</v>
      </c>
    </row>
    <row r="7698" spans="7:8">
      <c r="G7698">
        <v>7691</v>
      </c>
      <c r="H7698">
        <f t="shared" ca="1" si="208"/>
        <v>-2.7043689452914868E-2</v>
      </c>
    </row>
    <row r="7699" spans="7:8">
      <c r="G7699">
        <v>7692</v>
      </c>
      <c r="H7699">
        <f t="shared" ca="1" si="208"/>
        <v>1.5685567272491974E-2</v>
      </c>
    </row>
    <row r="7700" spans="7:8">
      <c r="G7700">
        <v>7693</v>
      </c>
      <c r="H7700">
        <f t="shared" ca="1" si="208"/>
        <v>-3.6771776377583075E-2</v>
      </c>
    </row>
    <row r="7701" spans="7:8">
      <c r="G7701">
        <v>7694</v>
      </c>
      <c r="H7701">
        <f t="shared" ca="1" si="208"/>
        <v>2.4640812380437443E-2</v>
      </c>
    </row>
    <row r="7702" spans="7:8">
      <c r="G7702">
        <v>7695</v>
      </c>
      <c r="H7702">
        <f t="shared" ca="1" si="208"/>
        <v>-1.6461569403650209E-2</v>
      </c>
    </row>
    <row r="7703" spans="7:8">
      <c r="G7703">
        <v>7696</v>
      </c>
      <c r="H7703">
        <f t="shared" ca="1" si="208"/>
        <v>5.7113853375052585E-2</v>
      </c>
    </row>
    <row r="7704" spans="7:8">
      <c r="G7704">
        <v>7697</v>
      </c>
      <c r="H7704">
        <f t="shared" ca="1" si="208"/>
        <v>1.5901617134800317E-2</v>
      </c>
    </row>
    <row r="7705" spans="7:8">
      <c r="G7705">
        <v>7698</v>
      </c>
      <c r="H7705">
        <f t="shared" ca="1" si="208"/>
        <v>-2.1530611457207974E-2</v>
      </c>
    </row>
    <row r="7706" spans="7:8">
      <c r="G7706">
        <v>7699</v>
      </c>
      <c r="H7706">
        <f t="shared" ca="1" si="208"/>
        <v>7.9295754480010472E-3</v>
      </c>
    </row>
    <row r="7707" spans="7:8">
      <c r="G7707">
        <v>7700</v>
      </c>
      <c r="H7707">
        <f t="shared" ca="1" si="208"/>
        <v>-1.133544035517306E-2</v>
      </c>
    </row>
    <row r="7708" spans="7:8">
      <c r="G7708">
        <v>7701</v>
      </c>
      <c r="H7708">
        <f t="shared" ca="1" si="208"/>
        <v>-3.1057982551274853E-2</v>
      </c>
    </row>
    <row r="7709" spans="7:8">
      <c r="G7709">
        <v>7702</v>
      </c>
      <c r="H7709">
        <f t="shared" ca="1" si="208"/>
        <v>-2.0348249988108965E-2</v>
      </c>
    </row>
    <row r="7710" spans="7:8">
      <c r="G7710">
        <v>7703</v>
      </c>
      <c r="H7710">
        <f t="shared" ca="1" si="208"/>
        <v>-2.916698274663419E-2</v>
      </c>
    </row>
    <row r="7711" spans="7:8">
      <c r="G7711">
        <v>7704</v>
      </c>
      <c r="H7711">
        <f t="shared" ca="1" si="208"/>
        <v>-8.4282197519323487E-3</v>
      </c>
    </row>
    <row r="7712" spans="7:8">
      <c r="G7712">
        <v>7705</v>
      </c>
      <c r="H7712">
        <f t="shared" ca="1" si="208"/>
        <v>3.6183607652770754E-2</v>
      </c>
    </row>
    <row r="7713" spans="7:8">
      <c r="G7713">
        <v>7706</v>
      </c>
      <c r="H7713">
        <f t="shared" ca="1" si="208"/>
        <v>-2.9246502164997967E-2</v>
      </c>
    </row>
    <row r="7714" spans="7:8">
      <c r="G7714">
        <v>7707</v>
      </c>
      <c r="H7714">
        <f t="shared" ca="1" si="208"/>
        <v>6.7776708367301031E-3</v>
      </c>
    </row>
    <row r="7715" spans="7:8">
      <c r="G7715">
        <v>7708</v>
      </c>
      <c r="H7715">
        <f t="shared" ca="1" si="208"/>
        <v>-1.683211873032656E-2</v>
      </c>
    </row>
    <row r="7716" spans="7:8">
      <c r="G7716">
        <v>7709</v>
      </c>
      <c r="H7716">
        <f t="shared" ca="1" si="208"/>
        <v>1.5869874017247102E-2</v>
      </c>
    </row>
    <row r="7717" spans="7:8">
      <c r="G7717">
        <v>7710</v>
      </c>
      <c r="H7717">
        <f t="shared" ca="1" si="208"/>
        <v>6.8012938955525834E-2</v>
      </c>
    </row>
    <row r="7718" spans="7:8">
      <c r="G7718">
        <v>7711</v>
      </c>
      <c r="H7718">
        <f t="shared" ca="1" si="208"/>
        <v>1.3253464521943389E-2</v>
      </c>
    </row>
    <row r="7719" spans="7:8">
      <c r="G7719">
        <v>7712</v>
      </c>
      <c r="H7719">
        <f t="shared" ca="1" si="208"/>
        <v>6.9508557450547667E-3</v>
      </c>
    </row>
    <row r="7720" spans="7:8">
      <c r="G7720">
        <v>7713</v>
      </c>
      <c r="H7720">
        <f t="shared" ca="1" si="208"/>
        <v>1.1596679225519449E-2</v>
      </c>
    </row>
    <row r="7721" spans="7:8">
      <c r="G7721">
        <v>7714</v>
      </c>
      <c r="H7721">
        <f t="shared" ca="1" si="208"/>
        <v>-3.9256423096323136E-2</v>
      </c>
    </row>
    <row r="7722" spans="7:8">
      <c r="G7722">
        <v>7715</v>
      </c>
      <c r="H7722">
        <f t="shared" ca="1" si="208"/>
        <v>-3.2632352132334695E-2</v>
      </c>
    </row>
    <row r="7723" spans="7:8">
      <c r="G7723">
        <v>7716</v>
      </c>
      <c r="H7723">
        <f t="shared" ca="1" si="208"/>
        <v>-1.2309625394651084E-2</v>
      </c>
    </row>
    <row r="7724" spans="7:8">
      <c r="G7724">
        <v>7717</v>
      </c>
      <c r="H7724">
        <f t="shared" ca="1" si="208"/>
        <v>-4.285593044119608E-2</v>
      </c>
    </row>
    <row r="7725" spans="7:8">
      <c r="G7725">
        <v>7718</v>
      </c>
      <c r="H7725">
        <f t="shared" ca="1" si="208"/>
        <v>1.5379574278802086E-2</v>
      </c>
    </row>
    <row r="7726" spans="7:8">
      <c r="G7726">
        <v>7719</v>
      </c>
      <c r="H7726">
        <f t="shared" ca="1" si="208"/>
        <v>-1.8827757120015533E-2</v>
      </c>
    </row>
    <row r="7727" spans="7:8">
      <c r="G7727">
        <v>7720</v>
      </c>
      <c r="H7727">
        <f t="shared" ca="1" si="208"/>
        <v>1.886696683590058E-2</v>
      </c>
    </row>
    <row r="7728" spans="7:8">
      <c r="G7728">
        <v>7721</v>
      </c>
      <c r="H7728">
        <f t="shared" ca="1" si="208"/>
        <v>1.2458795145934686E-2</v>
      </c>
    </row>
    <row r="7729" spans="7:8">
      <c r="G7729">
        <v>7722</v>
      </c>
      <c r="H7729">
        <f t="shared" ca="1" si="208"/>
        <v>5.8592007769594692E-3</v>
      </c>
    </row>
    <row r="7730" spans="7:8">
      <c r="G7730">
        <v>7723</v>
      </c>
      <c r="H7730">
        <f t="shared" ca="1" si="208"/>
        <v>3.6444844049228916E-3</v>
      </c>
    </row>
    <row r="7731" spans="7:8">
      <c r="G7731">
        <v>7724</v>
      </c>
      <c r="H7731">
        <f t="shared" ca="1" si="208"/>
        <v>-7.5218217719691038E-3</v>
      </c>
    </row>
    <row r="7732" spans="7:8">
      <c r="G7732">
        <v>7725</v>
      </c>
      <c r="H7732">
        <f t="shared" ca="1" si="208"/>
        <v>-2.3859681717194405E-2</v>
      </c>
    </row>
    <row r="7733" spans="7:8">
      <c r="G7733">
        <v>7726</v>
      </c>
      <c r="H7733">
        <f t="shared" ca="1" si="208"/>
        <v>3.1093978794285874E-2</v>
      </c>
    </row>
    <row r="7734" spans="7:8">
      <c r="G7734">
        <v>7727</v>
      </c>
      <c r="H7734">
        <f t="shared" ca="1" si="208"/>
        <v>-1.3971435885826833E-4</v>
      </c>
    </row>
    <row r="7735" spans="7:8">
      <c r="G7735">
        <v>7728</v>
      </c>
      <c r="H7735">
        <f t="shared" ca="1" si="208"/>
        <v>1.0838766257664062E-2</v>
      </c>
    </row>
    <row r="7736" spans="7:8">
      <c r="G7736">
        <v>7729</v>
      </c>
      <c r="H7736">
        <f t="shared" ca="1" si="208"/>
        <v>4.2271648665249746E-2</v>
      </c>
    </row>
    <row r="7737" spans="7:8">
      <c r="G7737">
        <v>7730</v>
      </c>
      <c r="H7737">
        <f t="shared" ca="1" si="208"/>
        <v>-2.7067652574388111E-2</v>
      </c>
    </row>
    <row r="7738" spans="7:8">
      <c r="G7738">
        <v>7731</v>
      </c>
      <c r="H7738">
        <f t="shared" ca="1" si="208"/>
        <v>-2.0635564719470544E-2</v>
      </c>
    </row>
    <row r="7739" spans="7:8">
      <c r="G7739">
        <v>7732</v>
      </c>
      <c r="H7739">
        <f t="shared" ca="1" si="208"/>
        <v>3.2680051568538246E-2</v>
      </c>
    </row>
    <row r="7740" spans="7:8">
      <c r="G7740">
        <v>7733</v>
      </c>
      <c r="H7740">
        <f t="shared" ca="1" si="208"/>
        <v>-3.0858549798406333E-2</v>
      </c>
    </row>
    <row r="7741" spans="7:8">
      <c r="G7741">
        <v>7734</v>
      </c>
      <c r="H7741">
        <f t="shared" ca="1" si="208"/>
        <v>1.721784707680071E-2</v>
      </c>
    </row>
    <row r="7742" spans="7:8">
      <c r="G7742">
        <v>7735</v>
      </c>
      <c r="H7742">
        <f t="shared" ca="1" si="208"/>
        <v>-2.0451575764320527E-2</v>
      </c>
    </row>
    <row r="7743" spans="7:8">
      <c r="G7743">
        <v>7736</v>
      </c>
      <c r="H7743">
        <f t="shared" ca="1" si="208"/>
        <v>-1.5711168379672142E-2</v>
      </c>
    </row>
    <row r="7744" spans="7:8">
      <c r="G7744">
        <v>7737</v>
      </c>
      <c r="H7744">
        <f t="shared" ca="1" si="208"/>
        <v>3.8125274107685216E-2</v>
      </c>
    </row>
    <row r="7745" spans="7:8">
      <c r="G7745">
        <v>7738</v>
      </c>
      <c r="H7745">
        <f t="shared" ca="1" si="208"/>
        <v>-1.674270120833704E-3</v>
      </c>
    </row>
    <row r="7746" spans="7:8">
      <c r="G7746">
        <v>7739</v>
      </c>
      <c r="H7746">
        <f t="shared" ca="1" si="208"/>
        <v>-2.0481435753499089E-2</v>
      </c>
    </row>
    <row r="7747" spans="7:8">
      <c r="G7747">
        <v>7740</v>
      </c>
      <c r="H7747">
        <f t="shared" ca="1" si="208"/>
        <v>-5.9123596007438016E-2</v>
      </c>
    </row>
    <row r="7748" spans="7:8">
      <c r="G7748">
        <v>7741</v>
      </c>
      <c r="H7748">
        <f t="shared" ca="1" si="208"/>
        <v>-3.7470966040308473E-2</v>
      </c>
    </row>
    <row r="7749" spans="7:8">
      <c r="G7749">
        <v>7742</v>
      </c>
      <c r="H7749">
        <f t="shared" ca="1" si="208"/>
        <v>1.3536568143051647E-2</v>
      </c>
    </row>
    <row r="7750" spans="7:8">
      <c r="G7750">
        <v>7743</v>
      </c>
      <c r="H7750">
        <f t="shared" ca="1" si="208"/>
        <v>-5.6023035349917726E-3</v>
      </c>
    </row>
    <row r="7751" spans="7:8">
      <c r="G7751">
        <v>7744</v>
      </c>
      <c r="H7751">
        <f t="shared" ca="1" si="208"/>
        <v>3.0958459961556847E-3</v>
      </c>
    </row>
    <row r="7752" spans="7:8">
      <c r="G7752">
        <v>7745</v>
      </c>
      <c r="H7752">
        <f t="shared" ca="1" si="208"/>
        <v>-1.8308776172339811E-2</v>
      </c>
    </row>
    <row r="7753" spans="7:8">
      <c r="G7753">
        <v>7746</v>
      </c>
      <c r="H7753">
        <f t="shared" ref="H7753:H7816" ca="1" si="209">_xlfn.NORM.INV(RAND(),N$9,N$10)</f>
        <v>-5.3090056250177889E-2</v>
      </c>
    </row>
    <row r="7754" spans="7:8">
      <c r="G7754">
        <v>7747</v>
      </c>
      <c r="H7754">
        <f t="shared" ca="1" si="209"/>
        <v>1.2111984857156815E-2</v>
      </c>
    </row>
    <row r="7755" spans="7:8">
      <c r="G7755">
        <v>7748</v>
      </c>
      <c r="H7755">
        <f t="shared" ca="1" si="209"/>
        <v>-2.9694395068194292E-3</v>
      </c>
    </row>
    <row r="7756" spans="7:8">
      <c r="G7756">
        <v>7749</v>
      </c>
      <c r="H7756">
        <f t="shared" ca="1" si="209"/>
        <v>-1.7397471942477094E-2</v>
      </c>
    </row>
    <row r="7757" spans="7:8">
      <c r="G7757">
        <v>7750</v>
      </c>
      <c r="H7757">
        <f t="shared" ca="1" si="209"/>
        <v>1.5113023017826583E-3</v>
      </c>
    </row>
    <row r="7758" spans="7:8">
      <c r="G7758">
        <v>7751</v>
      </c>
      <c r="H7758">
        <f t="shared" ca="1" si="209"/>
        <v>5.8735397736365116E-2</v>
      </c>
    </row>
    <row r="7759" spans="7:8">
      <c r="G7759">
        <v>7752</v>
      </c>
      <c r="H7759">
        <f t="shared" ca="1" si="209"/>
        <v>-2.8034762063364606E-4</v>
      </c>
    </row>
    <row r="7760" spans="7:8">
      <c r="G7760">
        <v>7753</v>
      </c>
      <c r="H7760">
        <f t="shared" ca="1" si="209"/>
        <v>-2.8629927098233851E-2</v>
      </c>
    </row>
    <row r="7761" spans="7:8">
      <c r="G7761">
        <v>7754</v>
      </c>
      <c r="H7761">
        <f t="shared" ca="1" si="209"/>
        <v>-4.5471770550694131E-2</v>
      </c>
    </row>
    <row r="7762" spans="7:8">
      <c r="G7762">
        <v>7755</v>
      </c>
      <c r="H7762">
        <f t="shared" ca="1" si="209"/>
        <v>-2.9052990116679694E-2</v>
      </c>
    </row>
    <row r="7763" spans="7:8">
      <c r="G7763">
        <v>7756</v>
      </c>
      <c r="H7763">
        <f t="shared" ca="1" si="209"/>
        <v>-3.9007425857985757E-2</v>
      </c>
    </row>
    <row r="7764" spans="7:8">
      <c r="G7764">
        <v>7757</v>
      </c>
      <c r="H7764">
        <f t="shared" ca="1" si="209"/>
        <v>-1.7965882782351547E-2</v>
      </c>
    </row>
    <row r="7765" spans="7:8">
      <c r="G7765">
        <v>7758</v>
      </c>
      <c r="H7765">
        <f t="shared" ca="1" si="209"/>
        <v>-1.6358627275256304E-2</v>
      </c>
    </row>
    <row r="7766" spans="7:8">
      <c r="G7766">
        <v>7759</v>
      </c>
      <c r="H7766">
        <f t="shared" ca="1" si="209"/>
        <v>-1.3576409092885156E-2</v>
      </c>
    </row>
    <row r="7767" spans="7:8">
      <c r="G7767">
        <v>7760</v>
      </c>
      <c r="H7767">
        <f t="shared" ca="1" si="209"/>
        <v>-2.9521532487006216E-3</v>
      </c>
    </row>
    <row r="7768" spans="7:8">
      <c r="G7768">
        <v>7761</v>
      </c>
      <c r="H7768">
        <f t="shared" ca="1" si="209"/>
        <v>3.8847231374922159E-2</v>
      </c>
    </row>
    <row r="7769" spans="7:8">
      <c r="G7769">
        <v>7762</v>
      </c>
      <c r="H7769">
        <f t="shared" ca="1" si="209"/>
        <v>-1.511558790339681E-2</v>
      </c>
    </row>
    <row r="7770" spans="7:8">
      <c r="G7770">
        <v>7763</v>
      </c>
      <c r="H7770">
        <f t="shared" ca="1" si="209"/>
        <v>-3.0697233934900304E-2</v>
      </c>
    </row>
    <row r="7771" spans="7:8">
      <c r="G7771">
        <v>7764</v>
      </c>
      <c r="H7771">
        <f t="shared" ca="1" si="209"/>
        <v>2.6854690819576774E-3</v>
      </c>
    </row>
    <row r="7772" spans="7:8">
      <c r="G7772">
        <v>7765</v>
      </c>
      <c r="H7772">
        <f t="shared" ca="1" si="209"/>
        <v>-4.8015041609714766E-2</v>
      </c>
    </row>
    <row r="7773" spans="7:8">
      <c r="G7773">
        <v>7766</v>
      </c>
      <c r="H7773">
        <f t="shared" ca="1" si="209"/>
        <v>-1.7640011969927941E-2</v>
      </c>
    </row>
    <row r="7774" spans="7:8">
      <c r="G7774">
        <v>7767</v>
      </c>
      <c r="H7774">
        <f t="shared" ca="1" si="209"/>
        <v>-6.2679369523498674E-2</v>
      </c>
    </row>
    <row r="7775" spans="7:8">
      <c r="G7775">
        <v>7768</v>
      </c>
      <c r="H7775">
        <f t="shared" ca="1" si="209"/>
        <v>-7.187960120540131E-3</v>
      </c>
    </row>
    <row r="7776" spans="7:8">
      <c r="G7776">
        <v>7769</v>
      </c>
      <c r="H7776">
        <f t="shared" ca="1" si="209"/>
        <v>-1.4540785934328211E-2</v>
      </c>
    </row>
    <row r="7777" spans="7:8">
      <c r="G7777">
        <v>7770</v>
      </c>
      <c r="H7777">
        <f t="shared" ca="1" si="209"/>
        <v>2.6769839596861556E-3</v>
      </c>
    </row>
    <row r="7778" spans="7:8">
      <c r="G7778">
        <v>7771</v>
      </c>
      <c r="H7778">
        <f t="shared" ca="1" si="209"/>
        <v>-1.275326549158194E-2</v>
      </c>
    </row>
    <row r="7779" spans="7:8">
      <c r="G7779">
        <v>7772</v>
      </c>
      <c r="H7779">
        <f t="shared" ca="1" si="209"/>
        <v>6.0315681353250326E-3</v>
      </c>
    </row>
    <row r="7780" spans="7:8">
      <c r="G7780">
        <v>7773</v>
      </c>
      <c r="H7780">
        <f t="shared" ca="1" si="209"/>
        <v>2.6100044475712725E-2</v>
      </c>
    </row>
    <row r="7781" spans="7:8">
      <c r="G7781">
        <v>7774</v>
      </c>
      <c r="H7781">
        <f t="shared" ca="1" si="209"/>
        <v>5.9956542852845782E-2</v>
      </c>
    </row>
    <row r="7782" spans="7:8">
      <c r="G7782">
        <v>7775</v>
      </c>
      <c r="H7782">
        <f t="shared" ca="1" si="209"/>
        <v>-6.8634630415085867E-3</v>
      </c>
    </row>
    <row r="7783" spans="7:8">
      <c r="G7783">
        <v>7776</v>
      </c>
      <c r="H7783">
        <f t="shared" ca="1" si="209"/>
        <v>-8.2323932411724234E-3</v>
      </c>
    </row>
    <row r="7784" spans="7:8">
      <c r="G7784">
        <v>7777</v>
      </c>
      <c r="H7784">
        <f t="shared" ca="1" si="209"/>
        <v>7.8311402361605206E-2</v>
      </c>
    </row>
    <row r="7785" spans="7:8">
      <c r="G7785">
        <v>7778</v>
      </c>
      <c r="H7785">
        <f t="shared" ca="1" si="209"/>
        <v>-3.3859594226383155E-2</v>
      </c>
    </row>
    <row r="7786" spans="7:8">
      <c r="G7786">
        <v>7779</v>
      </c>
      <c r="H7786">
        <f t="shared" ca="1" si="209"/>
        <v>-8.3415487035557595E-3</v>
      </c>
    </row>
    <row r="7787" spans="7:8">
      <c r="G7787">
        <v>7780</v>
      </c>
      <c r="H7787">
        <f t="shared" ca="1" si="209"/>
        <v>2.5851643394624844E-2</v>
      </c>
    </row>
    <row r="7788" spans="7:8">
      <c r="G7788">
        <v>7781</v>
      </c>
      <c r="H7788">
        <f t="shared" ca="1" si="209"/>
        <v>-9.493978253483179E-3</v>
      </c>
    </row>
    <row r="7789" spans="7:8">
      <c r="G7789">
        <v>7782</v>
      </c>
      <c r="H7789">
        <f t="shared" ca="1" si="209"/>
        <v>4.2497616365071884E-2</v>
      </c>
    </row>
    <row r="7790" spans="7:8">
      <c r="G7790">
        <v>7783</v>
      </c>
      <c r="H7790">
        <f t="shared" ca="1" si="209"/>
        <v>9.307914402653614E-3</v>
      </c>
    </row>
    <row r="7791" spans="7:8">
      <c r="G7791">
        <v>7784</v>
      </c>
      <c r="H7791">
        <f t="shared" ca="1" si="209"/>
        <v>-4.2263697168786621E-3</v>
      </c>
    </row>
    <row r="7792" spans="7:8">
      <c r="G7792">
        <v>7785</v>
      </c>
      <c r="H7792">
        <f t="shared" ca="1" si="209"/>
        <v>-1.3454011347386946E-3</v>
      </c>
    </row>
    <row r="7793" spans="7:8">
      <c r="G7793">
        <v>7786</v>
      </c>
      <c r="H7793">
        <f t="shared" ca="1" si="209"/>
        <v>-1.6879478173152983E-3</v>
      </c>
    </row>
    <row r="7794" spans="7:8">
      <c r="G7794">
        <v>7787</v>
      </c>
      <c r="H7794">
        <f t="shared" ca="1" si="209"/>
        <v>-1.326071135222758E-3</v>
      </c>
    </row>
    <row r="7795" spans="7:8">
      <c r="G7795">
        <v>7788</v>
      </c>
      <c r="H7795">
        <f t="shared" ca="1" si="209"/>
        <v>-5.907526251350232E-2</v>
      </c>
    </row>
    <row r="7796" spans="7:8">
      <c r="G7796">
        <v>7789</v>
      </c>
      <c r="H7796">
        <f t="shared" ca="1" si="209"/>
        <v>2.1375878150239107E-2</v>
      </c>
    </row>
    <row r="7797" spans="7:8">
      <c r="G7797">
        <v>7790</v>
      </c>
      <c r="H7797">
        <f t="shared" ca="1" si="209"/>
        <v>-2.7700014341656741E-3</v>
      </c>
    </row>
    <row r="7798" spans="7:8">
      <c r="G7798">
        <v>7791</v>
      </c>
      <c r="H7798">
        <f t="shared" ca="1" si="209"/>
        <v>-3.3711309376317131E-3</v>
      </c>
    </row>
    <row r="7799" spans="7:8">
      <c r="G7799">
        <v>7792</v>
      </c>
      <c r="H7799">
        <f t="shared" ca="1" si="209"/>
        <v>-1.1845879129260998E-2</v>
      </c>
    </row>
    <row r="7800" spans="7:8">
      <c r="G7800">
        <v>7793</v>
      </c>
      <c r="H7800">
        <f t="shared" ca="1" si="209"/>
        <v>-3.9796712986817667E-2</v>
      </c>
    </row>
    <row r="7801" spans="7:8">
      <c r="G7801">
        <v>7794</v>
      </c>
      <c r="H7801">
        <f t="shared" ca="1" si="209"/>
        <v>-9.8871847860666929E-3</v>
      </c>
    </row>
    <row r="7802" spans="7:8">
      <c r="G7802">
        <v>7795</v>
      </c>
      <c r="H7802">
        <f t="shared" ca="1" si="209"/>
        <v>1.5337943986875723E-2</v>
      </c>
    </row>
    <row r="7803" spans="7:8">
      <c r="G7803">
        <v>7796</v>
      </c>
      <c r="H7803">
        <f t="shared" ca="1" si="209"/>
        <v>2.7903090993149311E-2</v>
      </c>
    </row>
    <row r="7804" spans="7:8">
      <c r="G7804">
        <v>7797</v>
      </c>
      <c r="H7804">
        <f t="shared" ca="1" si="209"/>
        <v>-7.837725979197796E-3</v>
      </c>
    </row>
    <row r="7805" spans="7:8">
      <c r="G7805">
        <v>7798</v>
      </c>
      <c r="H7805">
        <f t="shared" ca="1" si="209"/>
        <v>9.7305599933337813E-3</v>
      </c>
    </row>
    <row r="7806" spans="7:8">
      <c r="G7806">
        <v>7799</v>
      </c>
      <c r="H7806">
        <f t="shared" ca="1" si="209"/>
        <v>-3.052051531841346E-2</v>
      </c>
    </row>
    <row r="7807" spans="7:8">
      <c r="G7807">
        <v>7800</v>
      </c>
      <c r="H7807">
        <f t="shared" ca="1" si="209"/>
        <v>-8.7704035689571726E-3</v>
      </c>
    </row>
    <row r="7808" spans="7:8">
      <c r="G7808">
        <v>7801</v>
      </c>
      <c r="H7808">
        <f t="shared" ca="1" si="209"/>
        <v>-1.2994437894145288E-2</v>
      </c>
    </row>
    <row r="7809" spans="7:8">
      <c r="G7809">
        <v>7802</v>
      </c>
      <c r="H7809">
        <f t="shared" ca="1" si="209"/>
        <v>-1.6032867222313368E-2</v>
      </c>
    </row>
    <row r="7810" spans="7:8">
      <c r="G7810">
        <v>7803</v>
      </c>
      <c r="H7810">
        <f t="shared" ca="1" si="209"/>
        <v>2.7481948456066767E-2</v>
      </c>
    </row>
    <row r="7811" spans="7:8">
      <c r="G7811">
        <v>7804</v>
      </c>
      <c r="H7811">
        <f t="shared" ca="1" si="209"/>
        <v>-4.4344055049045795E-2</v>
      </c>
    </row>
    <row r="7812" spans="7:8">
      <c r="G7812">
        <v>7805</v>
      </c>
      <c r="H7812">
        <f t="shared" ca="1" si="209"/>
        <v>1.6885905269526109E-2</v>
      </c>
    </row>
    <row r="7813" spans="7:8">
      <c r="G7813">
        <v>7806</v>
      </c>
      <c r="H7813">
        <f t="shared" ca="1" si="209"/>
        <v>-4.7594949585567752E-2</v>
      </c>
    </row>
    <row r="7814" spans="7:8">
      <c r="G7814">
        <v>7807</v>
      </c>
      <c r="H7814">
        <f t="shared" ca="1" si="209"/>
        <v>1.5527959715705025E-3</v>
      </c>
    </row>
    <row r="7815" spans="7:8">
      <c r="G7815">
        <v>7808</v>
      </c>
      <c r="H7815">
        <f t="shared" ca="1" si="209"/>
        <v>1.6032287744694892E-2</v>
      </c>
    </row>
    <row r="7816" spans="7:8">
      <c r="G7816">
        <v>7809</v>
      </c>
      <c r="H7816">
        <f t="shared" ca="1" si="209"/>
        <v>-1.3626952150545522E-2</v>
      </c>
    </row>
    <row r="7817" spans="7:8">
      <c r="G7817">
        <v>7810</v>
      </c>
      <c r="H7817">
        <f t="shared" ref="H7817:H7880" ca="1" si="210">_xlfn.NORM.INV(RAND(),N$9,N$10)</f>
        <v>7.3524212123499437E-3</v>
      </c>
    </row>
    <row r="7818" spans="7:8">
      <c r="G7818">
        <v>7811</v>
      </c>
      <c r="H7818">
        <f t="shared" ca="1" si="210"/>
        <v>4.2829879939984043E-2</v>
      </c>
    </row>
    <row r="7819" spans="7:8">
      <c r="G7819">
        <v>7812</v>
      </c>
      <c r="H7819">
        <f t="shared" ca="1" si="210"/>
        <v>-4.7378913618516552E-2</v>
      </c>
    </row>
    <row r="7820" spans="7:8">
      <c r="G7820">
        <v>7813</v>
      </c>
      <c r="H7820">
        <f t="shared" ca="1" si="210"/>
        <v>6.193322849826201E-3</v>
      </c>
    </row>
    <row r="7821" spans="7:8">
      <c r="G7821">
        <v>7814</v>
      </c>
      <c r="H7821">
        <f t="shared" ca="1" si="210"/>
        <v>-2.1726230022733424E-3</v>
      </c>
    </row>
    <row r="7822" spans="7:8">
      <c r="G7822">
        <v>7815</v>
      </c>
      <c r="H7822">
        <f t="shared" ca="1" si="210"/>
        <v>2.8466076303746087E-2</v>
      </c>
    </row>
    <row r="7823" spans="7:8">
      <c r="G7823">
        <v>7816</v>
      </c>
      <c r="H7823">
        <f t="shared" ca="1" si="210"/>
        <v>1.00828949625469E-3</v>
      </c>
    </row>
    <row r="7824" spans="7:8">
      <c r="G7824">
        <v>7817</v>
      </c>
      <c r="H7824">
        <f t="shared" ca="1" si="210"/>
        <v>1.8477767836848482E-2</v>
      </c>
    </row>
    <row r="7825" spans="7:8">
      <c r="G7825">
        <v>7818</v>
      </c>
      <c r="H7825">
        <f t="shared" ca="1" si="210"/>
        <v>-1.1961590549996797E-2</v>
      </c>
    </row>
    <row r="7826" spans="7:8">
      <c r="G7826">
        <v>7819</v>
      </c>
      <c r="H7826">
        <f t="shared" ca="1" si="210"/>
        <v>-3.4015686996700708E-3</v>
      </c>
    </row>
    <row r="7827" spans="7:8">
      <c r="G7827">
        <v>7820</v>
      </c>
      <c r="H7827">
        <f t="shared" ca="1" si="210"/>
        <v>-3.0808400012580887E-2</v>
      </c>
    </row>
    <row r="7828" spans="7:8">
      <c r="G7828">
        <v>7821</v>
      </c>
      <c r="H7828">
        <f t="shared" ca="1" si="210"/>
        <v>1.9986353762431627E-2</v>
      </c>
    </row>
    <row r="7829" spans="7:8">
      <c r="G7829">
        <v>7822</v>
      </c>
      <c r="H7829">
        <f t="shared" ca="1" si="210"/>
        <v>-4.5306127906719635E-3</v>
      </c>
    </row>
    <row r="7830" spans="7:8">
      <c r="G7830">
        <v>7823</v>
      </c>
      <c r="H7830">
        <f t="shared" ca="1" si="210"/>
        <v>-1.4039039227589145E-2</v>
      </c>
    </row>
    <row r="7831" spans="7:8">
      <c r="G7831">
        <v>7824</v>
      </c>
      <c r="H7831">
        <f t="shared" ca="1" si="210"/>
        <v>-5.019471860126113E-2</v>
      </c>
    </row>
    <row r="7832" spans="7:8">
      <c r="G7832">
        <v>7825</v>
      </c>
      <c r="H7832">
        <f t="shared" ca="1" si="210"/>
        <v>2.6027010212900329E-2</v>
      </c>
    </row>
    <row r="7833" spans="7:8">
      <c r="G7833">
        <v>7826</v>
      </c>
      <c r="H7833">
        <f t="shared" ca="1" si="210"/>
        <v>-3.2484672643442049E-2</v>
      </c>
    </row>
    <row r="7834" spans="7:8">
      <c r="G7834">
        <v>7827</v>
      </c>
      <c r="H7834">
        <f t="shared" ca="1" si="210"/>
        <v>2.2941670832440097E-2</v>
      </c>
    </row>
    <row r="7835" spans="7:8">
      <c r="G7835">
        <v>7828</v>
      </c>
      <c r="H7835">
        <f t="shared" ca="1" si="210"/>
        <v>-2.0849637028072E-2</v>
      </c>
    </row>
    <row r="7836" spans="7:8">
      <c r="G7836">
        <v>7829</v>
      </c>
      <c r="H7836">
        <f t="shared" ca="1" si="210"/>
        <v>2.6586226809337969E-2</v>
      </c>
    </row>
    <row r="7837" spans="7:8">
      <c r="G7837">
        <v>7830</v>
      </c>
      <c r="H7837">
        <f t="shared" ca="1" si="210"/>
        <v>1.0208498726609384E-2</v>
      </c>
    </row>
    <row r="7838" spans="7:8">
      <c r="G7838">
        <v>7831</v>
      </c>
      <c r="H7838">
        <f t="shared" ca="1" si="210"/>
        <v>-2.9202659514711939E-2</v>
      </c>
    </row>
    <row r="7839" spans="7:8">
      <c r="G7839">
        <v>7832</v>
      </c>
      <c r="H7839">
        <f t="shared" ca="1" si="210"/>
        <v>4.855804492417818E-2</v>
      </c>
    </row>
    <row r="7840" spans="7:8">
      <c r="G7840">
        <v>7833</v>
      </c>
      <c r="H7840">
        <f t="shared" ca="1" si="210"/>
        <v>4.3779789377679859E-2</v>
      </c>
    </row>
    <row r="7841" spans="7:8">
      <c r="G7841">
        <v>7834</v>
      </c>
      <c r="H7841">
        <f t="shared" ca="1" si="210"/>
        <v>-5.157423047510442E-2</v>
      </c>
    </row>
    <row r="7842" spans="7:8">
      <c r="G7842">
        <v>7835</v>
      </c>
      <c r="H7842">
        <f t="shared" ca="1" si="210"/>
        <v>-2.3119081370568662E-2</v>
      </c>
    </row>
    <row r="7843" spans="7:8">
      <c r="G7843">
        <v>7836</v>
      </c>
      <c r="H7843">
        <f t="shared" ca="1" si="210"/>
        <v>6.1349473047808733E-3</v>
      </c>
    </row>
    <row r="7844" spans="7:8">
      <c r="G7844">
        <v>7837</v>
      </c>
      <c r="H7844">
        <f t="shared" ca="1" si="210"/>
        <v>-1.8937784915110688E-2</v>
      </c>
    </row>
    <row r="7845" spans="7:8">
      <c r="G7845">
        <v>7838</v>
      </c>
      <c r="H7845">
        <f t="shared" ca="1" si="210"/>
        <v>-1.1023422232857672E-2</v>
      </c>
    </row>
    <row r="7846" spans="7:8">
      <c r="G7846">
        <v>7839</v>
      </c>
      <c r="H7846">
        <f t="shared" ca="1" si="210"/>
        <v>4.5469152020565659E-2</v>
      </c>
    </row>
    <row r="7847" spans="7:8">
      <c r="G7847">
        <v>7840</v>
      </c>
      <c r="H7847">
        <f t="shared" ca="1" si="210"/>
        <v>8.8421347588233008E-3</v>
      </c>
    </row>
    <row r="7848" spans="7:8">
      <c r="G7848">
        <v>7841</v>
      </c>
      <c r="H7848">
        <f t="shared" ca="1" si="210"/>
        <v>-2.1701026677326627E-2</v>
      </c>
    </row>
    <row r="7849" spans="7:8">
      <c r="G7849">
        <v>7842</v>
      </c>
      <c r="H7849">
        <f t="shared" ca="1" si="210"/>
        <v>-2.9872551395284656E-2</v>
      </c>
    </row>
    <row r="7850" spans="7:8">
      <c r="G7850">
        <v>7843</v>
      </c>
      <c r="H7850">
        <f t="shared" ca="1" si="210"/>
        <v>-2.3078740148251353E-2</v>
      </c>
    </row>
    <row r="7851" spans="7:8">
      <c r="G7851">
        <v>7844</v>
      </c>
      <c r="H7851">
        <f t="shared" ca="1" si="210"/>
        <v>1.0865073183994541E-2</v>
      </c>
    </row>
    <row r="7852" spans="7:8">
      <c r="G7852">
        <v>7845</v>
      </c>
      <c r="H7852">
        <f t="shared" ca="1" si="210"/>
        <v>2.3168480218201989E-2</v>
      </c>
    </row>
    <row r="7853" spans="7:8">
      <c r="G7853">
        <v>7846</v>
      </c>
      <c r="H7853">
        <f t="shared" ca="1" si="210"/>
        <v>6.0441309601591067E-2</v>
      </c>
    </row>
    <row r="7854" spans="7:8">
      <c r="G7854">
        <v>7847</v>
      </c>
      <c r="H7854">
        <f t="shared" ca="1" si="210"/>
        <v>-6.9555797495535789E-3</v>
      </c>
    </row>
    <row r="7855" spans="7:8">
      <c r="G7855">
        <v>7848</v>
      </c>
      <c r="H7855">
        <f t="shared" ca="1" si="210"/>
        <v>4.7973774953819916E-2</v>
      </c>
    </row>
    <row r="7856" spans="7:8">
      <c r="G7856">
        <v>7849</v>
      </c>
      <c r="H7856">
        <f t="shared" ca="1" si="210"/>
        <v>7.6223921714223914E-3</v>
      </c>
    </row>
    <row r="7857" spans="7:8">
      <c r="G7857">
        <v>7850</v>
      </c>
      <c r="H7857">
        <f t="shared" ca="1" si="210"/>
        <v>-1.4094060148027021E-2</v>
      </c>
    </row>
    <row r="7858" spans="7:8">
      <c r="G7858">
        <v>7851</v>
      </c>
      <c r="H7858">
        <f t="shared" ca="1" si="210"/>
        <v>-1.5392684855914985E-2</v>
      </c>
    </row>
    <row r="7859" spans="7:8">
      <c r="G7859">
        <v>7852</v>
      </c>
      <c r="H7859">
        <f t="shared" ca="1" si="210"/>
        <v>6.1421588972779897E-3</v>
      </c>
    </row>
    <row r="7860" spans="7:8">
      <c r="G7860">
        <v>7853</v>
      </c>
      <c r="H7860">
        <f t="shared" ca="1" si="210"/>
        <v>-3.7577502989600506E-4</v>
      </c>
    </row>
    <row r="7861" spans="7:8">
      <c r="G7861">
        <v>7854</v>
      </c>
      <c r="H7861">
        <f t="shared" ca="1" si="210"/>
        <v>-6.4655119121025437E-2</v>
      </c>
    </row>
    <row r="7862" spans="7:8">
      <c r="G7862">
        <v>7855</v>
      </c>
      <c r="H7862">
        <f t="shared" ca="1" si="210"/>
        <v>3.7805549462697985E-2</v>
      </c>
    </row>
    <row r="7863" spans="7:8">
      <c r="G7863">
        <v>7856</v>
      </c>
      <c r="H7863">
        <f t="shared" ca="1" si="210"/>
        <v>-2.9887791895152026E-2</v>
      </c>
    </row>
    <row r="7864" spans="7:8">
      <c r="G7864">
        <v>7857</v>
      </c>
      <c r="H7864">
        <f t="shared" ca="1" si="210"/>
        <v>-6.7466643276711665E-3</v>
      </c>
    </row>
    <row r="7865" spans="7:8">
      <c r="G7865">
        <v>7858</v>
      </c>
      <c r="H7865">
        <f t="shared" ca="1" si="210"/>
        <v>5.9038309444808595E-3</v>
      </c>
    </row>
    <row r="7866" spans="7:8">
      <c r="G7866">
        <v>7859</v>
      </c>
      <c r="H7866">
        <f t="shared" ca="1" si="210"/>
        <v>1.4091993521147988E-2</v>
      </c>
    </row>
    <row r="7867" spans="7:8">
      <c r="G7867">
        <v>7860</v>
      </c>
      <c r="H7867">
        <f t="shared" ca="1" si="210"/>
        <v>-3.5531165296433923E-2</v>
      </c>
    </row>
    <row r="7868" spans="7:8">
      <c r="G7868">
        <v>7861</v>
      </c>
      <c r="H7868">
        <f t="shared" ca="1" si="210"/>
        <v>-7.3724036410619705E-3</v>
      </c>
    </row>
    <row r="7869" spans="7:8">
      <c r="G7869">
        <v>7862</v>
      </c>
      <c r="H7869">
        <f t="shared" ca="1" si="210"/>
        <v>5.7448623966662088E-2</v>
      </c>
    </row>
    <row r="7870" spans="7:8">
      <c r="G7870">
        <v>7863</v>
      </c>
      <c r="H7870">
        <f t="shared" ca="1" si="210"/>
        <v>-1.4995336063155271E-2</v>
      </c>
    </row>
    <row r="7871" spans="7:8">
      <c r="G7871">
        <v>7864</v>
      </c>
      <c r="H7871">
        <f t="shared" ca="1" si="210"/>
        <v>-2.6790905784403928E-2</v>
      </c>
    </row>
    <row r="7872" spans="7:8">
      <c r="G7872">
        <v>7865</v>
      </c>
      <c r="H7872">
        <f t="shared" ca="1" si="210"/>
        <v>-4.974188048435043E-2</v>
      </c>
    </row>
    <row r="7873" spans="7:8">
      <c r="G7873">
        <v>7866</v>
      </c>
      <c r="H7873">
        <f t="shared" ca="1" si="210"/>
        <v>-2.7884018811946933E-2</v>
      </c>
    </row>
    <row r="7874" spans="7:8">
      <c r="G7874">
        <v>7867</v>
      </c>
      <c r="H7874">
        <f t="shared" ca="1" si="210"/>
        <v>-7.165383641495127E-3</v>
      </c>
    </row>
    <row r="7875" spans="7:8">
      <c r="G7875">
        <v>7868</v>
      </c>
      <c r="H7875">
        <f t="shared" ca="1" si="210"/>
        <v>-3.4505626793251233E-2</v>
      </c>
    </row>
    <row r="7876" spans="7:8">
      <c r="G7876">
        <v>7869</v>
      </c>
      <c r="H7876">
        <f t="shared" ca="1" si="210"/>
        <v>-1.9819439558047717E-2</v>
      </c>
    </row>
    <row r="7877" spans="7:8">
      <c r="G7877">
        <v>7870</v>
      </c>
      <c r="H7877">
        <f t="shared" ca="1" si="210"/>
        <v>-4.1977008863520002E-2</v>
      </c>
    </row>
    <row r="7878" spans="7:8">
      <c r="G7878">
        <v>7871</v>
      </c>
      <c r="H7878">
        <f t="shared" ca="1" si="210"/>
        <v>-2.0442355800534585E-2</v>
      </c>
    </row>
    <row r="7879" spans="7:8">
      <c r="G7879">
        <v>7872</v>
      </c>
      <c r="H7879">
        <f t="shared" ca="1" si="210"/>
        <v>-3.0235796397861434E-2</v>
      </c>
    </row>
    <row r="7880" spans="7:8">
      <c r="G7880">
        <v>7873</v>
      </c>
      <c r="H7880">
        <f t="shared" ca="1" si="210"/>
        <v>-3.3439497179493301E-2</v>
      </c>
    </row>
    <row r="7881" spans="7:8">
      <c r="G7881">
        <v>7874</v>
      </c>
      <c r="H7881">
        <f t="shared" ref="H7881:H7944" ca="1" si="211">_xlfn.NORM.INV(RAND(),N$9,N$10)</f>
        <v>1.3083426380861101E-3</v>
      </c>
    </row>
    <row r="7882" spans="7:8">
      <c r="G7882">
        <v>7875</v>
      </c>
      <c r="H7882">
        <f t="shared" ca="1" si="211"/>
        <v>5.2494665418485978E-2</v>
      </c>
    </row>
    <row r="7883" spans="7:8">
      <c r="G7883">
        <v>7876</v>
      </c>
      <c r="H7883">
        <f t="shared" ca="1" si="211"/>
        <v>7.215494588840422E-3</v>
      </c>
    </row>
    <row r="7884" spans="7:8">
      <c r="G7884">
        <v>7877</v>
      </c>
      <c r="H7884">
        <f t="shared" ca="1" si="211"/>
        <v>4.6967029489648045E-2</v>
      </c>
    </row>
    <row r="7885" spans="7:8">
      <c r="G7885">
        <v>7878</v>
      </c>
      <c r="H7885">
        <f t="shared" ca="1" si="211"/>
        <v>3.1166454076987336E-3</v>
      </c>
    </row>
    <row r="7886" spans="7:8">
      <c r="G7886">
        <v>7879</v>
      </c>
      <c r="H7886">
        <f t="shared" ca="1" si="211"/>
        <v>-3.7972230658150599E-2</v>
      </c>
    </row>
    <row r="7887" spans="7:8">
      <c r="G7887">
        <v>7880</v>
      </c>
      <c r="H7887">
        <f t="shared" ca="1" si="211"/>
        <v>-6.4127509912803998E-3</v>
      </c>
    </row>
    <row r="7888" spans="7:8">
      <c r="G7888">
        <v>7881</v>
      </c>
      <c r="H7888">
        <f t="shared" ca="1" si="211"/>
        <v>-2.827644084459114E-3</v>
      </c>
    </row>
    <row r="7889" spans="7:8">
      <c r="G7889">
        <v>7882</v>
      </c>
      <c r="H7889">
        <f t="shared" ca="1" si="211"/>
        <v>2.991455223185201E-2</v>
      </c>
    </row>
    <row r="7890" spans="7:8">
      <c r="G7890">
        <v>7883</v>
      </c>
      <c r="H7890">
        <f t="shared" ca="1" si="211"/>
        <v>-1.7626716145619656E-2</v>
      </c>
    </row>
    <row r="7891" spans="7:8">
      <c r="G7891">
        <v>7884</v>
      </c>
      <c r="H7891">
        <f t="shared" ca="1" si="211"/>
        <v>-3.9044279104916862E-4</v>
      </c>
    </row>
    <row r="7892" spans="7:8">
      <c r="G7892">
        <v>7885</v>
      </c>
      <c r="H7892">
        <f t="shared" ca="1" si="211"/>
        <v>-2.9140742999071424E-4</v>
      </c>
    </row>
    <row r="7893" spans="7:8">
      <c r="G7893">
        <v>7886</v>
      </c>
      <c r="H7893">
        <f t="shared" ca="1" si="211"/>
        <v>1.5971849841057036E-2</v>
      </c>
    </row>
    <row r="7894" spans="7:8">
      <c r="G7894">
        <v>7887</v>
      </c>
      <c r="H7894">
        <f t="shared" ca="1" si="211"/>
        <v>5.3033367977489065E-3</v>
      </c>
    </row>
    <row r="7895" spans="7:8">
      <c r="G7895">
        <v>7888</v>
      </c>
      <c r="H7895">
        <f t="shared" ca="1" si="211"/>
        <v>-6.5807019241254545E-3</v>
      </c>
    </row>
    <row r="7896" spans="7:8">
      <c r="G7896">
        <v>7889</v>
      </c>
      <c r="H7896">
        <f t="shared" ca="1" si="211"/>
        <v>3.7371987907758565E-2</v>
      </c>
    </row>
    <row r="7897" spans="7:8">
      <c r="G7897">
        <v>7890</v>
      </c>
      <c r="H7897">
        <f t="shared" ca="1" si="211"/>
        <v>8.7736493837817892E-4</v>
      </c>
    </row>
    <row r="7898" spans="7:8">
      <c r="G7898">
        <v>7891</v>
      </c>
      <c r="H7898">
        <f t="shared" ca="1" si="211"/>
        <v>-3.972017295756864E-2</v>
      </c>
    </row>
    <row r="7899" spans="7:8">
      <c r="G7899">
        <v>7892</v>
      </c>
      <c r="H7899">
        <f t="shared" ca="1" si="211"/>
        <v>-2.9847995919567254E-2</v>
      </c>
    </row>
    <row r="7900" spans="7:8">
      <c r="G7900">
        <v>7893</v>
      </c>
      <c r="H7900">
        <f t="shared" ca="1" si="211"/>
        <v>2.3043074940256331E-2</v>
      </c>
    </row>
    <row r="7901" spans="7:8">
      <c r="G7901">
        <v>7894</v>
      </c>
      <c r="H7901">
        <f t="shared" ca="1" si="211"/>
        <v>-1.9174770695192057E-2</v>
      </c>
    </row>
    <row r="7902" spans="7:8">
      <c r="G7902">
        <v>7895</v>
      </c>
      <c r="H7902">
        <f t="shared" ca="1" si="211"/>
        <v>7.6679857078820026E-3</v>
      </c>
    </row>
    <row r="7903" spans="7:8">
      <c r="G7903">
        <v>7896</v>
      </c>
      <c r="H7903">
        <f t="shared" ca="1" si="211"/>
        <v>-3.2354603513794579E-2</v>
      </c>
    </row>
    <row r="7904" spans="7:8">
      <c r="G7904">
        <v>7897</v>
      </c>
      <c r="H7904">
        <f t="shared" ca="1" si="211"/>
        <v>1.8501080477966253E-2</v>
      </c>
    </row>
    <row r="7905" spans="7:8">
      <c r="G7905">
        <v>7898</v>
      </c>
      <c r="H7905">
        <f t="shared" ca="1" si="211"/>
        <v>-3.0586267588871646E-2</v>
      </c>
    </row>
    <row r="7906" spans="7:8">
      <c r="G7906">
        <v>7899</v>
      </c>
      <c r="H7906">
        <f t="shared" ca="1" si="211"/>
        <v>1.3759730059830637E-2</v>
      </c>
    </row>
    <row r="7907" spans="7:8">
      <c r="G7907">
        <v>7900</v>
      </c>
      <c r="H7907">
        <f t="shared" ca="1" si="211"/>
        <v>2.6146698379403654E-2</v>
      </c>
    </row>
    <row r="7908" spans="7:8">
      <c r="G7908">
        <v>7901</v>
      </c>
      <c r="H7908">
        <f t="shared" ca="1" si="211"/>
        <v>2.1224936197673121E-2</v>
      </c>
    </row>
    <row r="7909" spans="7:8">
      <c r="G7909">
        <v>7902</v>
      </c>
      <c r="H7909">
        <f t="shared" ca="1" si="211"/>
        <v>-3.129876313722884E-2</v>
      </c>
    </row>
    <row r="7910" spans="7:8">
      <c r="G7910">
        <v>7903</v>
      </c>
      <c r="H7910">
        <f t="shared" ca="1" si="211"/>
        <v>-3.6389624273734975E-2</v>
      </c>
    </row>
    <row r="7911" spans="7:8">
      <c r="G7911">
        <v>7904</v>
      </c>
      <c r="H7911">
        <f t="shared" ca="1" si="211"/>
        <v>1.5954034209469198E-2</v>
      </c>
    </row>
    <row r="7912" spans="7:8">
      <c r="G7912">
        <v>7905</v>
      </c>
      <c r="H7912">
        <f t="shared" ca="1" si="211"/>
        <v>-4.2794070821213032E-2</v>
      </c>
    </row>
    <row r="7913" spans="7:8">
      <c r="G7913">
        <v>7906</v>
      </c>
      <c r="H7913">
        <f t="shared" ca="1" si="211"/>
        <v>-4.0680118764443579E-2</v>
      </c>
    </row>
    <row r="7914" spans="7:8">
      <c r="G7914">
        <v>7907</v>
      </c>
      <c r="H7914">
        <f t="shared" ca="1" si="211"/>
        <v>3.4923684775602926E-2</v>
      </c>
    </row>
    <row r="7915" spans="7:8">
      <c r="G7915">
        <v>7908</v>
      </c>
      <c r="H7915">
        <f t="shared" ca="1" si="211"/>
        <v>6.5489182623582071E-3</v>
      </c>
    </row>
    <row r="7916" spans="7:8">
      <c r="G7916">
        <v>7909</v>
      </c>
      <c r="H7916">
        <f t="shared" ca="1" si="211"/>
        <v>2.1237720206290715E-2</v>
      </c>
    </row>
    <row r="7917" spans="7:8">
      <c r="G7917">
        <v>7910</v>
      </c>
      <c r="H7917">
        <f t="shared" ca="1" si="211"/>
        <v>-2.0024258091543894E-2</v>
      </c>
    </row>
    <row r="7918" spans="7:8">
      <c r="G7918">
        <v>7911</v>
      </c>
      <c r="H7918">
        <f t="shared" ca="1" si="211"/>
        <v>-3.5062097931331929E-2</v>
      </c>
    </row>
    <row r="7919" spans="7:8">
      <c r="G7919">
        <v>7912</v>
      </c>
      <c r="H7919">
        <f t="shared" ca="1" si="211"/>
        <v>2.887934356143906E-2</v>
      </c>
    </row>
    <row r="7920" spans="7:8">
      <c r="G7920">
        <v>7913</v>
      </c>
      <c r="H7920">
        <f t="shared" ca="1" si="211"/>
        <v>1.0650708140014281E-2</v>
      </c>
    </row>
    <row r="7921" spans="7:8">
      <c r="G7921">
        <v>7914</v>
      </c>
      <c r="H7921">
        <f t="shared" ca="1" si="211"/>
        <v>-2.5424257179655716E-2</v>
      </c>
    </row>
    <row r="7922" spans="7:8">
      <c r="G7922">
        <v>7915</v>
      </c>
      <c r="H7922">
        <f t="shared" ca="1" si="211"/>
        <v>3.8183244803128714E-2</v>
      </c>
    </row>
    <row r="7923" spans="7:8">
      <c r="G7923">
        <v>7916</v>
      </c>
      <c r="H7923">
        <f t="shared" ca="1" si="211"/>
        <v>6.5995274085379904E-2</v>
      </c>
    </row>
    <row r="7924" spans="7:8">
      <c r="G7924">
        <v>7917</v>
      </c>
      <c r="H7924">
        <f t="shared" ca="1" si="211"/>
        <v>-2.020481447075426E-2</v>
      </c>
    </row>
    <row r="7925" spans="7:8">
      <c r="G7925">
        <v>7918</v>
      </c>
      <c r="H7925">
        <f t="shared" ca="1" si="211"/>
        <v>-4.9752834756395716E-3</v>
      </c>
    </row>
    <row r="7926" spans="7:8">
      <c r="G7926">
        <v>7919</v>
      </c>
      <c r="H7926">
        <f t="shared" ca="1" si="211"/>
        <v>4.1959175876469471E-6</v>
      </c>
    </row>
    <row r="7927" spans="7:8">
      <c r="G7927">
        <v>7920</v>
      </c>
      <c r="H7927">
        <f t="shared" ca="1" si="211"/>
        <v>-3.1495398305230932E-2</v>
      </c>
    </row>
    <row r="7928" spans="7:8">
      <c r="G7928">
        <v>7921</v>
      </c>
      <c r="H7928">
        <f t="shared" ca="1" si="211"/>
        <v>8.9245746668570915E-3</v>
      </c>
    </row>
    <row r="7929" spans="7:8">
      <c r="G7929">
        <v>7922</v>
      </c>
      <c r="H7929">
        <f t="shared" ca="1" si="211"/>
        <v>1.4043600262190373E-3</v>
      </c>
    </row>
    <row r="7930" spans="7:8">
      <c r="G7930">
        <v>7923</v>
      </c>
      <c r="H7930">
        <f t="shared" ca="1" si="211"/>
        <v>-4.3625205243519975E-3</v>
      </c>
    </row>
    <row r="7931" spans="7:8">
      <c r="G7931">
        <v>7924</v>
      </c>
      <c r="H7931">
        <f t="shared" ca="1" si="211"/>
        <v>-2.036668928277884E-3</v>
      </c>
    </row>
    <row r="7932" spans="7:8">
      <c r="G7932">
        <v>7925</v>
      </c>
      <c r="H7932">
        <f t="shared" ca="1" si="211"/>
        <v>-2.2308493768995064E-2</v>
      </c>
    </row>
    <row r="7933" spans="7:8">
      <c r="G7933">
        <v>7926</v>
      </c>
      <c r="H7933">
        <f t="shared" ca="1" si="211"/>
        <v>-2.040244689680536E-2</v>
      </c>
    </row>
    <row r="7934" spans="7:8">
      <c r="G7934">
        <v>7927</v>
      </c>
      <c r="H7934">
        <f t="shared" ca="1" si="211"/>
        <v>-5.8894085011009208E-3</v>
      </c>
    </row>
    <row r="7935" spans="7:8">
      <c r="G7935">
        <v>7928</v>
      </c>
      <c r="H7935">
        <f t="shared" ca="1" si="211"/>
        <v>3.131107003867073E-2</v>
      </c>
    </row>
    <row r="7936" spans="7:8">
      <c r="G7936">
        <v>7929</v>
      </c>
      <c r="H7936">
        <f t="shared" ca="1" si="211"/>
        <v>-2.7126700682121113E-2</v>
      </c>
    </row>
    <row r="7937" spans="7:8">
      <c r="G7937">
        <v>7930</v>
      </c>
      <c r="H7937">
        <f t="shared" ca="1" si="211"/>
        <v>2.5959170925993327E-2</v>
      </c>
    </row>
    <row r="7938" spans="7:8">
      <c r="G7938">
        <v>7931</v>
      </c>
      <c r="H7938">
        <f t="shared" ca="1" si="211"/>
        <v>-1.2668202061072609E-2</v>
      </c>
    </row>
    <row r="7939" spans="7:8">
      <c r="G7939">
        <v>7932</v>
      </c>
      <c r="H7939">
        <f t="shared" ca="1" si="211"/>
        <v>5.6347197818759631E-2</v>
      </c>
    </row>
    <row r="7940" spans="7:8">
      <c r="G7940">
        <v>7933</v>
      </c>
      <c r="H7940">
        <f t="shared" ca="1" si="211"/>
        <v>-2.0059133526333067E-2</v>
      </c>
    </row>
    <row r="7941" spans="7:8">
      <c r="G7941">
        <v>7934</v>
      </c>
      <c r="H7941">
        <f t="shared" ca="1" si="211"/>
        <v>-4.4725418994443801E-2</v>
      </c>
    </row>
    <row r="7942" spans="7:8">
      <c r="G7942">
        <v>7935</v>
      </c>
      <c r="H7942">
        <f t="shared" ca="1" si="211"/>
        <v>1.5289102122516884E-2</v>
      </c>
    </row>
    <row r="7943" spans="7:8">
      <c r="G7943">
        <v>7936</v>
      </c>
      <c r="H7943">
        <f t="shared" ca="1" si="211"/>
        <v>-2.1279813940579529E-2</v>
      </c>
    </row>
    <row r="7944" spans="7:8">
      <c r="G7944">
        <v>7937</v>
      </c>
      <c r="H7944">
        <f t="shared" ca="1" si="211"/>
        <v>1.0167783127344466E-2</v>
      </c>
    </row>
    <row r="7945" spans="7:8">
      <c r="G7945">
        <v>7938</v>
      </c>
      <c r="H7945">
        <f t="shared" ref="H7945:H8008" ca="1" si="212">_xlfn.NORM.INV(RAND(),N$9,N$10)</f>
        <v>-1.1113177647604956E-2</v>
      </c>
    </row>
    <row r="7946" spans="7:8">
      <c r="G7946">
        <v>7939</v>
      </c>
      <c r="H7946">
        <f t="shared" ca="1" si="212"/>
        <v>2.8557816717177126E-2</v>
      </c>
    </row>
    <row r="7947" spans="7:8">
      <c r="G7947">
        <v>7940</v>
      </c>
      <c r="H7947">
        <f t="shared" ca="1" si="212"/>
        <v>2.3448376734872694E-2</v>
      </c>
    </row>
    <row r="7948" spans="7:8">
      <c r="G7948">
        <v>7941</v>
      </c>
      <c r="H7948">
        <f t="shared" ca="1" si="212"/>
        <v>-3.3339797963784494E-2</v>
      </c>
    </row>
    <row r="7949" spans="7:8">
      <c r="G7949">
        <v>7942</v>
      </c>
      <c r="H7949">
        <f t="shared" ca="1" si="212"/>
        <v>4.7166040596998367E-2</v>
      </c>
    </row>
    <row r="7950" spans="7:8">
      <c r="G7950">
        <v>7943</v>
      </c>
      <c r="H7950">
        <f t="shared" ca="1" si="212"/>
        <v>2.2650906163944638E-2</v>
      </c>
    </row>
    <row r="7951" spans="7:8">
      <c r="G7951">
        <v>7944</v>
      </c>
      <c r="H7951">
        <f t="shared" ca="1" si="212"/>
        <v>-1.8116751404032409E-2</v>
      </c>
    </row>
    <row r="7952" spans="7:8">
      <c r="G7952">
        <v>7945</v>
      </c>
      <c r="H7952">
        <f t="shared" ca="1" si="212"/>
        <v>-6.1349945844342516E-2</v>
      </c>
    </row>
    <row r="7953" spans="7:8">
      <c r="G7953">
        <v>7946</v>
      </c>
      <c r="H7953">
        <f t="shared" ca="1" si="212"/>
        <v>2.0649558033245859E-2</v>
      </c>
    </row>
    <row r="7954" spans="7:8">
      <c r="G7954">
        <v>7947</v>
      </c>
      <c r="H7954">
        <f t="shared" ca="1" si="212"/>
        <v>-6.8260527046044378E-2</v>
      </c>
    </row>
    <row r="7955" spans="7:8">
      <c r="G7955">
        <v>7948</v>
      </c>
      <c r="H7955">
        <f t="shared" ca="1" si="212"/>
        <v>-4.9828303370487714E-2</v>
      </c>
    </row>
    <row r="7956" spans="7:8">
      <c r="G7956">
        <v>7949</v>
      </c>
      <c r="H7956">
        <f t="shared" ca="1" si="212"/>
        <v>-1.4861882781657888E-2</v>
      </c>
    </row>
    <row r="7957" spans="7:8">
      <c r="G7957">
        <v>7950</v>
      </c>
      <c r="H7957">
        <f t="shared" ca="1" si="212"/>
        <v>-1.3384496854640434E-2</v>
      </c>
    </row>
    <row r="7958" spans="7:8">
      <c r="G7958">
        <v>7951</v>
      </c>
      <c r="H7958">
        <f t="shared" ca="1" si="212"/>
        <v>-3.6742619270845059E-2</v>
      </c>
    </row>
    <row r="7959" spans="7:8">
      <c r="G7959">
        <v>7952</v>
      </c>
      <c r="H7959">
        <f t="shared" ca="1" si="212"/>
        <v>-1.7890681781729846E-2</v>
      </c>
    </row>
    <row r="7960" spans="7:8">
      <c r="G7960">
        <v>7953</v>
      </c>
      <c r="H7960">
        <f t="shared" ca="1" si="212"/>
        <v>5.8567456055837637E-2</v>
      </c>
    </row>
    <row r="7961" spans="7:8">
      <c r="G7961">
        <v>7954</v>
      </c>
      <c r="H7961">
        <f t="shared" ca="1" si="212"/>
        <v>7.8270760367474279E-4</v>
      </c>
    </row>
    <row r="7962" spans="7:8">
      <c r="G7962">
        <v>7955</v>
      </c>
      <c r="H7962">
        <f t="shared" ca="1" si="212"/>
        <v>-4.0642750719905432E-2</v>
      </c>
    </row>
    <row r="7963" spans="7:8">
      <c r="G7963">
        <v>7956</v>
      </c>
      <c r="H7963">
        <f t="shared" ca="1" si="212"/>
        <v>3.3548408240892065E-2</v>
      </c>
    </row>
    <row r="7964" spans="7:8">
      <c r="G7964">
        <v>7957</v>
      </c>
      <c r="H7964">
        <f t="shared" ca="1" si="212"/>
        <v>-2.9233896580826099E-3</v>
      </c>
    </row>
    <row r="7965" spans="7:8">
      <c r="G7965">
        <v>7958</v>
      </c>
      <c r="H7965">
        <f t="shared" ca="1" si="212"/>
        <v>-2.4637810189366213E-2</v>
      </c>
    </row>
    <row r="7966" spans="7:8">
      <c r="G7966">
        <v>7959</v>
      </c>
      <c r="H7966">
        <f t="shared" ca="1" si="212"/>
        <v>-4.9725116397896778E-2</v>
      </c>
    </row>
    <row r="7967" spans="7:8">
      <c r="G7967">
        <v>7960</v>
      </c>
      <c r="H7967">
        <f t="shared" ca="1" si="212"/>
        <v>-8.0548206669532427E-2</v>
      </c>
    </row>
    <row r="7968" spans="7:8">
      <c r="G7968">
        <v>7961</v>
      </c>
      <c r="H7968">
        <f t="shared" ca="1" si="212"/>
        <v>4.6920842554692518E-2</v>
      </c>
    </row>
    <row r="7969" spans="7:8">
      <c r="G7969">
        <v>7962</v>
      </c>
      <c r="H7969">
        <f t="shared" ca="1" si="212"/>
        <v>-8.1416925826755977E-3</v>
      </c>
    </row>
    <row r="7970" spans="7:8">
      <c r="G7970">
        <v>7963</v>
      </c>
      <c r="H7970">
        <f t="shared" ca="1" si="212"/>
        <v>2.3047279084863984E-2</v>
      </c>
    </row>
    <row r="7971" spans="7:8">
      <c r="G7971">
        <v>7964</v>
      </c>
      <c r="H7971">
        <f t="shared" ca="1" si="212"/>
        <v>-6.4673576699329188E-2</v>
      </c>
    </row>
    <row r="7972" spans="7:8">
      <c r="G7972">
        <v>7965</v>
      </c>
      <c r="H7972">
        <f t="shared" ca="1" si="212"/>
        <v>-2.9911666911908354E-2</v>
      </c>
    </row>
    <row r="7973" spans="7:8">
      <c r="G7973">
        <v>7966</v>
      </c>
      <c r="H7973">
        <f t="shared" ca="1" si="212"/>
        <v>6.2948792289613722E-3</v>
      </c>
    </row>
    <row r="7974" spans="7:8">
      <c r="G7974">
        <v>7967</v>
      </c>
      <c r="H7974">
        <f t="shared" ca="1" si="212"/>
        <v>4.6271845056346766E-2</v>
      </c>
    </row>
    <row r="7975" spans="7:8">
      <c r="G7975">
        <v>7968</v>
      </c>
      <c r="H7975">
        <f t="shared" ca="1" si="212"/>
        <v>-4.3734829504689869E-2</v>
      </c>
    </row>
    <row r="7976" spans="7:8">
      <c r="G7976">
        <v>7969</v>
      </c>
      <c r="H7976">
        <f t="shared" ca="1" si="212"/>
        <v>-3.8180053220738489E-2</v>
      </c>
    </row>
    <row r="7977" spans="7:8">
      <c r="G7977">
        <v>7970</v>
      </c>
      <c r="H7977">
        <f t="shared" ca="1" si="212"/>
        <v>7.3638417794550616E-3</v>
      </c>
    </row>
    <row r="7978" spans="7:8">
      <c r="G7978">
        <v>7971</v>
      </c>
      <c r="H7978">
        <f t="shared" ca="1" si="212"/>
        <v>1.3881715085113851E-2</v>
      </c>
    </row>
    <row r="7979" spans="7:8">
      <c r="G7979">
        <v>7972</v>
      </c>
      <c r="H7979">
        <f t="shared" ca="1" si="212"/>
        <v>5.5779203545381088E-4</v>
      </c>
    </row>
    <row r="7980" spans="7:8">
      <c r="G7980">
        <v>7973</v>
      </c>
      <c r="H7980">
        <f t="shared" ca="1" si="212"/>
        <v>1.8240574622607177E-2</v>
      </c>
    </row>
    <row r="7981" spans="7:8">
      <c r="G7981">
        <v>7974</v>
      </c>
      <c r="H7981">
        <f t="shared" ca="1" si="212"/>
        <v>3.0202105226924847E-2</v>
      </c>
    </row>
    <row r="7982" spans="7:8">
      <c r="G7982">
        <v>7975</v>
      </c>
      <c r="H7982">
        <f t="shared" ca="1" si="212"/>
        <v>3.2220351427123602E-2</v>
      </c>
    </row>
    <row r="7983" spans="7:8">
      <c r="G7983">
        <v>7976</v>
      </c>
      <c r="H7983">
        <f t="shared" ca="1" si="212"/>
        <v>-9.1251280810030026E-3</v>
      </c>
    </row>
    <row r="7984" spans="7:8">
      <c r="G7984">
        <v>7977</v>
      </c>
      <c r="H7984">
        <f t="shared" ca="1" si="212"/>
        <v>-3.7340159002769886E-2</v>
      </c>
    </row>
    <row r="7985" spans="7:8">
      <c r="G7985">
        <v>7978</v>
      </c>
      <c r="H7985">
        <f t="shared" ca="1" si="212"/>
        <v>-3.6195352063896041E-2</v>
      </c>
    </row>
    <row r="7986" spans="7:8">
      <c r="G7986">
        <v>7979</v>
      </c>
      <c r="H7986">
        <f t="shared" ca="1" si="212"/>
        <v>5.1525020118707134E-3</v>
      </c>
    </row>
    <row r="7987" spans="7:8">
      <c r="G7987">
        <v>7980</v>
      </c>
      <c r="H7987">
        <f t="shared" ca="1" si="212"/>
        <v>-2.8163993310393702E-2</v>
      </c>
    </row>
    <row r="7988" spans="7:8">
      <c r="G7988">
        <v>7981</v>
      </c>
      <c r="H7988">
        <f t="shared" ca="1" si="212"/>
        <v>3.3275984930252315E-3</v>
      </c>
    </row>
    <row r="7989" spans="7:8">
      <c r="G7989">
        <v>7982</v>
      </c>
      <c r="H7989">
        <f t="shared" ca="1" si="212"/>
        <v>-6.5402176838639148E-4</v>
      </c>
    </row>
    <row r="7990" spans="7:8">
      <c r="G7990">
        <v>7983</v>
      </c>
      <c r="H7990">
        <f t="shared" ca="1" si="212"/>
        <v>3.0076216270388898E-2</v>
      </c>
    </row>
    <row r="7991" spans="7:8">
      <c r="G7991">
        <v>7984</v>
      </c>
      <c r="H7991">
        <f t="shared" ca="1" si="212"/>
        <v>3.2311000077744498E-2</v>
      </c>
    </row>
    <row r="7992" spans="7:8">
      <c r="G7992">
        <v>7985</v>
      </c>
      <c r="H7992">
        <f t="shared" ca="1" si="212"/>
        <v>-8.8264933711487692E-3</v>
      </c>
    </row>
    <row r="7993" spans="7:8">
      <c r="G7993">
        <v>7986</v>
      </c>
      <c r="H7993">
        <f t="shared" ca="1" si="212"/>
        <v>-1.220565941496762E-2</v>
      </c>
    </row>
    <row r="7994" spans="7:8">
      <c r="G7994">
        <v>7987</v>
      </c>
      <c r="H7994">
        <f t="shared" ca="1" si="212"/>
        <v>2.7939793709127563E-2</v>
      </c>
    </row>
    <row r="7995" spans="7:8">
      <c r="G7995">
        <v>7988</v>
      </c>
      <c r="H7995">
        <f t="shared" ca="1" si="212"/>
        <v>-2.7278176967858978E-2</v>
      </c>
    </row>
    <row r="7996" spans="7:8">
      <c r="G7996">
        <v>7989</v>
      </c>
      <c r="H7996">
        <f t="shared" ca="1" si="212"/>
        <v>-2.4720834666419125E-2</v>
      </c>
    </row>
    <row r="7997" spans="7:8">
      <c r="G7997">
        <v>7990</v>
      </c>
      <c r="H7997">
        <f t="shared" ca="1" si="212"/>
        <v>2.0009904849520491E-2</v>
      </c>
    </row>
    <row r="7998" spans="7:8">
      <c r="G7998">
        <v>7991</v>
      </c>
      <c r="H7998">
        <f t="shared" ca="1" si="212"/>
        <v>1.5475646781899582E-2</v>
      </c>
    </row>
    <row r="7999" spans="7:8">
      <c r="G7999">
        <v>7992</v>
      </c>
      <c r="H7999">
        <f t="shared" ca="1" si="212"/>
        <v>-4.2030927254311803E-2</v>
      </c>
    </row>
    <row r="8000" spans="7:8">
      <c r="G8000">
        <v>7993</v>
      </c>
      <c r="H8000">
        <f t="shared" ca="1" si="212"/>
        <v>9.7685588785025017E-3</v>
      </c>
    </row>
    <row r="8001" spans="7:8">
      <c r="G8001">
        <v>7994</v>
      </c>
      <c r="H8001">
        <f t="shared" ca="1" si="212"/>
        <v>-4.8413901932003844E-2</v>
      </c>
    </row>
    <row r="8002" spans="7:8">
      <c r="G8002">
        <v>7995</v>
      </c>
      <c r="H8002">
        <f t="shared" ca="1" si="212"/>
        <v>1.8383757186734163E-2</v>
      </c>
    </row>
    <row r="8003" spans="7:8">
      <c r="G8003">
        <v>7996</v>
      </c>
      <c r="H8003">
        <f t="shared" ca="1" si="212"/>
        <v>1.2730711746549503E-2</v>
      </c>
    </row>
    <row r="8004" spans="7:8">
      <c r="G8004">
        <v>7997</v>
      </c>
      <c r="H8004">
        <f t="shared" ca="1" si="212"/>
        <v>1.1474256400606139E-2</v>
      </c>
    </row>
    <row r="8005" spans="7:8">
      <c r="G8005">
        <v>7998</v>
      </c>
      <c r="H8005">
        <f t="shared" ca="1" si="212"/>
        <v>-3.2233846569830062E-2</v>
      </c>
    </row>
    <row r="8006" spans="7:8">
      <c r="G8006">
        <v>7999</v>
      </c>
      <c r="H8006">
        <f t="shared" ca="1" si="212"/>
        <v>2.6181386172236098E-3</v>
      </c>
    </row>
    <row r="8007" spans="7:8">
      <c r="G8007">
        <v>8000</v>
      </c>
      <c r="H8007">
        <f t="shared" ca="1" si="212"/>
        <v>4.974028979776382E-2</v>
      </c>
    </row>
    <row r="8008" spans="7:8">
      <c r="G8008">
        <v>8001</v>
      </c>
      <c r="H8008">
        <f t="shared" ca="1" si="212"/>
        <v>-1.7221347119024625E-2</v>
      </c>
    </row>
    <row r="8009" spans="7:8">
      <c r="G8009">
        <v>8002</v>
      </c>
      <c r="H8009">
        <f t="shared" ref="H8009:H8072" ca="1" si="213">_xlfn.NORM.INV(RAND(),N$9,N$10)</f>
        <v>-7.4657309578639114E-2</v>
      </c>
    </row>
    <row r="8010" spans="7:8">
      <c r="G8010">
        <v>8003</v>
      </c>
      <c r="H8010">
        <f t="shared" ca="1" si="213"/>
        <v>1.7651159531959601E-2</v>
      </c>
    </row>
    <row r="8011" spans="7:8">
      <c r="G8011">
        <v>8004</v>
      </c>
      <c r="H8011">
        <f t="shared" ca="1" si="213"/>
        <v>-1.5793387553710958E-4</v>
      </c>
    </row>
    <row r="8012" spans="7:8">
      <c r="G8012">
        <v>8005</v>
      </c>
      <c r="H8012">
        <f t="shared" ca="1" si="213"/>
        <v>2.5560643162222639E-3</v>
      </c>
    </row>
    <row r="8013" spans="7:8">
      <c r="G8013">
        <v>8006</v>
      </c>
      <c r="H8013">
        <f t="shared" ca="1" si="213"/>
        <v>-1.228867687920666E-3</v>
      </c>
    </row>
    <row r="8014" spans="7:8">
      <c r="G8014">
        <v>8007</v>
      </c>
      <c r="H8014">
        <f t="shared" ca="1" si="213"/>
        <v>-1.0956779897105586E-2</v>
      </c>
    </row>
    <row r="8015" spans="7:8">
      <c r="G8015">
        <v>8008</v>
      </c>
      <c r="H8015">
        <f t="shared" ca="1" si="213"/>
        <v>2.302373985509841E-2</v>
      </c>
    </row>
    <row r="8016" spans="7:8">
      <c r="G8016">
        <v>8009</v>
      </c>
      <c r="H8016">
        <f t="shared" ca="1" si="213"/>
        <v>-5.881730772212111E-3</v>
      </c>
    </row>
    <row r="8017" spans="7:8">
      <c r="G8017">
        <v>8010</v>
      </c>
      <c r="H8017">
        <f t="shared" ca="1" si="213"/>
        <v>-3.2997759531445799E-2</v>
      </c>
    </row>
    <row r="8018" spans="7:8">
      <c r="G8018">
        <v>8011</v>
      </c>
      <c r="H8018">
        <f t="shared" ca="1" si="213"/>
        <v>-4.3969645277061833E-2</v>
      </c>
    </row>
    <row r="8019" spans="7:8">
      <c r="G8019">
        <v>8012</v>
      </c>
      <c r="H8019">
        <f t="shared" ca="1" si="213"/>
        <v>-4.7208158869023248E-3</v>
      </c>
    </row>
    <row r="8020" spans="7:8">
      <c r="G8020">
        <v>8013</v>
      </c>
      <c r="H8020">
        <f t="shared" ca="1" si="213"/>
        <v>7.214844100751662E-3</v>
      </c>
    </row>
    <row r="8021" spans="7:8">
      <c r="G8021">
        <v>8014</v>
      </c>
      <c r="H8021">
        <f t="shared" ca="1" si="213"/>
        <v>2.9390730239609034E-2</v>
      </c>
    </row>
    <row r="8022" spans="7:8">
      <c r="G8022">
        <v>8015</v>
      </c>
      <c r="H8022">
        <f t="shared" ca="1" si="213"/>
        <v>2.0907696473806928E-2</v>
      </c>
    </row>
    <row r="8023" spans="7:8">
      <c r="G8023">
        <v>8016</v>
      </c>
      <c r="H8023">
        <f t="shared" ca="1" si="213"/>
        <v>-5.7369034427080474E-2</v>
      </c>
    </row>
    <row r="8024" spans="7:8">
      <c r="G8024">
        <v>8017</v>
      </c>
      <c r="H8024">
        <f t="shared" ca="1" si="213"/>
        <v>3.9033648564147545E-2</v>
      </c>
    </row>
    <row r="8025" spans="7:8">
      <c r="G8025">
        <v>8018</v>
      </c>
      <c r="H8025">
        <f t="shared" ca="1" si="213"/>
        <v>-1.9546474805871378E-2</v>
      </c>
    </row>
    <row r="8026" spans="7:8">
      <c r="G8026">
        <v>8019</v>
      </c>
      <c r="H8026">
        <f t="shared" ca="1" si="213"/>
        <v>-4.3100674621635401E-2</v>
      </c>
    </row>
    <row r="8027" spans="7:8">
      <c r="G8027">
        <v>8020</v>
      </c>
      <c r="H8027">
        <f t="shared" ca="1" si="213"/>
        <v>-3.9690654150856285E-2</v>
      </c>
    </row>
    <row r="8028" spans="7:8">
      <c r="G8028">
        <v>8021</v>
      </c>
      <c r="H8028">
        <f t="shared" ca="1" si="213"/>
        <v>2.0948369099040489E-2</v>
      </c>
    </row>
    <row r="8029" spans="7:8">
      <c r="G8029">
        <v>8022</v>
      </c>
      <c r="H8029">
        <f t="shared" ca="1" si="213"/>
        <v>4.6313099907254636E-2</v>
      </c>
    </row>
    <row r="8030" spans="7:8">
      <c r="G8030">
        <v>8023</v>
      </c>
      <c r="H8030">
        <f t="shared" ca="1" si="213"/>
        <v>2.1978890395776163E-2</v>
      </c>
    </row>
    <row r="8031" spans="7:8">
      <c r="G8031">
        <v>8024</v>
      </c>
      <c r="H8031">
        <f t="shared" ca="1" si="213"/>
        <v>-1.4416541952809794E-2</v>
      </c>
    </row>
    <row r="8032" spans="7:8">
      <c r="G8032">
        <v>8025</v>
      </c>
      <c r="H8032">
        <f t="shared" ca="1" si="213"/>
        <v>2.7506029311215804E-2</v>
      </c>
    </row>
    <row r="8033" spans="7:8">
      <c r="G8033">
        <v>8026</v>
      </c>
      <c r="H8033">
        <f t="shared" ca="1" si="213"/>
        <v>5.8445862277155099E-2</v>
      </c>
    </row>
    <row r="8034" spans="7:8">
      <c r="G8034">
        <v>8027</v>
      </c>
      <c r="H8034">
        <f t="shared" ca="1" si="213"/>
        <v>2.7960722627923939E-2</v>
      </c>
    </row>
    <row r="8035" spans="7:8">
      <c r="G8035">
        <v>8028</v>
      </c>
      <c r="H8035">
        <f t="shared" ca="1" si="213"/>
        <v>8.3649812310758118E-3</v>
      </c>
    </row>
    <row r="8036" spans="7:8">
      <c r="G8036">
        <v>8029</v>
      </c>
      <c r="H8036">
        <f t="shared" ca="1" si="213"/>
        <v>8.4373515589399456E-2</v>
      </c>
    </row>
    <row r="8037" spans="7:8">
      <c r="G8037">
        <v>8030</v>
      </c>
      <c r="H8037">
        <f t="shared" ca="1" si="213"/>
        <v>-5.133061708568188E-2</v>
      </c>
    </row>
    <row r="8038" spans="7:8">
      <c r="G8038">
        <v>8031</v>
      </c>
      <c r="H8038">
        <f t="shared" ca="1" si="213"/>
        <v>1.9795620776473063E-2</v>
      </c>
    </row>
    <row r="8039" spans="7:8">
      <c r="G8039">
        <v>8032</v>
      </c>
      <c r="H8039">
        <f t="shared" ca="1" si="213"/>
        <v>3.6766566764499353E-2</v>
      </c>
    </row>
    <row r="8040" spans="7:8">
      <c r="G8040">
        <v>8033</v>
      </c>
      <c r="H8040">
        <f t="shared" ca="1" si="213"/>
        <v>2.3785628577178804E-2</v>
      </c>
    </row>
    <row r="8041" spans="7:8">
      <c r="G8041">
        <v>8034</v>
      </c>
      <c r="H8041">
        <f t="shared" ca="1" si="213"/>
        <v>7.1596525606009102E-3</v>
      </c>
    </row>
    <row r="8042" spans="7:8">
      <c r="G8042">
        <v>8035</v>
      </c>
      <c r="H8042">
        <f t="shared" ca="1" si="213"/>
        <v>-1.5120441875527038E-2</v>
      </c>
    </row>
    <row r="8043" spans="7:8">
      <c r="G8043">
        <v>8036</v>
      </c>
      <c r="H8043">
        <f t="shared" ca="1" si="213"/>
        <v>-5.406940190688956E-2</v>
      </c>
    </row>
    <row r="8044" spans="7:8">
      <c r="G8044">
        <v>8037</v>
      </c>
      <c r="H8044">
        <f t="shared" ca="1" si="213"/>
        <v>1.1104450179349044E-2</v>
      </c>
    </row>
    <row r="8045" spans="7:8">
      <c r="G8045">
        <v>8038</v>
      </c>
      <c r="H8045">
        <f t="shared" ca="1" si="213"/>
        <v>2.7987114401529449E-2</v>
      </c>
    </row>
    <row r="8046" spans="7:8">
      <c r="G8046">
        <v>8039</v>
      </c>
      <c r="H8046">
        <f t="shared" ca="1" si="213"/>
        <v>1.8814620697565773E-2</v>
      </c>
    </row>
    <row r="8047" spans="7:8">
      <c r="G8047">
        <v>8040</v>
      </c>
      <c r="H8047">
        <f t="shared" ca="1" si="213"/>
        <v>-2.0988322457567817E-2</v>
      </c>
    </row>
    <row r="8048" spans="7:8">
      <c r="G8048">
        <v>8041</v>
      </c>
      <c r="H8048">
        <f t="shared" ca="1" si="213"/>
        <v>-2.702987912785965E-2</v>
      </c>
    </row>
    <row r="8049" spans="7:8">
      <c r="G8049">
        <v>8042</v>
      </c>
      <c r="H8049">
        <f t="shared" ca="1" si="213"/>
        <v>6.0356590288337007E-3</v>
      </c>
    </row>
    <row r="8050" spans="7:8">
      <c r="G8050">
        <v>8043</v>
      </c>
      <c r="H8050">
        <f t="shared" ca="1" si="213"/>
        <v>-6.7963372672813667E-3</v>
      </c>
    </row>
    <row r="8051" spans="7:8">
      <c r="G8051">
        <v>8044</v>
      </c>
      <c r="H8051">
        <f t="shared" ca="1" si="213"/>
        <v>-3.6979329444108429E-2</v>
      </c>
    </row>
    <row r="8052" spans="7:8">
      <c r="G8052">
        <v>8045</v>
      </c>
      <c r="H8052">
        <f t="shared" ca="1" si="213"/>
        <v>-1.6813332034607942E-2</v>
      </c>
    </row>
    <row r="8053" spans="7:8">
      <c r="G8053">
        <v>8046</v>
      </c>
      <c r="H8053">
        <f t="shared" ca="1" si="213"/>
        <v>4.9137484839788512E-2</v>
      </c>
    </row>
    <row r="8054" spans="7:8">
      <c r="G8054">
        <v>8047</v>
      </c>
      <c r="H8054">
        <f t="shared" ca="1" si="213"/>
        <v>-1.8621552546806475E-2</v>
      </c>
    </row>
    <row r="8055" spans="7:8">
      <c r="G8055">
        <v>8048</v>
      </c>
      <c r="H8055">
        <f t="shared" ca="1" si="213"/>
        <v>-1.3617540199226844E-2</v>
      </c>
    </row>
    <row r="8056" spans="7:8">
      <c r="G8056">
        <v>8049</v>
      </c>
      <c r="H8056">
        <f t="shared" ca="1" si="213"/>
        <v>2.9129734165409555E-2</v>
      </c>
    </row>
    <row r="8057" spans="7:8">
      <c r="G8057">
        <v>8050</v>
      </c>
      <c r="H8057">
        <f t="shared" ca="1" si="213"/>
        <v>-1.9885651178761566E-3</v>
      </c>
    </row>
    <row r="8058" spans="7:8">
      <c r="G8058">
        <v>8051</v>
      </c>
      <c r="H8058">
        <f t="shared" ca="1" si="213"/>
        <v>8.0487181294355175E-4</v>
      </c>
    </row>
    <row r="8059" spans="7:8">
      <c r="G8059">
        <v>8052</v>
      </c>
      <c r="H8059">
        <f t="shared" ca="1" si="213"/>
        <v>-2.3807299839874049E-2</v>
      </c>
    </row>
    <row r="8060" spans="7:8">
      <c r="G8060">
        <v>8053</v>
      </c>
      <c r="H8060">
        <f t="shared" ca="1" si="213"/>
        <v>3.8203234146176213E-2</v>
      </c>
    </row>
    <row r="8061" spans="7:8">
      <c r="G8061">
        <v>8054</v>
      </c>
      <c r="H8061">
        <f t="shared" ca="1" si="213"/>
        <v>1.795477724451007E-2</v>
      </c>
    </row>
    <row r="8062" spans="7:8">
      <c r="G8062">
        <v>8055</v>
      </c>
      <c r="H8062">
        <f t="shared" ca="1" si="213"/>
        <v>-1.2800340706417014E-2</v>
      </c>
    </row>
    <row r="8063" spans="7:8">
      <c r="G8063">
        <v>8056</v>
      </c>
      <c r="H8063">
        <f t="shared" ca="1" si="213"/>
        <v>-1.3507510359875151E-2</v>
      </c>
    </row>
    <row r="8064" spans="7:8">
      <c r="G8064">
        <v>8057</v>
      </c>
      <c r="H8064">
        <f t="shared" ca="1" si="213"/>
        <v>1.9748295607242591E-3</v>
      </c>
    </row>
    <row r="8065" spans="7:8">
      <c r="G8065">
        <v>8058</v>
      </c>
      <c r="H8065">
        <f t="shared" ca="1" si="213"/>
        <v>2.0878150449352272E-2</v>
      </c>
    </row>
    <row r="8066" spans="7:8">
      <c r="G8066">
        <v>8059</v>
      </c>
      <c r="H8066">
        <f t="shared" ca="1" si="213"/>
        <v>-4.4893720149617221E-3</v>
      </c>
    </row>
    <row r="8067" spans="7:8">
      <c r="G8067">
        <v>8060</v>
      </c>
      <c r="H8067">
        <f t="shared" ca="1" si="213"/>
        <v>-1.8516065100947027E-2</v>
      </c>
    </row>
    <row r="8068" spans="7:8">
      <c r="G8068">
        <v>8061</v>
      </c>
      <c r="H8068">
        <f t="shared" ca="1" si="213"/>
        <v>-7.9486098628931273E-3</v>
      </c>
    </row>
    <row r="8069" spans="7:8">
      <c r="G8069">
        <v>8062</v>
      </c>
      <c r="H8069">
        <f t="shared" ca="1" si="213"/>
        <v>-5.3898587983566282E-2</v>
      </c>
    </row>
    <row r="8070" spans="7:8">
      <c r="G8070">
        <v>8063</v>
      </c>
      <c r="H8070">
        <f t="shared" ca="1" si="213"/>
        <v>-1.2210525572864466E-2</v>
      </c>
    </row>
    <row r="8071" spans="7:8">
      <c r="G8071">
        <v>8064</v>
      </c>
      <c r="H8071">
        <f t="shared" ca="1" si="213"/>
        <v>6.8067628728053749E-3</v>
      </c>
    </row>
    <row r="8072" spans="7:8">
      <c r="G8072">
        <v>8065</v>
      </c>
      <c r="H8072">
        <f t="shared" ca="1" si="213"/>
        <v>3.8069421860499636E-2</v>
      </c>
    </row>
    <row r="8073" spans="7:8">
      <c r="G8073">
        <v>8066</v>
      </c>
      <c r="H8073">
        <f t="shared" ref="H8073:H8136" ca="1" si="214">_xlfn.NORM.INV(RAND(),N$9,N$10)</f>
        <v>-6.2860037380740572E-2</v>
      </c>
    </row>
    <row r="8074" spans="7:8">
      <c r="G8074">
        <v>8067</v>
      </c>
      <c r="H8074">
        <f t="shared" ca="1" si="214"/>
        <v>7.1187140895760087E-2</v>
      </c>
    </row>
    <row r="8075" spans="7:8">
      <c r="G8075">
        <v>8068</v>
      </c>
      <c r="H8075">
        <f t="shared" ca="1" si="214"/>
        <v>-5.3288834659131318E-4</v>
      </c>
    </row>
    <row r="8076" spans="7:8">
      <c r="G8076">
        <v>8069</v>
      </c>
      <c r="H8076">
        <f t="shared" ca="1" si="214"/>
        <v>-3.3784017584703903E-3</v>
      </c>
    </row>
    <row r="8077" spans="7:8">
      <c r="G8077">
        <v>8070</v>
      </c>
      <c r="H8077">
        <f t="shared" ca="1" si="214"/>
        <v>-2.2541918849320559E-2</v>
      </c>
    </row>
    <row r="8078" spans="7:8">
      <c r="G8078">
        <v>8071</v>
      </c>
      <c r="H8078">
        <f t="shared" ca="1" si="214"/>
        <v>-9.1433601392935077E-2</v>
      </c>
    </row>
    <row r="8079" spans="7:8">
      <c r="G8079">
        <v>8072</v>
      </c>
      <c r="H8079">
        <f t="shared" ca="1" si="214"/>
        <v>2.5972639386093694E-2</v>
      </c>
    </row>
    <row r="8080" spans="7:8">
      <c r="G8080">
        <v>8073</v>
      </c>
      <c r="H8080">
        <f t="shared" ca="1" si="214"/>
        <v>-4.5935436176715416E-2</v>
      </c>
    </row>
    <row r="8081" spans="7:8">
      <c r="G8081">
        <v>8074</v>
      </c>
      <c r="H8081">
        <f t="shared" ca="1" si="214"/>
        <v>2.2979180622582567E-2</v>
      </c>
    </row>
    <row r="8082" spans="7:8">
      <c r="G8082">
        <v>8075</v>
      </c>
      <c r="H8082">
        <f t="shared" ca="1" si="214"/>
        <v>2.609245623866404E-2</v>
      </c>
    </row>
    <row r="8083" spans="7:8">
      <c r="G8083">
        <v>8076</v>
      </c>
      <c r="H8083">
        <f t="shared" ca="1" si="214"/>
        <v>-2.9934719631003713E-2</v>
      </c>
    </row>
    <row r="8084" spans="7:8">
      <c r="G8084">
        <v>8077</v>
      </c>
      <c r="H8084">
        <f t="shared" ca="1" si="214"/>
        <v>-1.3332770816595717E-2</v>
      </c>
    </row>
    <row r="8085" spans="7:8">
      <c r="G8085">
        <v>8078</v>
      </c>
      <c r="H8085">
        <f t="shared" ca="1" si="214"/>
        <v>9.0459162402606597E-3</v>
      </c>
    </row>
    <row r="8086" spans="7:8">
      <c r="G8086">
        <v>8079</v>
      </c>
      <c r="H8086">
        <f t="shared" ca="1" si="214"/>
        <v>1.2231484450892049E-3</v>
      </c>
    </row>
    <row r="8087" spans="7:8">
      <c r="G8087">
        <v>8080</v>
      </c>
      <c r="H8087">
        <f t="shared" ca="1" si="214"/>
        <v>-2.5553451912623273E-2</v>
      </c>
    </row>
    <row r="8088" spans="7:8">
      <c r="G8088">
        <v>8081</v>
      </c>
      <c r="H8088">
        <f t="shared" ca="1" si="214"/>
        <v>2.5612595397876286E-2</v>
      </c>
    </row>
    <row r="8089" spans="7:8">
      <c r="G8089">
        <v>8082</v>
      </c>
      <c r="H8089">
        <f t="shared" ca="1" si="214"/>
        <v>-2.3033551197848647E-2</v>
      </c>
    </row>
    <row r="8090" spans="7:8">
      <c r="G8090">
        <v>8083</v>
      </c>
      <c r="H8090">
        <f t="shared" ca="1" si="214"/>
        <v>-1.9250614881547303E-2</v>
      </c>
    </row>
    <row r="8091" spans="7:8">
      <c r="G8091">
        <v>8084</v>
      </c>
      <c r="H8091">
        <f t="shared" ca="1" si="214"/>
        <v>1.1855569489674471E-3</v>
      </c>
    </row>
    <row r="8092" spans="7:8">
      <c r="G8092">
        <v>8085</v>
      </c>
      <c r="H8092">
        <f t="shared" ca="1" si="214"/>
        <v>6.7434909216474174E-4</v>
      </c>
    </row>
    <row r="8093" spans="7:8">
      <c r="G8093">
        <v>8086</v>
      </c>
      <c r="H8093">
        <f t="shared" ca="1" si="214"/>
        <v>-1.6883120267508073E-2</v>
      </c>
    </row>
    <row r="8094" spans="7:8">
      <c r="G8094">
        <v>8087</v>
      </c>
      <c r="H8094">
        <f t="shared" ca="1" si="214"/>
        <v>3.3612200863572007E-2</v>
      </c>
    </row>
    <row r="8095" spans="7:8">
      <c r="G8095">
        <v>8088</v>
      </c>
      <c r="H8095">
        <f t="shared" ca="1" si="214"/>
        <v>1.575911074413077E-3</v>
      </c>
    </row>
    <row r="8096" spans="7:8">
      <c r="G8096">
        <v>8089</v>
      </c>
      <c r="H8096">
        <f t="shared" ca="1" si="214"/>
        <v>4.3543990351917999E-2</v>
      </c>
    </row>
    <row r="8097" spans="7:8">
      <c r="G8097">
        <v>8090</v>
      </c>
      <c r="H8097">
        <f t="shared" ca="1" si="214"/>
        <v>-3.6002029203694025E-2</v>
      </c>
    </row>
    <row r="8098" spans="7:8">
      <c r="G8098">
        <v>8091</v>
      </c>
      <c r="H8098">
        <f t="shared" ca="1" si="214"/>
        <v>-6.1893782543939638E-2</v>
      </c>
    </row>
    <row r="8099" spans="7:8">
      <c r="G8099">
        <v>8092</v>
      </c>
      <c r="H8099">
        <f t="shared" ca="1" si="214"/>
        <v>1.0193674106764592E-2</v>
      </c>
    </row>
    <row r="8100" spans="7:8">
      <c r="G8100">
        <v>8093</v>
      </c>
      <c r="H8100">
        <f t="shared" ca="1" si="214"/>
        <v>-1.9709962105298025E-2</v>
      </c>
    </row>
    <row r="8101" spans="7:8">
      <c r="G8101">
        <v>8094</v>
      </c>
      <c r="H8101">
        <f t="shared" ca="1" si="214"/>
        <v>3.160263745468931E-2</v>
      </c>
    </row>
    <row r="8102" spans="7:8">
      <c r="G8102">
        <v>8095</v>
      </c>
      <c r="H8102">
        <f t="shared" ca="1" si="214"/>
        <v>2.9705535247559221E-2</v>
      </c>
    </row>
    <row r="8103" spans="7:8">
      <c r="G8103">
        <v>8096</v>
      </c>
      <c r="H8103">
        <f t="shared" ca="1" si="214"/>
        <v>3.4457193446659963E-2</v>
      </c>
    </row>
    <row r="8104" spans="7:8">
      <c r="G8104">
        <v>8097</v>
      </c>
      <c r="H8104">
        <f t="shared" ca="1" si="214"/>
        <v>1.581180979242871E-3</v>
      </c>
    </row>
    <row r="8105" spans="7:8">
      <c r="G8105">
        <v>8098</v>
      </c>
      <c r="H8105">
        <f t="shared" ca="1" si="214"/>
        <v>-1.2147666993596906E-2</v>
      </c>
    </row>
    <row r="8106" spans="7:8">
      <c r="G8106">
        <v>8099</v>
      </c>
      <c r="H8106">
        <f t="shared" ca="1" si="214"/>
        <v>6.835643071999584E-3</v>
      </c>
    </row>
    <row r="8107" spans="7:8">
      <c r="G8107">
        <v>8100</v>
      </c>
      <c r="H8107">
        <f t="shared" ca="1" si="214"/>
        <v>3.5440516748193908E-2</v>
      </c>
    </row>
    <row r="8108" spans="7:8">
      <c r="G8108">
        <v>8101</v>
      </c>
      <c r="H8108">
        <f t="shared" ca="1" si="214"/>
        <v>-6.274283009810587E-2</v>
      </c>
    </row>
    <row r="8109" spans="7:8">
      <c r="G8109">
        <v>8102</v>
      </c>
      <c r="H8109">
        <f t="shared" ca="1" si="214"/>
        <v>2.9093374419162453E-2</v>
      </c>
    </row>
    <row r="8110" spans="7:8">
      <c r="G8110">
        <v>8103</v>
      </c>
      <c r="H8110">
        <f t="shared" ca="1" si="214"/>
        <v>-4.4538293669064893E-2</v>
      </c>
    </row>
    <row r="8111" spans="7:8">
      <c r="G8111">
        <v>8104</v>
      </c>
      <c r="H8111">
        <f t="shared" ca="1" si="214"/>
        <v>-9.647028752048965E-3</v>
      </c>
    </row>
    <row r="8112" spans="7:8">
      <c r="G8112">
        <v>8105</v>
      </c>
      <c r="H8112">
        <f t="shared" ca="1" si="214"/>
        <v>-1.135845443033057E-2</v>
      </c>
    </row>
    <row r="8113" spans="7:8">
      <c r="G8113">
        <v>8106</v>
      </c>
      <c r="H8113">
        <f t="shared" ca="1" si="214"/>
        <v>7.12785006732784E-2</v>
      </c>
    </row>
    <row r="8114" spans="7:8">
      <c r="G8114">
        <v>8107</v>
      </c>
      <c r="H8114">
        <f t="shared" ca="1" si="214"/>
        <v>-2.3483487646681254E-2</v>
      </c>
    </row>
    <row r="8115" spans="7:8">
      <c r="G8115">
        <v>8108</v>
      </c>
      <c r="H8115">
        <f t="shared" ca="1" si="214"/>
        <v>1.2563070638759631E-2</v>
      </c>
    </row>
    <row r="8116" spans="7:8">
      <c r="G8116">
        <v>8109</v>
      </c>
      <c r="H8116">
        <f t="shared" ca="1" si="214"/>
        <v>-5.1546855198963942E-3</v>
      </c>
    </row>
    <row r="8117" spans="7:8">
      <c r="G8117">
        <v>8110</v>
      </c>
      <c r="H8117">
        <f t="shared" ca="1" si="214"/>
        <v>3.7313295233572651E-2</v>
      </c>
    </row>
    <row r="8118" spans="7:8">
      <c r="G8118">
        <v>8111</v>
      </c>
      <c r="H8118">
        <f t="shared" ca="1" si="214"/>
        <v>-2.1544574821031132E-2</v>
      </c>
    </row>
    <row r="8119" spans="7:8">
      <c r="G8119">
        <v>8112</v>
      </c>
      <c r="H8119">
        <f t="shared" ca="1" si="214"/>
        <v>6.584630744883431E-2</v>
      </c>
    </row>
    <row r="8120" spans="7:8">
      <c r="G8120">
        <v>8113</v>
      </c>
      <c r="H8120">
        <f t="shared" ca="1" si="214"/>
        <v>5.6974901019720248E-2</v>
      </c>
    </row>
    <row r="8121" spans="7:8">
      <c r="G8121">
        <v>8114</v>
      </c>
      <c r="H8121">
        <f t="shared" ca="1" si="214"/>
        <v>-2.4064668026144459E-2</v>
      </c>
    </row>
    <row r="8122" spans="7:8">
      <c r="G8122">
        <v>8115</v>
      </c>
      <c r="H8122">
        <f t="shared" ca="1" si="214"/>
        <v>7.7413684269359391E-3</v>
      </c>
    </row>
    <row r="8123" spans="7:8">
      <c r="G8123">
        <v>8116</v>
      </c>
      <c r="H8123">
        <f t="shared" ca="1" si="214"/>
        <v>5.1232057303565011E-2</v>
      </c>
    </row>
    <row r="8124" spans="7:8">
      <c r="G8124">
        <v>8117</v>
      </c>
      <c r="H8124">
        <f t="shared" ca="1" si="214"/>
        <v>3.8265885364441102E-2</v>
      </c>
    </row>
    <row r="8125" spans="7:8">
      <c r="G8125">
        <v>8118</v>
      </c>
      <c r="H8125">
        <f t="shared" ca="1" si="214"/>
        <v>8.2341031238650692E-2</v>
      </c>
    </row>
    <row r="8126" spans="7:8">
      <c r="G8126">
        <v>8119</v>
      </c>
      <c r="H8126">
        <f t="shared" ca="1" si="214"/>
        <v>2.172695372997779E-2</v>
      </c>
    </row>
    <row r="8127" spans="7:8">
      <c r="G8127">
        <v>8120</v>
      </c>
      <c r="H8127">
        <f t="shared" ca="1" si="214"/>
        <v>1.6091263914628146E-2</v>
      </c>
    </row>
    <row r="8128" spans="7:8">
      <c r="G8128">
        <v>8121</v>
      </c>
      <c r="H8128">
        <f t="shared" ca="1" si="214"/>
        <v>-9.0795421973842785E-3</v>
      </c>
    </row>
    <row r="8129" spans="7:8">
      <c r="G8129">
        <v>8122</v>
      </c>
      <c r="H8129">
        <f t="shared" ca="1" si="214"/>
        <v>4.4825862984890413E-2</v>
      </c>
    </row>
    <row r="8130" spans="7:8">
      <c r="G8130">
        <v>8123</v>
      </c>
      <c r="H8130">
        <f t="shared" ca="1" si="214"/>
        <v>-7.3018051241751291E-3</v>
      </c>
    </row>
    <row r="8131" spans="7:8">
      <c r="G8131">
        <v>8124</v>
      </c>
      <c r="H8131">
        <f t="shared" ca="1" si="214"/>
        <v>2.3842525832571251E-2</v>
      </c>
    </row>
    <row r="8132" spans="7:8">
      <c r="G8132">
        <v>8125</v>
      </c>
      <c r="H8132">
        <f t="shared" ca="1" si="214"/>
        <v>2.7636933440226372E-2</v>
      </c>
    </row>
    <row r="8133" spans="7:8">
      <c r="G8133">
        <v>8126</v>
      </c>
      <c r="H8133">
        <f t="shared" ca="1" si="214"/>
        <v>3.4112915227871063E-2</v>
      </c>
    </row>
    <row r="8134" spans="7:8">
      <c r="G8134">
        <v>8127</v>
      </c>
      <c r="H8134">
        <f t="shared" ca="1" si="214"/>
        <v>-2.1075802843034779E-2</v>
      </c>
    </row>
    <row r="8135" spans="7:8">
      <c r="G8135">
        <v>8128</v>
      </c>
      <c r="H8135">
        <f t="shared" ca="1" si="214"/>
        <v>-5.6994645458129774E-2</v>
      </c>
    </row>
    <row r="8136" spans="7:8">
      <c r="G8136">
        <v>8129</v>
      </c>
      <c r="H8136">
        <f t="shared" ca="1" si="214"/>
        <v>-1.6409194483430586E-2</v>
      </c>
    </row>
    <row r="8137" spans="7:8">
      <c r="G8137">
        <v>8130</v>
      </c>
      <c r="H8137">
        <f t="shared" ref="H8137:H8200" ca="1" si="215">_xlfn.NORM.INV(RAND(),N$9,N$10)</f>
        <v>4.145880210019972E-2</v>
      </c>
    </row>
    <row r="8138" spans="7:8">
      <c r="G8138">
        <v>8131</v>
      </c>
      <c r="H8138">
        <f t="shared" ca="1" si="215"/>
        <v>8.0702523095291124E-3</v>
      </c>
    </row>
    <row r="8139" spans="7:8">
      <c r="G8139">
        <v>8132</v>
      </c>
      <c r="H8139">
        <f t="shared" ca="1" si="215"/>
        <v>8.1753257887195712E-3</v>
      </c>
    </row>
    <row r="8140" spans="7:8">
      <c r="G8140">
        <v>8133</v>
      </c>
      <c r="H8140">
        <f t="shared" ca="1" si="215"/>
        <v>-2.8495927917574167E-2</v>
      </c>
    </row>
    <row r="8141" spans="7:8">
      <c r="G8141">
        <v>8134</v>
      </c>
      <c r="H8141">
        <f t="shared" ca="1" si="215"/>
        <v>2.6660684402654553E-2</v>
      </c>
    </row>
    <row r="8142" spans="7:8">
      <c r="G8142">
        <v>8135</v>
      </c>
      <c r="H8142">
        <f t="shared" ca="1" si="215"/>
        <v>-6.0057390734125922E-2</v>
      </c>
    </row>
    <row r="8143" spans="7:8">
      <c r="G8143">
        <v>8136</v>
      </c>
      <c r="H8143">
        <f t="shared" ca="1" si="215"/>
        <v>1.4575907113412747E-2</v>
      </c>
    </row>
    <row r="8144" spans="7:8">
      <c r="G8144">
        <v>8137</v>
      </c>
      <c r="H8144">
        <f t="shared" ca="1" si="215"/>
        <v>7.6335572008860023E-3</v>
      </c>
    </row>
    <row r="8145" spans="7:8">
      <c r="G8145">
        <v>8138</v>
      </c>
      <c r="H8145">
        <f t="shared" ca="1" si="215"/>
        <v>-1.4732603507312075E-2</v>
      </c>
    </row>
    <row r="8146" spans="7:8">
      <c r="G8146">
        <v>8139</v>
      </c>
      <c r="H8146">
        <f t="shared" ca="1" si="215"/>
        <v>4.5876387399535763E-2</v>
      </c>
    </row>
    <row r="8147" spans="7:8">
      <c r="G8147">
        <v>8140</v>
      </c>
      <c r="H8147">
        <f t="shared" ca="1" si="215"/>
        <v>5.8413057738412781E-3</v>
      </c>
    </row>
    <row r="8148" spans="7:8">
      <c r="G8148">
        <v>8141</v>
      </c>
      <c r="H8148">
        <f t="shared" ca="1" si="215"/>
        <v>2.8034169469009752E-2</v>
      </c>
    </row>
    <row r="8149" spans="7:8">
      <c r="G8149">
        <v>8142</v>
      </c>
      <c r="H8149">
        <f t="shared" ca="1" si="215"/>
        <v>3.3205899674513463E-2</v>
      </c>
    </row>
    <row r="8150" spans="7:8">
      <c r="G8150">
        <v>8143</v>
      </c>
      <c r="H8150">
        <f t="shared" ca="1" si="215"/>
        <v>7.4246688494188029E-2</v>
      </c>
    </row>
    <row r="8151" spans="7:8">
      <c r="G8151">
        <v>8144</v>
      </c>
      <c r="H8151">
        <f t="shared" ca="1" si="215"/>
        <v>2.90826506450209E-3</v>
      </c>
    </row>
    <row r="8152" spans="7:8">
      <c r="G8152">
        <v>8145</v>
      </c>
      <c r="H8152">
        <f t="shared" ca="1" si="215"/>
        <v>-1.2677821075030593E-2</v>
      </c>
    </row>
    <row r="8153" spans="7:8">
      <c r="G8153">
        <v>8146</v>
      </c>
      <c r="H8153">
        <f t="shared" ca="1" si="215"/>
        <v>-3.2144275994503688E-2</v>
      </c>
    </row>
    <row r="8154" spans="7:8">
      <c r="G8154">
        <v>8147</v>
      </c>
      <c r="H8154">
        <f t="shared" ca="1" si="215"/>
        <v>1.425784639688839E-2</v>
      </c>
    </row>
    <row r="8155" spans="7:8">
      <c r="G8155">
        <v>8148</v>
      </c>
      <c r="H8155">
        <f t="shared" ca="1" si="215"/>
        <v>-3.5874554912947436E-2</v>
      </c>
    </row>
    <row r="8156" spans="7:8">
      <c r="G8156">
        <v>8149</v>
      </c>
      <c r="H8156">
        <f t="shared" ca="1" si="215"/>
        <v>2.6910012770308942E-2</v>
      </c>
    </row>
    <row r="8157" spans="7:8">
      <c r="G8157">
        <v>8150</v>
      </c>
      <c r="H8157">
        <f t="shared" ca="1" si="215"/>
        <v>5.5230865774101605E-3</v>
      </c>
    </row>
    <row r="8158" spans="7:8">
      <c r="G8158">
        <v>8151</v>
      </c>
      <c r="H8158">
        <f t="shared" ca="1" si="215"/>
        <v>-1.7045829491012843E-2</v>
      </c>
    </row>
    <row r="8159" spans="7:8">
      <c r="G8159">
        <v>8152</v>
      </c>
      <c r="H8159">
        <f t="shared" ca="1" si="215"/>
        <v>-4.346480652352664E-2</v>
      </c>
    </row>
    <row r="8160" spans="7:8">
      <c r="G8160">
        <v>8153</v>
      </c>
      <c r="H8160">
        <f t="shared" ca="1" si="215"/>
        <v>8.3478955891828042E-3</v>
      </c>
    </row>
    <row r="8161" spans="7:8">
      <c r="G8161">
        <v>8154</v>
      </c>
      <c r="H8161">
        <f t="shared" ca="1" si="215"/>
        <v>-4.7681542855908345E-2</v>
      </c>
    </row>
    <row r="8162" spans="7:8">
      <c r="G8162">
        <v>8155</v>
      </c>
      <c r="H8162">
        <f t="shared" ca="1" si="215"/>
        <v>5.4927893735121373E-4</v>
      </c>
    </row>
    <row r="8163" spans="7:8">
      <c r="G8163">
        <v>8156</v>
      </c>
      <c r="H8163">
        <f t="shared" ca="1" si="215"/>
        <v>-2.6997609019582536E-2</v>
      </c>
    </row>
    <row r="8164" spans="7:8">
      <c r="G8164">
        <v>8157</v>
      </c>
      <c r="H8164">
        <f t="shared" ca="1" si="215"/>
        <v>-1.8150658674204825E-3</v>
      </c>
    </row>
    <row r="8165" spans="7:8">
      <c r="G8165">
        <v>8158</v>
      </c>
      <c r="H8165">
        <f t="shared" ca="1" si="215"/>
        <v>2.5166510828988679E-2</v>
      </c>
    </row>
    <row r="8166" spans="7:8">
      <c r="G8166">
        <v>8159</v>
      </c>
      <c r="H8166">
        <f t="shared" ca="1" si="215"/>
        <v>1.6765670963831743E-3</v>
      </c>
    </row>
    <row r="8167" spans="7:8">
      <c r="G8167">
        <v>8160</v>
      </c>
      <c r="H8167">
        <f t="shared" ca="1" si="215"/>
        <v>5.2900701230029872E-3</v>
      </c>
    </row>
    <row r="8168" spans="7:8">
      <c r="G8168">
        <v>8161</v>
      </c>
      <c r="H8168">
        <f t="shared" ca="1" si="215"/>
        <v>-1.6305328016355775E-2</v>
      </c>
    </row>
    <row r="8169" spans="7:8">
      <c r="G8169">
        <v>8162</v>
      </c>
      <c r="H8169">
        <f t="shared" ca="1" si="215"/>
        <v>4.8221611962490959E-2</v>
      </c>
    </row>
    <row r="8170" spans="7:8">
      <c r="G8170">
        <v>8163</v>
      </c>
      <c r="H8170">
        <f t="shared" ca="1" si="215"/>
        <v>4.0054628187815938E-2</v>
      </c>
    </row>
    <row r="8171" spans="7:8">
      <c r="G8171">
        <v>8164</v>
      </c>
      <c r="H8171">
        <f t="shared" ca="1" si="215"/>
        <v>-1.2058308676347558E-2</v>
      </c>
    </row>
    <row r="8172" spans="7:8">
      <c r="G8172">
        <v>8165</v>
      </c>
      <c r="H8172">
        <f t="shared" ca="1" si="215"/>
        <v>-3.9346320764590728E-2</v>
      </c>
    </row>
    <row r="8173" spans="7:8">
      <c r="G8173">
        <v>8166</v>
      </c>
      <c r="H8173">
        <f t="shared" ca="1" si="215"/>
        <v>-3.1243702495842313E-2</v>
      </c>
    </row>
    <row r="8174" spans="7:8">
      <c r="G8174">
        <v>8167</v>
      </c>
      <c r="H8174">
        <f t="shared" ca="1" si="215"/>
        <v>2.8201961867019353E-2</v>
      </c>
    </row>
    <row r="8175" spans="7:8">
      <c r="G8175">
        <v>8168</v>
      </c>
      <c r="H8175">
        <f t="shared" ca="1" si="215"/>
        <v>1.2889582379038523E-2</v>
      </c>
    </row>
    <row r="8176" spans="7:8">
      <c r="G8176">
        <v>8169</v>
      </c>
      <c r="H8176">
        <f t="shared" ca="1" si="215"/>
        <v>3.2643281587656074E-3</v>
      </c>
    </row>
    <row r="8177" spans="7:8">
      <c r="G8177">
        <v>8170</v>
      </c>
      <c r="H8177">
        <f t="shared" ca="1" si="215"/>
        <v>3.3681561637196142E-2</v>
      </c>
    </row>
    <row r="8178" spans="7:8">
      <c r="G8178">
        <v>8171</v>
      </c>
      <c r="H8178">
        <f t="shared" ca="1" si="215"/>
        <v>-3.0588201699592761E-2</v>
      </c>
    </row>
    <row r="8179" spans="7:8">
      <c r="G8179">
        <v>8172</v>
      </c>
      <c r="H8179">
        <f t="shared" ca="1" si="215"/>
        <v>-1.7307160125764071E-2</v>
      </c>
    </row>
    <row r="8180" spans="7:8">
      <c r="G8180">
        <v>8173</v>
      </c>
      <c r="H8180">
        <f t="shared" ca="1" si="215"/>
        <v>-1.3025265666090245E-3</v>
      </c>
    </row>
    <row r="8181" spans="7:8">
      <c r="G8181">
        <v>8174</v>
      </c>
      <c r="H8181">
        <f t="shared" ca="1" si="215"/>
        <v>-2.1158300302113187E-2</v>
      </c>
    </row>
    <row r="8182" spans="7:8">
      <c r="G8182">
        <v>8175</v>
      </c>
      <c r="H8182">
        <f t="shared" ca="1" si="215"/>
        <v>3.6581897367086905E-2</v>
      </c>
    </row>
    <row r="8183" spans="7:8">
      <c r="G8183">
        <v>8176</v>
      </c>
      <c r="H8183">
        <f t="shared" ca="1" si="215"/>
        <v>-2.7974780443017527E-2</v>
      </c>
    </row>
    <row r="8184" spans="7:8">
      <c r="G8184">
        <v>8177</v>
      </c>
      <c r="H8184">
        <f t="shared" ca="1" si="215"/>
        <v>5.7819997407325706E-2</v>
      </c>
    </row>
    <row r="8185" spans="7:8">
      <c r="G8185">
        <v>8178</v>
      </c>
      <c r="H8185">
        <f t="shared" ca="1" si="215"/>
        <v>1.6362338484062183E-2</v>
      </c>
    </row>
    <row r="8186" spans="7:8">
      <c r="G8186">
        <v>8179</v>
      </c>
      <c r="H8186">
        <f t="shared" ca="1" si="215"/>
        <v>-1.989241640510394E-2</v>
      </c>
    </row>
    <row r="8187" spans="7:8">
      <c r="G8187">
        <v>8180</v>
      </c>
      <c r="H8187">
        <f t="shared" ca="1" si="215"/>
        <v>-1.857059286918732E-2</v>
      </c>
    </row>
    <row r="8188" spans="7:8">
      <c r="G8188">
        <v>8181</v>
      </c>
      <c r="H8188">
        <f t="shared" ca="1" si="215"/>
        <v>-6.2141946444598797E-3</v>
      </c>
    </row>
    <row r="8189" spans="7:8">
      <c r="G8189">
        <v>8182</v>
      </c>
      <c r="H8189">
        <f t="shared" ca="1" si="215"/>
        <v>1.3282964039813716E-2</v>
      </c>
    </row>
    <row r="8190" spans="7:8">
      <c r="G8190">
        <v>8183</v>
      </c>
      <c r="H8190">
        <f t="shared" ca="1" si="215"/>
        <v>-2.3698743297970733E-2</v>
      </c>
    </row>
    <row r="8191" spans="7:8">
      <c r="G8191">
        <v>8184</v>
      </c>
      <c r="H8191">
        <f t="shared" ca="1" si="215"/>
        <v>1.4279670620597379E-2</v>
      </c>
    </row>
    <row r="8192" spans="7:8">
      <c r="G8192">
        <v>8185</v>
      </c>
      <c r="H8192">
        <f t="shared" ca="1" si="215"/>
        <v>1.5674598294071019E-2</v>
      </c>
    </row>
    <row r="8193" spans="7:8">
      <c r="G8193">
        <v>8186</v>
      </c>
      <c r="H8193">
        <f t="shared" ca="1" si="215"/>
        <v>-4.7484402241382437E-2</v>
      </c>
    </row>
    <row r="8194" spans="7:8">
      <c r="G8194">
        <v>8187</v>
      </c>
      <c r="H8194">
        <f t="shared" ca="1" si="215"/>
        <v>-6.6545337543525776E-2</v>
      </c>
    </row>
    <row r="8195" spans="7:8">
      <c r="G8195">
        <v>8188</v>
      </c>
      <c r="H8195">
        <f t="shared" ca="1" si="215"/>
        <v>6.8990413806496564E-2</v>
      </c>
    </row>
    <row r="8196" spans="7:8">
      <c r="G8196">
        <v>8189</v>
      </c>
      <c r="H8196">
        <f t="shared" ca="1" si="215"/>
        <v>3.5314821025085645E-2</v>
      </c>
    </row>
    <row r="8197" spans="7:8">
      <c r="G8197">
        <v>8190</v>
      </c>
      <c r="H8197">
        <f t="shared" ca="1" si="215"/>
        <v>2.6412422323091385E-2</v>
      </c>
    </row>
    <row r="8198" spans="7:8">
      <c r="G8198">
        <v>8191</v>
      </c>
      <c r="H8198">
        <f t="shared" ca="1" si="215"/>
        <v>1.3463033633325046E-2</v>
      </c>
    </row>
    <row r="8199" spans="7:8">
      <c r="G8199">
        <v>8192</v>
      </c>
      <c r="H8199">
        <f t="shared" ca="1" si="215"/>
        <v>-9.5794136998684637E-3</v>
      </c>
    </row>
    <row r="8200" spans="7:8">
      <c r="G8200">
        <v>8193</v>
      </c>
      <c r="H8200">
        <f t="shared" ca="1" si="215"/>
        <v>-5.6764202591043644E-2</v>
      </c>
    </row>
    <row r="8201" spans="7:8">
      <c r="G8201">
        <v>8194</v>
      </c>
      <c r="H8201">
        <f t="shared" ref="H8201:H8264" ca="1" si="216">_xlfn.NORM.INV(RAND(),N$9,N$10)</f>
        <v>1.9404451038426269E-2</v>
      </c>
    </row>
    <row r="8202" spans="7:8">
      <c r="G8202">
        <v>8195</v>
      </c>
      <c r="H8202">
        <f t="shared" ca="1" si="216"/>
        <v>-8.2069074150313229E-3</v>
      </c>
    </row>
    <row r="8203" spans="7:8">
      <c r="G8203">
        <v>8196</v>
      </c>
      <c r="H8203">
        <f t="shared" ca="1" si="216"/>
        <v>1.1561417256526898E-2</v>
      </c>
    </row>
    <row r="8204" spans="7:8">
      <c r="G8204">
        <v>8197</v>
      </c>
      <c r="H8204">
        <f t="shared" ca="1" si="216"/>
        <v>1.787044185547457E-2</v>
      </c>
    </row>
    <row r="8205" spans="7:8">
      <c r="G8205">
        <v>8198</v>
      </c>
      <c r="H8205">
        <f t="shared" ca="1" si="216"/>
        <v>6.450355272679309E-2</v>
      </c>
    </row>
    <row r="8206" spans="7:8">
      <c r="G8206">
        <v>8199</v>
      </c>
      <c r="H8206">
        <f t="shared" ca="1" si="216"/>
        <v>3.8080938735425701E-2</v>
      </c>
    </row>
    <row r="8207" spans="7:8">
      <c r="G8207">
        <v>8200</v>
      </c>
      <c r="H8207">
        <f t="shared" ca="1" si="216"/>
        <v>-5.2063546183456516E-2</v>
      </c>
    </row>
    <row r="8208" spans="7:8">
      <c r="G8208">
        <v>8201</v>
      </c>
      <c r="H8208">
        <f t="shared" ca="1" si="216"/>
        <v>-9.3658885617438296E-3</v>
      </c>
    </row>
    <row r="8209" spans="7:8">
      <c r="G8209">
        <v>8202</v>
      </c>
      <c r="H8209">
        <f t="shared" ca="1" si="216"/>
        <v>-1.459158184571812E-2</v>
      </c>
    </row>
    <row r="8210" spans="7:8">
      <c r="G8210">
        <v>8203</v>
      </c>
      <c r="H8210">
        <f t="shared" ca="1" si="216"/>
        <v>6.6511602924190887E-3</v>
      </c>
    </row>
    <row r="8211" spans="7:8">
      <c r="G8211">
        <v>8204</v>
      </c>
      <c r="H8211">
        <f t="shared" ca="1" si="216"/>
        <v>-2.6341719357813487E-2</v>
      </c>
    </row>
    <row r="8212" spans="7:8">
      <c r="G8212">
        <v>8205</v>
      </c>
      <c r="H8212">
        <f t="shared" ca="1" si="216"/>
        <v>7.0551937165133569E-3</v>
      </c>
    </row>
    <row r="8213" spans="7:8">
      <c r="G8213">
        <v>8206</v>
      </c>
      <c r="H8213">
        <f t="shared" ca="1" si="216"/>
        <v>1.4965606317044798E-2</v>
      </c>
    </row>
    <row r="8214" spans="7:8">
      <c r="G8214">
        <v>8207</v>
      </c>
      <c r="H8214">
        <f t="shared" ca="1" si="216"/>
        <v>-4.3880632829194161E-2</v>
      </c>
    </row>
    <row r="8215" spans="7:8">
      <c r="G8215">
        <v>8208</v>
      </c>
      <c r="H8215">
        <f t="shared" ca="1" si="216"/>
        <v>-2.4499439062376813E-3</v>
      </c>
    </row>
    <row r="8216" spans="7:8">
      <c r="G8216">
        <v>8209</v>
      </c>
      <c r="H8216">
        <f t="shared" ca="1" si="216"/>
        <v>-3.6675194047553421E-2</v>
      </c>
    </row>
    <row r="8217" spans="7:8">
      <c r="G8217">
        <v>8210</v>
      </c>
      <c r="H8217">
        <f t="shared" ca="1" si="216"/>
        <v>-6.5030647649920838E-3</v>
      </c>
    </row>
    <row r="8218" spans="7:8">
      <c r="G8218">
        <v>8211</v>
      </c>
      <c r="H8218">
        <f t="shared" ca="1" si="216"/>
        <v>-3.5800660098403207E-2</v>
      </c>
    </row>
    <row r="8219" spans="7:8">
      <c r="G8219">
        <v>8212</v>
      </c>
      <c r="H8219">
        <f t="shared" ca="1" si="216"/>
        <v>-8.4626045086058973E-3</v>
      </c>
    </row>
    <row r="8220" spans="7:8">
      <c r="G8220">
        <v>8213</v>
      </c>
      <c r="H8220">
        <f t="shared" ca="1" si="216"/>
        <v>-6.2002921129946174E-2</v>
      </c>
    </row>
    <row r="8221" spans="7:8">
      <c r="G8221">
        <v>8214</v>
      </c>
      <c r="H8221">
        <f t="shared" ca="1" si="216"/>
        <v>2.2691902500222006E-2</v>
      </c>
    </row>
    <row r="8222" spans="7:8">
      <c r="G8222">
        <v>8215</v>
      </c>
      <c r="H8222">
        <f t="shared" ca="1" si="216"/>
        <v>-1.9837163404085582E-2</v>
      </c>
    </row>
    <row r="8223" spans="7:8">
      <c r="G8223">
        <v>8216</v>
      </c>
      <c r="H8223">
        <f t="shared" ca="1" si="216"/>
        <v>-5.6041498856275254E-2</v>
      </c>
    </row>
    <row r="8224" spans="7:8">
      <c r="G8224">
        <v>8217</v>
      </c>
      <c r="H8224">
        <f t="shared" ca="1" si="216"/>
        <v>1.5969422038489646E-2</v>
      </c>
    </row>
    <row r="8225" spans="7:8">
      <c r="G8225">
        <v>8218</v>
      </c>
      <c r="H8225">
        <f t="shared" ca="1" si="216"/>
        <v>-3.588070740859E-2</v>
      </c>
    </row>
    <row r="8226" spans="7:8">
      <c r="G8226">
        <v>8219</v>
      </c>
      <c r="H8226">
        <f t="shared" ca="1" si="216"/>
        <v>-4.1923945527431984E-2</v>
      </c>
    </row>
    <row r="8227" spans="7:8">
      <c r="G8227">
        <v>8220</v>
      </c>
      <c r="H8227">
        <f t="shared" ca="1" si="216"/>
        <v>2.6514084385675016E-2</v>
      </c>
    </row>
    <row r="8228" spans="7:8">
      <c r="G8228">
        <v>8221</v>
      </c>
      <c r="H8228">
        <f t="shared" ca="1" si="216"/>
        <v>-2.2660409796828915E-2</v>
      </c>
    </row>
    <row r="8229" spans="7:8">
      <c r="G8229">
        <v>8222</v>
      </c>
      <c r="H8229">
        <f t="shared" ca="1" si="216"/>
        <v>1.4792822930704589E-2</v>
      </c>
    </row>
    <row r="8230" spans="7:8">
      <c r="G8230">
        <v>8223</v>
      </c>
      <c r="H8230">
        <f t="shared" ca="1" si="216"/>
        <v>4.151298153694187E-2</v>
      </c>
    </row>
    <row r="8231" spans="7:8">
      <c r="G8231">
        <v>8224</v>
      </c>
      <c r="H8231">
        <f t="shared" ca="1" si="216"/>
        <v>7.2375979645695282E-2</v>
      </c>
    </row>
    <row r="8232" spans="7:8">
      <c r="G8232">
        <v>8225</v>
      </c>
      <c r="H8232">
        <f t="shared" ca="1" si="216"/>
        <v>-7.1904146261363875E-3</v>
      </c>
    </row>
    <row r="8233" spans="7:8">
      <c r="G8233">
        <v>8226</v>
      </c>
      <c r="H8233">
        <f t="shared" ca="1" si="216"/>
        <v>3.9778511854714326E-3</v>
      </c>
    </row>
    <row r="8234" spans="7:8">
      <c r="G8234">
        <v>8227</v>
      </c>
      <c r="H8234">
        <f t="shared" ca="1" si="216"/>
        <v>-3.243657353173085E-2</v>
      </c>
    </row>
    <row r="8235" spans="7:8">
      <c r="G8235">
        <v>8228</v>
      </c>
      <c r="H8235">
        <f t="shared" ca="1" si="216"/>
        <v>3.9586005758902018E-2</v>
      </c>
    </row>
    <row r="8236" spans="7:8">
      <c r="G8236">
        <v>8229</v>
      </c>
      <c r="H8236">
        <f t="shared" ca="1" si="216"/>
        <v>2.8720450015177888E-2</v>
      </c>
    </row>
    <row r="8237" spans="7:8">
      <c r="G8237">
        <v>8230</v>
      </c>
      <c r="H8237">
        <f t="shared" ca="1" si="216"/>
        <v>2.4877465594017715E-2</v>
      </c>
    </row>
    <row r="8238" spans="7:8">
      <c r="G8238">
        <v>8231</v>
      </c>
      <c r="H8238">
        <f t="shared" ca="1" si="216"/>
        <v>2.4733226112658899E-3</v>
      </c>
    </row>
    <row r="8239" spans="7:8">
      <c r="G8239">
        <v>8232</v>
      </c>
      <c r="H8239">
        <f t="shared" ca="1" si="216"/>
        <v>3.2916093688765105E-3</v>
      </c>
    </row>
    <row r="8240" spans="7:8">
      <c r="G8240">
        <v>8233</v>
      </c>
      <c r="H8240">
        <f t="shared" ca="1" si="216"/>
        <v>3.7591464819987111E-2</v>
      </c>
    </row>
    <row r="8241" spans="7:8">
      <c r="G8241">
        <v>8234</v>
      </c>
      <c r="H8241">
        <f t="shared" ca="1" si="216"/>
        <v>-2.5382410708255903E-2</v>
      </c>
    </row>
    <row r="8242" spans="7:8">
      <c r="G8242">
        <v>8235</v>
      </c>
      <c r="H8242">
        <f t="shared" ca="1" si="216"/>
        <v>-4.4852748464085261E-2</v>
      </c>
    </row>
    <row r="8243" spans="7:8">
      <c r="G8243">
        <v>8236</v>
      </c>
      <c r="H8243">
        <f t="shared" ca="1" si="216"/>
        <v>3.6760036571251084E-2</v>
      </c>
    </row>
    <row r="8244" spans="7:8">
      <c r="G8244">
        <v>8237</v>
      </c>
      <c r="H8244">
        <f t="shared" ca="1" si="216"/>
        <v>3.1374118088875573E-2</v>
      </c>
    </row>
    <row r="8245" spans="7:8">
      <c r="G8245">
        <v>8238</v>
      </c>
      <c r="H8245">
        <f t="shared" ca="1" si="216"/>
        <v>-2.1340265113310546E-2</v>
      </c>
    </row>
    <row r="8246" spans="7:8">
      <c r="G8246">
        <v>8239</v>
      </c>
      <c r="H8246">
        <f t="shared" ca="1" si="216"/>
        <v>8.5568951426876535E-3</v>
      </c>
    </row>
    <row r="8247" spans="7:8">
      <c r="G8247">
        <v>8240</v>
      </c>
      <c r="H8247">
        <f t="shared" ca="1" si="216"/>
        <v>4.2455077207954162E-2</v>
      </c>
    </row>
    <row r="8248" spans="7:8">
      <c r="G8248">
        <v>8241</v>
      </c>
      <c r="H8248">
        <f t="shared" ca="1" si="216"/>
        <v>-2.0094176251020609E-2</v>
      </c>
    </row>
    <row r="8249" spans="7:8">
      <c r="G8249">
        <v>8242</v>
      </c>
      <c r="H8249">
        <f t="shared" ca="1" si="216"/>
        <v>-4.5868088124606451E-2</v>
      </c>
    </row>
    <row r="8250" spans="7:8">
      <c r="G8250">
        <v>8243</v>
      </c>
      <c r="H8250">
        <f t="shared" ca="1" si="216"/>
        <v>3.0093023055975755E-2</v>
      </c>
    </row>
    <row r="8251" spans="7:8">
      <c r="G8251">
        <v>8244</v>
      </c>
      <c r="H8251">
        <f t="shared" ca="1" si="216"/>
        <v>3.9035434005984221E-2</v>
      </c>
    </row>
    <row r="8252" spans="7:8">
      <c r="G8252">
        <v>8245</v>
      </c>
      <c r="H8252">
        <f t="shared" ca="1" si="216"/>
        <v>4.0285533801598366E-3</v>
      </c>
    </row>
    <row r="8253" spans="7:8">
      <c r="G8253">
        <v>8246</v>
      </c>
      <c r="H8253">
        <f t="shared" ca="1" si="216"/>
        <v>2.2745007232665676E-2</v>
      </c>
    </row>
    <row r="8254" spans="7:8">
      <c r="G8254">
        <v>8247</v>
      </c>
      <c r="H8254">
        <f t="shared" ca="1" si="216"/>
        <v>3.5412944411770252E-2</v>
      </c>
    </row>
    <row r="8255" spans="7:8">
      <c r="G8255">
        <v>8248</v>
      </c>
      <c r="H8255">
        <f t="shared" ca="1" si="216"/>
        <v>-3.8662567872072E-2</v>
      </c>
    </row>
    <row r="8256" spans="7:8">
      <c r="G8256">
        <v>8249</v>
      </c>
      <c r="H8256">
        <f t="shared" ca="1" si="216"/>
        <v>1.999830574011845E-2</v>
      </c>
    </row>
    <row r="8257" spans="7:8">
      <c r="G8257">
        <v>8250</v>
      </c>
      <c r="H8257">
        <f t="shared" ca="1" si="216"/>
        <v>-1.8160425903882046E-2</v>
      </c>
    </row>
    <row r="8258" spans="7:8">
      <c r="G8258">
        <v>8251</v>
      </c>
      <c r="H8258">
        <f t="shared" ca="1" si="216"/>
        <v>3.0185215701243207E-2</v>
      </c>
    </row>
    <row r="8259" spans="7:8">
      <c r="G8259">
        <v>8252</v>
      </c>
      <c r="H8259">
        <f t="shared" ca="1" si="216"/>
        <v>-1.8438000673873321E-2</v>
      </c>
    </row>
    <row r="8260" spans="7:8">
      <c r="G8260">
        <v>8253</v>
      </c>
      <c r="H8260">
        <f t="shared" ca="1" si="216"/>
        <v>2.3864397655338387E-2</v>
      </c>
    </row>
    <row r="8261" spans="7:8">
      <c r="G8261">
        <v>8254</v>
      </c>
      <c r="H8261">
        <f t="shared" ca="1" si="216"/>
        <v>-1.2265066705029479E-2</v>
      </c>
    </row>
    <row r="8262" spans="7:8">
      <c r="G8262">
        <v>8255</v>
      </c>
      <c r="H8262">
        <f t="shared" ca="1" si="216"/>
        <v>1.403527786167655E-2</v>
      </c>
    </row>
    <row r="8263" spans="7:8">
      <c r="G8263">
        <v>8256</v>
      </c>
      <c r="H8263">
        <f t="shared" ca="1" si="216"/>
        <v>3.9125527271048843E-2</v>
      </c>
    </row>
    <row r="8264" spans="7:8">
      <c r="G8264">
        <v>8257</v>
      </c>
      <c r="H8264">
        <f t="shared" ca="1" si="216"/>
        <v>-2.2463119268145832E-2</v>
      </c>
    </row>
    <row r="8265" spans="7:8">
      <c r="G8265">
        <v>8258</v>
      </c>
      <c r="H8265">
        <f t="shared" ref="H8265:H8328" ca="1" si="217">_xlfn.NORM.INV(RAND(),N$9,N$10)</f>
        <v>1.6195738345170328E-2</v>
      </c>
    </row>
    <row r="8266" spans="7:8">
      <c r="G8266">
        <v>8259</v>
      </c>
      <c r="H8266">
        <f t="shared" ca="1" si="217"/>
        <v>1.8906248930037508E-3</v>
      </c>
    </row>
    <row r="8267" spans="7:8">
      <c r="G8267">
        <v>8260</v>
      </c>
      <c r="H8267">
        <f t="shared" ca="1" si="217"/>
        <v>6.284036227527494E-3</v>
      </c>
    </row>
    <row r="8268" spans="7:8">
      <c r="G8268">
        <v>8261</v>
      </c>
      <c r="H8268">
        <f t="shared" ca="1" si="217"/>
        <v>1.0591985843084122E-2</v>
      </c>
    </row>
    <row r="8269" spans="7:8">
      <c r="G8269">
        <v>8262</v>
      </c>
      <c r="H8269">
        <f t="shared" ca="1" si="217"/>
        <v>-1.8853019913067561E-2</v>
      </c>
    </row>
    <row r="8270" spans="7:8">
      <c r="G8270">
        <v>8263</v>
      </c>
      <c r="H8270">
        <f t="shared" ca="1" si="217"/>
        <v>4.8560165849112222E-3</v>
      </c>
    </row>
    <row r="8271" spans="7:8">
      <c r="G8271">
        <v>8264</v>
      </c>
      <c r="H8271">
        <f t="shared" ca="1" si="217"/>
        <v>-5.3731565654989107E-2</v>
      </c>
    </row>
    <row r="8272" spans="7:8">
      <c r="G8272">
        <v>8265</v>
      </c>
      <c r="H8272">
        <f t="shared" ca="1" si="217"/>
        <v>-5.1943281364859803E-2</v>
      </c>
    </row>
    <row r="8273" spans="7:8">
      <c r="G8273">
        <v>8266</v>
      </c>
      <c r="H8273">
        <f t="shared" ca="1" si="217"/>
        <v>-1.2243022143960685E-2</v>
      </c>
    </row>
    <row r="8274" spans="7:8">
      <c r="G8274">
        <v>8267</v>
      </c>
      <c r="H8274">
        <f t="shared" ca="1" si="217"/>
        <v>4.252133548167656E-2</v>
      </c>
    </row>
    <row r="8275" spans="7:8">
      <c r="G8275">
        <v>8268</v>
      </c>
      <c r="H8275">
        <f t="shared" ca="1" si="217"/>
        <v>-2.0854740809425256E-2</v>
      </c>
    </row>
    <row r="8276" spans="7:8">
      <c r="G8276">
        <v>8269</v>
      </c>
      <c r="H8276">
        <f t="shared" ca="1" si="217"/>
        <v>3.0757455467239125E-2</v>
      </c>
    </row>
    <row r="8277" spans="7:8">
      <c r="G8277">
        <v>8270</v>
      </c>
      <c r="H8277">
        <f t="shared" ca="1" si="217"/>
        <v>-3.0893553320238815E-2</v>
      </c>
    </row>
    <row r="8278" spans="7:8">
      <c r="G8278">
        <v>8271</v>
      </c>
      <c r="H8278">
        <f t="shared" ca="1" si="217"/>
        <v>-1.5827402682274509E-2</v>
      </c>
    </row>
    <row r="8279" spans="7:8">
      <c r="G8279">
        <v>8272</v>
      </c>
      <c r="H8279">
        <f t="shared" ca="1" si="217"/>
        <v>1.7876245911349484E-2</v>
      </c>
    </row>
    <row r="8280" spans="7:8">
      <c r="G8280">
        <v>8273</v>
      </c>
      <c r="H8280">
        <f t="shared" ca="1" si="217"/>
        <v>1.1259087644740208E-2</v>
      </c>
    </row>
    <row r="8281" spans="7:8">
      <c r="G8281">
        <v>8274</v>
      </c>
      <c r="H8281">
        <f t="shared" ca="1" si="217"/>
        <v>6.9178503597013023E-3</v>
      </c>
    </row>
    <row r="8282" spans="7:8">
      <c r="G8282">
        <v>8275</v>
      </c>
      <c r="H8282">
        <f t="shared" ca="1" si="217"/>
        <v>-1.5193757540586592E-2</v>
      </c>
    </row>
    <row r="8283" spans="7:8">
      <c r="G8283">
        <v>8276</v>
      </c>
      <c r="H8283">
        <f t="shared" ca="1" si="217"/>
        <v>-2.2974417542329429E-3</v>
      </c>
    </row>
    <row r="8284" spans="7:8">
      <c r="G8284">
        <v>8277</v>
      </c>
      <c r="H8284">
        <f t="shared" ca="1" si="217"/>
        <v>3.1682714229999714E-2</v>
      </c>
    </row>
    <row r="8285" spans="7:8">
      <c r="G8285">
        <v>8278</v>
      </c>
      <c r="H8285">
        <f t="shared" ca="1" si="217"/>
        <v>1.1815459788205543E-2</v>
      </c>
    </row>
    <row r="8286" spans="7:8">
      <c r="G8286">
        <v>8279</v>
      </c>
      <c r="H8286">
        <f t="shared" ca="1" si="217"/>
        <v>-3.5568326052204842E-2</v>
      </c>
    </row>
    <row r="8287" spans="7:8">
      <c r="G8287">
        <v>8280</v>
      </c>
      <c r="H8287">
        <f t="shared" ca="1" si="217"/>
        <v>-2.1911497795289035E-2</v>
      </c>
    </row>
    <row r="8288" spans="7:8">
      <c r="G8288">
        <v>8281</v>
      </c>
      <c r="H8288">
        <f t="shared" ca="1" si="217"/>
        <v>3.8519179055780207E-2</v>
      </c>
    </row>
    <row r="8289" spans="7:8">
      <c r="G8289">
        <v>8282</v>
      </c>
      <c r="H8289">
        <f t="shared" ca="1" si="217"/>
        <v>-0.10399428297934865</v>
      </c>
    </row>
    <row r="8290" spans="7:8">
      <c r="G8290">
        <v>8283</v>
      </c>
      <c r="H8290">
        <f t="shared" ca="1" si="217"/>
        <v>-4.2051254175098406E-3</v>
      </c>
    </row>
    <row r="8291" spans="7:8">
      <c r="G8291">
        <v>8284</v>
      </c>
      <c r="H8291">
        <f t="shared" ca="1" si="217"/>
        <v>1.5356916152144157E-2</v>
      </c>
    </row>
    <row r="8292" spans="7:8">
      <c r="G8292">
        <v>8285</v>
      </c>
      <c r="H8292">
        <f t="shared" ca="1" si="217"/>
        <v>4.4770726264457467E-2</v>
      </c>
    </row>
    <row r="8293" spans="7:8">
      <c r="G8293">
        <v>8286</v>
      </c>
      <c r="H8293">
        <f t="shared" ca="1" si="217"/>
        <v>-4.9839802073140871E-2</v>
      </c>
    </row>
    <row r="8294" spans="7:8">
      <c r="G8294">
        <v>8287</v>
      </c>
      <c r="H8294">
        <f t="shared" ca="1" si="217"/>
        <v>-3.1150196429546712E-2</v>
      </c>
    </row>
    <row r="8295" spans="7:8">
      <c r="G8295">
        <v>8288</v>
      </c>
      <c r="H8295">
        <f t="shared" ca="1" si="217"/>
        <v>9.4299722001466597E-3</v>
      </c>
    </row>
    <row r="8296" spans="7:8">
      <c r="G8296">
        <v>8289</v>
      </c>
      <c r="H8296">
        <f t="shared" ca="1" si="217"/>
        <v>-9.4610570181841158E-3</v>
      </c>
    </row>
    <row r="8297" spans="7:8">
      <c r="G8297">
        <v>8290</v>
      </c>
      <c r="H8297">
        <f t="shared" ca="1" si="217"/>
        <v>-2.3632620837446914E-3</v>
      </c>
    </row>
    <row r="8298" spans="7:8">
      <c r="G8298">
        <v>8291</v>
      </c>
      <c r="H8298">
        <f t="shared" ca="1" si="217"/>
        <v>1.8510113238388195E-3</v>
      </c>
    </row>
    <row r="8299" spans="7:8">
      <c r="G8299">
        <v>8292</v>
      </c>
      <c r="H8299">
        <f t="shared" ca="1" si="217"/>
        <v>6.556451378794749E-2</v>
      </c>
    </row>
    <row r="8300" spans="7:8">
      <c r="G8300">
        <v>8293</v>
      </c>
      <c r="H8300">
        <f t="shared" ca="1" si="217"/>
        <v>-5.5352230385933392E-3</v>
      </c>
    </row>
    <row r="8301" spans="7:8">
      <c r="G8301">
        <v>8294</v>
      </c>
      <c r="H8301">
        <f t="shared" ca="1" si="217"/>
        <v>2.1396359776522062E-2</v>
      </c>
    </row>
    <row r="8302" spans="7:8">
      <c r="G8302">
        <v>8295</v>
      </c>
      <c r="H8302">
        <f t="shared" ca="1" si="217"/>
        <v>1.686652119786743E-2</v>
      </c>
    </row>
    <row r="8303" spans="7:8">
      <c r="G8303">
        <v>8296</v>
      </c>
      <c r="H8303">
        <f t="shared" ca="1" si="217"/>
        <v>5.7121600800750016E-2</v>
      </c>
    </row>
    <row r="8304" spans="7:8">
      <c r="G8304">
        <v>8297</v>
      </c>
      <c r="H8304">
        <f t="shared" ca="1" si="217"/>
        <v>-2.393012619209061E-2</v>
      </c>
    </row>
    <row r="8305" spans="7:8">
      <c r="G8305">
        <v>8298</v>
      </c>
      <c r="H8305">
        <f t="shared" ca="1" si="217"/>
        <v>3.4209585243152742E-2</v>
      </c>
    </row>
    <row r="8306" spans="7:8">
      <c r="G8306">
        <v>8299</v>
      </c>
      <c r="H8306">
        <f t="shared" ca="1" si="217"/>
        <v>1.8734048260958432E-2</v>
      </c>
    </row>
    <row r="8307" spans="7:8">
      <c r="G8307">
        <v>8300</v>
      </c>
      <c r="H8307">
        <f t="shared" ca="1" si="217"/>
        <v>3.1600573602608814E-3</v>
      </c>
    </row>
    <row r="8308" spans="7:8">
      <c r="G8308">
        <v>8301</v>
      </c>
      <c r="H8308">
        <f t="shared" ca="1" si="217"/>
        <v>2.0194562939491626E-2</v>
      </c>
    </row>
    <row r="8309" spans="7:8">
      <c r="G8309">
        <v>8302</v>
      </c>
      <c r="H8309">
        <f t="shared" ca="1" si="217"/>
        <v>-8.9333216575431668E-3</v>
      </c>
    </row>
    <row r="8310" spans="7:8">
      <c r="G8310">
        <v>8303</v>
      </c>
      <c r="H8310">
        <f t="shared" ca="1" si="217"/>
        <v>1.4638946621315175E-3</v>
      </c>
    </row>
    <row r="8311" spans="7:8">
      <c r="G8311">
        <v>8304</v>
      </c>
      <c r="H8311">
        <f t="shared" ca="1" si="217"/>
        <v>-1.2950083793673274E-2</v>
      </c>
    </row>
    <row r="8312" spans="7:8">
      <c r="G8312">
        <v>8305</v>
      </c>
      <c r="H8312">
        <f t="shared" ca="1" si="217"/>
        <v>-1.9443521319763839E-2</v>
      </c>
    </row>
    <row r="8313" spans="7:8">
      <c r="G8313">
        <v>8306</v>
      </c>
      <c r="H8313">
        <f t="shared" ca="1" si="217"/>
        <v>-5.1448237685573432E-2</v>
      </c>
    </row>
    <row r="8314" spans="7:8">
      <c r="G8314">
        <v>8307</v>
      </c>
      <c r="H8314">
        <f t="shared" ca="1" si="217"/>
        <v>-1.649724531758846E-2</v>
      </c>
    </row>
    <row r="8315" spans="7:8">
      <c r="G8315">
        <v>8308</v>
      </c>
      <c r="H8315">
        <f t="shared" ca="1" si="217"/>
        <v>2.323535510315065E-2</v>
      </c>
    </row>
    <row r="8316" spans="7:8">
      <c r="G8316">
        <v>8309</v>
      </c>
      <c r="H8316">
        <f t="shared" ca="1" si="217"/>
        <v>-3.9728387440778382E-4</v>
      </c>
    </row>
    <row r="8317" spans="7:8">
      <c r="G8317">
        <v>8310</v>
      </c>
      <c r="H8317">
        <f t="shared" ca="1" si="217"/>
        <v>3.1210172704344202E-2</v>
      </c>
    </row>
    <row r="8318" spans="7:8">
      <c r="G8318">
        <v>8311</v>
      </c>
      <c r="H8318">
        <f t="shared" ca="1" si="217"/>
        <v>2.592200917228326E-2</v>
      </c>
    </row>
    <row r="8319" spans="7:8">
      <c r="G8319">
        <v>8312</v>
      </c>
      <c r="H8319">
        <f t="shared" ca="1" si="217"/>
        <v>1.1960927160471948E-3</v>
      </c>
    </row>
    <row r="8320" spans="7:8">
      <c r="G8320">
        <v>8313</v>
      </c>
      <c r="H8320">
        <f t="shared" ca="1" si="217"/>
        <v>-4.986991640587584E-2</v>
      </c>
    </row>
    <row r="8321" spans="7:8">
      <c r="G8321">
        <v>8314</v>
      </c>
      <c r="H8321">
        <f t="shared" ca="1" si="217"/>
        <v>-2.2040262655622592E-2</v>
      </c>
    </row>
    <row r="8322" spans="7:8">
      <c r="G8322">
        <v>8315</v>
      </c>
      <c r="H8322">
        <f t="shared" ca="1" si="217"/>
        <v>2.0043828761406958E-2</v>
      </c>
    </row>
    <row r="8323" spans="7:8">
      <c r="G8323">
        <v>8316</v>
      </c>
      <c r="H8323">
        <f t="shared" ca="1" si="217"/>
        <v>-6.5498292628872232E-2</v>
      </c>
    </row>
    <row r="8324" spans="7:8">
      <c r="G8324">
        <v>8317</v>
      </c>
      <c r="H8324">
        <f t="shared" ca="1" si="217"/>
        <v>-1.9011521690218004E-2</v>
      </c>
    </row>
    <row r="8325" spans="7:8">
      <c r="G8325">
        <v>8318</v>
      </c>
      <c r="H8325">
        <f t="shared" ca="1" si="217"/>
        <v>2.6009627550619061E-2</v>
      </c>
    </row>
    <row r="8326" spans="7:8">
      <c r="G8326">
        <v>8319</v>
      </c>
      <c r="H8326">
        <f t="shared" ca="1" si="217"/>
        <v>1.7388240629340173E-2</v>
      </c>
    </row>
    <row r="8327" spans="7:8">
      <c r="G8327">
        <v>8320</v>
      </c>
      <c r="H8327">
        <f t="shared" ca="1" si="217"/>
        <v>2.5540078807510566E-2</v>
      </c>
    </row>
    <row r="8328" spans="7:8">
      <c r="G8328">
        <v>8321</v>
      </c>
      <c r="H8328">
        <f t="shared" ca="1" si="217"/>
        <v>1.2225678242368329E-2</v>
      </c>
    </row>
    <row r="8329" spans="7:8">
      <c r="G8329">
        <v>8322</v>
      </c>
      <c r="H8329">
        <f t="shared" ref="H8329:H8392" ca="1" si="218">_xlfn.NORM.INV(RAND(),N$9,N$10)</f>
        <v>1.16450372747812E-2</v>
      </c>
    </row>
    <row r="8330" spans="7:8">
      <c r="G8330">
        <v>8323</v>
      </c>
      <c r="H8330">
        <f t="shared" ca="1" si="218"/>
        <v>5.2761598384626004E-2</v>
      </c>
    </row>
    <row r="8331" spans="7:8">
      <c r="G8331">
        <v>8324</v>
      </c>
      <c r="H8331">
        <f t="shared" ca="1" si="218"/>
        <v>-3.2543519323187955E-2</v>
      </c>
    </row>
    <row r="8332" spans="7:8">
      <c r="G8332">
        <v>8325</v>
      </c>
      <c r="H8332">
        <f t="shared" ca="1" si="218"/>
        <v>1.6487132583200774E-2</v>
      </c>
    </row>
    <row r="8333" spans="7:8">
      <c r="G8333">
        <v>8326</v>
      </c>
      <c r="H8333">
        <f t="shared" ca="1" si="218"/>
        <v>-2.7878569519817816E-2</v>
      </c>
    </row>
    <row r="8334" spans="7:8">
      <c r="G8334">
        <v>8327</v>
      </c>
      <c r="H8334">
        <f t="shared" ca="1" si="218"/>
        <v>-5.3868313694659338E-2</v>
      </c>
    </row>
    <row r="8335" spans="7:8">
      <c r="G8335">
        <v>8328</v>
      </c>
      <c r="H8335">
        <f t="shared" ca="1" si="218"/>
        <v>5.4258429761306279E-3</v>
      </c>
    </row>
    <row r="8336" spans="7:8">
      <c r="G8336">
        <v>8329</v>
      </c>
      <c r="H8336">
        <f t="shared" ca="1" si="218"/>
        <v>-3.5856599744698708E-2</v>
      </c>
    </row>
    <row r="8337" spans="7:8">
      <c r="G8337">
        <v>8330</v>
      </c>
      <c r="H8337">
        <f t="shared" ca="1" si="218"/>
        <v>-8.1647169573271765E-3</v>
      </c>
    </row>
    <row r="8338" spans="7:8">
      <c r="G8338">
        <v>8331</v>
      </c>
      <c r="H8338">
        <f t="shared" ca="1" si="218"/>
        <v>6.7530716621424878E-3</v>
      </c>
    </row>
    <row r="8339" spans="7:8">
      <c r="G8339">
        <v>8332</v>
      </c>
      <c r="H8339">
        <f t="shared" ca="1" si="218"/>
        <v>-6.023072548268453E-2</v>
      </c>
    </row>
    <row r="8340" spans="7:8">
      <c r="G8340">
        <v>8333</v>
      </c>
      <c r="H8340">
        <f t="shared" ca="1" si="218"/>
        <v>-7.356950992226401E-3</v>
      </c>
    </row>
    <row r="8341" spans="7:8">
      <c r="G8341">
        <v>8334</v>
      </c>
      <c r="H8341">
        <f t="shared" ca="1" si="218"/>
        <v>6.8817608037603411E-3</v>
      </c>
    </row>
    <row r="8342" spans="7:8">
      <c r="G8342">
        <v>8335</v>
      </c>
      <c r="H8342">
        <f t="shared" ca="1" si="218"/>
        <v>-1.574954909813903E-2</v>
      </c>
    </row>
    <row r="8343" spans="7:8">
      <c r="G8343">
        <v>8336</v>
      </c>
      <c r="H8343">
        <f t="shared" ca="1" si="218"/>
        <v>-4.8914148090963838E-2</v>
      </c>
    </row>
    <row r="8344" spans="7:8">
      <c r="G8344">
        <v>8337</v>
      </c>
      <c r="H8344">
        <f t="shared" ca="1" si="218"/>
        <v>-5.5925575763194667E-3</v>
      </c>
    </row>
    <row r="8345" spans="7:8">
      <c r="G8345">
        <v>8338</v>
      </c>
      <c r="H8345">
        <f t="shared" ca="1" si="218"/>
        <v>8.7901181552183256E-3</v>
      </c>
    </row>
    <row r="8346" spans="7:8">
      <c r="G8346">
        <v>8339</v>
      </c>
      <c r="H8346">
        <f t="shared" ca="1" si="218"/>
        <v>2.3111068433934349E-2</v>
      </c>
    </row>
    <row r="8347" spans="7:8">
      <c r="G8347">
        <v>8340</v>
      </c>
      <c r="H8347">
        <f t="shared" ca="1" si="218"/>
        <v>1.3500429721275027E-2</v>
      </c>
    </row>
    <row r="8348" spans="7:8">
      <c r="G8348">
        <v>8341</v>
      </c>
      <c r="H8348">
        <f t="shared" ca="1" si="218"/>
        <v>3.5127301426597056E-2</v>
      </c>
    </row>
    <row r="8349" spans="7:8">
      <c r="G8349">
        <v>8342</v>
      </c>
      <c r="H8349">
        <f t="shared" ca="1" si="218"/>
        <v>-1.0174463494222687E-2</v>
      </c>
    </row>
    <row r="8350" spans="7:8">
      <c r="G8350">
        <v>8343</v>
      </c>
      <c r="H8350">
        <f t="shared" ca="1" si="218"/>
        <v>4.7633814843781125E-2</v>
      </c>
    </row>
    <row r="8351" spans="7:8">
      <c r="G8351">
        <v>8344</v>
      </c>
      <c r="H8351">
        <f t="shared" ca="1" si="218"/>
        <v>6.0100488879328888E-2</v>
      </c>
    </row>
    <row r="8352" spans="7:8">
      <c r="G8352">
        <v>8345</v>
      </c>
      <c r="H8352">
        <f t="shared" ca="1" si="218"/>
        <v>2.6826715569458542E-3</v>
      </c>
    </row>
    <row r="8353" spans="7:8">
      <c r="G8353">
        <v>8346</v>
      </c>
      <c r="H8353">
        <f t="shared" ca="1" si="218"/>
        <v>1.6726550170785875E-2</v>
      </c>
    </row>
    <row r="8354" spans="7:8">
      <c r="G8354">
        <v>8347</v>
      </c>
      <c r="H8354">
        <f t="shared" ca="1" si="218"/>
        <v>-1.0893962393522923E-2</v>
      </c>
    </row>
    <row r="8355" spans="7:8">
      <c r="G8355">
        <v>8348</v>
      </c>
      <c r="H8355">
        <f t="shared" ca="1" si="218"/>
        <v>-1.025696626622096E-2</v>
      </c>
    </row>
    <row r="8356" spans="7:8">
      <c r="G8356">
        <v>8349</v>
      </c>
      <c r="H8356">
        <f t="shared" ca="1" si="218"/>
        <v>-2.3353557246485305E-2</v>
      </c>
    </row>
    <row r="8357" spans="7:8">
      <c r="G8357">
        <v>8350</v>
      </c>
      <c r="H8357">
        <f t="shared" ca="1" si="218"/>
        <v>7.4500056364396978E-3</v>
      </c>
    </row>
    <row r="8358" spans="7:8">
      <c r="G8358">
        <v>8351</v>
      </c>
      <c r="H8358">
        <f t="shared" ca="1" si="218"/>
        <v>6.6202489884603999E-3</v>
      </c>
    </row>
    <row r="8359" spans="7:8">
      <c r="G8359">
        <v>8352</v>
      </c>
      <c r="H8359">
        <f t="shared" ca="1" si="218"/>
        <v>-5.4335309253873691E-2</v>
      </c>
    </row>
    <row r="8360" spans="7:8">
      <c r="G8360">
        <v>8353</v>
      </c>
      <c r="H8360">
        <f t="shared" ca="1" si="218"/>
        <v>2.3087741372983975E-2</v>
      </c>
    </row>
    <row r="8361" spans="7:8">
      <c r="G8361">
        <v>8354</v>
      </c>
      <c r="H8361">
        <f t="shared" ca="1" si="218"/>
        <v>-1.8785497099403872E-2</v>
      </c>
    </row>
    <row r="8362" spans="7:8">
      <c r="G8362">
        <v>8355</v>
      </c>
      <c r="H8362">
        <f t="shared" ca="1" si="218"/>
        <v>4.5366251368881436E-2</v>
      </c>
    </row>
    <row r="8363" spans="7:8">
      <c r="G8363">
        <v>8356</v>
      </c>
      <c r="H8363">
        <f t="shared" ca="1" si="218"/>
        <v>-1.9413947964442384E-2</v>
      </c>
    </row>
    <row r="8364" spans="7:8">
      <c r="G8364">
        <v>8357</v>
      </c>
      <c r="H8364">
        <f t="shared" ca="1" si="218"/>
        <v>3.0230161942509843E-2</v>
      </c>
    </row>
    <row r="8365" spans="7:8">
      <c r="G8365">
        <v>8358</v>
      </c>
      <c r="H8365">
        <f t="shared" ca="1" si="218"/>
        <v>-4.2388484667913911E-3</v>
      </c>
    </row>
    <row r="8366" spans="7:8">
      <c r="G8366">
        <v>8359</v>
      </c>
      <c r="H8366">
        <f t="shared" ca="1" si="218"/>
        <v>-1.7446363623755491E-2</v>
      </c>
    </row>
    <row r="8367" spans="7:8">
      <c r="G8367">
        <v>8360</v>
      </c>
      <c r="H8367">
        <f t="shared" ca="1" si="218"/>
        <v>1.8784316469600895E-2</v>
      </c>
    </row>
    <row r="8368" spans="7:8">
      <c r="G8368">
        <v>8361</v>
      </c>
      <c r="H8368">
        <f t="shared" ca="1" si="218"/>
        <v>2.8790636114062476E-2</v>
      </c>
    </row>
    <row r="8369" spans="7:8">
      <c r="G8369">
        <v>8362</v>
      </c>
      <c r="H8369">
        <f t="shared" ca="1" si="218"/>
        <v>-2.4622001923783211E-2</v>
      </c>
    </row>
    <row r="8370" spans="7:8">
      <c r="G8370">
        <v>8363</v>
      </c>
      <c r="H8370">
        <f t="shared" ca="1" si="218"/>
        <v>-2.2780399036313015E-2</v>
      </c>
    </row>
    <row r="8371" spans="7:8">
      <c r="G8371">
        <v>8364</v>
      </c>
      <c r="H8371">
        <f t="shared" ca="1" si="218"/>
        <v>3.297898829125239E-3</v>
      </c>
    </row>
    <row r="8372" spans="7:8">
      <c r="G8372">
        <v>8365</v>
      </c>
      <c r="H8372">
        <f t="shared" ca="1" si="218"/>
        <v>-3.3746407140005673E-2</v>
      </c>
    </row>
    <row r="8373" spans="7:8">
      <c r="G8373">
        <v>8366</v>
      </c>
      <c r="H8373">
        <f t="shared" ca="1" si="218"/>
        <v>1.4876435272351706E-2</v>
      </c>
    </row>
    <row r="8374" spans="7:8">
      <c r="G8374">
        <v>8367</v>
      </c>
      <c r="H8374">
        <f t="shared" ca="1" si="218"/>
        <v>-2.6957552310336325E-2</v>
      </c>
    </row>
    <row r="8375" spans="7:8">
      <c r="G8375">
        <v>8368</v>
      </c>
      <c r="H8375">
        <f t="shared" ca="1" si="218"/>
        <v>-2.4355723500221447E-2</v>
      </c>
    </row>
    <row r="8376" spans="7:8">
      <c r="G8376">
        <v>8369</v>
      </c>
      <c r="H8376">
        <f t="shared" ca="1" si="218"/>
        <v>3.2135300285100185E-2</v>
      </c>
    </row>
    <row r="8377" spans="7:8">
      <c r="G8377">
        <v>8370</v>
      </c>
      <c r="H8377">
        <f t="shared" ca="1" si="218"/>
        <v>-2.8071847534635007E-2</v>
      </c>
    </row>
    <row r="8378" spans="7:8">
      <c r="G8378">
        <v>8371</v>
      </c>
      <c r="H8378">
        <f t="shared" ca="1" si="218"/>
        <v>5.6997718526248596E-2</v>
      </c>
    </row>
    <row r="8379" spans="7:8">
      <c r="G8379">
        <v>8372</v>
      </c>
      <c r="H8379">
        <f t="shared" ca="1" si="218"/>
        <v>1.7663990166153387E-2</v>
      </c>
    </row>
    <row r="8380" spans="7:8">
      <c r="G8380">
        <v>8373</v>
      </c>
      <c r="H8380">
        <f t="shared" ca="1" si="218"/>
        <v>1.918028218549386E-2</v>
      </c>
    </row>
    <row r="8381" spans="7:8">
      <c r="G8381">
        <v>8374</v>
      </c>
      <c r="H8381">
        <f t="shared" ca="1" si="218"/>
        <v>2.6438028027974967E-3</v>
      </c>
    </row>
    <row r="8382" spans="7:8">
      <c r="G8382">
        <v>8375</v>
      </c>
      <c r="H8382">
        <f t="shared" ca="1" si="218"/>
        <v>-2.8554025670956936E-2</v>
      </c>
    </row>
    <row r="8383" spans="7:8">
      <c r="G8383">
        <v>8376</v>
      </c>
      <c r="H8383">
        <f t="shared" ca="1" si="218"/>
        <v>2.3984366756549948E-2</v>
      </c>
    </row>
    <row r="8384" spans="7:8">
      <c r="G8384">
        <v>8377</v>
      </c>
      <c r="H8384">
        <f t="shared" ca="1" si="218"/>
        <v>-4.2260865017052882E-2</v>
      </c>
    </row>
    <row r="8385" spans="7:8">
      <c r="G8385">
        <v>8378</v>
      </c>
      <c r="H8385">
        <f t="shared" ca="1" si="218"/>
        <v>7.1418461868183901E-3</v>
      </c>
    </row>
    <row r="8386" spans="7:8">
      <c r="G8386">
        <v>8379</v>
      </c>
      <c r="H8386">
        <f t="shared" ca="1" si="218"/>
        <v>1.1834275453489823E-4</v>
      </c>
    </row>
    <row r="8387" spans="7:8">
      <c r="G8387">
        <v>8380</v>
      </c>
      <c r="H8387">
        <f t="shared" ca="1" si="218"/>
        <v>-1.8879021483450727E-2</v>
      </c>
    </row>
    <row r="8388" spans="7:8">
      <c r="G8388">
        <v>8381</v>
      </c>
      <c r="H8388">
        <f t="shared" ca="1" si="218"/>
        <v>3.6221063944168921E-2</v>
      </c>
    </row>
    <row r="8389" spans="7:8">
      <c r="G8389">
        <v>8382</v>
      </c>
      <c r="H8389">
        <f t="shared" ca="1" si="218"/>
        <v>3.2109090534100979E-2</v>
      </c>
    </row>
    <row r="8390" spans="7:8">
      <c r="G8390">
        <v>8383</v>
      </c>
      <c r="H8390">
        <f t="shared" ca="1" si="218"/>
        <v>4.6177773584086548E-2</v>
      </c>
    </row>
    <row r="8391" spans="7:8">
      <c r="G8391">
        <v>8384</v>
      </c>
      <c r="H8391">
        <f t="shared" ca="1" si="218"/>
        <v>-1.8206380414110445E-2</v>
      </c>
    </row>
    <row r="8392" spans="7:8">
      <c r="G8392">
        <v>8385</v>
      </c>
      <c r="H8392">
        <f t="shared" ca="1" si="218"/>
        <v>1.2346961233476334E-2</v>
      </c>
    </row>
    <row r="8393" spans="7:8">
      <c r="G8393">
        <v>8386</v>
      </c>
      <c r="H8393">
        <f t="shared" ref="H8393:H8456" ca="1" si="219">_xlfn.NORM.INV(RAND(),N$9,N$10)</f>
        <v>3.0575573107057757E-2</v>
      </c>
    </row>
    <row r="8394" spans="7:8">
      <c r="G8394">
        <v>8387</v>
      </c>
      <c r="H8394">
        <f t="shared" ca="1" si="219"/>
        <v>-7.3540947027316787E-3</v>
      </c>
    </row>
    <row r="8395" spans="7:8">
      <c r="G8395">
        <v>8388</v>
      </c>
      <c r="H8395">
        <f t="shared" ca="1" si="219"/>
        <v>1.3034650423800523E-2</v>
      </c>
    </row>
    <row r="8396" spans="7:8">
      <c r="G8396">
        <v>8389</v>
      </c>
      <c r="H8396">
        <f t="shared" ca="1" si="219"/>
        <v>-3.6757135866135539E-3</v>
      </c>
    </row>
    <row r="8397" spans="7:8">
      <c r="G8397">
        <v>8390</v>
      </c>
      <c r="H8397">
        <f t="shared" ca="1" si="219"/>
        <v>-2.5198076000060642E-2</v>
      </c>
    </row>
    <row r="8398" spans="7:8">
      <c r="G8398">
        <v>8391</v>
      </c>
      <c r="H8398">
        <f t="shared" ca="1" si="219"/>
        <v>4.6718442738327547E-3</v>
      </c>
    </row>
    <row r="8399" spans="7:8">
      <c r="G8399">
        <v>8392</v>
      </c>
      <c r="H8399">
        <f t="shared" ca="1" si="219"/>
        <v>-5.449219118053731E-2</v>
      </c>
    </row>
    <row r="8400" spans="7:8">
      <c r="G8400">
        <v>8393</v>
      </c>
      <c r="H8400">
        <f t="shared" ca="1" si="219"/>
        <v>3.0033771476598102E-2</v>
      </c>
    </row>
    <row r="8401" spans="7:8">
      <c r="G8401">
        <v>8394</v>
      </c>
      <c r="H8401">
        <f t="shared" ca="1" si="219"/>
        <v>6.2219707230616705E-2</v>
      </c>
    </row>
    <row r="8402" spans="7:8">
      <c r="G8402">
        <v>8395</v>
      </c>
      <c r="H8402">
        <f t="shared" ca="1" si="219"/>
        <v>3.8115580056369724E-2</v>
      </c>
    </row>
    <row r="8403" spans="7:8">
      <c r="G8403">
        <v>8396</v>
      </c>
      <c r="H8403">
        <f t="shared" ca="1" si="219"/>
        <v>8.4207230516193665E-3</v>
      </c>
    </row>
    <row r="8404" spans="7:8">
      <c r="G8404">
        <v>8397</v>
      </c>
      <c r="H8404">
        <f t="shared" ca="1" si="219"/>
        <v>-1.1634727406618165E-2</v>
      </c>
    </row>
    <row r="8405" spans="7:8">
      <c r="G8405">
        <v>8398</v>
      </c>
      <c r="H8405">
        <f t="shared" ca="1" si="219"/>
        <v>2.7247458883975072E-2</v>
      </c>
    </row>
    <row r="8406" spans="7:8">
      <c r="G8406">
        <v>8399</v>
      </c>
      <c r="H8406">
        <f t="shared" ca="1" si="219"/>
        <v>-3.7621560987660826E-2</v>
      </c>
    </row>
    <row r="8407" spans="7:8">
      <c r="G8407">
        <v>8400</v>
      </c>
      <c r="H8407">
        <f t="shared" ca="1" si="219"/>
        <v>9.9334646609254822E-3</v>
      </c>
    </row>
    <row r="8408" spans="7:8">
      <c r="G8408">
        <v>8401</v>
      </c>
      <c r="H8408">
        <f t="shared" ca="1" si="219"/>
        <v>2.4571983256325845E-3</v>
      </c>
    </row>
    <row r="8409" spans="7:8">
      <c r="G8409">
        <v>8402</v>
      </c>
      <c r="H8409">
        <f t="shared" ca="1" si="219"/>
        <v>-5.2046327170764226E-2</v>
      </c>
    </row>
    <row r="8410" spans="7:8">
      <c r="G8410">
        <v>8403</v>
      </c>
      <c r="H8410">
        <f t="shared" ca="1" si="219"/>
        <v>-1.753509288975864E-2</v>
      </c>
    </row>
    <row r="8411" spans="7:8">
      <c r="G8411">
        <v>8404</v>
      </c>
      <c r="H8411">
        <f t="shared" ca="1" si="219"/>
        <v>4.9158542878976488E-2</v>
      </c>
    </row>
    <row r="8412" spans="7:8">
      <c r="G8412">
        <v>8405</v>
      </c>
      <c r="H8412">
        <f t="shared" ca="1" si="219"/>
        <v>2.1776678923631439E-2</v>
      </c>
    </row>
    <row r="8413" spans="7:8">
      <c r="G8413">
        <v>8406</v>
      </c>
      <c r="H8413">
        <f t="shared" ca="1" si="219"/>
        <v>-1.9913054748981921E-2</v>
      </c>
    </row>
    <row r="8414" spans="7:8">
      <c r="G8414">
        <v>8407</v>
      </c>
      <c r="H8414">
        <f t="shared" ca="1" si="219"/>
        <v>1.222485055696217E-2</v>
      </c>
    </row>
    <row r="8415" spans="7:8">
      <c r="G8415">
        <v>8408</v>
      </c>
      <c r="H8415">
        <f t="shared" ca="1" si="219"/>
        <v>-2.3338401924328275E-2</v>
      </c>
    </row>
    <row r="8416" spans="7:8">
      <c r="G8416">
        <v>8409</v>
      </c>
      <c r="H8416">
        <f t="shared" ca="1" si="219"/>
        <v>4.2462136953896418E-2</v>
      </c>
    </row>
    <row r="8417" spans="7:8">
      <c r="G8417">
        <v>8410</v>
      </c>
      <c r="H8417">
        <f t="shared" ca="1" si="219"/>
        <v>2.514195244704252E-2</v>
      </c>
    </row>
    <row r="8418" spans="7:8">
      <c r="G8418">
        <v>8411</v>
      </c>
      <c r="H8418">
        <f t="shared" ca="1" si="219"/>
        <v>1.0669987520508468E-2</v>
      </c>
    </row>
    <row r="8419" spans="7:8">
      <c r="G8419">
        <v>8412</v>
      </c>
      <c r="H8419">
        <f t="shared" ca="1" si="219"/>
        <v>-2.664904169529082E-2</v>
      </c>
    </row>
    <row r="8420" spans="7:8">
      <c r="G8420">
        <v>8413</v>
      </c>
      <c r="H8420">
        <f t="shared" ca="1" si="219"/>
        <v>6.6793826723331451E-2</v>
      </c>
    </row>
    <row r="8421" spans="7:8">
      <c r="G8421">
        <v>8414</v>
      </c>
      <c r="H8421">
        <f t="shared" ca="1" si="219"/>
        <v>-4.8194892843502146E-2</v>
      </c>
    </row>
    <row r="8422" spans="7:8">
      <c r="G8422">
        <v>8415</v>
      </c>
      <c r="H8422">
        <f t="shared" ca="1" si="219"/>
        <v>2.0887711334217633E-2</v>
      </c>
    </row>
    <row r="8423" spans="7:8">
      <c r="G8423">
        <v>8416</v>
      </c>
      <c r="H8423">
        <f t="shared" ca="1" si="219"/>
        <v>2.7263782061519824E-2</v>
      </c>
    </row>
    <row r="8424" spans="7:8">
      <c r="G8424">
        <v>8417</v>
      </c>
      <c r="H8424">
        <f t="shared" ca="1" si="219"/>
        <v>1.5911132690220143E-2</v>
      </c>
    </row>
    <row r="8425" spans="7:8">
      <c r="G8425">
        <v>8418</v>
      </c>
      <c r="H8425">
        <f t="shared" ca="1" si="219"/>
        <v>1.7025427053975379E-2</v>
      </c>
    </row>
    <row r="8426" spans="7:8">
      <c r="G8426">
        <v>8419</v>
      </c>
      <c r="H8426">
        <f t="shared" ca="1" si="219"/>
        <v>2.4699456581859451E-2</v>
      </c>
    </row>
    <row r="8427" spans="7:8">
      <c r="G8427">
        <v>8420</v>
      </c>
      <c r="H8427">
        <f t="shared" ca="1" si="219"/>
        <v>-2.3759154398619274E-3</v>
      </c>
    </row>
    <row r="8428" spans="7:8">
      <c r="G8428">
        <v>8421</v>
      </c>
      <c r="H8428">
        <f t="shared" ca="1" si="219"/>
        <v>8.7201023075174963E-3</v>
      </c>
    </row>
    <row r="8429" spans="7:8">
      <c r="G8429">
        <v>8422</v>
      </c>
      <c r="H8429">
        <f t="shared" ca="1" si="219"/>
        <v>-2.8692792898331106E-2</v>
      </c>
    </row>
    <row r="8430" spans="7:8">
      <c r="G8430">
        <v>8423</v>
      </c>
      <c r="H8430">
        <f t="shared" ca="1" si="219"/>
        <v>1.8508497727849311E-2</v>
      </c>
    </row>
    <row r="8431" spans="7:8">
      <c r="G8431">
        <v>8424</v>
      </c>
      <c r="H8431">
        <f t="shared" ca="1" si="219"/>
        <v>-1.4606795619007457E-2</v>
      </c>
    </row>
    <row r="8432" spans="7:8">
      <c r="G8432">
        <v>8425</v>
      </c>
      <c r="H8432">
        <f t="shared" ca="1" si="219"/>
        <v>5.6586886591933417E-3</v>
      </c>
    </row>
    <row r="8433" spans="7:8">
      <c r="G8433">
        <v>8426</v>
      </c>
      <c r="H8433">
        <f t="shared" ca="1" si="219"/>
        <v>-7.8232580165970705E-3</v>
      </c>
    </row>
    <row r="8434" spans="7:8">
      <c r="G8434">
        <v>8427</v>
      </c>
      <c r="H8434">
        <f t="shared" ca="1" si="219"/>
        <v>-4.1731132642151281E-3</v>
      </c>
    </row>
    <row r="8435" spans="7:8">
      <c r="G8435">
        <v>8428</v>
      </c>
      <c r="H8435">
        <f t="shared" ca="1" si="219"/>
        <v>9.1395473095460514E-4</v>
      </c>
    </row>
    <row r="8436" spans="7:8">
      <c r="G8436">
        <v>8429</v>
      </c>
      <c r="H8436">
        <f t="shared" ca="1" si="219"/>
        <v>1.01157439719311E-2</v>
      </c>
    </row>
    <row r="8437" spans="7:8">
      <c r="G8437">
        <v>8430</v>
      </c>
      <c r="H8437">
        <f t="shared" ca="1" si="219"/>
        <v>2.4993935205412519E-2</v>
      </c>
    </row>
    <row r="8438" spans="7:8">
      <c r="G8438">
        <v>8431</v>
      </c>
      <c r="H8438">
        <f t="shared" ca="1" si="219"/>
        <v>5.9319724149536221E-2</v>
      </c>
    </row>
    <row r="8439" spans="7:8">
      <c r="G8439">
        <v>8432</v>
      </c>
      <c r="H8439">
        <f t="shared" ca="1" si="219"/>
        <v>1.1311126795494335E-2</v>
      </c>
    </row>
    <row r="8440" spans="7:8">
      <c r="G8440">
        <v>8433</v>
      </c>
      <c r="H8440">
        <f t="shared" ca="1" si="219"/>
        <v>2.1163447120375492E-3</v>
      </c>
    </row>
    <row r="8441" spans="7:8">
      <c r="G8441">
        <v>8434</v>
      </c>
      <c r="H8441">
        <f t="shared" ca="1" si="219"/>
        <v>-1.112279684485316E-2</v>
      </c>
    </row>
    <row r="8442" spans="7:8">
      <c r="G8442">
        <v>8435</v>
      </c>
      <c r="H8442">
        <f t="shared" ca="1" si="219"/>
        <v>2.2907611889828824E-3</v>
      </c>
    </row>
    <row r="8443" spans="7:8">
      <c r="G8443">
        <v>8436</v>
      </c>
      <c r="H8443">
        <f t="shared" ca="1" si="219"/>
        <v>4.6975897699856099E-2</v>
      </c>
    </row>
    <row r="8444" spans="7:8">
      <c r="G8444">
        <v>8437</v>
      </c>
      <c r="H8444">
        <f t="shared" ca="1" si="219"/>
        <v>3.7101030776425792E-2</v>
      </c>
    </row>
    <row r="8445" spans="7:8">
      <c r="G8445">
        <v>8438</v>
      </c>
      <c r="H8445">
        <f t="shared" ca="1" si="219"/>
        <v>3.2056111884657998E-2</v>
      </c>
    </row>
    <row r="8446" spans="7:8">
      <c r="G8446">
        <v>8439</v>
      </c>
      <c r="H8446">
        <f t="shared" ca="1" si="219"/>
        <v>-9.0861447467209103E-2</v>
      </c>
    </row>
    <row r="8447" spans="7:8">
      <c r="G8447">
        <v>8440</v>
      </c>
      <c r="H8447">
        <f t="shared" ca="1" si="219"/>
        <v>3.5690415125030822E-2</v>
      </c>
    </row>
    <row r="8448" spans="7:8">
      <c r="G8448">
        <v>8441</v>
      </c>
      <c r="H8448">
        <f t="shared" ca="1" si="219"/>
        <v>1.6211055157096476E-3</v>
      </c>
    </row>
    <row r="8449" spans="7:8">
      <c r="G8449">
        <v>8442</v>
      </c>
      <c r="H8449">
        <f t="shared" ca="1" si="219"/>
        <v>-5.354137658419033E-3</v>
      </c>
    </row>
    <row r="8450" spans="7:8">
      <c r="G8450">
        <v>8443</v>
      </c>
      <c r="H8450">
        <f t="shared" ca="1" si="219"/>
        <v>6.7907447269708746E-3</v>
      </c>
    </row>
    <row r="8451" spans="7:8">
      <c r="G8451">
        <v>8444</v>
      </c>
      <c r="H8451">
        <f t="shared" ca="1" si="219"/>
        <v>-3.7945380115911122E-2</v>
      </c>
    </row>
    <row r="8452" spans="7:8">
      <c r="G8452">
        <v>8445</v>
      </c>
      <c r="H8452">
        <f t="shared" ca="1" si="219"/>
        <v>1.6301577478361608E-3</v>
      </c>
    </row>
    <row r="8453" spans="7:8">
      <c r="G8453">
        <v>8446</v>
      </c>
      <c r="H8453">
        <f t="shared" ca="1" si="219"/>
        <v>-9.1452477964393056E-3</v>
      </c>
    </row>
    <row r="8454" spans="7:8">
      <c r="G8454">
        <v>8447</v>
      </c>
      <c r="H8454">
        <f t="shared" ca="1" si="219"/>
        <v>1.613971546134197E-3</v>
      </c>
    </row>
    <row r="8455" spans="7:8">
      <c r="G8455">
        <v>8448</v>
      </c>
      <c r="H8455">
        <f t="shared" ca="1" si="219"/>
        <v>8.487852870107138E-3</v>
      </c>
    </row>
    <row r="8456" spans="7:8">
      <c r="G8456">
        <v>8449</v>
      </c>
      <c r="H8456">
        <f t="shared" ca="1" si="219"/>
        <v>4.9375278046940359E-3</v>
      </c>
    </row>
    <row r="8457" spans="7:8">
      <c r="G8457">
        <v>8450</v>
      </c>
      <c r="H8457">
        <f t="shared" ref="H8457:H8520" ca="1" si="220">_xlfn.NORM.INV(RAND(),N$9,N$10)</f>
        <v>-1.94458990630633E-2</v>
      </c>
    </row>
    <row r="8458" spans="7:8">
      <c r="G8458">
        <v>8451</v>
      </c>
      <c r="H8458">
        <f t="shared" ca="1" si="220"/>
        <v>4.003430555865433E-2</v>
      </c>
    </row>
    <row r="8459" spans="7:8">
      <c r="G8459">
        <v>8452</v>
      </c>
      <c r="H8459">
        <f t="shared" ca="1" si="220"/>
        <v>-2.5664691881121107E-2</v>
      </c>
    </row>
    <row r="8460" spans="7:8">
      <c r="G8460">
        <v>8453</v>
      </c>
      <c r="H8460">
        <f t="shared" ca="1" si="220"/>
        <v>-9.0913841211525835E-4</v>
      </c>
    </row>
    <row r="8461" spans="7:8">
      <c r="G8461">
        <v>8454</v>
      </c>
      <c r="H8461">
        <f t="shared" ca="1" si="220"/>
        <v>-2.6786684027909107E-2</v>
      </c>
    </row>
    <row r="8462" spans="7:8">
      <c r="G8462">
        <v>8455</v>
      </c>
      <c r="H8462">
        <f t="shared" ca="1" si="220"/>
        <v>-6.7876482177057412E-2</v>
      </c>
    </row>
    <row r="8463" spans="7:8">
      <c r="G8463">
        <v>8456</v>
      </c>
      <c r="H8463">
        <f t="shared" ca="1" si="220"/>
        <v>-3.9330575913943809E-2</v>
      </c>
    </row>
    <row r="8464" spans="7:8">
      <c r="G8464">
        <v>8457</v>
      </c>
      <c r="H8464">
        <f t="shared" ca="1" si="220"/>
        <v>-2.9379232361272279E-3</v>
      </c>
    </row>
    <row r="8465" spans="7:8">
      <c r="G8465">
        <v>8458</v>
      </c>
      <c r="H8465">
        <f t="shared" ca="1" si="220"/>
        <v>-2.9569909691759415E-2</v>
      </c>
    </row>
    <row r="8466" spans="7:8">
      <c r="G8466">
        <v>8459</v>
      </c>
      <c r="H8466">
        <f t="shared" ca="1" si="220"/>
        <v>6.0466015867359415E-3</v>
      </c>
    </row>
    <row r="8467" spans="7:8">
      <c r="G8467">
        <v>8460</v>
      </c>
      <c r="H8467">
        <f t="shared" ca="1" si="220"/>
        <v>-2.1091787926119709E-2</v>
      </c>
    </row>
    <row r="8468" spans="7:8">
      <c r="G8468">
        <v>8461</v>
      </c>
      <c r="H8468">
        <f t="shared" ca="1" si="220"/>
        <v>4.7101756381110547E-2</v>
      </c>
    </row>
    <row r="8469" spans="7:8">
      <c r="G8469">
        <v>8462</v>
      </c>
      <c r="H8469">
        <f t="shared" ca="1" si="220"/>
        <v>-2.1862606517840479E-2</v>
      </c>
    </row>
    <row r="8470" spans="7:8">
      <c r="G8470">
        <v>8463</v>
      </c>
      <c r="H8470">
        <f t="shared" ca="1" si="220"/>
        <v>-9.5993032640801065E-4</v>
      </c>
    </row>
    <row r="8471" spans="7:8">
      <c r="G8471">
        <v>8464</v>
      </c>
      <c r="H8471">
        <f t="shared" ca="1" si="220"/>
        <v>-1.6930260488502626E-2</v>
      </c>
    </row>
    <row r="8472" spans="7:8">
      <c r="G8472">
        <v>8465</v>
      </c>
      <c r="H8472">
        <f t="shared" ca="1" si="220"/>
        <v>-8.9234618627062785E-3</v>
      </c>
    </row>
    <row r="8473" spans="7:8">
      <c r="G8473">
        <v>8466</v>
      </c>
      <c r="H8473">
        <f t="shared" ca="1" si="220"/>
        <v>1.8820052365168045E-2</v>
      </c>
    </row>
    <row r="8474" spans="7:8">
      <c r="G8474">
        <v>8467</v>
      </c>
      <c r="H8474">
        <f t="shared" ca="1" si="220"/>
        <v>-3.3918350999398821E-3</v>
      </c>
    </row>
    <row r="8475" spans="7:8">
      <c r="G8475">
        <v>8468</v>
      </c>
      <c r="H8475">
        <f t="shared" ca="1" si="220"/>
        <v>6.3265035022373309E-2</v>
      </c>
    </row>
    <row r="8476" spans="7:8">
      <c r="G8476">
        <v>8469</v>
      </c>
      <c r="H8476">
        <f t="shared" ca="1" si="220"/>
        <v>3.5918974609996488E-3</v>
      </c>
    </row>
    <row r="8477" spans="7:8">
      <c r="G8477">
        <v>8470</v>
      </c>
      <c r="H8477">
        <f t="shared" ca="1" si="220"/>
        <v>-9.1382421621159574E-3</v>
      </c>
    </row>
    <row r="8478" spans="7:8">
      <c r="G8478">
        <v>8471</v>
      </c>
      <c r="H8478">
        <f t="shared" ca="1" si="220"/>
        <v>2.3752259592718157E-2</v>
      </c>
    </row>
    <row r="8479" spans="7:8">
      <c r="G8479">
        <v>8472</v>
      </c>
      <c r="H8479">
        <f t="shared" ca="1" si="220"/>
        <v>1.6853596736263514E-2</v>
      </c>
    </row>
    <row r="8480" spans="7:8">
      <c r="G8480">
        <v>8473</v>
      </c>
      <c r="H8480">
        <f t="shared" ca="1" si="220"/>
        <v>8.8823795033932132E-2</v>
      </c>
    </row>
    <row r="8481" spans="7:8">
      <c r="G8481">
        <v>8474</v>
      </c>
      <c r="H8481">
        <f t="shared" ca="1" si="220"/>
        <v>-4.4177294953970853E-2</v>
      </c>
    </row>
    <row r="8482" spans="7:8">
      <c r="G8482">
        <v>8475</v>
      </c>
      <c r="H8482">
        <f t="shared" ca="1" si="220"/>
        <v>-2.948276777053436E-3</v>
      </c>
    </row>
    <row r="8483" spans="7:8">
      <c r="G8483">
        <v>8476</v>
      </c>
      <c r="H8483">
        <f t="shared" ca="1" si="220"/>
        <v>4.4630077698315949E-3</v>
      </c>
    </row>
    <row r="8484" spans="7:8">
      <c r="G8484">
        <v>8477</v>
      </c>
      <c r="H8484">
        <f t="shared" ca="1" si="220"/>
        <v>7.3147621791812721E-3</v>
      </c>
    </row>
    <row r="8485" spans="7:8">
      <c r="G8485">
        <v>8478</v>
      </c>
      <c r="H8485">
        <f t="shared" ca="1" si="220"/>
        <v>-4.8462324680070633E-2</v>
      </c>
    </row>
    <row r="8486" spans="7:8">
      <c r="G8486">
        <v>8479</v>
      </c>
      <c r="H8486">
        <f t="shared" ca="1" si="220"/>
        <v>7.7853266898714564E-3</v>
      </c>
    </row>
    <row r="8487" spans="7:8">
      <c r="G8487">
        <v>8480</v>
      </c>
      <c r="H8487">
        <f t="shared" ca="1" si="220"/>
        <v>-8.2076183079208814E-3</v>
      </c>
    </row>
    <row r="8488" spans="7:8">
      <c r="G8488">
        <v>8481</v>
      </c>
      <c r="H8488">
        <f t="shared" ca="1" si="220"/>
        <v>1.1320481299004325E-2</v>
      </c>
    </row>
    <row r="8489" spans="7:8">
      <c r="G8489">
        <v>8482</v>
      </c>
      <c r="H8489">
        <f t="shared" ca="1" si="220"/>
        <v>2.0847444017893468E-2</v>
      </c>
    </row>
    <row r="8490" spans="7:8">
      <c r="G8490">
        <v>8483</v>
      </c>
      <c r="H8490">
        <f t="shared" ca="1" si="220"/>
        <v>-4.0150445270598443E-3</v>
      </c>
    </row>
    <row r="8491" spans="7:8">
      <c r="G8491">
        <v>8484</v>
      </c>
      <c r="H8491">
        <f t="shared" ca="1" si="220"/>
        <v>4.8635005834178111E-2</v>
      </c>
    </row>
    <row r="8492" spans="7:8">
      <c r="G8492">
        <v>8485</v>
      </c>
      <c r="H8492">
        <f t="shared" ca="1" si="220"/>
        <v>-5.2702587395647628E-2</v>
      </c>
    </row>
    <row r="8493" spans="7:8">
      <c r="G8493">
        <v>8486</v>
      </c>
      <c r="H8493">
        <f t="shared" ca="1" si="220"/>
        <v>1.2949988822434587E-2</v>
      </c>
    </row>
    <row r="8494" spans="7:8">
      <c r="G8494">
        <v>8487</v>
      </c>
      <c r="H8494">
        <f t="shared" ca="1" si="220"/>
        <v>-2.3767848451228542E-2</v>
      </c>
    </row>
    <row r="8495" spans="7:8">
      <c r="G8495">
        <v>8488</v>
      </c>
      <c r="H8495">
        <f t="shared" ca="1" si="220"/>
        <v>1.949842668903437E-2</v>
      </c>
    </row>
    <row r="8496" spans="7:8">
      <c r="G8496">
        <v>8489</v>
      </c>
      <c r="H8496">
        <f t="shared" ca="1" si="220"/>
        <v>9.7595002246381648E-3</v>
      </c>
    </row>
    <row r="8497" spans="7:8">
      <c r="G8497">
        <v>8490</v>
      </c>
      <c r="H8497">
        <f t="shared" ca="1" si="220"/>
        <v>1.9429748634860484E-2</v>
      </c>
    </row>
    <row r="8498" spans="7:8">
      <c r="G8498">
        <v>8491</v>
      </c>
      <c r="H8498">
        <f t="shared" ca="1" si="220"/>
        <v>-1.0755623692120632E-2</v>
      </c>
    </row>
    <row r="8499" spans="7:8">
      <c r="G8499">
        <v>8492</v>
      </c>
      <c r="H8499">
        <f t="shared" ca="1" si="220"/>
        <v>5.1093367640599519E-2</v>
      </c>
    </row>
    <row r="8500" spans="7:8">
      <c r="G8500">
        <v>8493</v>
      </c>
      <c r="H8500">
        <f t="shared" ca="1" si="220"/>
        <v>2.4088151425900945E-2</v>
      </c>
    </row>
    <row r="8501" spans="7:8">
      <c r="G8501">
        <v>8494</v>
      </c>
      <c r="H8501">
        <f t="shared" ca="1" si="220"/>
        <v>1.243771276603564E-2</v>
      </c>
    </row>
    <row r="8502" spans="7:8">
      <c r="G8502">
        <v>8495</v>
      </c>
      <c r="H8502">
        <f t="shared" ca="1" si="220"/>
        <v>1.8628876860652635E-2</v>
      </c>
    </row>
    <row r="8503" spans="7:8">
      <c r="G8503">
        <v>8496</v>
      </c>
      <c r="H8503">
        <f t="shared" ca="1" si="220"/>
        <v>-1.8093543942849653E-2</v>
      </c>
    </row>
    <row r="8504" spans="7:8">
      <c r="G8504">
        <v>8497</v>
      </c>
      <c r="H8504">
        <f t="shared" ca="1" si="220"/>
        <v>-3.1638047912296373E-2</v>
      </c>
    </row>
    <row r="8505" spans="7:8">
      <c r="G8505">
        <v>8498</v>
      </c>
      <c r="H8505">
        <f t="shared" ca="1" si="220"/>
        <v>-4.3203111495770323E-2</v>
      </c>
    </row>
    <row r="8506" spans="7:8">
      <c r="G8506">
        <v>8499</v>
      </c>
      <c r="H8506">
        <f t="shared" ca="1" si="220"/>
        <v>-2.9549512512518653E-2</v>
      </c>
    </row>
    <row r="8507" spans="7:8">
      <c r="G8507">
        <v>8500</v>
      </c>
      <c r="H8507">
        <f t="shared" ca="1" si="220"/>
        <v>-4.8110737167817458E-3</v>
      </c>
    </row>
    <row r="8508" spans="7:8">
      <c r="G8508">
        <v>8501</v>
      </c>
      <c r="H8508">
        <f t="shared" ca="1" si="220"/>
        <v>1.6765413573353351E-2</v>
      </c>
    </row>
    <row r="8509" spans="7:8">
      <c r="G8509">
        <v>8502</v>
      </c>
      <c r="H8509">
        <f t="shared" ca="1" si="220"/>
        <v>6.9560760124426732E-2</v>
      </c>
    </row>
    <row r="8510" spans="7:8">
      <c r="G8510">
        <v>8503</v>
      </c>
      <c r="H8510">
        <f t="shared" ca="1" si="220"/>
        <v>5.0937824606482468E-2</v>
      </c>
    </row>
    <row r="8511" spans="7:8">
      <c r="G8511">
        <v>8504</v>
      </c>
      <c r="H8511">
        <f t="shared" ca="1" si="220"/>
        <v>-4.3806052810176237E-2</v>
      </c>
    </row>
    <row r="8512" spans="7:8">
      <c r="G8512">
        <v>8505</v>
      </c>
      <c r="H8512">
        <f t="shared" ca="1" si="220"/>
        <v>-3.8780103942264679E-2</v>
      </c>
    </row>
    <row r="8513" spans="7:8">
      <c r="G8513">
        <v>8506</v>
      </c>
      <c r="H8513">
        <f t="shared" ca="1" si="220"/>
        <v>-1.5539014870076499E-2</v>
      </c>
    </row>
    <row r="8514" spans="7:8">
      <c r="G8514">
        <v>8507</v>
      </c>
      <c r="H8514">
        <f t="shared" ca="1" si="220"/>
        <v>-4.9759390884793413E-2</v>
      </c>
    </row>
    <row r="8515" spans="7:8">
      <c r="G8515">
        <v>8508</v>
      </c>
      <c r="H8515">
        <f t="shared" ca="1" si="220"/>
        <v>-2.5792728006328088E-2</v>
      </c>
    </row>
    <row r="8516" spans="7:8">
      <c r="G8516">
        <v>8509</v>
      </c>
      <c r="H8516">
        <f t="shared" ca="1" si="220"/>
        <v>-1.2043574696382828E-2</v>
      </c>
    </row>
    <row r="8517" spans="7:8">
      <c r="G8517">
        <v>8510</v>
      </c>
      <c r="H8517">
        <f t="shared" ca="1" si="220"/>
        <v>4.7001631159272785E-2</v>
      </c>
    </row>
    <row r="8518" spans="7:8">
      <c r="G8518">
        <v>8511</v>
      </c>
      <c r="H8518">
        <f t="shared" ca="1" si="220"/>
        <v>1.16570589616903E-2</v>
      </c>
    </row>
    <row r="8519" spans="7:8">
      <c r="G8519">
        <v>8512</v>
      </c>
      <c r="H8519">
        <f t="shared" ca="1" si="220"/>
        <v>-5.8159186234449647E-3</v>
      </c>
    </row>
    <row r="8520" spans="7:8">
      <c r="G8520">
        <v>8513</v>
      </c>
      <c r="H8520">
        <f t="shared" ca="1" si="220"/>
        <v>-3.3655016271534006E-2</v>
      </c>
    </row>
    <row r="8521" spans="7:8">
      <c r="G8521">
        <v>8514</v>
      </c>
      <c r="H8521">
        <f t="shared" ref="H8521:H8584" ca="1" si="221">_xlfn.NORM.INV(RAND(),N$9,N$10)</f>
        <v>5.1379850678451118E-3</v>
      </c>
    </row>
    <row r="8522" spans="7:8">
      <c r="G8522">
        <v>8515</v>
      </c>
      <c r="H8522">
        <f t="shared" ca="1" si="221"/>
        <v>5.9355527367141708E-3</v>
      </c>
    </row>
    <row r="8523" spans="7:8">
      <c r="G8523">
        <v>8516</v>
      </c>
      <c r="H8523">
        <f t="shared" ca="1" si="221"/>
        <v>2.8111326086488506E-2</v>
      </c>
    </row>
    <row r="8524" spans="7:8">
      <c r="G8524">
        <v>8517</v>
      </c>
      <c r="H8524">
        <f t="shared" ca="1" si="221"/>
        <v>-1.0271563372443863E-2</v>
      </c>
    </row>
    <row r="8525" spans="7:8">
      <c r="G8525">
        <v>8518</v>
      </c>
      <c r="H8525">
        <f t="shared" ca="1" si="221"/>
        <v>1.5631035798160494E-2</v>
      </c>
    </row>
    <row r="8526" spans="7:8">
      <c r="G8526">
        <v>8519</v>
      </c>
      <c r="H8526">
        <f t="shared" ca="1" si="221"/>
        <v>3.0719619560435171E-2</v>
      </c>
    </row>
    <row r="8527" spans="7:8">
      <c r="G8527">
        <v>8520</v>
      </c>
      <c r="H8527">
        <f t="shared" ca="1" si="221"/>
        <v>-2.3652701201806268E-2</v>
      </c>
    </row>
    <row r="8528" spans="7:8">
      <c r="G8528">
        <v>8521</v>
      </c>
      <c r="H8528">
        <f t="shared" ca="1" si="221"/>
        <v>-3.8698741294150574E-2</v>
      </c>
    </row>
    <row r="8529" spans="7:8">
      <c r="G8529">
        <v>8522</v>
      </c>
      <c r="H8529">
        <f t="shared" ca="1" si="221"/>
        <v>1.4887723391392389E-2</v>
      </c>
    </row>
    <row r="8530" spans="7:8">
      <c r="G8530">
        <v>8523</v>
      </c>
      <c r="H8530">
        <f t="shared" ca="1" si="221"/>
        <v>-8.5390846960458379E-3</v>
      </c>
    </row>
    <row r="8531" spans="7:8">
      <c r="G8531">
        <v>8524</v>
      </c>
      <c r="H8531">
        <f t="shared" ca="1" si="221"/>
        <v>-1.3171346322838732E-2</v>
      </c>
    </row>
    <row r="8532" spans="7:8">
      <c r="G8532">
        <v>8525</v>
      </c>
      <c r="H8532">
        <f t="shared" ca="1" si="221"/>
        <v>-5.5978543519112786E-2</v>
      </c>
    </row>
    <row r="8533" spans="7:8">
      <c r="G8533">
        <v>8526</v>
      </c>
      <c r="H8533">
        <f t="shared" ca="1" si="221"/>
        <v>-5.5090248588527298E-3</v>
      </c>
    </row>
    <row r="8534" spans="7:8">
      <c r="G8534">
        <v>8527</v>
      </c>
      <c r="H8534">
        <f t="shared" ca="1" si="221"/>
        <v>-1.3578373086429342E-2</v>
      </c>
    </row>
    <row r="8535" spans="7:8">
      <c r="G8535">
        <v>8528</v>
      </c>
      <c r="H8535">
        <f t="shared" ca="1" si="221"/>
        <v>3.0992333934331588E-2</v>
      </c>
    </row>
    <row r="8536" spans="7:8">
      <c r="G8536">
        <v>8529</v>
      </c>
      <c r="H8536">
        <f t="shared" ca="1" si="221"/>
        <v>-2.3936634767984306E-2</v>
      </c>
    </row>
    <row r="8537" spans="7:8">
      <c r="G8537">
        <v>8530</v>
      </c>
      <c r="H8537">
        <f t="shared" ca="1" si="221"/>
        <v>2.3889453863857536E-2</v>
      </c>
    </row>
    <row r="8538" spans="7:8">
      <c r="G8538">
        <v>8531</v>
      </c>
      <c r="H8538">
        <f t="shared" ca="1" si="221"/>
        <v>-5.5235360765855807E-2</v>
      </c>
    </row>
    <row r="8539" spans="7:8">
      <c r="G8539">
        <v>8532</v>
      </c>
      <c r="H8539">
        <f t="shared" ca="1" si="221"/>
        <v>1.3773699785637399E-2</v>
      </c>
    </row>
    <row r="8540" spans="7:8">
      <c r="G8540">
        <v>8533</v>
      </c>
      <c r="H8540">
        <f t="shared" ca="1" si="221"/>
        <v>-2.8061600612374879E-2</v>
      </c>
    </row>
    <row r="8541" spans="7:8">
      <c r="G8541">
        <v>8534</v>
      </c>
      <c r="H8541">
        <f t="shared" ca="1" si="221"/>
        <v>-4.7036700981133326E-3</v>
      </c>
    </row>
    <row r="8542" spans="7:8">
      <c r="G8542">
        <v>8535</v>
      </c>
      <c r="H8542">
        <f t="shared" ca="1" si="221"/>
        <v>-3.4868087990682869E-3</v>
      </c>
    </row>
    <row r="8543" spans="7:8">
      <c r="G8543">
        <v>8536</v>
      </c>
      <c r="H8543">
        <f t="shared" ca="1" si="221"/>
        <v>4.542742251859698E-2</v>
      </c>
    </row>
    <row r="8544" spans="7:8">
      <c r="G8544">
        <v>8537</v>
      </c>
      <c r="H8544">
        <f t="shared" ca="1" si="221"/>
        <v>-3.4226952785103809E-3</v>
      </c>
    </row>
    <row r="8545" spans="7:8">
      <c r="G8545">
        <v>8538</v>
      </c>
      <c r="H8545">
        <f t="shared" ca="1" si="221"/>
        <v>-1.5101252177893498E-2</v>
      </c>
    </row>
    <row r="8546" spans="7:8">
      <c r="G8546">
        <v>8539</v>
      </c>
      <c r="H8546">
        <f t="shared" ca="1" si="221"/>
        <v>-2.622319131133587E-2</v>
      </c>
    </row>
    <row r="8547" spans="7:8">
      <c r="G8547">
        <v>8540</v>
      </c>
      <c r="H8547">
        <f t="shared" ca="1" si="221"/>
        <v>2.5711148774248779E-2</v>
      </c>
    </row>
    <row r="8548" spans="7:8">
      <c r="G8548">
        <v>8541</v>
      </c>
      <c r="H8548">
        <f t="shared" ca="1" si="221"/>
        <v>-2.3955740571197964E-2</v>
      </c>
    </row>
    <row r="8549" spans="7:8">
      <c r="G8549">
        <v>8542</v>
      </c>
      <c r="H8549">
        <f t="shared" ca="1" si="221"/>
        <v>-1.1419774082538123E-2</v>
      </c>
    </row>
    <row r="8550" spans="7:8">
      <c r="G8550">
        <v>8543</v>
      </c>
      <c r="H8550">
        <f t="shared" ca="1" si="221"/>
        <v>-1.0607251541552181E-2</v>
      </c>
    </row>
    <row r="8551" spans="7:8">
      <c r="G8551">
        <v>8544</v>
      </c>
      <c r="H8551">
        <f t="shared" ca="1" si="221"/>
        <v>1.1842532738371858E-2</v>
      </c>
    </row>
    <row r="8552" spans="7:8">
      <c r="G8552">
        <v>8545</v>
      </c>
      <c r="H8552">
        <f t="shared" ca="1" si="221"/>
        <v>-2.7895088207973297E-2</v>
      </c>
    </row>
    <row r="8553" spans="7:8">
      <c r="G8553">
        <v>8546</v>
      </c>
      <c r="H8553">
        <f t="shared" ca="1" si="221"/>
        <v>-1.9083020546122015E-2</v>
      </c>
    </row>
    <row r="8554" spans="7:8">
      <c r="G8554">
        <v>8547</v>
      </c>
      <c r="H8554">
        <f t="shared" ca="1" si="221"/>
        <v>-1.2937541420117177E-2</v>
      </c>
    </row>
    <row r="8555" spans="7:8">
      <c r="G8555">
        <v>8548</v>
      </c>
      <c r="H8555">
        <f t="shared" ca="1" si="221"/>
        <v>-3.1525100126993243E-2</v>
      </c>
    </row>
    <row r="8556" spans="7:8">
      <c r="G8556">
        <v>8549</v>
      </c>
      <c r="H8556">
        <f t="shared" ca="1" si="221"/>
        <v>-1.8888266001803808E-2</v>
      </c>
    </row>
    <row r="8557" spans="7:8">
      <c r="G8557">
        <v>8550</v>
      </c>
      <c r="H8557">
        <f t="shared" ca="1" si="221"/>
        <v>-5.3371316465665265E-2</v>
      </c>
    </row>
    <row r="8558" spans="7:8">
      <c r="G8558">
        <v>8551</v>
      </c>
      <c r="H8558">
        <f t="shared" ca="1" si="221"/>
        <v>2.2489095931141505E-2</v>
      </c>
    </row>
    <row r="8559" spans="7:8">
      <c r="G8559">
        <v>8552</v>
      </c>
      <c r="H8559">
        <f t="shared" ca="1" si="221"/>
        <v>-6.8141239653394012E-2</v>
      </c>
    </row>
    <row r="8560" spans="7:8">
      <c r="G8560">
        <v>8553</v>
      </c>
      <c r="H8560">
        <f t="shared" ca="1" si="221"/>
        <v>-4.412092380566307E-2</v>
      </c>
    </row>
    <row r="8561" spans="7:8">
      <c r="G8561">
        <v>8554</v>
      </c>
      <c r="H8561">
        <f t="shared" ca="1" si="221"/>
        <v>4.0033418603015743E-2</v>
      </c>
    </row>
    <row r="8562" spans="7:8">
      <c r="G8562">
        <v>8555</v>
      </c>
      <c r="H8562">
        <f t="shared" ca="1" si="221"/>
        <v>4.2826997556618875E-2</v>
      </c>
    </row>
    <row r="8563" spans="7:8">
      <c r="G8563">
        <v>8556</v>
      </c>
      <c r="H8563">
        <f t="shared" ca="1" si="221"/>
        <v>-2.4117918907018341E-2</v>
      </c>
    </row>
    <row r="8564" spans="7:8">
      <c r="G8564">
        <v>8557</v>
      </c>
      <c r="H8564">
        <f t="shared" ca="1" si="221"/>
        <v>5.0033501271222539E-2</v>
      </c>
    </row>
    <row r="8565" spans="7:8">
      <c r="G8565">
        <v>8558</v>
      </c>
      <c r="H8565">
        <f t="shared" ca="1" si="221"/>
        <v>-1.974789245378563E-2</v>
      </c>
    </row>
    <row r="8566" spans="7:8">
      <c r="G8566">
        <v>8559</v>
      </c>
      <c r="H8566">
        <f t="shared" ca="1" si="221"/>
        <v>-1.053043606319193E-2</v>
      </c>
    </row>
    <row r="8567" spans="7:8">
      <c r="G8567">
        <v>8560</v>
      </c>
      <c r="H8567">
        <f t="shared" ca="1" si="221"/>
        <v>-5.5428868858083583E-2</v>
      </c>
    </row>
    <row r="8568" spans="7:8">
      <c r="G8568">
        <v>8561</v>
      </c>
      <c r="H8568">
        <f t="shared" ca="1" si="221"/>
        <v>3.0648897194833758E-2</v>
      </c>
    </row>
    <row r="8569" spans="7:8">
      <c r="G8569">
        <v>8562</v>
      </c>
      <c r="H8569">
        <f t="shared" ca="1" si="221"/>
        <v>2.5954055950805122E-2</v>
      </c>
    </row>
    <row r="8570" spans="7:8">
      <c r="G8570">
        <v>8563</v>
      </c>
      <c r="H8570">
        <f t="shared" ca="1" si="221"/>
        <v>-6.1931149227608402E-2</v>
      </c>
    </row>
    <row r="8571" spans="7:8">
      <c r="G8571">
        <v>8564</v>
      </c>
      <c r="H8571">
        <f t="shared" ca="1" si="221"/>
        <v>4.0746148906284821E-2</v>
      </c>
    </row>
    <row r="8572" spans="7:8">
      <c r="G8572">
        <v>8565</v>
      </c>
      <c r="H8572">
        <f t="shared" ca="1" si="221"/>
        <v>2.4286068368026961E-2</v>
      </c>
    </row>
    <row r="8573" spans="7:8">
      <c r="G8573">
        <v>8566</v>
      </c>
      <c r="H8573">
        <f t="shared" ca="1" si="221"/>
        <v>5.427370034474812E-2</v>
      </c>
    </row>
    <row r="8574" spans="7:8">
      <c r="G8574">
        <v>8567</v>
      </c>
      <c r="H8574">
        <f t="shared" ca="1" si="221"/>
        <v>-2.0659602025554339E-2</v>
      </c>
    </row>
    <row r="8575" spans="7:8">
      <c r="G8575">
        <v>8568</v>
      </c>
      <c r="H8575">
        <f t="shared" ca="1" si="221"/>
        <v>1.951010017563639E-2</v>
      </c>
    </row>
    <row r="8576" spans="7:8">
      <c r="G8576">
        <v>8569</v>
      </c>
      <c r="H8576">
        <f t="shared" ca="1" si="221"/>
        <v>-2.288421009083086E-3</v>
      </c>
    </row>
    <row r="8577" spans="7:8">
      <c r="G8577">
        <v>8570</v>
      </c>
      <c r="H8577">
        <f t="shared" ca="1" si="221"/>
        <v>-5.2759429866794947E-3</v>
      </c>
    </row>
    <row r="8578" spans="7:8">
      <c r="G8578">
        <v>8571</v>
      </c>
      <c r="H8578">
        <f t="shared" ca="1" si="221"/>
        <v>-1.1132682500579107E-2</v>
      </c>
    </row>
    <row r="8579" spans="7:8">
      <c r="G8579">
        <v>8572</v>
      </c>
      <c r="H8579">
        <f t="shared" ca="1" si="221"/>
        <v>-4.728705884335787E-2</v>
      </c>
    </row>
    <row r="8580" spans="7:8">
      <c r="G8580">
        <v>8573</v>
      </c>
      <c r="H8580">
        <f t="shared" ca="1" si="221"/>
        <v>-3.5148080905206359E-2</v>
      </c>
    </row>
    <row r="8581" spans="7:8">
      <c r="G8581">
        <v>8574</v>
      </c>
      <c r="H8581">
        <f t="shared" ca="1" si="221"/>
        <v>-4.1765172525259466E-3</v>
      </c>
    </row>
    <row r="8582" spans="7:8">
      <c r="G8582">
        <v>8575</v>
      </c>
      <c r="H8582">
        <f t="shared" ca="1" si="221"/>
        <v>2.6692214078564484E-2</v>
      </c>
    </row>
    <row r="8583" spans="7:8">
      <c r="G8583">
        <v>8576</v>
      </c>
      <c r="H8583">
        <f t="shared" ca="1" si="221"/>
        <v>1.4508612206426475E-2</v>
      </c>
    </row>
    <row r="8584" spans="7:8">
      <c r="G8584">
        <v>8577</v>
      </c>
      <c r="H8584">
        <f t="shared" ca="1" si="221"/>
        <v>9.0611701667824476E-3</v>
      </c>
    </row>
    <row r="8585" spans="7:8">
      <c r="G8585">
        <v>8578</v>
      </c>
      <c r="H8585">
        <f t="shared" ref="H8585:H8648" ca="1" si="222">_xlfn.NORM.INV(RAND(),N$9,N$10)</f>
        <v>-1.9760443344446103E-2</v>
      </c>
    </row>
    <row r="8586" spans="7:8">
      <c r="G8586">
        <v>8579</v>
      </c>
      <c r="H8586">
        <f t="shared" ca="1" si="222"/>
        <v>4.8179380373730138E-2</v>
      </c>
    </row>
    <row r="8587" spans="7:8">
      <c r="G8587">
        <v>8580</v>
      </c>
      <c r="H8587">
        <f t="shared" ca="1" si="222"/>
        <v>-4.6031240365450393E-2</v>
      </c>
    </row>
    <row r="8588" spans="7:8">
      <c r="G8588">
        <v>8581</v>
      </c>
      <c r="H8588">
        <f t="shared" ca="1" si="222"/>
        <v>4.8054131923201395E-3</v>
      </c>
    </row>
    <row r="8589" spans="7:8">
      <c r="G8589">
        <v>8582</v>
      </c>
      <c r="H8589">
        <f t="shared" ca="1" si="222"/>
        <v>1.5451162749879628E-2</v>
      </c>
    </row>
    <row r="8590" spans="7:8">
      <c r="G8590">
        <v>8583</v>
      </c>
      <c r="H8590">
        <f t="shared" ca="1" si="222"/>
        <v>-3.9819207830649801E-2</v>
      </c>
    </row>
    <row r="8591" spans="7:8">
      <c r="G8591">
        <v>8584</v>
      </c>
      <c r="H8591">
        <f t="shared" ca="1" si="222"/>
        <v>-1.8649860474219172E-2</v>
      </c>
    </row>
    <row r="8592" spans="7:8">
      <c r="G8592">
        <v>8585</v>
      </c>
      <c r="H8592">
        <f t="shared" ca="1" si="222"/>
        <v>-1.3901167656649284E-3</v>
      </c>
    </row>
    <row r="8593" spans="7:8">
      <c r="G8593">
        <v>8586</v>
      </c>
      <c r="H8593">
        <f t="shared" ca="1" si="222"/>
        <v>-1.3912841688542683E-2</v>
      </c>
    </row>
    <row r="8594" spans="7:8">
      <c r="G8594">
        <v>8587</v>
      </c>
      <c r="H8594">
        <f t="shared" ca="1" si="222"/>
        <v>1.6536167145840858E-2</v>
      </c>
    </row>
    <row r="8595" spans="7:8">
      <c r="G8595">
        <v>8588</v>
      </c>
      <c r="H8595">
        <f t="shared" ca="1" si="222"/>
        <v>1.143236444098596E-2</v>
      </c>
    </row>
    <row r="8596" spans="7:8">
      <c r="G8596">
        <v>8589</v>
      </c>
      <c r="H8596">
        <f t="shared" ca="1" si="222"/>
        <v>-2.7280523419007701E-2</v>
      </c>
    </row>
    <row r="8597" spans="7:8">
      <c r="G8597">
        <v>8590</v>
      </c>
      <c r="H8597">
        <f t="shared" ca="1" si="222"/>
        <v>6.6893144147598784E-3</v>
      </c>
    </row>
    <row r="8598" spans="7:8">
      <c r="G8598">
        <v>8591</v>
      </c>
      <c r="H8598">
        <f t="shared" ca="1" si="222"/>
        <v>-2.533071042881279E-2</v>
      </c>
    </row>
    <row r="8599" spans="7:8">
      <c r="G8599">
        <v>8592</v>
      </c>
      <c r="H8599">
        <f t="shared" ca="1" si="222"/>
        <v>-5.2557212820089426E-2</v>
      </c>
    </row>
    <row r="8600" spans="7:8">
      <c r="G8600">
        <v>8593</v>
      </c>
      <c r="H8600">
        <f t="shared" ca="1" si="222"/>
        <v>3.2534169303865958E-3</v>
      </c>
    </row>
    <row r="8601" spans="7:8">
      <c r="G8601">
        <v>8594</v>
      </c>
      <c r="H8601">
        <f t="shared" ca="1" si="222"/>
        <v>5.5975233933787415E-2</v>
      </c>
    </row>
    <row r="8602" spans="7:8">
      <c r="G8602">
        <v>8595</v>
      </c>
      <c r="H8602">
        <f t="shared" ca="1" si="222"/>
        <v>-2.7944036606546048E-2</v>
      </c>
    </row>
    <row r="8603" spans="7:8">
      <c r="G8603">
        <v>8596</v>
      </c>
      <c r="H8603">
        <f t="shared" ca="1" si="222"/>
        <v>-2.6319574733377829E-2</v>
      </c>
    </row>
    <row r="8604" spans="7:8">
      <c r="G8604">
        <v>8597</v>
      </c>
      <c r="H8604">
        <f t="shared" ca="1" si="222"/>
        <v>-3.0872198800377268E-2</v>
      </c>
    </row>
    <row r="8605" spans="7:8">
      <c r="G8605">
        <v>8598</v>
      </c>
      <c r="H8605">
        <f t="shared" ca="1" si="222"/>
        <v>4.5668223350660696E-2</v>
      </c>
    </row>
    <row r="8606" spans="7:8">
      <c r="G8606">
        <v>8599</v>
      </c>
      <c r="H8606">
        <f t="shared" ca="1" si="222"/>
        <v>2.760287009837269E-2</v>
      </c>
    </row>
    <row r="8607" spans="7:8">
      <c r="G8607">
        <v>8600</v>
      </c>
      <c r="H8607">
        <f t="shared" ca="1" si="222"/>
        <v>1.1674989351049681E-2</v>
      </c>
    </row>
    <row r="8608" spans="7:8">
      <c r="G8608">
        <v>8601</v>
      </c>
      <c r="H8608">
        <f t="shared" ca="1" si="222"/>
        <v>3.8516106929544588E-2</v>
      </c>
    </row>
    <row r="8609" spans="7:8">
      <c r="G8609">
        <v>8602</v>
      </c>
      <c r="H8609">
        <f t="shared" ca="1" si="222"/>
        <v>-5.4444302283501049E-2</v>
      </c>
    </row>
    <row r="8610" spans="7:8">
      <c r="G8610">
        <v>8603</v>
      </c>
      <c r="H8610">
        <f t="shared" ca="1" si="222"/>
        <v>-1.366628465991622E-2</v>
      </c>
    </row>
    <row r="8611" spans="7:8">
      <c r="G8611">
        <v>8604</v>
      </c>
      <c r="H8611">
        <f t="shared" ca="1" si="222"/>
        <v>1.4756619253409226E-2</v>
      </c>
    </row>
    <row r="8612" spans="7:8">
      <c r="G8612">
        <v>8605</v>
      </c>
      <c r="H8612">
        <f t="shared" ca="1" si="222"/>
        <v>-3.8086158231256141E-2</v>
      </c>
    </row>
    <row r="8613" spans="7:8">
      <c r="G8613">
        <v>8606</v>
      </c>
      <c r="H8613">
        <f t="shared" ca="1" si="222"/>
        <v>2.8957581235058596E-3</v>
      </c>
    </row>
    <row r="8614" spans="7:8">
      <c r="G8614">
        <v>8607</v>
      </c>
      <c r="H8614">
        <f t="shared" ca="1" si="222"/>
        <v>-2.6950377844003476E-2</v>
      </c>
    </row>
    <row r="8615" spans="7:8">
      <c r="G8615">
        <v>8608</v>
      </c>
      <c r="H8615">
        <f t="shared" ca="1" si="222"/>
        <v>-2.636452907454917E-2</v>
      </c>
    </row>
    <row r="8616" spans="7:8">
      <c r="G8616">
        <v>8609</v>
      </c>
      <c r="H8616">
        <f t="shared" ca="1" si="222"/>
        <v>-6.886469763099555E-2</v>
      </c>
    </row>
    <row r="8617" spans="7:8">
      <c r="G8617">
        <v>8610</v>
      </c>
      <c r="H8617">
        <f t="shared" ca="1" si="222"/>
        <v>-5.4776415178558052E-3</v>
      </c>
    </row>
    <row r="8618" spans="7:8">
      <c r="G8618">
        <v>8611</v>
      </c>
      <c r="H8618">
        <f t="shared" ca="1" si="222"/>
        <v>-2.7919523754575796E-2</v>
      </c>
    </row>
    <row r="8619" spans="7:8">
      <c r="G8619">
        <v>8612</v>
      </c>
      <c r="H8619">
        <f t="shared" ca="1" si="222"/>
        <v>6.1100374979577345E-3</v>
      </c>
    </row>
    <row r="8620" spans="7:8">
      <c r="G8620">
        <v>8613</v>
      </c>
      <c r="H8620">
        <f t="shared" ca="1" si="222"/>
        <v>-9.8243290332392028E-3</v>
      </c>
    </row>
    <row r="8621" spans="7:8">
      <c r="G8621">
        <v>8614</v>
      </c>
      <c r="H8621">
        <f t="shared" ca="1" si="222"/>
        <v>-1.3390703695595062E-3</v>
      </c>
    </row>
    <row r="8622" spans="7:8">
      <c r="G8622">
        <v>8615</v>
      </c>
      <c r="H8622">
        <f t="shared" ca="1" si="222"/>
        <v>2.1599644745048267E-2</v>
      </c>
    </row>
    <row r="8623" spans="7:8">
      <c r="G8623">
        <v>8616</v>
      </c>
      <c r="H8623">
        <f t="shared" ca="1" si="222"/>
        <v>-7.771722281205277E-3</v>
      </c>
    </row>
    <row r="8624" spans="7:8">
      <c r="G8624">
        <v>8617</v>
      </c>
      <c r="H8624">
        <f t="shared" ca="1" si="222"/>
        <v>-2.5353755183933579E-2</v>
      </c>
    </row>
    <row r="8625" spans="7:8">
      <c r="G8625">
        <v>8618</v>
      </c>
      <c r="H8625">
        <f t="shared" ca="1" si="222"/>
        <v>7.0778579492546054E-3</v>
      </c>
    </row>
    <row r="8626" spans="7:8">
      <c r="G8626">
        <v>8619</v>
      </c>
      <c r="H8626">
        <f t="shared" ca="1" si="222"/>
        <v>-2.9409189984035179E-2</v>
      </c>
    </row>
    <row r="8627" spans="7:8">
      <c r="G8627">
        <v>8620</v>
      </c>
      <c r="H8627">
        <f t="shared" ca="1" si="222"/>
        <v>-1.7743240491214724E-3</v>
      </c>
    </row>
    <row r="8628" spans="7:8">
      <c r="G8628">
        <v>8621</v>
      </c>
      <c r="H8628">
        <f t="shared" ca="1" si="222"/>
        <v>1.801670994370743E-2</v>
      </c>
    </row>
    <row r="8629" spans="7:8">
      <c r="G8629">
        <v>8622</v>
      </c>
      <c r="H8629">
        <f t="shared" ca="1" si="222"/>
        <v>2.4073592121211816E-2</v>
      </c>
    </row>
    <row r="8630" spans="7:8">
      <c r="G8630">
        <v>8623</v>
      </c>
      <c r="H8630">
        <f t="shared" ca="1" si="222"/>
        <v>1.566926382904239E-2</v>
      </c>
    </row>
    <row r="8631" spans="7:8">
      <c r="G8631">
        <v>8624</v>
      </c>
      <c r="H8631">
        <f t="shared" ca="1" si="222"/>
        <v>-3.8044822606231335E-2</v>
      </c>
    </row>
    <row r="8632" spans="7:8">
      <c r="G8632">
        <v>8625</v>
      </c>
      <c r="H8632">
        <f t="shared" ca="1" si="222"/>
        <v>-2.622383717766643E-2</v>
      </c>
    </row>
    <row r="8633" spans="7:8">
      <c r="G8633">
        <v>8626</v>
      </c>
      <c r="H8633">
        <f t="shared" ca="1" si="222"/>
        <v>2.0346397502337285E-2</v>
      </c>
    </row>
    <row r="8634" spans="7:8">
      <c r="G8634">
        <v>8627</v>
      </c>
      <c r="H8634">
        <f t="shared" ca="1" si="222"/>
        <v>4.3980671660797679E-2</v>
      </c>
    </row>
    <row r="8635" spans="7:8">
      <c r="G8635">
        <v>8628</v>
      </c>
      <c r="H8635">
        <f t="shared" ca="1" si="222"/>
        <v>1.6580626313405379E-2</v>
      </c>
    </row>
    <row r="8636" spans="7:8">
      <c r="G8636">
        <v>8629</v>
      </c>
      <c r="H8636">
        <f t="shared" ca="1" si="222"/>
        <v>-4.0265807109614624E-2</v>
      </c>
    </row>
    <row r="8637" spans="7:8">
      <c r="G8637">
        <v>8630</v>
      </c>
      <c r="H8637">
        <f t="shared" ca="1" si="222"/>
        <v>8.1166858944820244E-2</v>
      </c>
    </row>
    <row r="8638" spans="7:8">
      <c r="G8638">
        <v>8631</v>
      </c>
      <c r="H8638">
        <f t="shared" ca="1" si="222"/>
        <v>-1.5068093961515072E-2</v>
      </c>
    </row>
    <row r="8639" spans="7:8">
      <c r="G8639">
        <v>8632</v>
      </c>
      <c r="H8639">
        <f t="shared" ca="1" si="222"/>
        <v>4.2271765365664828E-2</v>
      </c>
    </row>
    <row r="8640" spans="7:8">
      <c r="G8640">
        <v>8633</v>
      </c>
      <c r="H8640">
        <f t="shared" ca="1" si="222"/>
        <v>-1.3101749607516353E-2</v>
      </c>
    </row>
    <row r="8641" spans="7:8">
      <c r="G8641">
        <v>8634</v>
      </c>
      <c r="H8641">
        <f t="shared" ca="1" si="222"/>
        <v>-1.4929679880111985E-2</v>
      </c>
    </row>
    <row r="8642" spans="7:8">
      <c r="G8642">
        <v>8635</v>
      </c>
      <c r="H8642">
        <f t="shared" ca="1" si="222"/>
        <v>6.3767664568863498E-3</v>
      </c>
    </row>
    <row r="8643" spans="7:8">
      <c r="G8643">
        <v>8636</v>
      </c>
      <c r="H8643">
        <f t="shared" ca="1" si="222"/>
        <v>-5.5212689980354175E-3</v>
      </c>
    </row>
    <row r="8644" spans="7:8">
      <c r="G8644">
        <v>8637</v>
      </c>
      <c r="H8644">
        <f t="shared" ca="1" si="222"/>
        <v>3.9156783076089281E-2</v>
      </c>
    </row>
    <row r="8645" spans="7:8">
      <c r="G8645">
        <v>8638</v>
      </c>
      <c r="H8645">
        <f t="shared" ca="1" si="222"/>
        <v>-6.0518812936170372E-3</v>
      </c>
    </row>
    <row r="8646" spans="7:8">
      <c r="G8646">
        <v>8639</v>
      </c>
      <c r="H8646">
        <f t="shared" ca="1" si="222"/>
        <v>-7.2120988429905985E-3</v>
      </c>
    </row>
    <row r="8647" spans="7:8">
      <c r="G8647">
        <v>8640</v>
      </c>
      <c r="H8647">
        <f t="shared" ca="1" si="222"/>
        <v>1.1758545719030155E-2</v>
      </c>
    </row>
    <row r="8648" spans="7:8">
      <c r="G8648">
        <v>8641</v>
      </c>
      <c r="H8648">
        <f t="shared" ca="1" si="222"/>
        <v>2.1180508495962872E-2</v>
      </c>
    </row>
    <row r="8649" spans="7:8">
      <c r="G8649">
        <v>8642</v>
      </c>
      <c r="H8649">
        <f t="shared" ref="H8649:H8712" ca="1" si="223">_xlfn.NORM.INV(RAND(),N$9,N$10)</f>
        <v>3.8116237810383015E-2</v>
      </c>
    </row>
    <row r="8650" spans="7:8">
      <c r="G8650">
        <v>8643</v>
      </c>
      <c r="H8650">
        <f t="shared" ca="1" si="223"/>
        <v>1.2063592508877894E-2</v>
      </c>
    </row>
    <row r="8651" spans="7:8">
      <c r="G8651">
        <v>8644</v>
      </c>
      <c r="H8651">
        <f t="shared" ca="1" si="223"/>
        <v>1.6214093463295148E-2</v>
      </c>
    </row>
    <row r="8652" spans="7:8">
      <c r="G8652">
        <v>8645</v>
      </c>
      <c r="H8652">
        <f t="shared" ca="1" si="223"/>
        <v>-2.2863153835317066E-2</v>
      </c>
    </row>
    <row r="8653" spans="7:8">
      <c r="G8653">
        <v>8646</v>
      </c>
      <c r="H8653">
        <f t="shared" ca="1" si="223"/>
        <v>2.3570669300249762E-2</v>
      </c>
    </row>
    <row r="8654" spans="7:8">
      <c r="G8654">
        <v>8647</v>
      </c>
      <c r="H8654">
        <f t="shared" ca="1" si="223"/>
        <v>-1.6612454248878038E-2</v>
      </c>
    </row>
    <row r="8655" spans="7:8">
      <c r="G8655">
        <v>8648</v>
      </c>
      <c r="H8655">
        <f t="shared" ca="1" si="223"/>
        <v>1.1389353111780581E-2</v>
      </c>
    </row>
    <row r="8656" spans="7:8">
      <c r="G8656">
        <v>8649</v>
      </c>
      <c r="H8656">
        <f t="shared" ca="1" si="223"/>
        <v>3.4699095103430111E-2</v>
      </c>
    </row>
    <row r="8657" spans="7:8">
      <c r="G8657">
        <v>8650</v>
      </c>
      <c r="H8657">
        <f t="shared" ca="1" si="223"/>
        <v>-4.0300443937725049E-2</v>
      </c>
    </row>
    <row r="8658" spans="7:8">
      <c r="G8658">
        <v>8651</v>
      </c>
      <c r="H8658">
        <f t="shared" ca="1" si="223"/>
        <v>-1.3247009795179645E-2</v>
      </c>
    </row>
    <row r="8659" spans="7:8">
      <c r="G8659">
        <v>8652</v>
      </c>
      <c r="H8659">
        <f t="shared" ca="1" si="223"/>
        <v>-3.5503012376089126E-2</v>
      </c>
    </row>
    <row r="8660" spans="7:8">
      <c r="G8660">
        <v>8653</v>
      </c>
      <c r="H8660">
        <f t="shared" ca="1" si="223"/>
        <v>-1.418087548423275E-2</v>
      </c>
    </row>
    <row r="8661" spans="7:8">
      <c r="G8661">
        <v>8654</v>
      </c>
      <c r="H8661">
        <f t="shared" ca="1" si="223"/>
        <v>-2.7184087792802982E-2</v>
      </c>
    </row>
    <row r="8662" spans="7:8">
      <c r="G8662">
        <v>8655</v>
      </c>
      <c r="H8662">
        <f t="shared" ca="1" si="223"/>
        <v>1.9863527126980432E-2</v>
      </c>
    </row>
    <row r="8663" spans="7:8">
      <c r="G8663">
        <v>8656</v>
      </c>
      <c r="H8663">
        <f t="shared" ca="1" si="223"/>
        <v>8.4431844256310479E-2</v>
      </c>
    </row>
    <row r="8664" spans="7:8">
      <c r="G8664">
        <v>8657</v>
      </c>
      <c r="H8664">
        <f t="shared" ca="1" si="223"/>
        <v>7.2972956911189031E-3</v>
      </c>
    </row>
    <row r="8665" spans="7:8">
      <c r="G8665">
        <v>8658</v>
      </c>
      <c r="H8665">
        <f t="shared" ca="1" si="223"/>
        <v>-3.0893827983558688E-2</v>
      </c>
    </row>
    <row r="8666" spans="7:8">
      <c r="G8666">
        <v>8659</v>
      </c>
      <c r="H8666">
        <f t="shared" ca="1" si="223"/>
        <v>-3.892869513262031E-2</v>
      </c>
    </row>
    <row r="8667" spans="7:8">
      <c r="G8667">
        <v>8660</v>
      </c>
      <c r="H8667">
        <f t="shared" ca="1" si="223"/>
        <v>-5.8127442482778964E-3</v>
      </c>
    </row>
    <row r="8668" spans="7:8">
      <c r="G8668">
        <v>8661</v>
      </c>
      <c r="H8668">
        <f t="shared" ca="1" si="223"/>
        <v>5.6042128143402398E-2</v>
      </c>
    </row>
    <row r="8669" spans="7:8">
      <c r="G8669">
        <v>8662</v>
      </c>
      <c r="H8669">
        <f t="shared" ca="1" si="223"/>
        <v>-5.6745062280193024E-3</v>
      </c>
    </row>
    <row r="8670" spans="7:8">
      <c r="G8670">
        <v>8663</v>
      </c>
      <c r="H8670">
        <f t="shared" ca="1" si="223"/>
        <v>-1.7048207367304946E-2</v>
      </c>
    </row>
    <row r="8671" spans="7:8">
      <c r="G8671">
        <v>8664</v>
      </c>
      <c r="H8671">
        <f t="shared" ca="1" si="223"/>
        <v>2.3097487927802765E-2</v>
      </c>
    </row>
    <row r="8672" spans="7:8">
      <c r="G8672">
        <v>8665</v>
      </c>
      <c r="H8672">
        <f t="shared" ca="1" si="223"/>
        <v>-3.9870899452687944E-2</v>
      </c>
    </row>
    <row r="8673" spans="7:8">
      <c r="G8673">
        <v>8666</v>
      </c>
      <c r="H8673">
        <f t="shared" ca="1" si="223"/>
        <v>-2.3798527226019408E-2</v>
      </c>
    </row>
    <row r="8674" spans="7:8">
      <c r="G8674">
        <v>8667</v>
      </c>
      <c r="H8674">
        <f t="shared" ca="1" si="223"/>
        <v>2.5935893983526314E-2</v>
      </c>
    </row>
    <row r="8675" spans="7:8">
      <c r="G8675">
        <v>8668</v>
      </c>
      <c r="H8675">
        <f t="shared" ca="1" si="223"/>
        <v>1.6902365339565593E-2</v>
      </c>
    </row>
    <row r="8676" spans="7:8">
      <c r="G8676">
        <v>8669</v>
      </c>
      <c r="H8676">
        <f t="shared" ca="1" si="223"/>
        <v>5.9169969522137246E-2</v>
      </c>
    </row>
    <row r="8677" spans="7:8">
      <c r="G8677">
        <v>8670</v>
      </c>
      <c r="H8677">
        <f t="shared" ca="1" si="223"/>
        <v>-4.8822643860862765E-3</v>
      </c>
    </row>
    <row r="8678" spans="7:8">
      <c r="G8678">
        <v>8671</v>
      </c>
      <c r="H8678">
        <f t="shared" ca="1" si="223"/>
        <v>-1.6733528915151747E-2</v>
      </c>
    </row>
    <row r="8679" spans="7:8">
      <c r="G8679">
        <v>8672</v>
      </c>
      <c r="H8679">
        <f t="shared" ca="1" si="223"/>
        <v>3.4494281004659247E-2</v>
      </c>
    </row>
    <row r="8680" spans="7:8">
      <c r="G8680">
        <v>8673</v>
      </c>
      <c r="H8680">
        <f t="shared" ca="1" si="223"/>
        <v>5.2079774126478247E-2</v>
      </c>
    </row>
    <row r="8681" spans="7:8">
      <c r="G8681">
        <v>8674</v>
      </c>
      <c r="H8681">
        <f t="shared" ca="1" si="223"/>
        <v>-1.1987581154605466E-2</v>
      </c>
    </row>
    <row r="8682" spans="7:8">
      <c r="G8682">
        <v>8675</v>
      </c>
      <c r="H8682">
        <f t="shared" ca="1" si="223"/>
        <v>-1.2409820427492359E-4</v>
      </c>
    </row>
    <row r="8683" spans="7:8">
      <c r="G8683">
        <v>8676</v>
      </c>
      <c r="H8683">
        <f t="shared" ca="1" si="223"/>
        <v>3.8101642009985406E-2</v>
      </c>
    </row>
    <row r="8684" spans="7:8">
      <c r="G8684">
        <v>8677</v>
      </c>
      <c r="H8684">
        <f t="shared" ca="1" si="223"/>
        <v>-1.2061277128719346E-3</v>
      </c>
    </row>
    <row r="8685" spans="7:8">
      <c r="G8685">
        <v>8678</v>
      </c>
      <c r="H8685">
        <f t="shared" ca="1" si="223"/>
        <v>4.734545381679825E-2</v>
      </c>
    </row>
    <row r="8686" spans="7:8">
      <c r="G8686">
        <v>8679</v>
      </c>
      <c r="H8686">
        <f t="shared" ca="1" si="223"/>
        <v>2.9346471053912106E-2</v>
      </c>
    </row>
    <row r="8687" spans="7:8">
      <c r="G8687">
        <v>8680</v>
      </c>
      <c r="H8687">
        <f t="shared" ca="1" si="223"/>
        <v>-1.456955623131354E-3</v>
      </c>
    </row>
    <row r="8688" spans="7:8">
      <c r="G8688">
        <v>8681</v>
      </c>
      <c r="H8688">
        <f t="shared" ca="1" si="223"/>
        <v>4.7662873044759394E-3</v>
      </c>
    </row>
    <row r="8689" spans="7:8">
      <c r="G8689">
        <v>8682</v>
      </c>
      <c r="H8689">
        <f t="shared" ca="1" si="223"/>
        <v>-1.0181763523994483E-2</v>
      </c>
    </row>
    <row r="8690" spans="7:8">
      <c r="G8690">
        <v>8683</v>
      </c>
      <c r="H8690">
        <f t="shared" ca="1" si="223"/>
        <v>-6.0917394116823932E-2</v>
      </c>
    </row>
    <row r="8691" spans="7:8">
      <c r="G8691">
        <v>8684</v>
      </c>
      <c r="H8691">
        <f t="shared" ca="1" si="223"/>
        <v>-2.8770437065831207E-3</v>
      </c>
    </row>
    <row r="8692" spans="7:8">
      <c r="G8692">
        <v>8685</v>
      </c>
      <c r="H8692">
        <f t="shared" ca="1" si="223"/>
        <v>2.07991744123983E-2</v>
      </c>
    </row>
    <row r="8693" spans="7:8">
      <c r="G8693">
        <v>8686</v>
      </c>
      <c r="H8693">
        <f t="shared" ca="1" si="223"/>
        <v>-5.8608240833188316E-2</v>
      </c>
    </row>
    <row r="8694" spans="7:8">
      <c r="G8694">
        <v>8687</v>
      </c>
      <c r="H8694">
        <f t="shared" ca="1" si="223"/>
        <v>-1.7352335384975548E-2</v>
      </c>
    </row>
    <row r="8695" spans="7:8">
      <c r="G8695">
        <v>8688</v>
      </c>
      <c r="H8695">
        <f t="shared" ca="1" si="223"/>
        <v>2.455046559475034E-2</v>
      </c>
    </row>
    <row r="8696" spans="7:8">
      <c r="G8696">
        <v>8689</v>
      </c>
      <c r="H8696">
        <f t="shared" ca="1" si="223"/>
        <v>4.8245691816063578E-2</v>
      </c>
    </row>
    <row r="8697" spans="7:8">
      <c r="G8697">
        <v>8690</v>
      </c>
      <c r="H8697">
        <f t="shared" ca="1" si="223"/>
        <v>-1.0657162711860768E-2</v>
      </c>
    </row>
    <row r="8698" spans="7:8">
      <c r="G8698">
        <v>8691</v>
      </c>
      <c r="H8698">
        <f t="shared" ca="1" si="223"/>
        <v>2.3235977201116989E-2</v>
      </c>
    </row>
    <row r="8699" spans="7:8">
      <c r="G8699">
        <v>8692</v>
      </c>
      <c r="H8699">
        <f t="shared" ca="1" si="223"/>
        <v>-6.8035707813159478E-3</v>
      </c>
    </row>
    <row r="8700" spans="7:8">
      <c r="G8700">
        <v>8693</v>
      </c>
      <c r="H8700">
        <f t="shared" ca="1" si="223"/>
        <v>-2.6792521504349565E-2</v>
      </c>
    </row>
    <row r="8701" spans="7:8">
      <c r="G8701">
        <v>8694</v>
      </c>
      <c r="H8701">
        <f t="shared" ca="1" si="223"/>
        <v>1.6879970541165759E-2</v>
      </c>
    </row>
    <row r="8702" spans="7:8">
      <c r="G8702">
        <v>8695</v>
      </c>
      <c r="H8702">
        <f t="shared" ca="1" si="223"/>
        <v>-6.4009673049818206E-3</v>
      </c>
    </row>
    <row r="8703" spans="7:8">
      <c r="G8703">
        <v>8696</v>
      </c>
      <c r="H8703">
        <f t="shared" ca="1" si="223"/>
        <v>7.702222530899778E-3</v>
      </c>
    </row>
    <row r="8704" spans="7:8">
      <c r="G8704">
        <v>8697</v>
      </c>
      <c r="H8704">
        <f t="shared" ca="1" si="223"/>
        <v>9.3669933428893164E-3</v>
      </c>
    </row>
    <row r="8705" spans="7:8">
      <c r="G8705">
        <v>8698</v>
      </c>
      <c r="H8705">
        <f t="shared" ca="1" si="223"/>
        <v>9.804930747830393E-3</v>
      </c>
    </row>
    <row r="8706" spans="7:8">
      <c r="G8706">
        <v>8699</v>
      </c>
      <c r="H8706">
        <f t="shared" ca="1" si="223"/>
        <v>-2.8836903352617984E-2</v>
      </c>
    </row>
    <row r="8707" spans="7:8">
      <c r="G8707">
        <v>8700</v>
      </c>
      <c r="H8707">
        <f t="shared" ca="1" si="223"/>
        <v>-1.9032620859616985E-2</v>
      </c>
    </row>
    <row r="8708" spans="7:8">
      <c r="G8708">
        <v>8701</v>
      </c>
      <c r="H8708">
        <f t="shared" ca="1" si="223"/>
        <v>-6.9258040752691985E-2</v>
      </c>
    </row>
    <row r="8709" spans="7:8">
      <c r="G8709">
        <v>8702</v>
      </c>
      <c r="H8709">
        <f t="shared" ca="1" si="223"/>
        <v>7.1817144168659459E-3</v>
      </c>
    </row>
    <row r="8710" spans="7:8">
      <c r="G8710">
        <v>8703</v>
      </c>
      <c r="H8710">
        <f t="shared" ca="1" si="223"/>
        <v>2.0691376841770359E-2</v>
      </c>
    </row>
    <row r="8711" spans="7:8">
      <c r="G8711">
        <v>8704</v>
      </c>
      <c r="H8711">
        <f t="shared" ca="1" si="223"/>
        <v>-3.2425736005050887E-2</v>
      </c>
    </row>
    <row r="8712" spans="7:8">
      <c r="G8712">
        <v>8705</v>
      </c>
      <c r="H8712">
        <f t="shared" ca="1" si="223"/>
        <v>7.3146940293209589E-2</v>
      </c>
    </row>
    <row r="8713" spans="7:8">
      <c r="G8713">
        <v>8706</v>
      </c>
      <c r="H8713">
        <f t="shared" ref="H8713:H8776" ca="1" si="224">_xlfn.NORM.INV(RAND(),N$9,N$10)</f>
        <v>6.0023440175382969E-2</v>
      </c>
    </row>
    <row r="8714" spans="7:8">
      <c r="G8714">
        <v>8707</v>
      </c>
      <c r="H8714">
        <f t="shared" ca="1" si="224"/>
        <v>8.3005743590297901E-2</v>
      </c>
    </row>
    <row r="8715" spans="7:8">
      <c r="G8715">
        <v>8708</v>
      </c>
      <c r="H8715">
        <f t="shared" ca="1" si="224"/>
        <v>-6.330472318288706E-2</v>
      </c>
    </row>
    <row r="8716" spans="7:8">
      <c r="G8716">
        <v>8709</v>
      </c>
      <c r="H8716">
        <f t="shared" ca="1" si="224"/>
        <v>2.3839757491488318E-2</v>
      </c>
    </row>
    <row r="8717" spans="7:8">
      <c r="G8717">
        <v>8710</v>
      </c>
      <c r="H8717">
        <f t="shared" ca="1" si="224"/>
        <v>2.1197262782725129E-2</v>
      </c>
    </row>
    <row r="8718" spans="7:8">
      <c r="G8718">
        <v>8711</v>
      </c>
      <c r="H8718">
        <f t="shared" ca="1" si="224"/>
        <v>-5.9488162700205689E-2</v>
      </c>
    </row>
    <row r="8719" spans="7:8">
      <c r="G8719">
        <v>8712</v>
      </c>
      <c r="H8719">
        <f t="shared" ca="1" si="224"/>
        <v>2.5433973130644452E-2</v>
      </c>
    </row>
    <row r="8720" spans="7:8">
      <c r="G8720">
        <v>8713</v>
      </c>
      <c r="H8720">
        <f t="shared" ca="1" si="224"/>
        <v>1.1933254585063321E-2</v>
      </c>
    </row>
    <row r="8721" spans="7:8">
      <c r="G8721">
        <v>8714</v>
      </c>
      <c r="H8721">
        <f t="shared" ca="1" si="224"/>
        <v>1.5845278647819334E-2</v>
      </c>
    </row>
    <row r="8722" spans="7:8">
      <c r="G8722">
        <v>8715</v>
      </c>
      <c r="H8722">
        <f t="shared" ca="1" si="224"/>
        <v>-3.4448631171091648E-2</v>
      </c>
    </row>
    <row r="8723" spans="7:8">
      <c r="G8723">
        <v>8716</v>
      </c>
      <c r="H8723">
        <f t="shared" ca="1" si="224"/>
        <v>7.7608900719431636E-3</v>
      </c>
    </row>
    <row r="8724" spans="7:8">
      <c r="G8724">
        <v>8717</v>
      </c>
      <c r="H8724">
        <f t="shared" ca="1" si="224"/>
        <v>3.3147883006519087E-2</v>
      </c>
    </row>
    <row r="8725" spans="7:8">
      <c r="G8725">
        <v>8718</v>
      </c>
      <c r="H8725">
        <f t="shared" ca="1" si="224"/>
        <v>-3.6913901046577081E-2</v>
      </c>
    </row>
    <row r="8726" spans="7:8">
      <c r="G8726">
        <v>8719</v>
      </c>
      <c r="H8726">
        <f t="shared" ca="1" si="224"/>
        <v>-4.1472177222370198E-2</v>
      </c>
    </row>
    <row r="8727" spans="7:8">
      <c r="G8727">
        <v>8720</v>
      </c>
      <c r="H8727">
        <f t="shared" ca="1" si="224"/>
        <v>2.2610610826801294E-2</v>
      </c>
    </row>
    <row r="8728" spans="7:8">
      <c r="G8728">
        <v>8721</v>
      </c>
      <c r="H8728">
        <f t="shared" ca="1" si="224"/>
        <v>2.4053026259538878E-2</v>
      </c>
    </row>
    <row r="8729" spans="7:8">
      <c r="G8729">
        <v>8722</v>
      </c>
      <c r="H8729">
        <f t="shared" ca="1" si="224"/>
        <v>1.0889410613241571E-3</v>
      </c>
    </row>
    <row r="8730" spans="7:8">
      <c r="G8730">
        <v>8723</v>
      </c>
      <c r="H8730">
        <f t="shared" ca="1" si="224"/>
        <v>-8.4863049089296635E-2</v>
      </c>
    </row>
    <row r="8731" spans="7:8">
      <c r="G8731">
        <v>8724</v>
      </c>
      <c r="H8731">
        <f t="shared" ca="1" si="224"/>
        <v>-1.0298844044442264E-2</v>
      </c>
    </row>
    <row r="8732" spans="7:8">
      <c r="G8732">
        <v>8725</v>
      </c>
      <c r="H8732">
        <f t="shared" ca="1" si="224"/>
        <v>4.5179931913390502E-2</v>
      </c>
    </row>
    <row r="8733" spans="7:8">
      <c r="G8733">
        <v>8726</v>
      </c>
      <c r="H8733">
        <f t="shared" ca="1" si="224"/>
        <v>5.1449312920362228E-2</v>
      </c>
    </row>
    <row r="8734" spans="7:8">
      <c r="G8734">
        <v>8727</v>
      </c>
      <c r="H8734">
        <f t="shared" ca="1" si="224"/>
        <v>-5.4259739968542256E-3</v>
      </c>
    </row>
    <row r="8735" spans="7:8">
      <c r="G8735">
        <v>8728</v>
      </c>
      <c r="H8735">
        <f t="shared" ca="1" si="224"/>
        <v>3.489616746008279E-2</v>
      </c>
    </row>
    <row r="8736" spans="7:8">
      <c r="G8736">
        <v>8729</v>
      </c>
      <c r="H8736">
        <f t="shared" ca="1" si="224"/>
        <v>-5.2676913745479861E-3</v>
      </c>
    </row>
    <row r="8737" spans="7:8">
      <c r="G8737">
        <v>8730</v>
      </c>
      <c r="H8737">
        <f t="shared" ca="1" si="224"/>
        <v>-6.5556748386859775E-3</v>
      </c>
    </row>
    <row r="8738" spans="7:8">
      <c r="G8738">
        <v>8731</v>
      </c>
      <c r="H8738">
        <f t="shared" ca="1" si="224"/>
        <v>2.4773821143325714E-2</v>
      </c>
    </row>
    <row r="8739" spans="7:8">
      <c r="G8739">
        <v>8732</v>
      </c>
      <c r="H8739">
        <f t="shared" ca="1" si="224"/>
        <v>-4.1920483861601826E-2</v>
      </c>
    </row>
    <row r="8740" spans="7:8">
      <c r="G8740">
        <v>8733</v>
      </c>
      <c r="H8740">
        <f t="shared" ca="1" si="224"/>
        <v>-1.7171826504897864E-2</v>
      </c>
    </row>
    <row r="8741" spans="7:8">
      <c r="G8741">
        <v>8734</v>
      </c>
      <c r="H8741">
        <f t="shared" ca="1" si="224"/>
        <v>-2.0197606580313738E-2</v>
      </c>
    </row>
    <row r="8742" spans="7:8">
      <c r="G8742">
        <v>8735</v>
      </c>
      <c r="H8742">
        <f t="shared" ca="1" si="224"/>
        <v>-3.7065226388647739E-2</v>
      </c>
    </row>
    <row r="8743" spans="7:8">
      <c r="G8743">
        <v>8736</v>
      </c>
      <c r="H8743">
        <f t="shared" ca="1" si="224"/>
        <v>2.6381663974697152E-2</v>
      </c>
    </row>
    <row r="8744" spans="7:8">
      <c r="G8744">
        <v>8737</v>
      </c>
      <c r="H8744">
        <f t="shared" ca="1" si="224"/>
        <v>5.401260617161107E-2</v>
      </c>
    </row>
    <row r="8745" spans="7:8">
      <c r="G8745">
        <v>8738</v>
      </c>
      <c r="H8745">
        <f t="shared" ca="1" si="224"/>
        <v>-2.919640736453066E-2</v>
      </c>
    </row>
    <row r="8746" spans="7:8">
      <c r="G8746">
        <v>8739</v>
      </c>
      <c r="H8746">
        <f t="shared" ca="1" si="224"/>
        <v>-6.7231535685688626E-2</v>
      </c>
    </row>
    <row r="8747" spans="7:8">
      <c r="G8747">
        <v>8740</v>
      </c>
      <c r="H8747">
        <f t="shared" ca="1" si="224"/>
        <v>-3.097601332543936E-2</v>
      </c>
    </row>
    <row r="8748" spans="7:8">
      <c r="G8748">
        <v>8741</v>
      </c>
      <c r="H8748">
        <f t="shared" ca="1" si="224"/>
        <v>-4.3059746257893073E-3</v>
      </c>
    </row>
    <row r="8749" spans="7:8">
      <c r="G8749">
        <v>8742</v>
      </c>
      <c r="H8749">
        <f t="shared" ca="1" si="224"/>
        <v>8.1221472390566631E-3</v>
      </c>
    </row>
    <row r="8750" spans="7:8">
      <c r="G8750">
        <v>8743</v>
      </c>
      <c r="H8750">
        <f t="shared" ca="1" si="224"/>
        <v>-2.2263279457822405E-2</v>
      </c>
    </row>
    <row r="8751" spans="7:8">
      <c r="G8751">
        <v>8744</v>
      </c>
      <c r="H8751">
        <f t="shared" ca="1" si="224"/>
        <v>-2.5287230221207001E-2</v>
      </c>
    </row>
    <row r="8752" spans="7:8">
      <c r="G8752">
        <v>8745</v>
      </c>
      <c r="H8752">
        <f t="shared" ca="1" si="224"/>
        <v>-1.6576148332315795E-2</v>
      </c>
    </row>
    <row r="8753" spans="7:8">
      <c r="G8753">
        <v>8746</v>
      </c>
      <c r="H8753">
        <f t="shared" ca="1" si="224"/>
        <v>1.8820488479082527E-2</v>
      </c>
    </row>
    <row r="8754" spans="7:8">
      <c r="G8754">
        <v>8747</v>
      </c>
      <c r="H8754">
        <f t="shared" ca="1" si="224"/>
        <v>2.7392113993530493E-2</v>
      </c>
    </row>
    <row r="8755" spans="7:8">
      <c r="G8755">
        <v>8748</v>
      </c>
      <c r="H8755">
        <f t="shared" ca="1" si="224"/>
        <v>-1.6548078399468022E-2</v>
      </c>
    </row>
    <row r="8756" spans="7:8">
      <c r="G8756">
        <v>8749</v>
      </c>
      <c r="H8756">
        <f t="shared" ca="1" si="224"/>
        <v>-3.0243905360812926E-2</v>
      </c>
    </row>
    <row r="8757" spans="7:8">
      <c r="G8757">
        <v>8750</v>
      </c>
      <c r="H8757">
        <f t="shared" ca="1" si="224"/>
        <v>3.2652405069189705E-2</v>
      </c>
    </row>
    <row r="8758" spans="7:8">
      <c r="G8758">
        <v>8751</v>
      </c>
      <c r="H8758">
        <f t="shared" ca="1" si="224"/>
        <v>-1.0010857597594649E-2</v>
      </c>
    </row>
    <row r="8759" spans="7:8">
      <c r="G8759">
        <v>8752</v>
      </c>
      <c r="H8759">
        <f t="shared" ca="1" si="224"/>
        <v>6.0484084984771432E-2</v>
      </c>
    </row>
    <row r="8760" spans="7:8">
      <c r="G8760">
        <v>8753</v>
      </c>
      <c r="H8760">
        <f t="shared" ca="1" si="224"/>
        <v>-1.2027588679889923E-2</v>
      </c>
    </row>
    <row r="8761" spans="7:8">
      <c r="G8761">
        <v>8754</v>
      </c>
      <c r="H8761">
        <f t="shared" ca="1" si="224"/>
        <v>7.9666747887692669E-3</v>
      </c>
    </row>
    <row r="8762" spans="7:8">
      <c r="G8762">
        <v>8755</v>
      </c>
      <c r="H8762">
        <f t="shared" ca="1" si="224"/>
        <v>6.7956878888359154E-3</v>
      </c>
    </row>
    <row r="8763" spans="7:8">
      <c r="G8763">
        <v>8756</v>
      </c>
      <c r="H8763">
        <f t="shared" ca="1" si="224"/>
        <v>-6.4164950780600978E-3</v>
      </c>
    </row>
    <row r="8764" spans="7:8">
      <c r="G8764">
        <v>8757</v>
      </c>
      <c r="H8764">
        <f t="shared" ca="1" si="224"/>
        <v>4.1612397231350032E-2</v>
      </c>
    </row>
    <row r="8765" spans="7:8">
      <c r="G8765">
        <v>8758</v>
      </c>
      <c r="H8765">
        <f t="shared" ca="1" si="224"/>
        <v>1.8581999142888578E-2</v>
      </c>
    </row>
    <row r="8766" spans="7:8">
      <c r="G8766">
        <v>8759</v>
      </c>
      <c r="H8766">
        <f t="shared" ca="1" si="224"/>
        <v>3.9250868072467186E-2</v>
      </c>
    </row>
    <row r="8767" spans="7:8">
      <c r="G8767">
        <v>8760</v>
      </c>
      <c r="H8767">
        <f t="shared" ca="1" si="224"/>
        <v>-1.698332346850099E-2</v>
      </c>
    </row>
    <row r="8768" spans="7:8">
      <c r="G8768">
        <v>8761</v>
      </c>
      <c r="H8768">
        <f t="shared" ca="1" si="224"/>
        <v>-4.7850597567689723E-2</v>
      </c>
    </row>
    <row r="8769" spans="7:8">
      <c r="G8769">
        <v>8762</v>
      </c>
      <c r="H8769">
        <f t="shared" ca="1" si="224"/>
        <v>-7.2666778452541965E-3</v>
      </c>
    </row>
    <row r="8770" spans="7:8">
      <c r="G8770">
        <v>8763</v>
      </c>
      <c r="H8770">
        <f t="shared" ca="1" si="224"/>
        <v>-3.0093108005284024E-2</v>
      </c>
    </row>
    <row r="8771" spans="7:8">
      <c r="G8771">
        <v>8764</v>
      </c>
      <c r="H8771">
        <f t="shared" ca="1" si="224"/>
        <v>-1.1144801585957022E-2</v>
      </c>
    </row>
    <row r="8772" spans="7:8">
      <c r="G8772">
        <v>8765</v>
      </c>
      <c r="H8772">
        <f t="shared" ca="1" si="224"/>
        <v>3.7825599556834087E-2</v>
      </c>
    </row>
    <row r="8773" spans="7:8">
      <c r="G8773">
        <v>8766</v>
      </c>
      <c r="H8773">
        <f t="shared" ca="1" si="224"/>
        <v>5.7540891017613324E-2</v>
      </c>
    </row>
    <row r="8774" spans="7:8">
      <c r="G8774">
        <v>8767</v>
      </c>
      <c r="H8774">
        <f t="shared" ca="1" si="224"/>
        <v>-5.4703471763899014E-3</v>
      </c>
    </row>
    <row r="8775" spans="7:8">
      <c r="G8775">
        <v>8768</v>
      </c>
      <c r="H8775">
        <f t="shared" ca="1" si="224"/>
        <v>-2.3728808342576246E-2</v>
      </c>
    </row>
    <row r="8776" spans="7:8">
      <c r="G8776">
        <v>8769</v>
      </c>
      <c r="H8776">
        <f t="shared" ca="1" si="224"/>
        <v>-2.4390113958930742E-2</v>
      </c>
    </row>
    <row r="8777" spans="7:8">
      <c r="G8777">
        <v>8770</v>
      </c>
      <c r="H8777">
        <f t="shared" ref="H8777:H8840" ca="1" si="225">_xlfn.NORM.INV(RAND(),N$9,N$10)</f>
        <v>-6.7168322235457954E-3</v>
      </c>
    </row>
    <row r="8778" spans="7:8">
      <c r="G8778">
        <v>8771</v>
      </c>
      <c r="H8778">
        <f t="shared" ca="1" si="225"/>
        <v>1.9418067088289144E-2</v>
      </c>
    </row>
    <row r="8779" spans="7:8">
      <c r="G8779">
        <v>8772</v>
      </c>
      <c r="H8779">
        <f t="shared" ca="1" si="225"/>
        <v>-8.7564285089623078E-2</v>
      </c>
    </row>
    <row r="8780" spans="7:8">
      <c r="G8780">
        <v>8773</v>
      </c>
      <c r="H8780">
        <f t="shared" ca="1" si="225"/>
        <v>1.0304526744095143E-2</v>
      </c>
    </row>
    <row r="8781" spans="7:8">
      <c r="G8781">
        <v>8774</v>
      </c>
      <c r="H8781">
        <f t="shared" ca="1" si="225"/>
        <v>-8.7890519033400217E-3</v>
      </c>
    </row>
    <row r="8782" spans="7:8">
      <c r="G8782">
        <v>8775</v>
      </c>
      <c r="H8782">
        <f t="shared" ca="1" si="225"/>
        <v>-9.0848841125866255E-3</v>
      </c>
    </row>
    <row r="8783" spans="7:8">
      <c r="G8783">
        <v>8776</v>
      </c>
      <c r="H8783">
        <f t="shared" ca="1" si="225"/>
        <v>2.993742963196809E-2</v>
      </c>
    </row>
    <row r="8784" spans="7:8">
      <c r="G8784">
        <v>8777</v>
      </c>
      <c r="H8784">
        <f t="shared" ca="1" si="225"/>
        <v>-8.3536361913056495E-3</v>
      </c>
    </row>
    <row r="8785" spans="7:8">
      <c r="G8785">
        <v>8778</v>
      </c>
      <c r="H8785">
        <f t="shared" ca="1" si="225"/>
        <v>-5.1517370939925089E-2</v>
      </c>
    </row>
    <row r="8786" spans="7:8">
      <c r="G8786">
        <v>8779</v>
      </c>
      <c r="H8786">
        <f t="shared" ca="1" si="225"/>
        <v>-3.7424628080796373E-3</v>
      </c>
    </row>
    <row r="8787" spans="7:8">
      <c r="G8787">
        <v>8780</v>
      </c>
      <c r="H8787">
        <f t="shared" ca="1" si="225"/>
        <v>-3.8739278417621884E-2</v>
      </c>
    </row>
    <row r="8788" spans="7:8">
      <c r="G8788">
        <v>8781</v>
      </c>
      <c r="H8788">
        <f t="shared" ca="1" si="225"/>
        <v>-1.7005923508883209E-2</v>
      </c>
    </row>
    <row r="8789" spans="7:8">
      <c r="G8789">
        <v>8782</v>
      </c>
      <c r="H8789">
        <f t="shared" ca="1" si="225"/>
        <v>2.3825366554154362E-2</v>
      </c>
    </row>
    <row r="8790" spans="7:8">
      <c r="G8790">
        <v>8783</v>
      </c>
      <c r="H8790">
        <f t="shared" ca="1" si="225"/>
        <v>5.998153139973917E-2</v>
      </c>
    </row>
    <row r="8791" spans="7:8">
      <c r="G8791">
        <v>8784</v>
      </c>
      <c r="H8791">
        <f t="shared" ca="1" si="225"/>
        <v>4.2122515980487572E-2</v>
      </c>
    </row>
    <row r="8792" spans="7:8">
      <c r="G8792">
        <v>8785</v>
      </c>
      <c r="H8792">
        <f t="shared" ca="1" si="225"/>
        <v>-4.3967978767041746E-3</v>
      </c>
    </row>
    <row r="8793" spans="7:8">
      <c r="G8793">
        <v>8786</v>
      </c>
      <c r="H8793">
        <f t="shared" ca="1" si="225"/>
        <v>-2.9644596680042461E-3</v>
      </c>
    </row>
    <row r="8794" spans="7:8">
      <c r="G8794">
        <v>8787</v>
      </c>
      <c r="H8794">
        <f t="shared" ca="1" si="225"/>
        <v>-3.2239857097276253E-2</v>
      </c>
    </row>
    <row r="8795" spans="7:8">
      <c r="G8795">
        <v>8788</v>
      </c>
      <c r="H8795">
        <f t="shared" ca="1" si="225"/>
        <v>8.2651110369594064E-2</v>
      </c>
    </row>
    <row r="8796" spans="7:8">
      <c r="G8796">
        <v>8789</v>
      </c>
      <c r="H8796">
        <f t="shared" ca="1" si="225"/>
        <v>1.2728823043678854E-2</v>
      </c>
    </row>
    <row r="8797" spans="7:8">
      <c r="G8797">
        <v>8790</v>
      </c>
      <c r="H8797">
        <f t="shared" ca="1" si="225"/>
        <v>-4.550911047878399E-2</v>
      </c>
    </row>
    <row r="8798" spans="7:8">
      <c r="G8798">
        <v>8791</v>
      </c>
      <c r="H8798">
        <f t="shared" ca="1" si="225"/>
        <v>-4.6786193111563977E-2</v>
      </c>
    </row>
    <row r="8799" spans="7:8">
      <c r="G8799">
        <v>8792</v>
      </c>
      <c r="H8799">
        <f t="shared" ca="1" si="225"/>
        <v>6.8630859501867527E-3</v>
      </c>
    </row>
    <row r="8800" spans="7:8">
      <c r="G8800">
        <v>8793</v>
      </c>
      <c r="H8800">
        <f t="shared" ca="1" si="225"/>
        <v>-3.695666734625868E-2</v>
      </c>
    </row>
    <row r="8801" spans="7:8">
      <c r="G8801">
        <v>8794</v>
      </c>
      <c r="H8801">
        <f t="shared" ca="1" si="225"/>
        <v>-8.690969562632371E-3</v>
      </c>
    </row>
    <row r="8802" spans="7:8">
      <c r="G8802">
        <v>8795</v>
      </c>
      <c r="H8802">
        <f t="shared" ca="1" si="225"/>
        <v>-7.5097180458484694E-3</v>
      </c>
    </row>
    <row r="8803" spans="7:8">
      <c r="G8803">
        <v>8796</v>
      </c>
      <c r="H8803">
        <f t="shared" ca="1" si="225"/>
        <v>7.1893331754340914E-2</v>
      </c>
    </row>
    <row r="8804" spans="7:8">
      <c r="G8804">
        <v>8797</v>
      </c>
      <c r="H8804">
        <f t="shared" ca="1" si="225"/>
        <v>3.423468307066508E-2</v>
      </c>
    </row>
    <row r="8805" spans="7:8">
      <c r="G8805">
        <v>8798</v>
      </c>
      <c r="H8805">
        <f t="shared" ca="1" si="225"/>
        <v>3.1905317021610875E-2</v>
      </c>
    </row>
    <row r="8806" spans="7:8">
      <c r="G8806">
        <v>8799</v>
      </c>
      <c r="H8806">
        <f t="shared" ca="1" si="225"/>
        <v>-3.0273273099787622E-2</v>
      </c>
    </row>
    <row r="8807" spans="7:8">
      <c r="G8807">
        <v>8800</v>
      </c>
      <c r="H8807">
        <f t="shared" ca="1" si="225"/>
        <v>-5.613202221357981E-2</v>
      </c>
    </row>
    <row r="8808" spans="7:8">
      <c r="G8808">
        <v>8801</v>
      </c>
      <c r="H8808">
        <f t="shared" ca="1" si="225"/>
        <v>-1.1974534584105061E-2</v>
      </c>
    </row>
    <row r="8809" spans="7:8">
      <c r="G8809">
        <v>8802</v>
      </c>
      <c r="H8809">
        <f t="shared" ca="1" si="225"/>
        <v>2.4912869669481722E-3</v>
      </c>
    </row>
    <row r="8810" spans="7:8">
      <c r="G8810">
        <v>8803</v>
      </c>
      <c r="H8810">
        <f t="shared" ca="1" si="225"/>
        <v>-5.9549924543611479E-2</v>
      </c>
    </row>
    <row r="8811" spans="7:8">
      <c r="G8811">
        <v>8804</v>
      </c>
      <c r="H8811">
        <f t="shared" ca="1" si="225"/>
        <v>7.335600679928631E-3</v>
      </c>
    </row>
    <row r="8812" spans="7:8">
      <c r="G8812">
        <v>8805</v>
      </c>
      <c r="H8812">
        <f t="shared" ca="1" si="225"/>
        <v>-1.7036504652952863E-2</v>
      </c>
    </row>
    <row r="8813" spans="7:8">
      <c r="G8813">
        <v>8806</v>
      </c>
      <c r="H8813">
        <f t="shared" ca="1" si="225"/>
        <v>-4.3005309231006353E-3</v>
      </c>
    </row>
    <row r="8814" spans="7:8">
      <c r="G8814">
        <v>8807</v>
      </c>
      <c r="H8814">
        <f t="shared" ca="1" si="225"/>
        <v>2.4258619833807418E-2</v>
      </c>
    </row>
    <row r="8815" spans="7:8">
      <c r="G8815">
        <v>8808</v>
      </c>
      <c r="H8815">
        <f t="shared" ca="1" si="225"/>
        <v>1.7170558552257034E-2</v>
      </c>
    </row>
    <row r="8816" spans="7:8">
      <c r="G8816">
        <v>8809</v>
      </c>
      <c r="H8816">
        <f t="shared" ca="1" si="225"/>
        <v>-3.2471102839321249E-3</v>
      </c>
    </row>
    <row r="8817" spans="7:8">
      <c r="G8817">
        <v>8810</v>
      </c>
      <c r="H8817">
        <f t="shared" ca="1" si="225"/>
        <v>3.717323930623332E-2</v>
      </c>
    </row>
    <row r="8818" spans="7:8">
      <c r="G8818">
        <v>8811</v>
      </c>
      <c r="H8818">
        <f t="shared" ca="1" si="225"/>
        <v>-8.0968710476853299E-3</v>
      </c>
    </row>
    <row r="8819" spans="7:8">
      <c r="G8819">
        <v>8812</v>
      </c>
      <c r="H8819">
        <f t="shared" ca="1" si="225"/>
        <v>2.6718734858045424E-2</v>
      </c>
    </row>
    <row r="8820" spans="7:8">
      <c r="G8820">
        <v>8813</v>
      </c>
      <c r="H8820">
        <f t="shared" ca="1" si="225"/>
        <v>-1.1007408551518395E-2</v>
      </c>
    </row>
    <row r="8821" spans="7:8">
      <c r="G8821">
        <v>8814</v>
      </c>
      <c r="H8821">
        <f t="shared" ca="1" si="225"/>
        <v>2.1414979783469885E-3</v>
      </c>
    </row>
    <row r="8822" spans="7:8">
      <c r="G8822">
        <v>8815</v>
      </c>
      <c r="H8822">
        <f t="shared" ca="1" si="225"/>
        <v>-2.6287522760027032E-2</v>
      </c>
    </row>
    <row r="8823" spans="7:8">
      <c r="G8823">
        <v>8816</v>
      </c>
      <c r="H8823">
        <f t="shared" ca="1" si="225"/>
        <v>7.1359646964700124E-2</v>
      </c>
    </row>
    <row r="8824" spans="7:8">
      <c r="G8824">
        <v>8817</v>
      </c>
      <c r="H8824">
        <f t="shared" ca="1" si="225"/>
        <v>2.0972731716840845E-2</v>
      </c>
    </row>
    <row r="8825" spans="7:8">
      <c r="G8825">
        <v>8818</v>
      </c>
      <c r="H8825">
        <f t="shared" ca="1" si="225"/>
        <v>-4.1904667536958679E-2</v>
      </c>
    </row>
    <row r="8826" spans="7:8">
      <c r="G8826">
        <v>8819</v>
      </c>
      <c r="H8826">
        <f t="shared" ca="1" si="225"/>
        <v>-1.0209093452782533E-2</v>
      </c>
    </row>
    <row r="8827" spans="7:8">
      <c r="G8827">
        <v>8820</v>
      </c>
      <c r="H8827">
        <f t="shared" ca="1" si="225"/>
        <v>-2.3024794392420691E-2</v>
      </c>
    </row>
    <row r="8828" spans="7:8">
      <c r="G8828">
        <v>8821</v>
      </c>
      <c r="H8828">
        <f t="shared" ca="1" si="225"/>
        <v>2.2488627821640926E-2</v>
      </c>
    </row>
    <row r="8829" spans="7:8">
      <c r="G8829">
        <v>8822</v>
      </c>
      <c r="H8829">
        <f t="shared" ca="1" si="225"/>
        <v>-3.9503028022573458E-3</v>
      </c>
    </row>
    <row r="8830" spans="7:8">
      <c r="G8830">
        <v>8823</v>
      </c>
      <c r="H8830">
        <f t="shared" ca="1" si="225"/>
        <v>4.6479614717089132E-4</v>
      </c>
    </row>
    <row r="8831" spans="7:8">
      <c r="G8831">
        <v>8824</v>
      </c>
      <c r="H8831">
        <f t="shared" ca="1" si="225"/>
        <v>5.3366561804582602E-2</v>
      </c>
    </row>
    <row r="8832" spans="7:8">
      <c r="G8832">
        <v>8825</v>
      </c>
      <c r="H8832">
        <f t="shared" ca="1" si="225"/>
        <v>-2.2503554197367267E-2</v>
      </c>
    </row>
    <row r="8833" spans="7:8">
      <c r="G8833">
        <v>8826</v>
      </c>
      <c r="H8833">
        <f t="shared" ca="1" si="225"/>
        <v>2.8581111930724552E-2</v>
      </c>
    </row>
    <row r="8834" spans="7:8">
      <c r="G8834">
        <v>8827</v>
      </c>
      <c r="H8834">
        <f t="shared" ca="1" si="225"/>
        <v>1.9657880752302192E-3</v>
      </c>
    </row>
    <row r="8835" spans="7:8">
      <c r="G8835">
        <v>8828</v>
      </c>
      <c r="H8835">
        <f t="shared" ca="1" si="225"/>
        <v>1.4673417160316841E-2</v>
      </c>
    </row>
    <row r="8836" spans="7:8">
      <c r="G8836">
        <v>8829</v>
      </c>
      <c r="H8836">
        <f t="shared" ca="1" si="225"/>
        <v>1.0955458691850868E-2</v>
      </c>
    </row>
    <row r="8837" spans="7:8">
      <c r="G8837">
        <v>8830</v>
      </c>
      <c r="H8837">
        <f t="shared" ca="1" si="225"/>
        <v>4.3099368477012096E-2</v>
      </c>
    </row>
    <row r="8838" spans="7:8">
      <c r="G8838">
        <v>8831</v>
      </c>
      <c r="H8838">
        <f t="shared" ca="1" si="225"/>
        <v>1.7209914236555698E-2</v>
      </c>
    </row>
    <row r="8839" spans="7:8">
      <c r="G8839">
        <v>8832</v>
      </c>
      <c r="H8839">
        <f t="shared" ca="1" si="225"/>
        <v>4.4827234352805806E-2</v>
      </c>
    </row>
    <row r="8840" spans="7:8">
      <c r="G8840">
        <v>8833</v>
      </c>
      <c r="H8840">
        <f t="shared" ca="1" si="225"/>
        <v>1.3522883941609071E-3</v>
      </c>
    </row>
    <row r="8841" spans="7:8">
      <c r="G8841">
        <v>8834</v>
      </c>
      <c r="H8841">
        <f t="shared" ref="H8841:H8904" ca="1" si="226">_xlfn.NORM.INV(RAND(),N$9,N$10)</f>
        <v>3.6858803793964792E-2</v>
      </c>
    </row>
    <row r="8842" spans="7:8">
      <c r="G8842">
        <v>8835</v>
      </c>
      <c r="H8842">
        <f t="shared" ca="1" si="226"/>
        <v>-6.3961161657367677E-2</v>
      </c>
    </row>
    <row r="8843" spans="7:8">
      <c r="G8843">
        <v>8836</v>
      </c>
      <c r="H8843">
        <f t="shared" ca="1" si="226"/>
        <v>-1.520962838218674E-2</v>
      </c>
    </row>
    <row r="8844" spans="7:8">
      <c r="G8844">
        <v>8837</v>
      </c>
      <c r="H8844">
        <f t="shared" ca="1" si="226"/>
        <v>2.6680793628778864E-2</v>
      </c>
    </row>
    <row r="8845" spans="7:8">
      <c r="G8845">
        <v>8838</v>
      </c>
      <c r="H8845">
        <f t="shared" ca="1" si="226"/>
        <v>-6.8745828513236032E-2</v>
      </c>
    </row>
    <row r="8846" spans="7:8">
      <c r="G8846">
        <v>8839</v>
      </c>
      <c r="H8846">
        <f t="shared" ca="1" si="226"/>
        <v>4.3513961353742373E-2</v>
      </c>
    </row>
    <row r="8847" spans="7:8">
      <c r="G8847">
        <v>8840</v>
      </c>
      <c r="H8847">
        <f t="shared" ca="1" si="226"/>
        <v>3.5295749296770762E-2</v>
      </c>
    </row>
    <row r="8848" spans="7:8">
      <c r="G8848">
        <v>8841</v>
      </c>
      <c r="H8848">
        <f t="shared" ca="1" si="226"/>
        <v>8.6609890674106162E-3</v>
      </c>
    </row>
    <row r="8849" spans="7:8">
      <c r="G8849">
        <v>8842</v>
      </c>
      <c r="H8849">
        <f t="shared" ca="1" si="226"/>
        <v>-1.5450209618216103E-2</v>
      </c>
    </row>
    <row r="8850" spans="7:8">
      <c r="G8850">
        <v>8843</v>
      </c>
      <c r="H8850">
        <f t="shared" ca="1" si="226"/>
        <v>2.8818892400946341E-2</v>
      </c>
    </row>
    <row r="8851" spans="7:8">
      <c r="G8851">
        <v>8844</v>
      </c>
      <c r="H8851">
        <f t="shared" ca="1" si="226"/>
        <v>-2.4425833287763075E-2</v>
      </c>
    </row>
    <row r="8852" spans="7:8">
      <c r="G8852">
        <v>8845</v>
      </c>
      <c r="H8852">
        <f t="shared" ca="1" si="226"/>
        <v>-4.9568379306977649E-3</v>
      </c>
    </row>
    <row r="8853" spans="7:8">
      <c r="G8853">
        <v>8846</v>
      </c>
      <c r="H8853">
        <f t="shared" ca="1" si="226"/>
        <v>1.14811734316507E-2</v>
      </c>
    </row>
    <row r="8854" spans="7:8">
      <c r="G8854">
        <v>8847</v>
      </c>
      <c r="H8854">
        <f t="shared" ca="1" si="226"/>
        <v>3.7767220252533561E-2</v>
      </c>
    </row>
    <row r="8855" spans="7:8">
      <c r="G8855">
        <v>8848</v>
      </c>
      <c r="H8855">
        <f t="shared" ca="1" si="226"/>
        <v>-3.5327095969428777E-3</v>
      </c>
    </row>
    <row r="8856" spans="7:8">
      <c r="G8856">
        <v>8849</v>
      </c>
      <c r="H8856">
        <f t="shared" ca="1" si="226"/>
        <v>5.7612954281945246E-2</v>
      </c>
    </row>
    <row r="8857" spans="7:8">
      <c r="G8857">
        <v>8850</v>
      </c>
      <c r="H8857">
        <f t="shared" ca="1" si="226"/>
        <v>2.9539515738260719E-2</v>
      </c>
    </row>
    <row r="8858" spans="7:8">
      <c r="G8858">
        <v>8851</v>
      </c>
      <c r="H8858">
        <f t="shared" ca="1" si="226"/>
        <v>-2.1192623936993515E-2</v>
      </c>
    </row>
    <row r="8859" spans="7:8">
      <c r="G8859">
        <v>8852</v>
      </c>
      <c r="H8859">
        <f t="shared" ca="1" si="226"/>
        <v>-1.6300746960359228E-2</v>
      </c>
    </row>
    <row r="8860" spans="7:8">
      <c r="G8860">
        <v>8853</v>
      </c>
      <c r="H8860">
        <f t="shared" ca="1" si="226"/>
        <v>-6.3450339843632589E-2</v>
      </c>
    </row>
    <row r="8861" spans="7:8">
      <c r="G8861">
        <v>8854</v>
      </c>
      <c r="H8861">
        <f t="shared" ca="1" si="226"/>
        <v>6.8757398549033318E-3</v>
      </c>
    </row>
    <row r="8862" spans="7:8">
      <c r="G8862">
        <v>8855</v>
      </c>
      <c r="H8862">
        <f t="shared" ca="1" si="226"/>
        <v>-1.5135222343838454E-2</v>
      </c>
    </row>
    <row r="8863" spans="7:8">
      <c r="G8863">
        <v>8856</v>
      </c>
      <c r="H8863">
        <f t="shared" ca="1" si="226"/>
        <v>-4.7014809964545067E-3</v>
      </c>
    </row>
    <row r="8864" spans="7:8">
      <c r="G8864">
        <v>8857</v>
      </c>
      <c r="H8864">
        <f t="shared" ca="1" si="226"/>
        <v>3.1610672726547148E-2</v>
      </c>
    </row>
    <row r="8865" spans="7:8">
      <c r="G8865">
        <v>8858</v>
      </c>
      <c r="H8865">
        <f t="shared" ca="1" si="226"/>
        <v>1.0406797324535227E-2</v>
      </c>
    </row>
    <row r="8866" spans="7:8">
      <c r="G8866">
        <v>8859</v>
      </c>
      <c r="H8866">
        <f t="shared" ca="1" si="226"/>
        <v>-7.1178669356378316E-2</v>
      </c>
    </row>
    <row r="8867" spans="7:8">
      <c r="G8867">
        <v>8860</v>
      </c>
      <c r="H8867">
        <f t="shared" ca="1" si="226"/>
        <v>4.4706604428895305E-2</v>
      </c>
    </row>
    <row r="8868" spans="7:8">
      <c r="G8868">
        <v>8861</v>
      </c>
      <c r="H8868">
        <f t="shared" ca="1" si="226"/>
        <v>-4.9450502665865044E-2</v>
      </c>
    </row>
    <row r="8869" spans="7:8">
      <c r="G8869">
        <v>8862</v>
      </c>
      <c r="H8869">
        <f t="shared" ca="1" si="226"/>
        <v>6.6443837254379192E-3</v>
      </c>
    </row>
    <row r="8870" spans="7:8">
      <c r="G8870">
        <v>8863</v>
      </c>
      <c r="H8870">
        <f t="shared" ca="1" si="226"/>
        <v>-4.0196944071629777E-3</v>
      </c>
    </row>
    <row r="8871" spans="7:8">
      <c r="G8871">
        <v>8864</v>
      </c>
      <c r="H8871">
        <f t="shared" ca="1" si="226"/>
        <v>1.7560339667111098E-4</v>
      </c>
    </row>
    <row r="8872" spans="7:8">
      <c r="G8872">
        <v>8865</v>
      </c>
      <c r="H8872">
        <f t="shared" ca="1" si="226"/>
        <v>6.9607502070409721E-2</v>
      </c>
    </row>
    <row r="8873" spans="7:8">
      <c r="G8873">
        <v>8866</v>
      </c>
      <c r="H8873">
        <f t="shared" ca="1" si="226"/>
        <v>2.1138918585330079E-2</v>
      </c>
    </row>
    <row r="8874" spans="7:8">
      <c r="G8874">
        <v>8867</v>
      </c>
      <c r="H8874">
        <f t="shared" ca="1" si="226"/>
        <v>-3.0399424543492051E-2</v>
      </c>
    </row>
    <row r="8875" spans="7:8">
      <c r="G8875">
        <v>8868</v>
      </c>
      <c r="H8875">
        <f t="shared" ca="1" si="226"/>
        <v>4.7891554624551833E-3</v>
      </c>
    </row>
    <row r="8876" spans="7:8">
      <c r="G8876">
        <v>8869</v>
      </c>
      <c r="H8876">
        <f t="shared" ca="1" si="226"/>
        <v>-1.8360426223317128E-2</v>
      </c>
    </row>
    <row r="8877" spans="7:8">
      <c r="G8877">
        <v>8870</v>
      </c>
      <c r="H8877">
        <f t="shared" ca="1" si="226"/>
        <v>-3.1448398770631755E-3</v>
      </c>
    </row>
    <row r="8878" spans="7:8">
      <c r="G8878">
        <v>8871</v>
      </c>
      <c r="H8878">
        <f t="shared" ca="1" si="226"/>
        <v>1.3486700019166986E-2</v>
      </c>
    </row>
    <row r="8879" spans="7:8">
      <c r="G8879">
        <v>8872</v>
      </c>
      <c r="H8879">
        <f t="shared" ca="1" si="226"/>
        <v>-8.5614484407112196E-2</v>
      </c>
    </row>
    <row r="8880" spans="7:8">
      <c r="G8880">
        <v>8873</v>
      </c>
      <c r="H8880">
        <f t="shared" ca="1" si="226"/>
        <v>-1.9603284185244329E-2</v>
      </c>
    </row>
    <row r="8881" spans="7:8">
      <c r="G8881">
        <v>8874</v>
      </c>
      <c r="H8881">
        <f t="shared" ca="1" si="226"/>
        <v>-7.2014636016041363E-3</v>
      </c>
    </row>
    <row r="8882" spans="7:8">
      <c r="G8882">
        <v>8875</v>
      </c>
      <c r="H8882">
        <f t="shared" ca="1" si="226"/>
        <v>-3.3801336286291112E-4</v>
      </c>
    </row>
    <row r="8883" spans="7:8">
      <c r="G8883">
        <v>8876</v>
      </c>
      <c r="H8883">
        <f t="shared" ca="1" si="226"/>
        <v>-3.9324754944185525E-2</v>
      </c>
    </row>
    <row r="8884" spans="7:8">
      <c r="G8884">
        <v>8877</v>
      </c>
      <c r="H8884">
        <f t="shared" ca="1" si="226"/>
        <v>-3.1846690654071044E-2</v>
      </c>
    </row>
    <row r="8885" spans="7:8">
      <c r="G8885">
        <v>8878</v>
      </c>
      <c r="H8885">
        <f t="shared" ca="1" si="226"/>
        <v>2.4693660102651283E-3</v>
      </c>
    </row>
    <row r="8886" spans="7:8">
      <c r="G8886">
        <v>8879</v>
      </c>
      <c r="H8886">
        <f t="shared" ca="1" si="226"/>
        <v>-1.4000387025535898E-2</v>
      </c>
    </row>
    <row r="8887" spans="7:8">
      <c r="G8887">
        <v>8880</v>
      </c>
      <c r="H8887">
        <f t="shared" ca="1" si="226"/>
        <v>-7.9317583655917016E-3</v>
      </c>
    </row>
    <row r="8888" spans="7:8">
      <c r="G8888">
        <v>8881</v>
      </c>
      <c r="H8888">
        <f t="shared" ca="1" si="226"/>
        <v>3.8997881214222273E-3</v>
      </c>
    </row>
    <row r="8889" spans="7:8">
      <c r="G8889">
        <v>8882</v>
      </c>
      <c r="H8889">
        <f t="shared" ca="1" si="226"/>
        <v>-4.0875113981028735E-2</v>
      </c>
    </row>
    <row r="8890" spans="7:8">
      <c r="G8890">
        <v>8883</v>
      </c>
      <c r="H8890">
        <f t="shared" ca="1" si="226"/>
        <v>-1.1775144512794241E-2</v>
      </c>
    </row>
    <row r="8891" spans="7:8">
      <c r="G8891">
        <v>8884</v>
      </c>
      <c r="H8891">
        <f t="shared" ca="1" si="226"/>
        <v>3.7614885539490744E-2</v>
      </c>
    </row>
    <row r="8892" spans="7:8">
      <c r="G8892">
        <v>8885</v>
      </c>
      <c r="H8892">
        <f t="shared" ca="1" si="226"/>
        <v>4.6677557324619437E-2</v>
      </c>
    </row>
    <row r="8893" spans="7:8">
      <c r="G8893">
        <v>8886</v>
      </c>
      <c r="H8893">
        <f t="shared" ca="1" si="226"/>
        <v>8.1476349093494212E-3</v>
      </c>
    </row>
    <row r="8894" spans="7:8">
      <c r="G8894">
        <v>8887</v>
      </c>
      <c r="H8894">
        <f t="shared" ca="1" si="226"/>
        <v>-5.0565845572945023E-2</v>
      </c>
    </row>
    <row r="8895" spans="7:8">
      <c r="G8895">
        <v>8888</v>
      </c>
      <c r="H8895">
        <f t="shared" ca="1" si="226"/>
        <v>2.183337335411489E-2</v>
      </c>
    </row>
    <row r="8896" spans="7:8">
      <c r="G8896">
        <v>8889</v>
      </c>
      <c r="H8896">
        <f t="shared" ca="1" si="226"/>
        <v>2.1492321328682031E-2</v>
      </c>
    </row>
    <row r="8897" spans="7:8">
      <c r="G8897">
        <v>8890</v>
      </c>
      <c r="H8897">
        <f t="shared" ca="1" si="226"/>
        <v>1.1277141340766586E-2</v>
      </c>
    </row>
    <row r="8898" spans="7:8">
      <c r="G8898">
        <v>8891</v>
      </c>
      <c r="H8898">
        <f t="shared" ca="1" si="226"/>
        <v>-1.4839075723835127E-2</v>
      </c>
    </row>
    <row r="8899" spans="7:8">
      <c r="G8899">
        <v>8892</v>
      </c>
      <c r="H8899">
        <f t="shared" ca="1" si="226"/>
        <v>2.7942572198627828E-2</v>
      </c>
    </row>
    <row r="8900" spans="7:8">
      <c r="G8900">
        <v>8893</v>
      </c>
      <c r="H8900">
        <f t="shared" ca="1" si="226"/>
        <v>1.4125934548692425E-4</v>
      </c>
    </row>
    <row r="8901" spans="7:8">
      <c r="G8901">
        <v>8894</v>
      </c>
      <c r="H8901">
        <f t="shared" ca="1" si="226"/>
        <v>4.5734359967107528E-2</v>
      </c>
    </row>
    <row r="8902" spans="7:8">
      <c r="G8902">
        <v>8895</v>
      </c>
      <c r="H8902">
        <f t="shared" ca="1" si="226"/>
        <v>-4.1679878518433994E-2</v>
      </c>
    </row>
    <row r="8903" spans="7:8">
      <c r="G8903">
        <v>8896</v>
      </c>
      <c r="H8903">
        <f t="shared" ca="1" si="226"/>
        <v>-1.690719218322986E-2</v>
      </c>
    </row>
    <row r="8904" spans="7:8">
      <c r="G8904">
        <v>8897</v>
      </c>
      <c r="H8904">
        <f t="shared" ca="1" si="226"/>
        <v>3.3136438506192294E-2</v>
      </c>
    </row>
    <row r="8905" spans="7:8">
      <c r="G8905">
        <v>8898</v>
      </c>
      <c r="H8905">
        <f t="shared" ref="H8905:H8968" ca="1" si="227">_xlfn.NORM.INV(RAND(),N$9,N$10)</f>
        <v>-4.0088263672252135E-2</v>
      </c>
    </row>
    <row r="8906" spans="7:8">
      <c r="G8906">
        <v>8899</v>
      </c>
      <c r="H8906">
        <f t="shared" ca="1" si="227"/>
        <v>3.8864472066616955E-3</v>
      </c>
    </row>
    <row r="8907" spans="7:8">
      <c r="G8907">
        <v>8900</v>
      </c>
      <c r="H8907">
        <f t="shared" ca="1" si="227"/>
        <v>-2.3407211895364381E-2</v>
      </c>
    </row>
    <row r="8908" spans="7:8">
      <c r="G8908">
        <v>8901</v>
      </c>
      <c r="H8908">
        <f t="shared" ca="1" si="227"/>
        <v>1.6034573390642945E-2</v>
      </c>
    </row>
    <row r="8909" spans="7:8">
      <c r="G8909">
        <v>8902</v>
      </c>
      <c r="H8909">
        <f t="shared" ca="1" si="227"/>
        <v>5.0558981488777438E-2</v>
      </c>
    </row>
    <row r="8910" spans="7:8">
      <c r="G8910">
        <v>8903</v>
      </c>
      <c r="H8910">
        <f t="shared" ca="1" si="227"/>
        <v>4.1010486500180847E-2</v>
      </c>
    </row>
    <row r="8911" spans="7:8">
      <c r="G8911">
        <v>8904</v>
      </c>
      <c r="H8911">
        <f t="shared" ca="1" si="227"/>
        <v>-3.9491597787247909E-4</v>
      </c>
    </row>
    <row r="8912" spans="7:8">
      <c r="G8912">
        <v>8905</v>
      </c>
      <c r="H8912">
        <f t="shared" ca="1" si="227"/>
        <v>-3.9755920919293437E-4</v>
      </c>
    </row>
    <row r="8913" spans="7:8">
      <c r="G8913">
        <v>8906</v>
      </c>
      <c r="H8913">
        <f t="shared" ca="1" si="227"/>
        <v>-9.0035160815814929E-3</v>
      </c>
    </row>
    <row r="8914" spans="7:8">
      <c r="G8914">
        <v>8907</v>
      </c>
      <c r="H8914">
        <f t="shared" ca="1" si="227"/>
        <v>2.0752990249012841E-2</v>
      </c>
    </row>
    <row r="8915" spans="7:8">
      <c r="G8915">
        <v>8908</v>
      </c>
      <c r="H8915">
        <f t="shared" ca="1" si="227"/>
        <v>-3.0579008214129521E-2</v>
      </c>
    </row>
    <row r="8916" spans="7:8">
      <c r="G8916">
        <v>8909</v>
      </c>
      <c r="H8916">
        <f t="shared" ca="1" si="227"/>
        <v>-2.4420521773022346E-3</v>
      </c>
    </row>
    <row r="8917" spans="7:8">
      <c r="G8917">
        <v>8910</v>
      </c>
      <c r="H8917">
        <f t="shared" ca="1" si="227"/>
        <v>7.5223508048766754E-3</v>
      </c>
    </row>
    <row r="8918" spans="7:8">
      <c r="G8918">
        <v>8911</v>
      </c>
      <c r="H8918">
        <f t="shared" ca="1" si="227"/>
        <v>-3.2219870894023839E-2</v>
      </c>
    </row>
    <row r="8919" spans="7:8">
      <c r="G8919">
        <v>8912</v>
      </c>
      <c r="H8919">
        <f t="shared" ca="1" si="227"/>
        <v>-5.8420456401273605E-3</v>
      </c>
    </row>
    <row r="8920" spans="7:8">
      <c r="G8920">
        <v>8913</v>
      </c>
      <c r="H8920">
        <f t="shared" ca="1" si="227"/>
        <v>-1.6493922706648095E-2</v>
      </c>
    </row>
    <row r="8921" spans="7:8">
      <c r="G8921">
        <v>8914</v>
      </c>
      <c r="H8921">
        <f t="shared" ca="1" si="227"/>
        <v>-2.8952880308338546E-2</v>
      </c>
    </row>
    <row r="8922" spans="7:8">
      <c r="G8922">
        <v>8915</v>
      </c>
      <c r="H8922">
        <f t="shared" ca="1" si="227"/>
        <v>1.6041559604761325E-2</v>
      </c>
    </row>
    <row r="8923" spans="7:8">
      <c r="G8923">
        <v>8916</v>
      </c>
      <c r="H8923">
        <f t="shared" ca="1" si="227"/>
        <v>-4.4316547376619303E-2</v>
      </c>
    </row>
    <row r="8924" spans="7:8">
      <c r="G8924">
        <v>8917</v>
      </c>
      <c r="H8924">
        <f t="shared" ca="1" si="227"/>
        <v>-3.7182120547468785E-2</v>
      </c>
    </row>
    <row r="8925" spans="7:8">
      <c r="G8925">
        <v>8918</v>
      </c>
      <c r="H8925">
        <f t="shared" ca="1" si="227"/>
        <v>-1.5387098181106175E-2</v>
      </c>
    </row>
    <row r="8926" spans="7:8">
      <c r="G8926">
        <v>8919</v>
      </c>
      <c r="H8926">
        <f t="shared" ca="1" si="227"/>
        <v>-3.0405275164682211E-2</v>
      </c>
    </row>
    <row r="8927" spans="7:8">
      <c r="G8927">
        <v>8920</v>
      </c>
      <c r="H8927">
        <f t="shared" ca="1" si="227"/>
        <v>-2.0014654177054024E-2</v>
      </c>
    </row>
    <row r="8928" spans="7:8">
      <c r="G8928">
        <v>8921</v>
      </c>
      <c r="H8928">
        <f t="shared" ca="1" si="227"/>
        <v>5.3946220859859964E-2</v>
      </c>
    </row>
    <row r="8929" spans="7:8">
      <c r="G8929">
        <v>8922</v>
      </c>
      <c r="H8929">
        <f t="shared" ca="1" si="227"/>
        <v>-5.6970278013009981E-3</v>
      </c>
    </row>
    <row r="8930" spans="7:8">
      <c r="G8930">
        <v>8923</v>
      </c>
      <c r="H8930">
        <f t="shared" ca="1" si="227"/>
        <v>-1.6110754936170354E-2</v>
      </c>
    </row>
    <row r="8931" spans="7:8">
      <c r="G8931">
        <v>8924</v>
      </c>
      <c r="H8931">
        <f t="shared" ca="1" si="227"/>
        <v>3.1146305134883069E-2</v>
      </c>
    </row>
    <row r="8932" spans="7:8">
      <c r="G8932">
        <v>8925</v>
      </c>
      <c r="H8932">
        <f t="shared" ca="1" si="227"/>
        <v>1.8653876720639102E-3</v>
      </c>
    </row>
    <row r="8933" spans="7:8">
      <c r="G8933">
        <v>8926</v>
      </c>
      <c r="H8933">
        <f t="shared" ca="1" si="227"/>
        <v>-2.3082511128853171E-2</v>
      </c>
    </row>
    <row r="8934" spans="7:8">
      <c r="G8934">
        <v>8927</v>
      </c>
      <c r="H8934">
        <f t="shared" ca="1" si="227"/>
        <v>2.5156876664898342E-3</v>
      </c>
    </row>
    <row r="8935" spans="7:8">
      <c r="G8935">
        <v>8928</v>
      </c>
      <c r="H8935">
        <f t="shared" ca="1" si="227"/>
        <v>4.9868476042318165E-3</v>
      </c>
    </row>
    <row r="8936" spans="7:8">
      <c r="G8936">
        <v>8929</v>
      </c>
      <c r="H8936">
        <f t="shared" ca="1" si="227"/>
        <v>3.5110973992482405E-2</v>
      </c>
    </row>
    <row r="8937" spans="7:8">
      <c r="G8937">
        <v>8930</v>
      </c>
      <c r="H8937">
        <f t="shared" ca="1" si="227"/>
        <v>-9.517175400143239E-3</v>
      </c>
    </row>
    <row r="8938" spans="7:8">
      <c r="G8938">
        <v>8931</v>
      </c>
      <c r="H8938">
        <f t="shared" ca="1" si="227"/>
        <v>1.1597717029879075E-2</v>
      </c>
    </row>
    <row r="8939" spans="7:8">
      <c r="G8939">
        <v>8932</v>
      </c>
      <c r="H8939">
        <f t="shared" ca="1" si="227"/>
        <v>1.5526111916194272E-2</v>
      </c>
    </row>
    <row r="8940" spans="7:8">
      <c r="G8940">
        <v>8933</v>
      </c>
      <c r="H8940">
        <f t="shared" ca="1" si="227"/>
        <v>2.7153974818456075E-2</v>
      </c>
    </row>
    <row r="8941" spans="7:8">
      <c r="G8941">
        <v>8934</v>
      </c>
      <c r="H8941">
        <f t="shared" ca="1" si="227"/>
        <v>7.2439654011737853E-2</v>
      </c>
    </row>
    <row r="8942" spans="7:8">
      <c r="G8942">
        <v>8935</v>
      </c>
      <c r="H8942">
        <f t="shared" ca="1" si="227"/>
        <v>2.3966745115814911E-2</v>
      </c>
    </row>
    <row r="8943" spans="7:8">
      <c r="G8943">
        <v>8936</v>
      </c>
      <c r="H8943">
        <f t="shared" ca="1" si="227"/>
        <v>5.4497173739026968E-3</v>
      </c>
    </row>
    <row r="8944" spans="7:8">
      <c r="G8944">
        <v>8937</v>
      </c>
      <c r="H8944">
        <f t="shared" ca="1" si="227"/>
        <v>2.9914465304125185E-2</v>
      </c>
    </row>
    <row r="8945" spans="7:8">
      <c r="G8945">
        <v>8938</v>
      </c>
      <c r="H8945">
        <f t="shared" ca="1" si="227"/>
        <v>-1.6786882886640851E-2</v>
      </c>
    </row>
    <row r="8946" spans="7:8">
      <c r="G8946">
        <v>8939</v>
      </c>
      <c r="H8946">
        <f t="shared" ca="1" si="227"/>
        <v>1.5799882919407527E-2</v>
      </c>
    </row>
    <row r="8947" spans="7:8">
      <c r="G8947">
        <v>8940</v>
      </c>
      <c r="H8947">
        <f t="shared" ca="1" si="227"/>
        <v>-6.0352949744424032E-2</v>
      </c>
    </row>
    <row r="8948" spans="7:8">
      <c r="G8948">
        <v>8941</v>
      </c>
      <c r="H8948">
        <f t="shared" ca="1" si="227"/>
        <v>-1.9937650909836301E-2</v>
      </c>
    </row>
    <row r="8949" spans="7:8">
      <c r="G8949">
        <v>8942</v>
      </c>
      <c r="H8949">
        <f t="shared" ca="1" si="227"/>
        <v>-3.7296143388606498E-2</v>
      </c>
    </row>
    <row r="8950" spans="7:8">
      <c r="G8950">
        <v>8943</v>
      </c>
      <c r="H8950">
        <f t="shared" ca="1" si="227"/>
        <v>-4.7038155592262904E-3</v>
      </c>
    </row>
    <row r="8951" spans="7:8">
      <c r="G8951">
        <v>8944</v>
      </c>
      <c r="H8951">
        <f t="shared" ca="1" si="227"/>
        <v>-2.831688938946119E-2</v>
      </c>
    </row>
    <row r="8952" spans="7:8">
      <c r="G8952">
        <v>8945</v>
      </c>
      <c r="H8952">
        <f t="shared" ca="1" si="227"/>
        <v>1.9483605690954905E-2</v>
      </c>
    </row>
    <row r="8953" spans="7:8">
      <c r="G8953">
        <v>8946</v>
      </c>
      <c r="H8953">
        <f t="shared" ca="1" si="227"/>
        <v>1.2625356351339696E-2</v>
      </c>
    </row>
    <row r="8954" spans="7:8">
      <c r="G8954">
        <v>8947</v>
      </c>
      <c r="H8954">
        <f t="shared" ca="1" si="227"/>
        <v>2.5148365424105597E-2</v>
      </c>
    </row>
    <row r="8955" spans="7:8">
      <c r="G8955">
        <v>8948</v>
      </c>
      <c r="H8955">
        <f t="shared" ca="1" si="227"/>
        <v>-6.1573503651732468E-2</v>
      </c>
    </row>
    <row r="8956" spans="7:8">
      <c r="G8956">
        <v>8949</v>
      </c>
      <c r="H8956">
        <f t="shared" ca="1" si="227"/>
        <v>-7.4047287688360081E-3</v>
      </c>
    </row>
    <row r="8957" spans="7:8">
      <c r="G8957">
        <v>8950</v>
      </c>
      <c r="H8957">
        <f t="shared" ca="1" si="227"/>
        <v>-1.2604624282015304E-3</v>
      </c>
    </row>
    <row r="8958" spans="7:8">
      <c r="G8958">
        <v>8951</v>
      </c>
      <c r="H8958">
        <f t="shared" ca="1" si="227"/>
        <v>2.8583045386087594E-2</v>
      </c>
    </row>
    <row r="8959" spans="7:8">
      <c r="G8959">
        <v>8952</v>
      </c>
      <c r="H8959">
        <f t="shared" ca="1" si="227"/>
        <v>6.64127916043908E-2</v>
      </c>
    </row>
    <row r="8960" spans="7:8">
      <c r="G8960">
        <v>8953</v>
      </c>
      <c r="H8960">
        <f t="shared" ca="1" si="227"/>
        <v>1.0637679968091793E-2</v>
      </c>
    </row>
    <row r="8961" spans="7:8">
      <c r="G8961">
        <v>8954</v>
      </c>
      <c r="H8961">
        <f t="shared" ca="1" si="227"/>
        <v>-1.6441268836020002E-2</v>
      </c>
    </row>
    <row r="8962" spans="7:8">
      <c r="G8962">
        <v>8955</v>
      </c>
      <c r="H8962">
        <f t="shared" ca="1" si="227"/>
        <v>6.2607100021884701E-2</v>
      </c>
    </row>
    <row r="8963" spans="7:8">
      <c r="G8963">
        <v>8956</v>
      </c>
      <c r="H8963">
        <f t="shared" ca="1" si="227"/>
        <v>8.29112330382876E-3</v>
      </c>
    </row>
    <row r="8964" spans="7:8">
      <c r="G8964">
        <v>8957</v>
      </c>
      <c r="H8964">
        <f t="shared" ca="1" si="227"/>
        <v>-4.1010125725549115E-2</v>
      </c>
    </row>
    <row r="8965" spans="7:8">
      <c r="G8965">
        <v>8958</v>
      </c>
      <c r="H8965">
        <f t="shared" ca="1" si="227"/>
        <v>-1.3697313183177599E-2</v>
      </c>
    </row>
    <row r="8966" spans="7:8">
      <c r="G8966">
        <v>8959</v>
      </c>
      <c r="H8966">
        <f t="shared" ca="1" si="227"/>
        <v>-1.7269163732137743E-2</v>
      </c>
    </row>
    <row r="8967" spans="7:8">
      <c r="G8967">
        <v>8960</v>
      </c>
      <c r="H8967">
        <f t="shared" ca="1" si="227"/>
        <v>-6.0778751561572295E-3</v>
      </c>
    </row>
    <row r="8968" spans="7:8">
      <c r="G8968">
        <v>8961</v>
      </c>
      <c r="H8968">
        <f t="shared" ca="1" si="227"/>
        <v>2.1061375327330153E-2</v>
      </c>
    </row>
    <row r="8969" spans="7:8">
      <c r="G8969">
        <v>8962</v>
      </c>
      <c r="H8969">
        <f t="shared" ref="H8969:H9032" ca="1" si="228">_xlfn.NORM.INV(RAND(),N$9,N$10)</f>
        <v>-8.7896240813300931E-3</v>
      </c>
    </row>
    <row r="8970" spans="7:8">
      <c r="G8970">
        <v>8963</v>
      </c>
      <c r="H8970">
        <f t="shared" ca="1" si="228"/>
        <v>-1.5306232027165211E-2</v>
      </c>
    </row>
    <row r="8971" spans="7:8">
      <c r="G8971">
        <v>8964</v>
      </c>
      <c r="H8971">
        <f t="shared" ca="1" si="228"/>
        <v>-5.3730859149432519E-3</v>
      </c>
    </row>
    <row r="8972" spans="7:8">
      <c r="G8972">
        <v>8965</v>
      </c>
      <c r="H8972">
        <f t="shared" ca="1" si="228"/>
        <v>-2.7626962684804655E-3</v>
      </c>
    </row>
    <row r="8973" spans="7:8">
      <c r="G8973">
        <v>8966</v>
      </c>
      <c r="H8973">
        <f t="shared" ca="1" si="228"/>
        <v>-4.2984630524407201E-2</v>
      </c>
    </row>
    <row r="8974" spans="7:8">
      <c r="G8974">
        <v>8967</v>
      </c>
      <c r="H8974">
        <f t="shared" ca="1" si="228"/>
        <v>1.6910253770270625E-2</v>
      </c>
    </row>
    <row r="8975" spans="7:8">
      <c r="G8975">
        <v>8968</v>
      </c>
      <c r="H8975">
        <f t="shared" ca="1" si="228"/>
        <v>2.9546882999212896E-2</v>
      </c>
    </row>
    <row r="8976" spans="7:8">
      <c r="G8976">
        <v>8969</v>
      </c>
      <c r="H8976">
        <f t="shared" ca="1" si="228"/>
        <v>-1.4844281780909451E-2</v>
      </c>
    </row>
    <row r="8977" spans="7:8">
      <c r="G8977">
        <v>8970</v>
      </c>
      <c r="H8977">
        <f t="shared" ca="1" si="228"/>
        <v>-2.5576498104400772E-2</v>
      </c>
    </row>
    <row r="8978" spans="7:8">
      <c r="G8978">
        <v>8971</v>
      </c>
      <c r="H8978">
        <f t="shared" ca="1" si="228"/>
        <v>2.1920899723877046E-2</v>
      </c>
    </row>
    <row r="8979" spans="7:8">
      <c r="G8979">
        <v>8972</v>
      </c>
      <c r="H8979">
        <f t="shared" ca="1" si="228"/>
        <v>5.3169207962351934E-3</v>
      </c>
    </row>
    <row r="8980" spans="7:8">
      <c r="G8980">
        <v>8973</v>
      </c>
      <c r="H8980">
        <f t="shared" ca="1" si="228"/>
        <v>-9.0330727451964181E-3</v>
      </c>
    </row>
    <row r="8981" spans="7:8">
      <c r="G8981">
        <v>8974</v>
      </c>
      <c r="H8981">
        <f t="shared" ca="1" si="228"/>
        <v>-3.8628829331349292E-2</v>
      </c>
    </row>
    <row r="8982" spans="7:8">
      <c r="G8982">
        <v>8975</v>
      </c>
      <c r="H8982">
        <f t="shared" ca="1" si="228"/>
        <v>-1.3588187425327358E-2</v>
      </c>
    </row>
    <row r="8983" spans="7:8">
      <c r="G8983">
        <v>8976</v>
      </c>
      <c r="H8983">
        <f t="shared" ca="1" si="228"/>
        <v>-2.3075727343674801E-2</v>
      </c>
    </row>
    <row r="8984" spans="7:8">
      <c r="G8984">
        <v>8977</v>
      </c>
      <c r="H8984">
        <f t="shared" ca="1" si="228"/>
        <v>-1.1705649362386453E-2</v>
      </c>
    </row>
    <row r="8985" spans="7:8">
      <c r="G8985">
        <v>8978</v>
      </c>
      <c r="H8985">
        <f t="shared" ca="1" si="228"/>
        <v>-3.1337203011505598E-3</v>
      </c>
    </row>
    <row r="8986" spans="7:8">
      <c r="G8986">
        <v>8979</v>
      </c>
      <c r="H8986">
        <f t="shared" ca="1" si="228"/>
        <v>-2.6077025206791456E-2</v>
      </c>
    </row>
    <row r="8987" spans="7:8">
      <c r="G8987">
        <v>8980</v>
      </c>
      <c r="H8987">
        <f t="shared" ca="1" si="228"/>
        <v>-1.7830673934806775E-2</v>
      </c>
    </row>
    <row r="8988" spans="7:8">
      <c r="G8988">
        <v>8981</v>
      </c>
      <c r="H8988">
        <f t="shared" ca="1" si="228"/>
        <v>4.2481983428388763E-2</v>
      </c>
    </row>
    <row r="8989" spans="7:8">
      <c r="G8989">
        <v>8982</v>
      </c>
      <c r="H8989">
        <f t="shared" ca="1" si="228"/>
        <v>-3.2424002259626203E-2</v>
      </c>
    </row>
    <row r="8990" spans="7:8">
      <c r="G8990">
        <v>8983</v>
      </c>
      <c r="H8990">
        <f t="shared" ca="1" si="228"/>
        <v>-2.8618002372967608E-2</v>
      </c>
    </row>
    <row r="8991" spans="7:8">
      <c r="G8991">
        <v>8984</v>
      </c>
      <c r="H8991">
        <f t="shared" ca="1" si="228"/>
        <v>-2.2236628974954344E-2</v>
      </c>
    </row>
    <row r="8992" spans="7:8">
      <c r="G8992">
        <v>8985</v>
      </c>
      <c r="H8992">
        <f t="shared" ca="1" si="228"/>
        <v>2.7285920419702587E-2</v>
      </c>
    </row>
    <row r="8993" spans="7:8">
      <c r="G8993">
        <v>8986</v>
      </c>
      <c r="H8993">
        <f t="shared" ca="1" si="228"/>
        <v>-2.0323225789627121E-2</v>
      </c>
    </row>
    <row r="8994" spans="7:8">
      <c r="G8994">
        <v>8987</v>
      </c>
      <c r="H8994">
        <f t="shared" ca="1" si="228"/>
        <v>-1.4029122777846962E-2</v>
      </c>
    </row>
    <row r="8995" spans="7:8">
      <c r="G8995">
        <v>8988</v>
      </c>
      <c r="H8995">
        <f t="shared" ca="1" si="228"/>
        <v>-9.0493616045084213E-3</v>
      </c>
    </row>
    <row r="8996" spans="7:8">
      <c r="G8996">
        <v>8989</v>
      </c>
      <c r="H8996">
        <f t="shared" ca="1" si="228"/>
        <v>-5.2242747110159103E-3</v>
      </c>
    </row>
    <row r="8997" spans="7:8">
      <c r="G8997">
        <v>8990</v>
      </c>
      <c r="H8997">
        <f t="shared" ca="1" si="228"/>
        <v>2.1652919987292286E-2</v>
      </c>
    </row>
    <row r="8998" spans="7:8">
      <c r="G8998">
        <v>8991</v>
      </c>
      <c r="H8998">
        <f t="shared" ca="1" si="228"/>
        <v>2.5821642703264692E-2</v>
      </c>
    </row>
    <row r="8999" spans="7:8">
      <c r="G8999">
        <v>8992</v>
      </c>
      <c r="H8999">
        <f t="shared" ca="1" si="228"/>
        <v>-7.6228778445874943E-4</v>
      </c>
    </row>
    <row r="9000" spans="7:8">
      <c r="G9000">
        <v>8993</v>
      </c>
      <c r="H9000">
        <f t="shared" ca="1" si="228"/>
        <v>1.9154143901207378E-2</v>
      </c>
    </row>
    <row r="9001" spans="7:8">
      <c r="G9001">
        <v>8994</v>
      </c>
      <c r="H9001">
        <f t="shared" ca="1" si="228"/>
        <v>-2.541376647305911E-2</v>
      </c>
    </row>
    <row r="9002" spans="7:8">
      <c r="G9002">
        <v>8995</v>
      </c>
      <c r="H9002">
        <f t="shared" ca="1" si="228"/>
        <v>-5.4098032351148247E-2</v>
      </c>
    </row>
    <row r="9003" spans="7:8">
      <c r="G9003">
        <v>8996</v>
      </c>
      <c r="H9003">
        <f t="shared" ca="1" si="228"/>
        <v>1.275627152276187E-3</v>
      </c>
    </row>
    <row r="9004" spans="7:8">
      <c r="G9004">
        <v>8997</v>
      </c>
      <c r="H9004">
        <f t="shared" ca="1" si="228"/>
        <v>8.1331952304117185E-3</v>
      </c>
    </row>
    <row r="9005" spans="7:8">
      <c r="G9005">
        <v>8998</v>
      </c>
      <c r="H9005">
        <f t="shared" ca="1" si="228"/>
        <v>-2.3550239806842867E-2</v>
      </c>
    </row>
    <row r="9006" spans="7:8">
      <c r="G9006">
        <v>8999</v>
      </c>
      <c r="H9006">
        <f t="shared" ca="1" si="228"/>
        <v>-4.9485326031081366E-3</v>
      </c>
    </row>
    <row r="9007" spans="7:8">
      <c r="G9007">
        <v>9000</v>
      </c>
      <c r="H9007">
        <f t="shared" ca="1" si="228"/>
        <v>1.4427877782549871E-2</v>
      </c>
    </row>
    <row r="9008" spans="7:8">
      <c r="G9008">
        <v>9001</v>
      </c>
      <c r="H9008">
        <f t="shared" ca="1" si="228"/>
        <v>-2.0768272859175738E-2</v>
      </c>
    </row>
    <row r="9009" spans="7:8">
      <c r="G9009">
        <v>9002</v>
      </c>
      <c r="H9009">
        <f t="shared" ca="1" si="228"/>
        <v>-3.2124501849222824E-2</v>
      </c>
    </row>
    <row r="9010" spans="7:8">
      <c r="G9010">
        <v>9003</v>
      </c>
      <c r="H9010">
        <f t="shared" ca="1" si="228"/>
        <v>-1.7258246444326844E-2</v>
      </c>
    </row>
    <row r="9011" spans="7:8">
      <c r="G9011">
        <v>9004</v>
      </c>
      <c r="H9011">
        <f t="shared" ca="1" si="228"/>
        <v>-2.1100819653375062E-2</v>
      </c>
    </row>
    <row r="9012" spans="7:8">
      <c r="G9012">
        <v>9005</v>
      </c>
      <c r="H9012">
        <f t="shared" ca="1" si="228"/>
        <v>7.2624241250606901E-3</v>
      </c>
    </row>
    <row r="9013" spans="7:8">
      <c r="G9013">
        <v>9006</v>
      </c>
      <c r="H9013">
        <f t="shared" ca="1" si="228"/>
        <v>-1.9421951132636065E-2</v>
      </c>
    </row>
    <row r="9014" spans="7:8">
      <c r="G9014">
        <v>9007</v>
      </c>
      <c r="H9014">
        <f t="shared" ca="1" si="228"/>
        <v>-1.9793270325118677E-2</v>
      </c>
    </row>
    <row r="9015" spans="7:8">
      <c r="G9015">
        <v>9008</v>
      </c>
      <c r="H9015">
        <f t="shared" ca="1" si="228"/>
        <v>3.3836527372970056E-3</v>
      </c>
    </row>
    <row r="9016" spans="7:8">
      <c r="G9016">
        <v>9009</v>
      </c>
      <c r="H9016">
        <f t="shared" ca="1" si="228"/>
        <v>-4.1631248907197287E-3</v>
      </c>
    </row>
    <row r="9017" spans="7:8">
      <c r="G9017">
        <v>9010</v>
      </c>
      <c r="H9017">
        <f t="shared" ca="1" si="228"/>
        <v>1.0253984019486923E-2</v>
      </c>
    </row>
    <row r="9018" spans="7:8">
      <c r="G9018">
        <v>9011</v>
      </c>
      <c r="H9018">
        <f t="shared" ca="1" si="228"/>
        <v>-2.6352132266561901E-2</v>
      </c>
    </row>
    <row r="9019" spans="7:8">
      <c r="G9019">
        <v>9012</v>
      </c>
      <c r="H9019">
        <f t="shared" ca="1" si="228"/>
        <v>3.8928770886552999E-2</v>
      </c>
    </row>
    <row r="9020" spans="7:8">
      <c r="G9020">
        <v>9013</v>
      </c>
      <c r="H9020">
        <f t="shared" ca="1" si="228"/>
        <v>-2.7575322687014906E-2</v>
      </c>
    </row>
    <row r="9021" spans="7:8">
      <c r="G9021">
        <v>9014</v>
      </c>
      <c r="H9021">
        <f t="shared" ca="1" si="228"/>
        <v>-3.8796209920348976E-2</v>
      </c>
    </row>
    <row r="9022" spans="7:8">
      <c r="G9022">
        <v>9015</v>
      </c>
      <c r="H9022">
        <f t="shared" ca="1" si="228"/>
        <v>4.1187760943372335E-2</v>
      </c>
    </row>
    <row r="9023" spans="7:8">
      <c r="G9023">
        <v>9016</v>
      </c>
      <c r="H9023">
        <f t="shared" ca="1" si="228"/>
        <v>3.1569560492542018E-2</v>
      </c>
    </row>
    <row r="9024" spans="7:8">
      <c r="G9024">
        <v>9017</v>
      </c>
      <c r="H9024">
        <f t="shared" ca="1" si="228"/>
        <v>-1.8067774187086241E-2</v>
      </c>
    </row>
    <row r="9025" spans="7:8">
      <c r="G9025">
        <v>9018</v>
      </c>
      <c r="H9025">
        <f t="shared" ca="1" si="228"/>
        <v>-4.0317516547039967E-2</v>
      </c>
    </row>
    <row r="9026" spans="7:8">
      <c r="G9026">
        <v>9019</v>
      </c>
      <c r="H9026">
        <f t="shared" ca="1" si="228"/>
        <v>1.457215713649895E-2</v>
      </c>
    </row>
    <row r="9027" spans="7:8">
      <c r="G9027">
        <v>9020</v>
      </c>
      <c r="H9027">
        <f t="shared" ca="1" si="228"/>
        <v>-4.2889748959242198E-2</v>
      </c>
    </row>
    <row r="9028" spans="7:8">
      <c r="G9028">
        <v>9021</v>
      </c>
      <c r="H9028">
        <f t="shared" ca="1" si="228"/>
        <v>4.5670322157038326E-2</v>
      </c>
    </row>
    <row r="9029" spans="7:8">
      <c r="G9029">
        <v>9022</v>
      </c>
      <c r="H9029">
        <f t="shared" ca="1" si="228"/>
        <v>3.0615796438037857E-2</v>
      </c>
    </row>
    <row r="9030" spans="7:8">
      <c r="G9030">
        <v>9023</v>
      </c>
      <c r="H9030">
        <f t="shared" ca="1" si="228"/>
        <v>1.4491112773068943E-2</v>
      </c>
    </row>
    <row r="9031" spans="7:8">
      <c r="G9031">
        <v>9024</v>
      </c>
      <c r="H9031">
        <f t="shared" ca="1" si="228"/>
        <v>-5.1296800782404929E-2</v>
      </c>
    </row>
    <row r="9032" spans="7:8">
      <c r="G9032">
        <v>9025</v>
      </c>
      <c r="H9032">
        <f t="shared" ca="1" si="228"/>
        <v>2.4158787130649745E-3</v>
      </c>
    </row>
    <row r="9033" spans="7:8">
      <c r="G9033">
        <v>9026</v>
      </c>
      <c r="H9033">
        <f t="shared" ref="H9033:H9096" ca="1" si="229">_xlfn.NORM.INV(RAND(),N$9,N$10)</f>
        <v>-4.6825219587101424E-2</v>
      </c>
    </row>
    <row r="9034" spans="7:8">
      <c r="G9034">
        <v>9027</v>
      </c>
      <c r="H9034">
        <f t="shared" ca="1" si="229"/>
        <v>-8.6151778329986144E-3</v>
      </c>
    </row>
    <row r="9035" spans="7:8">
      <c r="G9035">
        <v>9028</v>
      </c>
      <c r="H9035">
        <f t="shared" ca="1" si="229"/>
        <v>3.0155887456590209E-2</v>
      </c>
    </row>
    <row r="9036" spans="7:8">
      <c r="G9036">
        <v>9029</v>
      </c>
      <c r="H9036">
        <f t="shared" ca="1" si="229"/>
        <v>-9.7022189927491852E-3</v>
      </c>
    </row>
    <row r="9037" spans="7:8">
      <c r="G9037">
        <v>9030</v>
      </c>
      <c r="H9037">
        <f t="shared" ca="1" si="229"/>
        <v>1.9131663497322118E-2</v>
      </c>
    </row>
    <row r="9038" spans="7:8">
      <c r="G9038">
        <v>9031</v>
      </c>
      <c r="H9038">
        <f t="shared" ca="1" si="229"/>
        <v>3.3035562937530848E-3</v>
      </c>
    </row>
    <row r="9039" spans="7:8">
      <c r="G9039">
        <v>9032</v>
      </c>
      <c r="H9039">
        <f t="shared" ca="1" si="229"/>
        <v>-1.2964188846984198E-2</v>
      </c>
    </row>
    <row r="9040" spans="7:8">
      <c r="G9040">
        <v>9033</v>
      </c>
      <c r="H9040">
        <f t="shared" ca="1" si="229"/>
        <v>-1.4590856517274169E-2</v>
      </c>
    </row>
    <row r="9041" spans="7:8">
      <c r="G9041">
        <v>9034</v>
      </c>
      <c r="H9041">
        <f t="shared" ca="1" si="229"/>
        <v>3.2829591661837181E-2</v>
      </c>
    </row>
    <row r="9042" spans="7:8">
      <c r="G9042">
        <v>9035</v>
      </c>
      <c r="H9042">
        <f t="shared" ca="1" si="229"/>
        <v>2.3459427350508526E-2</v>
      </c>
    </row>
    <row r="9043" spans="7:8">
      <c r="G9043">
        <v>9036</v>
      </c>
      <c r="H9043">
        <f t="shared" ca="1" si="229"/>
        <v>-2.6668229735463136E-2</v>
      </c>
    </row>
    <row r="9044" spans="7:8">
      <c r="G9044">
        <v>9037</v>
      </c>
      <c r="H9044">
        <f t="shared" ca="1" si="229"/>
        <v>-3.0346904277287201E-2</v>
      </c>
    </row>
    <row r="9045" spans="7:8">
      <c r="G9045">
        <v>9038</v>
      </c>
      <c r="H9045">
        <f t="shared" ca="1" si="229"/>
        <v>-6.5021446360452794E-3</v>
      </c>
    </row>
    <row r="9046" spans="7:8">
      <c r="G9046">
        <v>9039</v>
      </c>
      <c r="H9046">
        <f t="shared" ca="1" si="229"/>
        <v>1.0558456009191079E-2</v>
      </c>
    </row>
    <row r="9047" spans="7:8">
      <c r="G9047">
        <v>9040</v>
      </c>
      <c r="H9047">
        <f t="shared" ca="1" si="229"/>
        <v>-4.0322993331834991E-2</v>
      </c>
    </row>
    <row r="9048" spans="7:8">
      <c r="G9048">
        <v>9041</v>
      </c>
      <c r="H9048">
        <f t="shared" ca="1" si="229"/>
        <v>3.6978006620663709E-2</v>
      </c>
    </row>
    <row r="9049" spans="7:8">
      <c r="G9049">
        <v>9042</v>
      </c>
      <c r="H9049">
        <f t="shared" ca="1" si="229"/>
        <v>1.2527910378894367E-2</v>
      </c>
    </row>
    <row r="9050" spans="7:8">
      <c r="G9050">
        <v>9043</v>
      </c>
      <c r="H9050">
        <f t="shared" ca="1" si="229"/>
        <v>-5.6624641105256807E-2</v>
      </c>
    </row>
    <row r="9051" spans="7:8">
      <c r="G9051">
        <v>9044</v>
      </c>
      <c r="H9051">
        <f t="shared" ca="1" si="229"/>
        <v>-1.9758259987769609E-2</v>
      </c>
    </row>
    <row r="9052" spans="7:8">
      <c r="G9052">
        <v>9045</v>
      </c>
      <c r="H9052">
        <f t="shared" ca="1" si="229"/>
        <v>3.5497584282115989E-2</v>
      </c>
    </row>
    <row r="9053" spans="7:8">
      <c r="G9053">
        <v>9046</v>
      </c>
      <c r="H9053">
        <f t="shared" ca="1" si="229"/>
        <v>1.7397581201749654E-2</v>
      </c>
    </row>
    <row r="9054" spans="7:8">
      <c r="G9054">
        <v>9047</v>
      </c>
      <c r="H9054">
        <f t="shared" ca="1" si="229"/>
        <v>3.4286612918162374E-2</v>
      </c>
    </row>
    <row r="9055" spans="7:8">
      <c r="G9055">
        <v>9048</v>
      </c>
      <c r="H9055">
        <f t="shared" ca="1" si="229"/>
        <v>-4.2503094674229781E-2</v>
      </c>
    </row>
    <row r="9056" spans="7:8">
      <c r="G9056">
        <v>9049</v>
      </c>
      <c r="H9056">
        <f t="shared" ca="1" si="229"/>
        <v>-1.8642754970790581E-2</v>
      </c>
    </row>
    <row r="9057" spans="7:8">
      <c r="G9057">
        <v>9050</v>
      </c>
      <c r="H9057">
        <f t="shared" ca="1" si="229"/>
        <v>1.1290315936296123E-2</v>
      </c>
    </row>
    <row r="9058" spans="7:8">
      <c r="G9058">
        <v>9051</v>
      </c>
      <c r="H9058">
        <f t="shared" ca="1" si="229"/>
        <v>4.0889428597574558E-2</v>
      </c>
    </row>
    <row r="9059" spans="7:8">
      <c r="G9059">
        <v>9052</v>
      </c>
      <c r="H9059">
        <f t="shared" ca="1" si="229"/>
        <v>-5.4331595667846809E-2</v>
      </c>
    </row>
    <row r="9060" spans="7:8">
      <c r="G9060">
        <v>9053</v>
      </c>
      <c r="H9060">
        <f t="shared" ca="1" si="229"/>
        <v>2.7715094344810915E-2</v>
      </c>
    </row>
    <row r="9061" spans="7:8">
      <c r="G9061">
        <v>9054</v>
      </c>
      <c r="H9061">
        <f t="shared" ca="1" si="229"/>
        <v>1.2311012251510291E-2</v>
      </c>
    </row>
    <row r="9062" spans="7:8">
      <c r="G9062">
        <v>9055</v>
      </c>
      <c r="H9062">
        <f t="shared" ca="1" si="229"/>
        <v>-3.0393185011493239E-3</v>
      </c>
    </row>
    <row r="9063" spans="7:8">
      <c r="G9063">
        <v>9056</v>
      </c>
      <c r="H9063">
        <f t="shared" ca="1" si="229"/>
        <v>-2.9378034540426718E-2</v>
      </c>
    </row>
    <row r="9064" spans="7:8">
      <c r="G9064">
        <v>9057</v>
      </c>
      <c r="H9064">
        <f t="shared" ca="1" si="229"/>
        <v>2.2361415829238187E-3</v>
      </c>
    </row>
    <row r="9065" spans="7:8">
      <c r="G9065">
        <v>9058</v>
      </c>
      <c r="H9065">
        <f t="shared" ca="1" si="229"/>
        <v>-5.8870075052632658E-3</v>
      </c>
    </row>
    <row r="9066" spans="7:8">
      <c r="G9066">
        <v>9059</v>
      </c>
      <c r="H9066">
        <f t="shared" ca="1" si="229"/>
        <v>-7.4005510196910221E-2</v>
      </c>
    </row>
    <row r="9067" spans="7:8">
      <c r="G9067">
        <v>9060</v>
      </c>
      <c r="H9067">
        <f t="shared" ca="1" si="229"/>
        <v>-1.6189610212944065E-2</v>
      </c>
    </row>
    <row r="9068" spans="7:8">
      <c r="G9068">
        <v>9061</v>
      </c>
      <c r="H9068">
        <f t="shared" ca="1" si="229"/>
        <v>6.2595648435557587E-3</v>
      </c>
    </row>
    <row r="9069" spans="7:8">
      <c r="G9069">
        <v>9062</v>
      </c>
      <c r="H9069">
        <f t="shared" ca="1" si="229"/>
        <v>9.3936105934274237E-3</v>
      </c>
    </row>
    <row r="9070" spans="7:8">
      <c r="G9070">
        <v>9063</v>
      </c>
      <c r="H9070">
        <f t="shared" ca="1" si="229"/>
        <v>-3.3422108127893089E-3</v>
      </c>
    </row>
    <row r="9071" spans="7:8">
      <c r="G9071">
        <v>9064</v>
      </c>
      <c r="H9071">
        <f t="shared" ca="1" si="229"/>
        <v>-9.2169934247120153E-3</v>
      </c>
    </row>
    <row r="9072" spans="7:8">
      <c r="G9072">
        <v>9065</v>
      </c>
      <c r="H9072">
        <f t="shared" ca="1" si="229"/>
        <v>9.263810005889786E-3</v>
      </c>
    </row>
    <row r="9073" spans="7:8">
      <c r="G9073">
        <v>9066</v>
      </c>
      <c r="H9073">
        <f t="shared" ca="1" si="229"/>
        <v>-6.5638169651020956E-3</v>
      </c>
    </row>
    <row r="9074" spans="7:8">
      <c r="G9074">
        <v>9067</v>
      </c>
      <c r="H9074">
        <f t="shared" ca="1" si="229"/>
        <v>1.2358109756645079E-2</v>
      </c>
    </row>
    <row r="9075" spans="7:8">
      <c r="G9075">
        <v>9068</v>
      </c>
      <c r="H9075">
        <f t="shared" ca="1" si="229"/>
        <v>3.7348294964072187E-2</v>
      </c>
    </row>
    <row r="9076" spans="7:8">
      <c r="G9076">
        <v>9069</v>
      </c>
      <c r="H9076">
        <f t="shared" ca="1" si="229"/>
        <v>6.7262897764617302E-2</v>
      </c>
    </row>
    <row r="9077" spans="7:8">
      <c r="G9077">
        <v>9070</v>
      </c>
      <c r="H9077">
        <f t="shared" ca="1" si="229"/>
        <v>2.2341546945882154E-2</v>
      </c>
    </row>
    <row r="9078" spans="7:8">
      <c r="G9078">
        <v>9071</v>
      </c>
      <c r="H9078">
        <f t="shared" ca="1" si="229"/>
        <v>-3.3931657536303304E-2</v>
      </c>
    </row>
    <row r="9079" spans="7:8">
      <c r="G9079">
        <v>9072</v>
      </c>
      <c r="H9079">
        <f t="shared" ca="1" si="229"/>
        <v>-8.1364668858907811E-3</v>
      </c>
    </row>
    <row r="9080" spans="7:8">
      <c r="G9080">
        <v>9073</v>
      </c>
      <c r="H9080">
        <f t="shared" ca="1" si="229"/>
        <v>5.0309036871821769E-2</v>
      </c>
    </row>
    <row r="9081" spans="7:8">
      <c r="G9081">
        <v>9074</v>
      </c>
      <c r="H9081">
        <f t="shared" ca="1" si="229"/>
        <v>-8.6590495054070021E-4</v>
      </c>
    </row>
    <row r="9082" spans="7:8">
      <c r="G9082">
        <v>9075</v>
      </c>
      <c r="H9082">
        <f t="shared" ca="1" si="229"/>
        <v>-1.4076813908310044E-2</v>
      </c>
    </row>
    <row r="9083" spans="7:8">
      <c r="G9083">
        <v>9076</v>
      </c>
      <c r="H9083">
        <f t="shared" ca="1" si="229"/>
        <v>3.4211816761857583E-2</v>
      </c>
    </row>
    <row r="9084" spans="7:8">
      <c r="G9084">
        <v>9077</v>
      </c>
      <c r="H9084">
        <f t="shared" ca="1" si="229"/>
        <v>-2.1346810589192272E-2</v>
      </c>
    </row>
    <row r="9085" spans="7:8">
      <c r="G9085">
        <v>9078</v>
      </c>
      <c r="H9085">
        <f t="shared" ca="1" si="229"/>
        <v>2.185910720114222E-2</v>
      </c>
    </row>
    <row r="9086" spans="7:8">
      <c r="G9086">
        <v>9079</v>
      </c>
      <c r="H9086">
        <f t="shared" ca="1" si="229"/>
        <v>-1.8599286085018527E-2</v>
      </c>
    </row>
    <row r="9087" spans="7:8">
      <c r="G9087">
        <v>9080</v>
      </c>
      <c r="H9087">
        <f t="shared" ca="1" si="229"/>
        <v>2.4959238293338744E-2</v>
      </c>
    </row>
    <row r="9088" spans="7:8">
      <c r="G9088">
        <v>9081</v>
      </c>
      <c r="H9088">
        <f t="shared" ca="1" si="229"/>
        <v>-3.5562461184185927E-2</v>
      </c>
    </row>
    <row r="9089" spans="7:8">
      <c r="G9089">
        <v>9082</v>
      </c>
      <c r="H9089">
        <f t="shared" ca="1" si="229"/>
        <v>5.9386561862049055E-2</v>
      </c>
    </row>
    <row r="9090" spans="7:8">
      <c r="G9090">
        <v>9083</v>
      </c>
      <c r="H9090">
        <f t="shared" ca="1" si="229"/>
        <v>2.069687202005166E-2</v>
      </c>
    </row>
    <row r="9091" spans="7:8">
      <c r="G9091">
        <v>9084</v>
      </c>
      <c r="H9091">
        <f t="shared" ca="1" si="229"/>
        <v>1.1471313703554314E-2</v>
      </c>
    </row>
    <row r="9092" spans="7:8">
      <c r="G9092">
        <v>9085</v>
      </c>
      <c r="H9092">
        <f t="shared" ca="1" si="229"/>
        <v>9.1974170947596353E-3</v>
      </c>
    </row>
    <row r="9093" spans="7:8">
      <c r="G9093">
        <v>9086</v>
      </c>
      <c r="H9093">
        <f t="shared" ca="1" si="229"/>
        <v>-6.4585978731871631E-3</v>
      </c>
    </row>
    <row r="9094" spans="7:8">
      <c r="G9094">
        <v>9087</v>
      </c>
      <c r="H9094">
        <f t="shared" ca="1" si="229"/>
        <v>5.6502868018193521E-2</v>
      </c>
    </row>
    <row r="9095" spans="7:8">
      <c r="G9095">
        <v>9088</v>
      </c>
      <c r="H9095">
        <f t="shared" ca="1" si="229"/>
        <v>-2.9990173489868911E-2</v>
      </c>
    </row>
    <row r="9096" spans="7:8">
      <c r="G9096">
        <v>9089</v>
      </c>
      <c r="H9096">
        <f t="shared" ca="1" si="229"/>
        <v>6.3226752157054963E-2</v>
      </c>
    </row>
    <row r="9097" spans="7:8">
      <c r="G9097">
        <v>9090</v>
      </c>
      <c r="H9097">
        <f t="shared" ref="H9097:H9160" ca="1" si="230">_xlfn.NORM.INV(RAND(),N$9,N$10)</f>
        <v>5.0058344965798621E-3</v>
      </c>
    </row>
    <row r="9098" spans="7:8">
      <c r="G9098">
        <v>9091</v>
      </c>
      <c r="H9098">
        <f t="shared" ca="1" si="230"/>
        <v>-4.9005207853124191E-2</v>
      </c>
    </row>
    <row r="9099" spans="7:8">
      <c r="G9099">
        <v>9092</v>
      </c>
      <c r="H9099">
        <f t="shared" ca="1" si="230"/>
        <v>7.1515644113723437E-2</v>
      </c>
    </row>
    <row r="9100" spans="7:8">
      <c r="G9100">
        <v>9093</v>
      </c>
      <c r="H9100">
        <f t="shared" ca="1" si="230"/>
        <v>6.2267484538723661E-2</v>
      </c>
    </row>
    <row r="9101" spans="7:8">
      <c r="G9101">
        <v>9094</v>
      </c>
      <c r="H9101">
        <f t="shared" ca="1" si="230"/>
        <v>1.1464363942604106E-2</v>
      </c>
    </row>
    <row r="9102" spans="7:8">
      <c r="G9102">
        <v>9095</v>
      </c>
      <c r="H9102">
        <f t="shared" ca="1" si="230"/>
        <v>-2.9442270594677519E-2</v>
      </c>
    </row>
    <row r="9103" spans="7:8">
      <c r="G9103">
        <v>9096</v>
      </c>
      <c r="H9103">
        <f t="shared" ca="1" si="230"/>
        <v>-9.0461368798311001E-3</v>
      </c>
    </row>
    <row r="9104" spans="7:8">
      <c r="G9104">
        <v>9097</v>
      </c>
      <c r="H9104">
        <f t="shared" ca="1" si="230"/>
        <v>-8.652028482430503E-2</v>
      </c>
    </row>
    <row r="9105" spans="7:8">
      <c r="G9105">
        <v>9098</v>
      </c>
      <c r="H9105">
        <f t="shared" ca="1" si="230"/>
        <v>-7.2310022080167612E-3</v>
      </c>
    </row>
    <row r="9106" spans="7:8">
      <c r="G9106">
        <v>9099</v>
      </c>
      <c r="H9106">
        <f t="shared" ca="1" si="230"/>
        <v>-1.2885071155753517E-2</v>
      </c>
    </row>
    <row r="9107" spans="7:8">
      <c r="G9107">
        <v>9100</v>
      </c>
      <c r="H9107">
        <f t="shared" ca="1" si="230"/>
        <v>-1.1708554459464169E-2</v>
      </c>
    </row>
    <row r="9108" spans="7:8">
      <c r="G9108">
        <v>9101</v>
      </c>
      <c r="H9108">
        <f t="shared" ca="1" si="230"/>
        <v>-4.203321880167811E-2</v>
      </c>
    </row>
    <row r="9109" spans="7:8">
      <c r="G9109">
        <v>9102</v>
      </c>
      <c r="H9109">
        <f t="shared" ca="1" si="230"/>
        <v>1.608211686733025E-2</v>
      </c>
    </row>
    <row r="9110" spans="7:8">
      <c r="G9110">
        <v>9103</v>
      </c>
      <c r="H9110">
        <f t="shared" ca="1" si="230"/>
        <v>5.1113223659897823E-2</v>
      </c>
    </row>
    <row r="9111" spans="7:8">
      <c r="G9111">
        <v>9104</v>
      </c>
      <c r="H9111">
        <f t="shared" ca="1" si="230"/>
        <v>-3.3387566576997173E-2</v>
      </c>
    </row>
    <row r="9112" spans="7:8">
      <c r="G9112">
        <v>9105</v>
      </c>
      <c r="H9112">
        <f t="shared" ca="1" si="230"/>
        <v>2.7711893985655402E-2</v>
      </c>
    </row>
    <row r="9113" spans="7:8">
      <c r="G9113">
        <v>9106</v>
      </c>
      <c r="H9113">
        <f t="shared" ca="1" si="230"/>
        <v>-2.6191146297003511E-2</v>
      </c>
    </row>
    <row r="9114" spans="7:8">
      <c r="G9114">
        <v>9107</v>
      </c>
      <c r="H9114">
        <f t="shared" ca="1" si="230"/>
        <v>-1.8914655716439618E-2</v>
      </c>
    </row>
    <row r="9115" spans="7:8">
      <c r="G9115">
        <v>9108</v>
      </c>
      <c r="H9115">
        <f t="shared" ca="1" si="230"/>
        <v>1.5000421445681019E-5</v>
      </c>
    </row>
    <row r="9116" spans="7:8">
      <c r="G9116">
        <v>9109</v>
      </c>
      <c r="H9116">
        <f t="shared" ca="1" si="230"/>
        <v>-1.5565607364154842E-2</v>
      </c>
    </row>
    <row r="9117" spans="7:8">
      <c r="G9117">
        <v>9110</v>
      </c>
      <c r="H9117">
        <f t="shared" ca="1" si="230"/>
        <v>-4.5340824352695678E-3</v>
      </c>
    </row>
    <row r="9118" spans="7:8">
      <c r="G9118">
        <v>9111</v>
      </c>
      <c r="H9118">
        <f t="shared" ca="1" si="230"/>
        <v>-1.3565415064358049E-3</v>
      </c>
    </row>
    <row r="9119" spans="7:8">
      <c r="G9119">
        <v>9112</v>
      </c>
      <c r="H9119">
        <f t="shared" ca="1" si="230"/>
        <v>4.2272417453290217E-2</v>
      </c>
    </row>
    <row r="9120" spans="7:8">
      <c r="G9120">
        <v>9113</v>
      </c>
      <c r="H9120">
        <f t="shared" ca="1" si="230"/>
        <v>1.1290413641653207E-2</v>
      </c>
    </row>
    <row r="9121" spans="7:8">
      <c r="G9121">
        <v>9114</v>
      </c>
      <c r="H9121">
        <f t="shared" ca="1" si="230"/>
        <v>-3.7356908082891965E-2</v>
      </c>
    </row>
    <row r="9122" spans="7:8">
      <c r="G9122">
        <v>9115</v>
      </c>
      <c r="H9122">
        <f t="shared" ca="1" si="230"/>
        <v>3.6715152831020684E-2</v>
      </c>
    </row>
    <row r="9123" spans="7:8">
      <c r="G9123">
        <v>9116</v>
      </c>
      <c r="H9123">
        <f t="shared" ca="1" si="230"/>
        <v>-1.9897424801909976E-2</v>
      </c>
    </row>
    <row r="9124" spans="7:8">
      <c r="G9124">
        <v>9117</v>
      </c>
      <c r="H9124">
        <f t="shared" ca="1" si="230"/>
        <v>-4.7939068851782965E-2</v>
      </c>
    </row>
    <row r="9125" spans="7:8">
      <c r="G9125">
        <v>9118</v>
      </c>
      <c r="H9125">
        <f t="shared" ca="1" si="230"/>
        <v>2.5256581860714131E-3</v>
      </c>
    </row>
    <row r="9126" spans="7:8">
      <c r="G9126">
        <v>9119</v>
      </c>
      <c r="H9126">
        <f t="shared" ca="1" si="230"/>
        <v>-1.716306415976869E-2</v>
      </c>
    </row>
    <row r="9127" spans="7:8">
      <c r="G9127">
        <v>9120</v>
      </c>
      <c r="H9127">
        <f t="shared" ca="1" si="230"/>
        <v>1.5237869107321046E-2</v>
      </c>
    </row>
    <row r="9128" spans="7:8">
      <c r="G9128">
        <v>9121</v>
      </c>
      <c r="H9128">
        <f t="shared" ca="1" si="230"/>
        <v>7.6115581549948312E-3</v>
      </c>
    </row>
    <row r="9129" spans="7:8">
      <c r="G9129">
        <v>9122</v>
      </c>
      <c r="H9129">
        <f t="shared" ca="1" si="230"/>
        <v>6.9484698403381596E-4</v>
      </c>
    </row>
    <row r="9130" spans="7:8">
      <c r="G9130">
        <v>9123</v>
      </c>
      <c r="H9130">
        <f t="shared" ca="1" si="230"/>
        <v>3.0040176437325906E-2</v>
      </c>
    </row>
    <row r="9131" spans="7:8">
      <c r="G9131">
        <v>9124</v>
      </c>
      <c r="H9131">
        <f t="shared" ca="1" si="230"/>
        <v>-7.9071621930508502E-3</v>
      </c>
    </row>
    <row r="9132" spans="7:8">
      <c r="G9132">
        <v>9125</v>
      </c>
      <c r="H9132">
        <f t="shared" ca="1" si="230"/>
        <v>5.0440975833132423E-2</v>
      </c>
    </row>
    <row r="9133" spans="7:8">
      <c r="G9133">
        <v>9126</v>
      </c>
      <c r="H9133">
        <f t="shared" ca="1" si="230"/>
        <v>-1.5355610172658051E-3</v>
      </c>
    </row>
    <row r="9134" spans="7:8">
      <c r="G9134">
        <v>9127</v>
      </c>
      <c r="H9134">
        <f t="shared" ca="1" si="230"/>
        <v>-2.4143241658506544E-2</v>
      </c>
    </row>
    <row r="9135" spans="7:8">
      <c r="G9135">
        <v>9128</v>
      </c>
      <c r="H9135">
        <f t="shared" ca="1" si="230"/>
        <v>-1.26029075430782E-2</v>
      </c>
    </row>
    <row r="9136" spans="7:8">
      <c r="G9136">
        <v>9129</v>
      </c>
      <c r="H9136">
        <f t="shared" ca="1" si="230"/>
        <v>-2.3791967915726381E-2</v>
      </c>
    </row>
    <row r="9137" spans="7:8">
      <c r="G9137">
        <v>9130</v>
      </c>
      <c r="H9137">
        <f t="shared" ca="1" si="230"/>
        <v>-1.6635152261171061E-2</v>
      </c>
    </row>
    <row r="9138" spans="7:8">
      <c r="G9138">
        <v>9131</v>
      </c>
      <c r="H9138">
        <f t="shared" ca="1" si="230"/>
        <v>-5.3499946521101564E-2</v>
      </c>
    </row>
    <row r="9139" spans="7:8">
      <c r="G9139">
        <v>9132</v>
      </c>
      <c r="H9139">
        <f t="shared" ca="1" si="230"/>
        <v>-2.0099493193482908E-4</v>
      </c>
    </row>
    <row r="9140" spans="7:8">
      <c r="G9140">
        <v>9133</v>
      </c>
      <c r="H9140">
        <f t="shared" ca="1" si="230"/>
        <v>-1.4885008765183434E-3</v>
      </c>
    </row>
    <row r="9141" spans="7:8">
      <c r="G9141">
        <v>9134</v>
      </c>
      <c r="H9141">
        <f t="shared" ca="1" si="230"/>
        <v>4.9523749830573435E-2</v>
      </c>
    </row>
    <row r="9142" spans="7:8">
      <c r="G9142">
        <v>9135</v>
      </c>
      <c r="H9142">
        <f t="shared" ca="1" si="230"/>
        <v>-2.1092949532488869E-2</v>
      </c>
    </row>
    <row r="9143" spans="7:8">
      <c r="G9143">
        <v>9136</v>
      </c>
      <c r="H9143">
        <f t="shared" ca="1" si="230"/>
        <v>-1.0574251610549859E-4</v>
      </c>
    </row>
    <row r="9144" spans="7:8">
      <c r="G9144">
        <v>9137</v>
      </c>
      <c r="H9144">
        <f t="shared" ca="1" si="230"/>
        <v>1.6330247873315431E-3</v>
      </c>
    </row>
    <row r="9145" spans="7:8">
      <c r="G9145">
        <v>9138</v>
      </c>
      <c r="H9145">
        <f t="shared" ca="1" si="230"/>
        <v>-1.6689941480882268E-2</v>
      </c>
    </row>
    <row r="9146" spans="7:8">
      <c r="G9146">
        <v>9139</v>
      </c>
      <c r="H9146">
        <f t="shared" ca="1" si="230"/>
        <v>-2.3099818126335422E-2</v>
      </c>
    </row>
    <row r="9147" spans="7:8">
      <c r="G9147">
        <v>9140</v>
      </c>
      <c r="H9147">
        <f t="shared" ca="1" si="230"/>
        <v>-4.0077265546960755E-2</v>
      </c>
    </row>
    <row r="9148" spans="7:8">
      <c r="G9148">
        <v>9141</v>
      </c>
      <c r="H9148">
        <f t="shared" ca="1" si="230"/>
        <v>4.4403938242613766E-2</v>
      </c>
    </row>
    <row r="9149" spans="7:8">
      <c r="G9149">
        <v>9142</v>
      </c>
      <c r="H9149">
        <f t="shared" ca="1" si="230"/>
        <v>6.7959481760507992E-2</v>
      </c>
    </row>
    <row r="9150" spans="7:8">
      <c r="G9150">
        <v>9143</v>
      </c>
      <c r="H9150">
        <f t="shared" ca="1" si="230"/>
        <v>-2.286865184438984E-2</v>
      </c>
    </row>
    <row r="9151" spans="7:8">
      <c r="G9151">
        <v>9144</v>
      </c>
      <c r="H9151">
        <f t="shared" ca="1" si="230"/>
        <v>-1.5027175205086075E-2</v>
      </c>
    </row>
    <row r="9152" spans="7:8">
      <c r="G9152">
        <v>9145</v>
      </c>
      <c r="H9152">
        <f t="shared" ca="1" si="230"/>
        <v>-1.3351253223823661E-2</v>
      </c>
    </row>
    <row r="9153" spans="7:8">
      <c r="G9153">
        <v>9146</v>
      </c>
      <c r="H9153">
        <f t="shared" ca="1" si="230"/>
        <v>-5.4702503782238843E-2</v>
      </c>
    </row>
    <row r="9154" spans="7:8">
      <c r="G9154">
        <v>9147</v>
      </c>
      <c r="H9154">
        <f t="shared" ca="1" si="230"/>
        <v>-1.0891189342817666E-2</v>
      </c>
    </row>
    <row r="9155" spans="7:8">
      <c r="G9155">
        <v>9148</v>
      </c>
      <c r="H9155">
        <f t="shared" ca="1" si="230"/>
        <v>-3.067999019247054E-2</v>
      </c>
    </row>
    <row r="9156" spans="7:8">
      <c r="G9156">
        <v>9149</v>
      </c>
      <c r="H9156">
        <f t="shared" ca="1" si="230"/>
        <v>1.4702908126963801E-2</v>
      </c>
    </row>
    <row r="9157" spans="7:8">
      <c r="G9157">
        <v>9150</v>
      </c>
      <c r="H9157">
        <f t="shared" ca="1" si="230"/>
        <v>1.3245996814999779E-2</v>
      </c>
    </row>
    <row r="9158" spans="7:8">
      <c r="G9158">
        <v>9151</v>
      </c>
      <c r="H9158">
        <f t="shared" ca="1" si="230"/>
        <v>3.093704181912265E-2</v>
      </c>
    </row>
    <row r="9159" spans="7:8">
      <c r="G9159">
        <v>9152</v>
      </c>
      <c r="H9159">
        <f t="shared" ca="1" si="230"/>
        <v>-4.2667059014878814E-2</v>
      </c>
    </row>
    <row r="9160" spans="7:8">
      <c r="G9160">
        <v>9153</v>
      </c>
      <c r="H9160">
        <f t="shared" ca="1" si="230"/>
        <v>4.2120166404634694E-2</v>
      </c>
    </row>
    <row r="9161" spans="7:8">
      <c r="G9161">
        <v>9154</v>
      </c>
      <c r="H9161">
        <f t="shared" ref="H9161:H9224" ca="1" si="231">_xlfn.NORM.INV(RAND(),N$9,N$10)</f>
        <v>-1.7830783820865399E-2</v>
      </c>
    </row>
    <row r="9162" spans="7:8">
      <c r="G9162">
        <v>9155</v>
      </c>
      <c r="H9162">
        <f t="shared" ca="1" si="231"/>
        <v>2.3700531264761918E-2</v>
      </c>
    </row>
    <row r="9163" spans="7:8">
      <c r="G9163">
        <v>9156</v>
      </c>
      <c r="H9163">
        <f t="shared" ca="1" si="231"/>
        <v>-6.3283234620520351E-2</v>
      </c>
    </row>
    <row r="9164" spans="7:8">
      <c r="G9164">
        <v>9157</v>
      </c>
      <c r="H9164">
        <f t="shared" ca="1" si="231"/>
        <v>-2.100507842661694E-2</v>
      </c>
    </row>
    <row r="9165" spans="7:8">
      <c r="G9165">
        <v>9158</v>
      </c>
      <c r="H9165">
        <f t="shared" ca="1" si="231"/>
        <v>1.7454592465503356E-2</v>
      </c>
    </row>
    <row r="9166" spans="7:8">
      <c r="G9166">
        <v>9159</v>
      </c>
      <c r="H9166">
        <f t="shared" ca="1" si="231"/>
        <v>1.2210860772520805E-2</v>
      </c>
    </row>
    <row r="9167" spans="7:8">
      <c r="G9167">
        <v>9160</v>
      </c>
      <c r="H9167">
        <f t="shared" ca="1" si="231"/>
        <v>2.8764460281405682E-2</v>
      </c>
    </row>
    <row r="9168" spans="7:8">
      <c r="G9168">
        <v>9161</v>
      </c>
      <c r="H9168">
        <f t="shared" ca="1" si="231"/>
        <v>1.4076402611304033E-3</v>
      </c>
    </row>
    <row r="9169" spans="7:8">
      <c r="G9169">
        <v>9162</v>
      </c>
      <c r="H9169">
        <f t="shared" ca="1" si="231"/>
        <v>1.0657292741582693E-2</v>
      </c>
    </row>
    <row r="9170" spans="7:8">
      <c r="G9170">
        <v>9163</v>
      </c>
      <c r="H9170">
        <f t="shared" ca="1" si="231"/>
        <v>1.1701413264956955E-3</v>
      </c>
    </row>
    <row r="9171" spans="7:8">
      <c r="G9171">
        <v>9164</v>
      </c>
      <c r="H9171">
        <f t="shared" ca="1" si="231"/>
        <v>2.3464108467978268E-2</v>
      </c>
    </row>
    <row r="9172" spans="7:8">
      <c r="G9172">
        <v>9165</v>
      </c>
      <c r="H9172">
        <f t="shared" ca="1" si="231"/>
        <v>3.3458734622492971E-2</v>
      </c>
    </row>
    <row r="9173" spans="7:8">
      <c r="G9173">
        <v>9166</v>
      </c>
      <c r="H9173">
        <f t="shared" ca="1" si="231"/>
        <v>1.4267128116832194E-2</v>
      </c>
    </row>
    <row r="9174" spans="7:8">
      <c r="G9174">
        <v>9167</v>
      </c>
      <c r="H9174">
        <f t="shared" ca="1" si="231"/>
        <v>5.377927477309187E-2</v>
      </c>
    </row>
    <row r="9175" spans="7:8">
      <c r="G9175">
        <v>9168</v>
      </c>
      <c r="H9175">
        <f t="shared" ca="1" si="231"/>
        <v>2.2890378383754399E-2</v>
      </c>
    </row>
    <row r="9176" spans="7:8">
      <c r="G9176">
        <v>9169</v>
      </c>
      <c r="H9176">
        <f t="shared" ca="1" si="231"/>
        <v>4.1861090728793737E-2</v>
      </c>
    </row>
    <row r="9177" spans="7:8">
      <c r="G9177">
        <v>9170</v>
      </c>
      <c r="H9177">
        <f t="shared" ca="1" si="231"/>
        <v>8.5974257391794977E-3</v>
      </c>
    </row>
    <row r="9178" spans="7:8">
      <c r="G9178">
        <v>9171</v>
      </c>
      <c r="H9178">
        <f t="shared" ca="1" si="231"/>
        <v>2.557637648289778E-3</v>
      </c>
    </row>
    <row r="9179" spans="7:8">
      <c r="G9179">
        <v>9172</v>
      </c>
      <c r="H9179">
        <f t="shared" ca="1" si="231"/>
        <v>6.6968827893309048E-3</v>
      </c>
    </row>
    <row r="9180" spans="7:8">
      <c r="G9180">
        <v>9173</v>
      </c>
      <c r="H9180">
        <f t="shared" ca="1" si="231"/>
        <v>2.3940786315377353E-3</v>
      </c>
    </row>
    <row r="9181" spans="7:8">
      <c r="G9181">
        <v>9174</v>
      </c>
      <c r="H9181">
        <f t="shared" ca="1" si="231"/>
        <v>1.555471456002501E-2</v>
      </c>
    </row>
    <row r="9182" spans="7:8">
      <c r="G9182">
        <v>9175</v>
      </c>
      <c r="H9182">
        <f t="shared" ca="1" si="231"/>
        <v>4.526133601551368E-2</v>
      </c>
    </row>
    <row r="9183" spans="7:8">
      <c r="G9183">
        <v>9176</v>
      </c>
      <c r="H9183">
        <f t="shared" ca="1" si="231"/>
        <v>2.702843592514028E-2</v>
      </c>
    </row>
    <row r="9184" spans="7:8">
      <c r="G9184">
        <v>9177</v>
      </c>
      <c r="H9184">
        <f t="shared" ca="1" si="231"/>
        <v>1.8209089010576732E-2</v>
      </c>
    </row>
    <row r="9185" spans="7:8">
      <c r="G9185">
        <v>9178</v>
      </c>
      <c r="H9185">
        <f t="shared" ca="1" si="231"/>
        <v>3.6566717334729118E-2</v>
      </c>
    </row>
    <row r="9186" spans="7:8">
      <c r="G9186">
        <v>9179</v>
      </c>
      <c r="H9186">
        <f t="shared" ca="1" si="231"/>
        <v>8.6499435608319054E-3</v>
      </c>
    </row>
    <row r="9187" spans="7:8">
      <c r="G9187">
        <v>9180</v>
      </c>
      <c r="H9187">
        <f t="shared" ca="1" si="231"/>
        <v>7.1260886828085944E-3</v>
      </c>
    </row>
    <row r="9188" spans="7:8">
      <c r="G9188">
        <v>9181</v>
      </c>
      <c r="H9188">
        <f t="shared" ca="1" si="231"/>
        <v>2.9045650949371547E-4</v>
      </c>
    </row>
    <row r="9189" spans="7:8">
      <c r="G9189">
        <v>9182</v>
      </c>
      <c r="H9189">
        <f t="shared" ca="1" si="231"/>
        <v>2.0658379320544706E-2</v>
      </c>
    </row>
    <row r="9190" spans="7:8">
      <c r="G9190">
        <v>9183</v>
      </c>
      <c r="H9190">
        <f t="shared" ca="1" si="231"/>
        <v>1.7082021691500596E-2</v>
      </c>
    </row>
    <row r="9191" spans="7:8">
      <c r="G9191">
        <v>9184</v>
      </c>
      <c r="H9191">
        <f t="shared" ca="1" si="231"/>
        <v>8.5804584274597872E-3</v>
      </c>
    </row>
    <row r="9192" spans="7:8">
      <c r="G9192">
        <v>9185</v>
      </c>
      <c r="H9192">
        <f t="shared" ca="1" si="231"/>
        <v>-6.0058026278614158E-3</v>
      </c>
    </row>
    <row r="9193" spans="7:8">
      <c r="G9193">
        <v>9186</v>
      </c>
      <c r="H9193">
        <f t="shared" ca="1" si="231"/>
        <v>7.0928348603030728E-3</v>
      </c>
    </row>
    <row r="9194" spans="7:8">
      <c r="G9194">
        <v>9187</v>
      </c>
      <c r="H9194">
        <f t="shared" ca="1" si="231"/>
        <v>-2.5574997541108486E-2</v>
      </c>
    </row>
    <row r="9195" spans="7:8">
      <c r="G9195">
        <v>9188</v>
      </c>
      <c r="H9195">
        <f t="shared" ca="1" si="231"/>
        <v>-9.2577541732871641E-3</v>
      </c>
    </row>
    <row r="9196" spans="7:8">
      <c r="G9196">
        <v>9189</v>
      </c>
      <c r="H9196">
        <f t="shared" ca="1" si="231"/>
        <v>-2.2981800462240957E-2</v>
      </c>
    </row>
    <row r="9197" spans="7:8">
      <c r="G9197">
        <v>9190</v>
      </c>
      <c r="H9197">
        <f t="shared" ca="1" si="231"/>
        <v>1.2867945308608375E-2</v>
      </c>
    </row>
    <row r="9198" spans="7:8">
      <c r="G9198">
        <v>9191</v>
      </c>
      <c r="H9198">
        <f t="shared" ca="1" si="231"/>
        <v>-3.018766869511029E-2</v>
      </c>
    </row>
    <row r="9199" spans="7:8">
      <c r="G9199">
        <v>9192</v>
      </c>
      <c r="H9199">
        <f t="shared" ca="1" si="231"/>
        <v>1.4225808426377259E-2</v>
      </c>
    </row>
    <row r="9200" spans="7:8">
      <c r="G9200">
        <v>9193</v>
      </c>
      <c r="H9200">
        <f t="shared" ca="1" si="231"/>
        <v>1.5667413506235725E-2</v>
      </c>
    </row>
    <row r="9201" spans="7:8">
      <c r="G9201">
        <v>9194</v>
      </c>
      <c r="H9201">
        <f t="shared" ca="1" si="231"/>
        <v>2.5877141249288332E-2</v>
      </c>
    </row>
    <row r="9202" spans="7:8">
      <c r="G9202">
        <v>9195</v>
      </c>
      <c r="H9202">
        <f t="shared" ca="1" si="231"/>
        <v>2.8838550697491951E-2</v>
      </c>
    </row>
    <row r="9203" spans="7:8">
      <c r="G9203">
        <v>9196</v>
      </c>
      <c r="H9203">
        <f t="shared" ca="1" si="231"/>
        <v>1.9858604877194982E-2</v>
      </c>
    </row>
    <row r="9204" spans="7:8">
      <c r="G9204">
        <v>9197</v>
      </c>
      <c r="H9204">
        <f t="shared" ca="1" si="231"/>
        <v>-7.678155850931759E-3</v>
      </c>
    </row>
    <row r="9205" spans="7:8">
      <c r="G9205">
        <v>9198</v>
      </c>
      <c r="H9205">
        <f t="shared" ca="1" si="231"/>
        <v>1.4351264421754998E-2</v>
      </c>
    </row>
    <row r="9206" spans="7:8">
      <c r="G9206">
        <v>9199</v>
      </c>
      <c r="H9206">
        <f t="shared" ca="1" si="231"/>
        <v>3.991042539242015E-3</v>
      </c>
    </row>
    <row r="9207" spans="7:8">
      <c r="G9207">
        <v>9200</v>
      </c>
      <c r="H9207">
        <f t="shared" ca="1" si="231"/>
        <v>-1.9594234665440215E-2</v>
      </c>
    </row>
    <row r="9208" spans="7:8">
      <c r="G9208">
        <v>9201</v>
      </c>
      <c r="H9208">
        <f t="shared" ca="1" si="231"/>
        <v>-5.4507869001109389E-3</v>
      </c>
    </row>
    <row r="9209" spans="7:8">
      <c r="G9209">
        <v>9202</v>
      </c>
      <c r="H9209">
        <f t="shared" ca="1" si="231"/>
        <v>-1.0973965029346663E-2</v>
      </c>
    </row>
    <row r="9210" spans="7:8">
      <c r="G9210">
        <v>9203</v>
      </c>
      <c r="H9210">
        <f t="shared" ca="1" si="231"/>
        <v>-2.3637186409169588E-2</v>
      </c>
    </row>
    <row r="9211" spans="7:8">
      <c r="G9211">
        <v>9204</v>
      </c>
      <c r="H9211">
        <f t="shared" ca="1" si="231"/>
        <v>7.0115999872330678E-2</v>
      </c>
    </row>
    <row r="9212" spans="7:8">
      <c r="G9212">
        <v>9205</v>
      </c>
      <c r="H9212">
        <f t="shared" ca="1" si="231"/>
        <v>-1.6306700176850559E-2</v>
      </c>
    </row>
    <row r="9213" spans="7:8">
      <c r="G9213">
        <v>9206</v>
      </c>
      <c r="H9213">
        <f t="shared" ca="1" si="231"/>
        <v>3.8830180957614764E-2</v>
      </c>
    </row>
    <row r="9214" spans="7:8">
      <c r="G9214">
        <v>9207</v>
      </c>
      <c r="H9214">
        <f t="shared" ca="1" si="231"/>
        <v>5.9040793066291357E-3</v>
      </c>
    </row>
    <row r="9215" spans="7:8">
      <c r="G9215">
        <v>9208</v>
      </c>
      <c r="H9215">
        <f t="shared" ca="1" si="231"/>
        <v>3.9198128011430779E-2</v>
      </c>
    </row>
    <row r="9216" spans="7:8">
      <c r="G9216">
        <v>9209</v>
      </c>
      <c r="H9216">
        <f t="shared" ca="1" si="231"/>
        <v>-1.367475891518008E-2</v>
      </c>
    </row>
    <row r="9217" spans="7:8">
      <c r="G9217">
        <v>9210</v>
      </c>
      <c r="H9217">
        <f t="shared" ca="1" si="231"/>
        <v>-8.554878995170604E-3</v>
      </c>
    </row>
    <row r="9218" spans="7:8">
      <c r="G9218">
        <v>9211</v>
      </c>
      <c r="H9218">
        <f t="shared" ca="1" si="231"/>
        <v>2.4934837749511971E-2</v>
      </c>
    </row>
    <row r="9219" spans="7:8">
      <c r="G9219">
        <v>9212</v>
      </c>
      <c r="H9219">
        <f t="shared" ca="1" si="231"/>
        <v>1.9602118407036743E-2</v>
      </c>
    </row>
    <row r="9220" spans="7:8">
      <c r="G9220">
        <v>9213</v>
      </c>
      <c r="H9220">
        <f t="shared" ca="1" si="231"/>
        <v>-1.8635686040013848E-2</v>
      </c>
    </row>
    <row r="9221" spans="7:8">
      <c r="G9221">
        <v>9214</v>
      </c>
      <c r="H9221">
        <f t="shared" ca="1" si="231"/>
        <v>2.503249150938839E-2</v>
      </c>
    </row>
    <row r="9222" spans="7:8">
      <c r="G9222">
        <v>9215</v>
      </c>
      <c r="H9222">
        <f t="shared" ca="1" si="231"/>
        <v>4.5684193615369746E-2</v>
      </c>
    </row>
    <row r="9223" spans="7:8">
      <c r="G9223">
        <v>9216</v>
      </c>
      <c r="H9223">
        <f t="shared" ca="1" si="231"/>
        <v>4.8128067979416678E-3</v>
      </c>
    </row>
    <row r="9224" spans="7:8">
      <c r="G9224">
        <v>9217</v>
      </c>
      <c r="H9224">
        <f t="shared" ca="1" si="231"/>
        <v>1.8852266300632154E-2</v>
      </c>
    </row>
    <row r="9225" spans="7:8">
      <c r="G9225">
        <v>9218</v>
      </c>
      <c r="H9225">
        <f t="shared" ref="H9225:H9288" ca="1" si="232">_xlfn.NORM.INV(RAND(),N$9,N$10)</f>
        <v>4.1392206273937098E-3</v>
      </c>
    </row>
    <row r="9226" spans="7:8">
      <c r="G9226">
        <v>9219</v>
      </c>
      <c r="H9226">
        <f t="shared" ca="1" si="232"/>
        <v>-2.2864587076622884E-2</v>
      </c>
    </row>
    <row r="9227" spans="7:8">
      <c r="G9227">
        <v>9220</v>
      </c>
      <c r="H9227">
        <f t="shared" ca="1" si="232"/>
        <v>-1.9581025448023718E-3</v>
      </c>
    </row>
    <row r="9228" spans="7:8">
      <c r="G9228">
        <v>9221</v>
      </c>
      <c r="H9228">
        <f t="shared" ca="1" si="232"/>
        <v>4.0338244269777779E-2</v>
      </c>
    </row>
    <row r="9229" spans="7:8">
      <c r="G9229">
        <v>9222</v>
      </c>
      <c r="H9229">
        <f t="shared" ca="1" si="232"/>
        <v>1.4030726756803199E-2</v>
      </c>
    </row>
    <row r="9230" spans="7:8">
      <c r="G9230">
        <v>9223</v>
      </c>
      <c r="H9230">
        <f t="shared" ca="1" si="232"/>
        <v>1.3843577049173576E-2</v>
      </c>
    </row>
    <row r="9231" spans="7:8">
      <c r="G9231">
        <v>9224</v>
      </c>
      <c r="H9231">
        <f t="shared" ca="1" si="232"/>
        <v>2.5070812969229007E-2</v>
      </c>
    </row>
    <row r="9232" spans="7:8">
      <c r="G9232">
        <v>9225</v>
      </c>
      <c r="H9232">
        <f t="shared" ca="1" si="232"/>
        <v>-8.0622078669122604E-2</v>
      </c>
    </row>
    <row r="9233" spans="7:8">
      <c r="G9233">
        <v>9226</v>
      </c>
      <c r="H9233">
        <f t="shared" ca="1" si="232"/>
        <v>-1.0695516093571656E-3</v>
      </c>
    </row>
    <row r="9234" spans="7:8">
      <c r="G9234">
        <v>9227</v>
      </c>
      <c r="H9234">
        <f t="shared" ca="1" si="232"/>
        <v>3.6698574298902214E-3</v>
      </c>
    </row>
    <row r="9235" spans="7:8">
      <c r="G9235">
        <v>9228</v>
      </c>
      <c r="H9235">
        <f t="shared" ca="1" si="232"/>
        <v>2.5493151374094197E-3</v>
      </c>
    </row>
    <row r="9236" spans="7:8">
      <c r="G9236">
        <v>9229</v>
      </c>
      <c r="H9236">
        <f t="shared" ca="1" si="232"/>
        <v>-1.3600712120768175E-5</v>
      </c>
    </row>
    <row r="9237" spans="7:8">
      <c r="G9237">
        <v>9230</v>
      </c>
      <c r="H9237">
        <f t="shared" ca="1" si="232"/>
        <v>1.803836572641293E-2</v>
      </c>
    </row>
    <row r="9238" spans="7:8">
      <c r="G9238">
        <v>9231</v>
      </c>
      <c r="H9238">
        <f t="shared" ca="1" si="232"/>
        <v>-4.481536817665493E-3</v>
      </c>
    </row>
    <row r="9239" spans="7:8">
      <c r="G9239">
        <v>9232</v>
      </c>
      <c r="H9239">
        <f t="shared" ca="1" si="232"/>
        <v>-1.1920335574311425E-2</v>
      </c>
    </row>
    <row r="9240" spans="7:8">
      <c r="G9240">
        <v>9233</v>
      </c>
      <c r="H9240">
        <f t="shared" ca="1" si="232"/>
        <v>4.2218582948878661E-2</v>
      </c>
    </row>
    <row r="9241" spans="7:8">
      <c r="G9241">
        <v>9234</v>
      </c>
      <c r="H9241">
        <f t="shared" ca="1" si="232"/>
        <v>6.5147696641504359E-4</v>
      </c>
    </row>
    <row r="9242" spans="7:8">
      <c r="G9242">
        <v>9235</v>
      </c>
      <c r="H9242">
        <f t="shared" ca="1" si="232"/>
        <v>-4.2642682733954454E-2</v>
      </c>
    </row>
    <row r="9243" spans="7:8">
      <c r="G9243">
        <v>9236</v>
      </c>
      <c r="H9243">
        <f t="shared" ca="1" si="232"/>
        <v>4.6405322531310383E-2</v>
      </c>
    </row>
    <row r="9244" spans="7:8">
      <c r="G9244">
        <v>9237</v>
      </c>
      <c r="H9244">
        <f t="shared" ca="1" si="232"/>
        <v>1.4383780350828631E-2</v>
      </c>
    </row>
    <row r="9245" spans="7:8">
      <c r="G9245">
        <v>9238</v>
      </c>
      <c r="H9245">
        <f t="shared" ca="1" si="232"/>
        <v>5.2326065067108594E-2</v>
      </c>
    </row>
    <row r="9246" spans="7:8">
      <c r="G9246">
        <v>9239</v>
      </c>
      <c r="H9246">
        <f t="shared" ca="1" si="232"/>
        <v>-1.1793479228933808E-2</v>
      </c>
    </row>
    <row r="9247" spans="7:8">
      <c r="G9247">
        <v>9240</v>
      </c>
      <c r="H9247">
        <f t="shared" ca="1" si="232"/>
        <v>-6.9751636286635786E-4</v>
      </c>
    </row>
    <row r="9248" spans="7:8">
      <c r="G9248">
        <v>9241</v>
      </c>
      <c r="H9248">
        <f t="shared" ca="1" si="232"/>
        <v>3.4771732458717272E-2</v>
      </c>
    </row>
    <row r="9249" spans="7:8">
      <c r="G9249">
        <v>9242</v>
      </c>
      <c r="H9249">
        <f t="shared" ca="1" si="232"/>
        <v>-2.4354492510968204E-2</v>
      </c>
    </row>
    <row r="9250" spans="7:8">
      <c r="G9250">
        <v>9243</v>
      </c>
      <c r="H9250">
        <f t="shared" ca="1" si="232"/>
        <v>-3.5355620418862872E-2</v>
      </c>
    </row>
    <row r="9251" spans="7:8">
      <c r="G9251">
        <v>9244</v>
      </c>
      <c r="H9251">
        <f t="shared" ca="1" si="232"/>
        <v>-7.4317392360293433E-3</v>
      </c>
    </row>
    <row r="9252" spans="7:8">
      <c r="G9252">
        <v>9245</v>
      </c>
      <c r="H9252">
        <f t="shared" ca="1" si="232"/>
        <v>-1.5683361902048155E-3</v>
      </c>
    </row>
    <row r="9253" spans="7:8">
      <c r="G9253">
        <v>9246</v>
      </c>
      <c r="H9253">
        <f t="shared" ca="1" si="232"/>
        <v>5.5330605422668676E-2</v>
      </c>
    </row>
    <row r="9254" spans="7:8">
      <c r="G9254">
        <v>9247</v>
      </c>
      <c r="H9254">
        <f t="shared" ca="1" si="232"/>
        <v>-1.7423969477054841E-2</v>
      </c>
    </row>
    <row r="9255" spans="7:8">
      <c r="G9255">
        <v>9248</v>
      </c>
      <c r="H9255">
        <f t="shared" ca="1" si="232"/>
        <v>-4.1472790674019159E-3</v>
      </c>
    </row>
    <row r="9256" spans="7:8">
      <c r="G9256">
        <v>9249</v>
      </c>
      <c r="H9256">
        <f t="shared" ca="1" si="232"/>
        <v>-4.3330998161574229E-2</v>
      </c>
    </row>
    <row r="9257" spans="7:8">
      <c r="G9257">
        <v>9250</v>
      </c>
      <c r="H9257">
        <f t="shared" ca="1" si="232"/>
        <v>-1.4314462378799625E-2</v>
      </c>
    </row>
    <row r="9258" spans="7:8">
      <c r="G9258">
        <v>9251</v>
      </c>
      <c r="H9258">
        <f t="shared" ca="1" si="232"/>
        <v>-3.7548056218403479E-2</v>
      </c>
    </row>
    <row r="9259" spans="7:8">
      <c r="G9259">
        <v>9252</v>
      </c>
      <c r="H9259">
        <f t="shared" ca="1" si="232"/>
        <v>-2.756021526339052E-2</v>
      </c>
    </row>
    <row r="9260" spans="7:8">
      <c r="G9260">
        <v>9253</v>
      </c>
      <c r="H9260">
        <f t="shared" ca="1" si="232"/>
        <v>9.3324226561772011E-3</v>
      </c>
    </row>
    <row r="9261" spans="7:8">
      <c r="G9261">
        <v>9254</v>
      </c>
      <c r="H9261">
        <f t="shared" ca="1" si="232"/>
        <v>1.5101941123914645E-2</v>
      </c>
    </row>
    <row r="9262" spans="7:8">
      <c r="G9262">
        <v>9255</v>
      </c>
      <c r="H9262">
        <f t="shared" ca="1" si="232"/>
        <v>1.1642543803154859E-2</v>
      </c>
    </row>
    <row r="9263" spans="7:8">
      <c r="G9263">
        <v>9256</v>
      </c>
      <c r="H9263">
        <f t="shared" ca="1" si="232"/>
        <v>-2.7245234504642727E-2</v>
      </c>
    </row>
    <row r="9264" spans="7:8">
      <c r="G9264">
        <v>9257</v>
      </c>
      <c r="H9264">
        <f t="shared" ca="1" si="232"/>
        <v>-1.9170024057499138E-3</v>
      </c>
    </row>
    <row r="9265" spans="7:8">
      <c r="G9265">
        <v>9258</v>
      </c>
      <c r="H9265">
        <f t="shared" ca="1" si="232"/>
        <v>3.6670563471428827E-3</v>
      </c>
    </row>
    <row r="9266" spans="7:8">
      <c r="G9266">
        <v>9259</v>
      </c>
      <c r="H9266">
        <f t="shared" ca="1" si="232"/>
        <v>-2.0465535368181079E-2</v>
      </c>
    </row>
    <row r="9267" spans="7:8">
      <c r="G9267">
        <v>9260</v>
      </c>
      <c r="H9267">
        <f t="shared" ca="1" si="232"/>
        <v>-1.9922365964212766E-2</v>
      </c>
    </row>
    <row r="9268" spans="7:8">
      <c r="G9268">
        <v>9261</v>
      </c>
      <c r="H9268">
        <f t="shared" ca="1" si="232"/>
        <v>-7.7523339542190137E-2</v>
      </c>
    </row>
    <row r="9269" spans="7:8">
      <c r="G9269">
        <v>9262</v>
      </c>
      <c r="H9269">
        <f t="shared" ca="1" si="232"/>
        <v>-5.6156232957261876E-3</v>
      </c>
    </row>
    <row r="9270" spans="7:8">
      <c r="G9270">
        <v>9263</v>
      </c>
      <c r="H9270">
        <f t="shared" ca="1" si="232"/>
        <v>-2.1409049698869107E-3</v>
      </c>
    </row>
    <row r="9271" spans="7:8">
      <c r="G9271">
        <v>9264</v>
      </c>
      <c r="H9271">
        <f t="shared" ca="1" si="232"/>
        <v>7.3792171247429291E-3</v>
      </c>
    </row>
    <row r="9272" spans="7:8">
      <c r="G9272">
        <v>9265</v>
      </c>
      <c r="H9272">
        <f t="shared" ca="1" si="232"/>
        <v>-3.2408507175592127E-2</v>
      </c>
    </row>
    <row r="9273" spans="7:8">
      <c r="G9273">
        <v>9266</v>
      </c>
      <c r="H9273">
        <f t="shared" ca="1" si="232"/>
        <v>3.1677125502046793E-2</v>
      </c>
    </row>
    <row r="9274" spans="7:8">
      <c r="G9274">
        <v>9267</v>
      </c>
      <c r="H9274">
        <f t="shared" ca="1" si="232"/>
        <v>-4.7238522584282377E-2</v>
      </c>
    </row>
    <row r="9275" spans="7:8">
      <c r="G9275">
        <v>9268</v>
      </c>
      <c r="H9275">
        <f t="shared" ca="1" si="232"/>
        <v>-2.2830331821168393E-2</v>
      </c>
    </row>
    <row r="9276" spans="7:8">
      <c r="G9276">
        <v>9269</v>
      </c>
      <c r="H9276">
        <f t="shared" ca="1" si="232"/>
        <v>-1.8306443523182989E-3</v>
      </c>
    </row>
    <row r="9277" spans="7:8">
      <c r="G9277">
        <v>9270</v>
      </c>
      <c r="H9277">
        <f t="shared" ca="1" si="232"/>
        <v>-2.1624286114082319E-2</v>
      </c>
    </row>
    <row r="9278" spans="7:8">
      <c r="G9278">
        <v>9271</v>
      </c>
      <c r="H9278">
        <f t="shared" ca="1" si="232"/>
        <v>-8.6969371046676461E-3</v>
      </c>
    </row>
    <row r="9279" spans="7:8">
      <c r="G9279">
        <v>9272</v>
      </c>
      <c r="H9279">
        <f t="shared" ca="1" si="232"/>
        <v>-1.1110530749381214E-2</v>
      </c>
    </row>
    <row r="9280" spans="7:8">
      <c r="G9280">
        <v>9273</v>
      </c>
      <c r="H9280">
        <f t="shared" ca="1" si="232"/>
        <v>1.2335719336713695E-2</v>
      </c>
    </row>
    <row r="9281" spans="7:8">
      <c r="G9281">
        <v>9274</v>
      </c>
      <c r="H9281">
        <f t="shared" ca="1" si="232"/>
        <v>-4.3968409665352107E-2</v>
      </c>
    </row>
    <row r="9282" spans="7:8">
      <c r="G9282">
        <v>9275</v>
      </c>
      <c r="H9282">
        <f t="shared" ca="1" si="232"/>
        <v>-9.0427526207711192E-4</v>
      </c>
    </row>
    <row r="9283" spans="7:8">
      <c r="G9283">
        <v>9276</v>
      </c>
      <c r="H9283">
        <f t="shared" ca="1" si="232"/>
        <v>1.4869149973440799E-3</v>
      </c>
    </row>
    <row r="9284" spans="7:8">
      <c r="G9284">
        <v>9277</v>
      </c>
      <c r="H9284">
        <f t="shared" ca="1" si="232"/>
        <v>-1.7543533838914181E-2</v>
      </c>
    </row>
    <row r="9285" spans="7:8">
      <c r="G9285">
        <v>9278</v>
      </c>
      <c r="H9285">
        <f t="shared" ca="1" si="232"/>
        <v>9.5852577288563102E-3</v>
      </c>
    </row>
    <row r="9286" spans="7:8">
      <c r="G9286">
        <v>9279</v>
      </c>
      <c r="H9286">
        <f t="shared" ca="1" si="232"/>
        <v>6.2470736951305852E-2</v>
      </c>
    </row>
    <row r="9287" spans="7:8">
      <c r="G9287">
        <v>9280</v>
      </c>
      <c r="H9287">
        <f t="shared" ca="1" si="232"/>
        <v>-1.8644884886659083E-2</v>
      </c>
    </row>
    <row r="9288" spans="7:8">
      <c r="G9288">
        <v>9281</v>
      </c>
      <c r="H9288">
        <f t="shared" ca="1" si="232"/>
        <v>-1.8663537513813683E-2</v>
      </c>
    </row>
    <row r="9289" spans="7:8">
      <c r="G9289">
        <v>9282</v>
      </c>
      <c r="H9289">
        <f t="shared" ref="H9289:H9352" ca="1" si="233">_xlfn.NORM.INV(RAND(),N$9,N$10)</f>
        <v>2.1573707369621983E-2</v>
      </c>
    </row>
    <row r="9290" spans="7:8">
      <c r="G9290">
        <v>9283</v>
      </c>
      <c r="H9290">
        <f t="shared" ca="1" si="233"/>
        <v>2.4142706035080244E-2</v>
      </c>
    </row>
    <row r="9291" spans="7:8">
      <c r="G9291">
        <v>9284</v>
      </c>
      <c r="H9291">
        <f t="shared" ca="1" si="233"/>
        <v>-4.7853846149339394E-2</v>
      </c>
    </row>
    <row r="9292" spans="7:8">
      <c r="G9292">
        <v>9285</v>
      </c>
      <c r="H9292">
        <f t="shared" ca="1" si="233"/>
        <v>3.2503275931676831E-2</v>
      </c>
    </row>
    <row r="9293" spans="7:8">
      <c r="G9293">
        <v>9286</v>
      </c>
      <c r="H9293">
        <f t="shared" ca="1" si="233"/>
        <v>-1.9397618400201024E-2</v>
      </c>
    </row>
    <row r="9294" spans="7:8">
      <c r="G9294">
        <v>9287</v>
      </c>
      <c r="H9294">
        <f t="shared" ca="1" si="233"/>
        <v>-4.4470450220456606E-2</v>
      </c>
    </row>
    <row r="9295" spans="7:8">
      <c r="G9295">
        <v>9288</v>
      </c>
      <c r="H9295">
        <f t="shared" ca="1" si="233"/>
        <v>7.2017696087640307E-3</v>
      </c>
    </row>
    <row r="9296" spans="7:8">
      <c r="G9296">
        <v>9289</v>
      </c>
      <c r="H9296">
        <f t="shared" ca="1" si="233"/>
        <v>1.2168085186047878E-3</v>
      </c>
    </row>
    <row r="9297" spans="7:8">
      <c r="G9297">
        <v>9290</v>
      </c>
      <c r="H9297">
        <f t="shared" ca="1" si="233"/>
        <v>-6.1770450746602354E-3</v>
      </c>
    </row>
    <row r="9298" spans="7:8">
      <c r="G9298">
        <v>9291</v>
      </c>
      <c r="H9298">
        <f t="shared" ca="1" si="233"/>
        <v>1.188863540570103E-2</v>
      </c>
    </row>
    <row r="9299" spans="7:8">
      <c r="G9299">
        <v>9292</v>
      </c>
      <c r="H9299">
        <f t="shared" ca="1" si="233"/>
        <v>6.9703480633158703E-3</v>
      </c>
    </row>
    <row r="9300" spans="7:8">
      <c r="G9300">
        <v>9293</v>
      </c>
      <c r="H9300">
        <f t="shared" ca="1" si="233"/>
        <v>-6.2368006695692636E-3</v>
      </c>
    </row>
    <row r="9301" spans="7:8">
      <c r="G9301">
        <v>9294</v>
      </c>
      <c r="H9301">
        <f t="shared" ca="1" si="233"/>
        <v>1.1676286297388679E-2</v>
      </c>
    </row>
    <row r="9302" spans="7:8">
      <c r="G9302">
        <v>9295</v>
      </c>
      <c r="H9302">
        <f t="shared" ca="1" si="233"/>
        <v>1.3367142542567892E-2</v>
      </c>
    </row>
    <row r="9303" spans="7:8">
      <c r="G9303">
        <v>9296</v>
      </c>
      <c r="H9303">
        <f t="shared" ca="1" si="233"/>
        <v>4.2968232884419817E-2</v>
      </c>
    </row>
    <row r="9304" spans="7:8">
      <c r="G9304">
        <v>9297</v>
      </c>
      <c r="H9304">
        <f t="shared" ca="1" si="233"/>
        <v>6.5166021137956368E-3</v>
      </c>
    </row>
    <row r="9305" spans="7:8">
      <c r="G9305">
        <v>9298</v>
      </c>
      <c r="H9305">
        <f t="shared" ca="1" si="233"/>
        <v>4.7155776040057315E-2</v>
      </c>
    </row>
    <row r="9306" spans="7:8">
      <c r="G9306">
        <v>9299</v>
      </c>
      <c r="H9306">
        <f t="shared" ca="1" si="233"/>
        <v>4.4050410529102371E-2</v>
      </c>
    </row>
    <row r="9307" spans="7:8">
      <c r="G9307">
        <v>9300</v>
      </c>
      <c r="H9307">
        <f t="shared" ca="1" si="233"/>
        <v>3.309225559930648E-2</v>
      </c>
    </row>
    <row r="9308" spans="7:8">
      <c r="G9308">
        <v>9301</v>
      </c>
      <c r="H9308">
        <f t="shared" ca="1" si="233"/>
        <v>-1.9634187368224254E-2</v>
      </c>
    </row>
    <row r="9309" spans="7:8">
      <c r="G9309">
        <v>9302</v>
      </c>
      <c r="H9309">
        <f t="shared" ca="1" si="233"/>
        <v>2.3579023553612112E-3</v>
      </c>
    </row>
    <row r="9310" spans="7:8">
      <c r="G9310">
        <v>9303</v>
      </c>
      <c r="H9310">
        <f t="shared" ca="1" si="233"/>
        <v>3.7692423037984285E-2</v>
      </c>
    </row>
    <row r="9311" spans="7:8">
      <c r="G9311">
        <v>9304</v>
      </c>
      <c r="H9311">
        <f t="shared" ca="1" si="233"/>
        <v>-1.5735879168516004E-2</v>
      </c>
    </row>
    <row r="9312" spans="7:8">
      <c r="G9312">
        <v>9305</v>
      </c>
      <c r="H9312">
        <f t="shared" ca="1" si="233"/>
        <v>2.5322756871382499E-2</v>
      </c>
    </row>
    <row r="9313" spans="7:8">
      <c r="G9313">
        <v>9306</v>
      </c>
      <c r="H9313">
        <f t="shared" ca="1" si="233"/>
        <v>-4.2484020861218809E-2</v>
      </c>
    </row>
    <row r="9314" spans="7:8">
      <c r="G9314">
        <v>9307</v>
      </c>
      <c r="H9314">
        <f t="shared" ca="1" si="233"/>
        <v>-1.2074760550332249E-2</v>
      </c>
    </row>
    <row r="9315" spans="7:8">
      <c r="G9315">
        <v>9308</v>
      </c>
      <c r="H9315">
        <f t="shared" ca="1" si="233"/>
        <v>1.4403093187705905E-2</v>
      </c>
    </row>
    <row r="9316" spans="7:8">
      <c r="G9316">
        <v>9309</v>
      </c>
      <c r="H9316">
        <f t="shared" ca="1" si="233"/>
        <v>5.2172708896436333E-2</v>
      </c>
    </row>
    <row r="9317" spans="7:8">
      <c r="G9317">
        <v>9310</v>
      </c>
      <c r="H9317">
        <f t="shared" ca="1" si="233"/>
        <v>8.8525517370595403E-3</v>
      </c>
    </row>
    <row r="9318" spans="7:8">
      <c r="G9318">
        <v>9311</v>
      </c>
      <c r="H9318">
        <f t="shared" ca="1" si="233"/>
        <v>3.3794679300047425E-2</v>
      </c>
    </row>
    <row r="9319" spans="7:8">
      <c r="G9319">
        <v>9312</v>
      </c>
      <c r="H9319">
        <f t="shared" ca="1" si="233"/>
        <v>-6.7502523348030863E-2</v>
      </c>
    </row>
    <row r="9320" spans="7:8">
      <c r="G9320">
        <v>9313</v>
      </c>
      <c r="H9320">
        <f t="shared" ca="1" si="233"/>
        <v>-5.9129026953862879E-2</v>
      </c>
    </row>
    <row r="9321" spans="7:8">
      <c r="G9321">
        <v>9314</v>
      </c>
      <c r="H9321">
        <f t="shared" ca="1" si="233"/>
        <v>1.9596689849989895E-2</v>
      </c>
    </row>
    <row r="9322" spans="7:8">
      <c r="G9322">
        <v>9315</v>
      </c>
      <c r="H9322">
        <f t="shared" ca="1" si="233"/>
        <v>-5.9085968335231699E-2</v>
      </c>
    </row>
    <row r="9323" spans="7:8">
      <c r="G9323">
        <v>9316</v>
      </c>
      <c r="H9323">
        <f t="shared" ca="1" si="233"/>
        <v>2.3386173362416968E-2</v>
      </c>
    </row>
    <row r="9324" spans="7:8">
      <c r="G9324">
        <v>9317</v>
      </c>
      <c r="H9324">
        <f t="shared" ca="1" si="233"/>
        <v>-6.4810047028846665E-3</v>
      </c>
    </row>
    <row r="9325" spans="7:8">
      <c r="G9325">
        <v>9318</v>
      </c>
      <c r="H9325">
        <f t="shared" ca="1" si="233"/>
        <v>-2.3097774051089252E-2</v>
      </c>
    </row>
    <row r="9326" spans="7:8">
      <c r="G9326">
        <v>9319</v>
      </c>
      <c r="H9326">
        <f t="shared" ca="1" si="233"/>
        <v>-4.2124291233151333E-2</v>
      </c>
    </row>
    <row r="9327" spans="7:8">
      <c r="G9327">
        <v>9320</v>
      </c>
      <c r="H9327">
        <f t="shared" ca="1" si="233"/>
        <v>-4.9582372290228613E-3</v>
      </c>
    </row>
    <row r="9328" spans="7:8">
      <c r="G9328">
        <v>9321</v>
      </c>
      <c r="H9328">
        <f t="shared" ca="1" si="233"/>
        <v>3.8167354032034549E-2</v>
      </c>
    </row>
    <row r="9329" spans="7:8">
      <c r="G9329">
        <v>9322</v>
      </c>
      <c r="H9329">
        <f t="shared" ca="1" si="233"/>
        <v>6.2445781832133451E-2</v>
      </c>
    </row>
    <row r="9330" spans="7:8">
      <c r="G9330">
        <v>9323</v>
      </c>
      <c r="H9330">
        <f t="shared" ca="1" si="233"/>
        <v>-2.9087464650624936E-2</v>
      </c>
    </row>
    <row r="9331" spans="7:8">
      <c r="G9331">
        <v>9324</v>
      </c>
      <c r="H9331">
        <f t="shared" ca="1" si="233"/>
        <v>-1.1735057636001018E-2</v>
      </c>
    </row>
    <row r="9332" spans="7:8">
      <c r="G9332">
        <v>9325</v>
      </c>
      <c r="H9332">
        <f t="shared" ca="1" si="233"/>
        <v>4.2546077082797312E-2</v>
      </c>
    </row>
    <row r="9333" spans="7:8">
      <c r="G9333">
        <v>9326</v>
      </c>
      <c r="H9333">
        <f t="shared" ca="1" si="233"/>
        <v>-3.4052252014660021E-2</v>
      </c>
    </row>
    <row r="9334" spans="7:8">
      <c r="G9334">
        <v>9327</v>
      </c>
      <c r="H9334">
        <f t="shared" ca="1" si="233"/>
        <v>6.985370564181333E-3</v>
      </c>
    </row>
    <row r="9335" spans="7:8">
      <c r="G9335">
        <v>9328</v>
      </c>
      <c r="H9335">
        <f t="shared" ca="1" si="233"/>
        <v>1.0638418400257742E-2</v>
      </c>
    </row>
    <row r="9336" spans="7:8">
      <c r="G9336">
        <v>9329</v>
      </c>
      <c r="H9336">
        <f t="shared" ca="1" si="233"/>
        <v>1.4144290025100217E-2</v>
      </c>
    </row>
    <row r="9337" spans="7:8">
      <c r="G9337">
        <v>9330</v>
      </c>
      <c r="H9337">
        <f t="shared" ca="1" si="233"/>
        <v>4.9571948061114701E-2</v>
      </c>
    </row>
    <row r="9338" spans="7:8">
      <c r="G9338">
        <v>9331</v>
      </c>
      <c r="H9338">
        <f t="shared" ca="1" si="233"/>
        <v>-5.3231232913565088E-2</v>
      </c>
    </row>
    <row r="9339" spans="7:8">
      <c r="G9339">
        <v>9332</v>
      </c>
      <c r="H9339">
        <f t="shared" ca="1" si="233"/>
        <v>-1.6586137858625893E-2</v>
      </c>
    </row>
    <row r="9340" spans="7:8">
      <c r="G9340">
        <v>9333</v>
      </c>
      <c r="H9340">
        <f t="shared" ca="1" si="233"/>
        <v>-1.6849864302920542E-2</v>
      </c>
    </row>
    <row r="9341" spans="7:8">
      <c r="G9341">
        <v>9334</v>
      </c>
      <c r="H9341">
        <f t="shared" ca="1" si="233"/>
        <v>5.759982959158743E-2</v>
      </c>
    </row>
    <row r="9342" spans="7:8">
      <c r="G9342">
        <v>9335</v>
      </c>
      <c r="H9342">
        <f t="shared" ca="1" si="233"/>
        <v>-1.5782335977971858E-2</v>
      </c>
    </row>
    <row r="9343" spans="7:8">
      <c r="G9343">
        <v>9336</v>
      </c>
      <c r="H9343">
        <f t="shared" ca="1" si="233"/>
        <v>5.3071283302912999E-3</v>
      </c>
    </row>
    <row r="9344" spans="7:8">
      <c r="G9344">
        <v>9337</v>
      </c>
      <c r="H9344">
        <f t="shared" ca="1" si="233"/>
        <v>3.326618394729336E-4</v>
      </c>
    </row>
    <row r="9345" spans="7:8">
      <c r="G9345">
        <v>9338</v>
      </c>
      <c r="H9345">
        <f t="shared" ca="1" si="233"/>
        <v>9.5002653912652484E-3</v>
      </c>
    </row>
    <row r="9346" spans="7:8">
      <c r="G9346">
        <v>9339</v>
      </c>
      <c r="H9346">
        <f t="shared" ca="1" si="233"/>
        <v>3.3920789951210097E-2</v>
      </c>
    </row>
    <row r="9347" spans="7:8">
      <c r="G9347">
        <v>9340</v>
      </c>
      <c r="H9347">
        <f t="shared" ca="1" si="233"/>
        <v>-1.3783206651907586E-2</v>
      </c>
    </row>
    <row r="9348" spans="7:8">
      <c r="G9348">
        <v>9341</v>
      </c>
      <c r="H9348">
        <f t="shared" ca="1" si="233"/>
        <v>1.6590686069549745E-2</v>
      </c>
    </row>
    <row r="9349" spans="7:8">
      <c r="G9349">
        <v>9342</v>
      </c>
      <c r="H9349">
        <f t="shared" ca="1" si="233"/>
        <v>1.0279317771352702E-2</v>
      </c>
    </row>
    <row r="9350" spans="7:8">
      <c r="G9350">
        <v>9343</v>
      </c>
      <c r="H9350">
        <f t="shared" ca="1" si="233"/>
        <v>1.3334193133467702E-3</v>
      </c>
    </row>
    <row r="9351" spans="7:8">
      <c r="G9351">
        <v>9344</v>
      </c>
      <c r="H9351">
        <f t="shared" ca="1" si="233"/>
        <v>-4.0217151062545996E-2</v>
      </c>
    </row>
    <row r="9352" spans="7:8">
      <c r="G9352">
        <v>9345</v>
      </c>
      <c r="H9352">
        <f t="shared" ca="1" si="233"/>
        <v>1.3202664130803243E-4</v>
      </c>
    </row>
    <row r="9353" spans="7:8">
      <c r="G9353">
        <v>9346</v>
      </c>
      <c r="H9353">
        <f t="shared" ref="H9353:H9416" ca="1" si="234">_xlfn.NORM.INV(RAND(),N$9,N$10)</f>
        <v>-1.373601676251443E-2</v>
      </c>
    </row>
    <row r="9354" spans="7:8">
      <c r="G9354">
        <v>9347</v>
      </c>
      <c r="H9354">
        <f t="shared" ca="1" si="234"/>
        <v>-1.6572289562501629E-2</v>
      </c>
    </row>
    <row r="9355" spans="7:8">
      <c r="G9355">
        <v>9348</v>
      </c>
      <c r="H9355">
        <f t="shared" ca="1" si="234"/>
        <v>-1.8471113637943033E-2</v>
      </c>
    </row>
    <row r="9356" spans="7:8">
      <c r="G9356">
        <v>9349</v>
      </c>
      <c r="H9356">
        <f t="shared" ca="1" si="234"/>
        <v>3.7384404602055402E-2</v>
      </c>
    </row>
    <row r="9357" spans="7:8">
      <c r="G9357">
        <v>9350</v>
      </c>
      <c r="H9357">
        <f t="shared" ca="1" si="234"/>
        <v>-3.3654972511246786E-2</v>
      </c>
    </row>
    <row r="9358" spans="7:8">
      <c r="G9358">
        <v>9351</v>
      </c>
      <c r="H9358">
        <f t="shared" ca="1" si="234"/>
        <v>6.8843143620841074E-3</v>
      </c>
    </row>
    <row r="9359" spans="7:8">
      <c r="G9359">
        <v>9352</v>
      </c>
      <c r="H9359">
        <f t="shared" ca="1" si="234"/>
        <v>-2.0227141987813512E-2</v>
      </c>
    </row>
    <row r="9360" spans="7:8">
      <c r="G9360">
        <v>9353</v>
      </c>
      <c r="H9360">
        <f t="shared" ca="1" si="234"/>
        <v>1.7169952588731584E-3</v>
      </c>
    </row>
    <row r="9361" spans="7:8">
      <c r="G9361">
        <v>9354</v>
      </c>
      <c r="H9361">
        <f t="shared" ca="1" si="234"/>
        <v>5.1388404363129664E-2</v>
      </c>
    </row>
    <row r="9362" spans="7:8">
      <c r="G9362">
        <v>9355</v>
      </c>
      <c r="H9362">
        <f t="shared" ca="1" si="234"/>
        <v>8.9426951951186006E-3</v>
      </c>
    </row>
    <row r="9363" spans="7:8">
      <c r="G9363">
        <v>9356</v>
      </c>
      <c r="H9363">
        <f t="shared" ca="1" si="234"/>
        <v>4.3829143037667606E-2</v>
      </c>
    </row>
    <row r="9364" spans="7:8">
      <c r="G9364">
        <v>9357</v>
      </c>
      <c r="H9364">
        <f t="shared" ca="1" si="234"/>
        <v>-7.7012776372364686E-2</v>
      </c>
    </row>
    <row r="9365" spans="7:8">
      <c r="G9365">
        <v>9358</v>
      </c>
      <c r="H9365">
        <f t="shared" ca="1" si="234"/>
        <v>-1.1303895561232716E-2</v>
      </c>
    </row>
    <row r="9366" spans="7:8">
      <c r="G9366">
        <v>9359</v>
      </c>
      <c r="H9366">
        <f t="shared" ca="1" si="234"/>
        <v>-1.0719462647944206E-2</v>
      </c>
    </row>
    <row r="9367" spans="7:8">
      <c r="G9367">
        <v>9360</v>
      </c>
      <c r="H9367">
        <f t="shared" ca="1" si="234"/>
        <v>7.4974003440400313E-3</v>
      </c>
    </row>
    <row r="9368" spans="7:8">
      <c r="G9368">
        <v>9361</v>
      </c>
      <c r="H9368">
        <f t="shared" ca="1" si="234"/>
        <v>2.640692369473949E-2</v>
      </c>
    </row>
    <row r="9369" spans="7:8">
      <c r="G9369">
        <v>9362</v>
      </c>
      <c r="H9369">
        <f t="shared" ca="1" si="234"/>
        <v>-4.1760151364903372E-3</v>
      </c>
    </row>
    <row r="9370" spans="7:8">
      <c r="G9370">
        <v>9363</v>
      </c>
      <c r="H9370">
        <f t="shared" ca="1" si="234"/>
        <v>-3.3666260444356931E-3</v>
      </c>
    </row>
    <row r="9371" spans="7:8">
      <c r="G9371">
        <v>9364</v>
      </c>
      <c r="H9371">
        <f t="shared" ca="1" si="234"/>
        <v>-2.7954584570104982E-2</v>
      </c>
    </row>
    <row r="9372" spans="7:8">
      <c r="G9372">
        <v>9365</v>
      </c>
      <c r="H9372">
        <f t="shared" ca="1" si="234"/>
        <v>-4.0098267121504619E-2</v>
      </c>
    </row>
    <row r="9373" spans="7:8">
      <c r="G9373">
        <v>9366</v>
      </c>
      <c r="H9373">
        <f t="shared" ca="1" si="234"/>
        <v>9.1494159907843601E-3</v>
      </c>
    </row>
    <row r="9374" spans="7:8">
      <c r="G9374">
        <v>9367</v>
      </c>
      <c r="H9374">
        <f t="shared" ca="1" si="234"/>
        <v>2.4362216293021342E-2</v>
      </c>
    </row>
    <row r="9375" spans="7:8">
      <c r="G9375">
        <v>9368</v>
      </c>
      <c r="H9375">
        <f t="shared" ca="1" si="234"/>
        <v>-3.3357469620172429E-3</v>
      </c>
    </row>
    <row r="9376" spans="7:8">
      <c r="G9376">
        <v>9369</v>
      </c>
      <c r="H9376">
        <f t="shared" ca="1" si="234"/>
        <v>6.4802953797352902E-2</v>
      </c>
    </row>
    <row r="9377" spans="7:8">
      <c r="G9377">
        <v>9370</v>
      </c>
      <c r="H9377">
        <f t="shared" ca="1" si="234"/>
        <v>4.1287758127972534E-3</v>
      </c>
    </row>
    <row r="9378" spans="7:8">
      <c r="G9378">
        <v>9371</v>
      </c>
      <c r="H9378">
        <f t="shared" ca="1" si="234"/>
        <v>1.4787106994278381E-2</v>
      </c>
    </row>
    <row r="9379" spans="7:8">
      <c r="G9379">
        <v>9372</v>
      </c>
      <c r="H9379">
        <f t="shared" ca="1" si="234"/>
        <v>-3.970992569279936E-2</v>
      </c>
    </row>
    <row r="9380" spans="7:8">
      <c r="G9380">
        <v>9373</v>
      </c>
      <c r="H9380">
        <f t="shared" ca="1" si="234"/>
        <v>6.0673135281560358E-3</v>
      </c>
    </row>
    <row r="9381" spans="7:8">
      <c r="G9381">
        <v>9374</v>
      </c>
      <c r="H9381">
        <f t="shared" ca="1" si="234"/>
        <v>-2.2367363170859314E-2</v>
      </c>
    </row>
    <row r="9382" spans="7:8">
      <c r="G9382">
        <v>9375</v>
      </c>
      <c r="H9382">
        <f t="shared" ca="1" si="234"/>
        <v>-1.0884944736796407E-2</v>
      </c>
    </row>
    <row r="9383" spans="7:8">
      <c r="G9383">
        <v>9376</v>
      </c>
      <c r="H9383">
        <f t="shared" ca="1" si="234"/>
        <v>-3.3682243715822291E-2</v>
      </c>
    </row>
    <row r="9384" spans="7:8">
      <c r="G9384">
        <v>9377</v>
      </c>
      <c r="H9384">
        <f t="shared" ca="1" si="234"/>
        <v>2.6031609957237602E-2</v>
      </c>
    </row>
    <row r="9385" spans="7:8">
      <c r="G9385">
        <v>9378</v>
      </c>
      <c r="H9385">
        <f t="shared" ca="1" si="234"/>
        <v>2.977483463273101E-2</v>
      </c>
    </row>
    <row r="9386" spans="7:8">
      <c r="G9386">
        <v>9379</v>
      </c>
      <c r="H9386">
        <f t="shared" ca="1" si="234"/>
        <v>2.5081328549006004E-2</v>
      </c>
    </row>
    <row r="9387" spans="7:8">
      <c r="G9387">
        <v>9380</v>
      </c>
      <c r="H9387">
        <f t="shared" ca="1" si="234"/>
        <v>3.2943296116898148E-2</v>
      </c>
    </row>
    <row r="9388" spans="7:8">
      <c r="G9388">
        <v>9381</v>
      </c>
      <c r="H9388">
        <f t="shared" ca="1" si="234"/>
        <v>-3.9619465244785525E-2</v>
      </c>
    </row>
    <row r="9389" spans="7:8">
      <c r="G9389">
        <v>9382</v>
      </c>
      <c r="H9389">
        <f t="shared" ca="1" si="234"/>
        <v>-1.8751154176586435E-3</v>
      </c>
    </row>
    <row r="9390" spans="7:8">
      <c r="G9390">
        <v>9383</v>
      </c>
      <c r="H9390">
        <f t="shared" ca="1" si="234"/>
        <v>4.86150570654253E-2</v>
      </c>
    </row>
    <row r="9391" spans="7:8">
      <c r="G9391">
        <v>9384</v>
      </c>
      <c r="H9391">
        <f t="shared" ca="1" si="234"/>
        <v>1.4145395176981261E-2</v>
      </c>
    </row>
    <row r="9392" spans="7:8">
      <c r="G9392">
        <v>9385</v>
      </c>
      <c r="H9392">
        <f t="shared" ca="1" si="234"/>
        <v>8.4962933497894823E-3</v>
      </c>
    </row>
    <row r="9393" spans="7:8">
      <c r="G9393">
        <v>9386</v>
      </c>
      <c r="H9393">
        <f t="shared" ca="1" si="234"/>
        <v>2.7486940098968748E-2</v>
      </c>
    </row>
    <row r="9394" spans="7:8">
      <c r="G9394">
        <v>9387</v>
      </c>
      <c r="H9394">
        <f t="shared" ca="1" si="234"/>
        <v>-2.1889230120791862E-2</v>
      </c>
    </row>
    <row r="9395" spans="7:8">
      <c r="G9395">
        <v>9388</v>
      </c>
      <c r="H9395">
        <f t="shared" ca="1" si="234"/>
        <v>5.5494127847176236E-2</v>
      </c>
    </row>
    <row r="9396" spans="7:8">
      <c r="G9396">
        <v>9389</v>
      </c>
      <c r="H9396">
        <f t="shared" ca="1" si="234"/>
        <v>-5.838824224972685E-2</v>
      </c>
    </row>
    <row r="9397" spans="7:8">
      <c r="G9397">
        <v>9390</v>
      </c>
      <c r="H9397">
        <f t="shared" ca="1" si="234"/>
        <v>3.1983177217979018E-2</v>
      </c>
    </row>
    <row r="9398" spans="7:8">
      <c r="G9398">
        <v>9391</v>
      </c>
      <c r="H9398">
        <f t="shared" ca="1" si="234"/>
        <v>5.0442772795713631E-2</v>
      </c>
    </row>
    <row r="9399" spans="7:8">
      <c r="G9399">
        <v>9392</v>
      </c>
      <c r="H9399">
        <f t="shared" ca="1" si="234"/>
        <v>-5.831221861840058E-2</v>
      </c>
    </row>
    <row r="9400" spans="7:8">
      <c r="G9400">
        <v>9393</v>
      </c>
      <c r="H9400">
        <f t="shared" ca="1" si="234"/>
        <v>7.3334358938032071E-4</v>
      </c>
    </row>
    <row r="9401" spans="7:8">
      <c r="G9401">
        <v>9394</v>
      </c>
      <c r="H9401">
        <f t="shared" ca="1" si="234"/>
        <v>-3.9750883111461265E-2</v>
      </c>
    </row>
    <row r="9402" spans="7:8">
      <c r="G9402">
        <v>9395</v>
      </c>
      <c r="H9402">
        <f t="shared" ca="1" si="234"/>
        <v>-2.1021945461842238E-2</v>
      </c>
    </row>
    <row r="9403" spans="7:8">
      <c r="G9403">
        <v>9396</v>
      </c>
      <c r="H9403">
        <f t="shared" ca="1" si="234"/>
        <v>-1.357245677160575E-3</v>
      </c>
    </row>
    <row r="9404" spans="7:8">
      <c r="G9404">
        <v>9397</v>
      </c>
      <c r="H9404">
        <f t="shared" ca="1" si="234"/>
        <v>-5.3899794291611845E-3</v>
      </c>
    </row>
    <row r="9405" spans="7:8">
      <c r="G9405">
        <v>9398</v>
      </c>
      <c r="H9405">
        <f t="shared" ca="1" si="234"/>
        <v>3.1946217586499896E-2</v>
      </c>
    </row>
    <row r="9406" spans="7:8">
      <c r="G9406">
        <v>9399</v>
      </c>
      <c r="H9406">
        <f t="shared" ca="1" si="234"/>
        <v>-6.442091098737332E-2</v>
      </c>
    </row>
    <row r="9407" spans="7:8">
      <c r="G9407">
        <v>9400</v>
      </c>
      <c r="H9407">
        <f t="shared" ca="1" si="234"/>
        <v>-1.174735821125648E-2</v>
      </c>
    </row>
    <row r="9408" spans="7:8">
      <c r="G9408">
        <v>9401</v>
      </c>
      <c r="H9408">
        <f t="shared" ca="1" si="234"/>
        <v>-9.7296228909764318E-3</v>
      </c>
    </row>
    <row r="9409" spans="7:8">
      <c r="G9409">
        <v>9402</v>
      </c>
      <c r="H9409">
        <f t="shared" ca="1" si="234"/>
        <v>-3.2316420938000343E-2</v>
      </c>
    </row>
    <row r="9410" spans="7:8">
      <c r="G9410">
        <v>9403</v>
      </c>
      <c r="H9410">
        <f t="shared" ca="1" si="234"/>
        <v>-6.4687543694115224E-3</v>
      </c>
    </row>
    <row r="9411" spans="7:8">
      <c r="G9411">
        <v>9404</v>
      </c>
      <c r="H9411">
        <f t="shared" ca="1" si="234"/>
        <v>2.9449187008010146E-2</v>
      </c>
    </row>
    <row r="9412" spans="7:8">
      <c r="G9412">
        <v>9405</v>
      </c>
      <c r="H9412">
        <f t="shared" ca="1" si="234"/>
        <v>2.4895133891159677E-2</v>
      </c>
    </row>
    <row r="9413" spans="7:8">
      <c r="G9413">
        <v>9406</v>
      </c>
      <c r="H9413">
        <f t="shared" ca="1" si="234"/>
        <v>-7.8244666546306522E-3</v>
      </c>
    </row>
    <row r="9414" spans="7:8">
      <c r="G9414">
        <v>9407</v>
      </c>
      <c r="H9414">
        <f t="shared" ca="1" si="234"/>
        <v>-3.3499515357589917E-2</v>
      </c>
    </row>
    <row r="9415" spans="7:8">
      <c r="G9415">
        <v>9408</v>
      </c>
      <c r="H9415">
        <f t="shared" ca="1" si="234"/>
        <v>2.1572217732077719E-2</v>
      </c>
    </row>
    <row r="9416" spans="7:8">
      <c r="G9416">
        <v>9409</v>
      </c>
      <c r="H9416">
        <f t="shared" ca="1" si="234"/>
        <v>-2.31264301700689E-2</v>
      </c>
    </row>
    <row r="9417" spans="7:8">
      <c r="G9417">
        <v>9410</v>
      </c>
      <c r="H9417">
        <f t="shared" ref="H9417:H9480" ca="1" si="235">_xlfn.NORM.INV(RAND(),N$9,N$10)</f>
        <v>-1.7102863232458763E-2</v>
      </c>
    </row>
    <row r="9418" spans="7:8">
      <c r="G9418">
        <v>9411</v>
      </c>
      <c r="H9418">
        <f t="shared" ca="1" si="235"/>
        <v>-2.5295293025366754E-3</v>
      </c>
    </row>
    <row r="9419" spans="7:8">
      <c r="G9419">
        <v>9412</v>
      </c>
      <c r="H9419">
        <f t="shared" ca="1" si="235"/>
        <v>8.2234816010299892E-3</v>
      </c>
    </row>
    <row r="9420" spans="7:8">
      <c r="G9420">
        <v>9413</v>
      </c>
      <c r="H9420">
        <f t="shared" ca="1" si="235"/>
        <v>-9.8291702874692011E-3</v>
      </c>
    </row>
    <row r="9421" spans="7:8">
      <c r="G9421">
        <v>9414</v>
      </c>
      <c r="H9421">
        <f t="shared" ca="1" si="235"/>
        <v>3.8114654168227766E-4</v>
      </c>
    </row>
    <row r="9422" spans="7:8">
      <c r="G9422">
        <v>9415</v>
      </c>
      <c r="H9422">
        <f t="shared" ca="1" si="235"/>
        <v>2.6684352596030931E-2</v>
      </c>
    </row>
    <row r="9423" spans="7:8">
      <c r="G9423">
        <v>9416</v>
      </c>
      <c r="H9423">
        <f t="shared" ca="1" si="235"/>
        <v>-9.4901349854356037E-3</v>
      </c>
    </row>
    <row r="9424" spans="7:8">
      <c r="G9424">
        <v>9417</v>
      </c>
      <c r="H9424">
        <f t="shared" ca="1" si="235"/>
        <v>-3.9742667343451409E-2</v>
      </c>
    </row>
    <row r="9425" spans="7:8">
      <c r="G9425">
        <v>9418</v>
      </c>
      <c r="H9425">
        <f t="shared" ca="1" si="235"/>
        <v>5.9951878176769946E-2</v>
      </c>
    </row>
    <row r="9426" spans="7:8">
      <c r="G9426">
        <v>9419</v>
      </c>
      <c r="H9426">
        <f t="shared" ca="1" si="235"/>
        <v>-6.5131407865520269E-2</v>
      </c>
    </row>
    <row r="9427" spans="7:8">
      <c r="G9427">
        <v>9420</v>
      </c>
      <c r="H9427">
        <f t="shared" ca="1" si="235"/>
        <v>-2.6079395898913366E-2</v>
      </c>
    </row>
    <row r="9428" spans="7:8">
      <c r="G9428">
        <v>9421</v>
      </c>
      <c r="H9428">
        <f t="shared" ca="1" si="235"/>
        <v>1.3646301465996212E-2</v>
      </c>
    </row>
    <row r="9429" spans="7:8">
      <c r="G9429">
        <v>9422</v>
      </c>
      <c r="H9429">
        <f t="shared" ca="1" si="235"/>
        <v>-4.2723626466209981E-2</v>
      </c>
    </row>
    <row r="9430" spans="7:8">
      <c r="G9430">
        <v>9423</v>
      </c>
      <c r="H9430">
        <f t="shared" ca="1" si="235"/>
        <v>-1.1240977228093689E-2</v>
      </c>
    </row>
    <row r="9431" spans="7:8">
      <c r="G9431">
        <v>9424</v>
      </c>
      <c r="H9431">
        <f t="shared" ca="1" si="235"/>
        <v>-1.1942289012224581E-2</v>
      </c>
    </row>
    <row r="9432" spans="7:8">
      <c r="G9432">
        <v>9425</v>
      </c>
      <c r="H9432">
        <f t="shared" ca="1" si="235"/>
        <v>7.1391829192641906E-2</v>
      </c>
    </row>
    <row r="9433" spans="7:8">
      <c r="G9433">
        <v>9426</v>
      </c>
      <c r="H9433">
        <f t="shared" ca="1" si="235"/>
        <v>1.0576334557293607E-2</v>
      </c>
    </row>
    <row r="9434" spans="7:8">
      <c r="G9434">
        <v>9427</v>
      </c>
      <c r="H9434">
        <f t="shared" ca="1" si="235"/>
        <v>-2.4514742580413734E-2</v>
      </c>
    </row>
    <row r="9435" spans="7:8">
      <c r="G9435">
        <v>9428</v>
      </c>
      <c r="H9435">
        <f t="shared" ca="1" si="235"/>
        <v>2.8223997492085318E-2</v>
      </c>
    </row>
    <row r="9436" spans="7:8">
      <c r="G9436">
        <v>9429</v>
      </c>
      <c r="H9436">
        <f t="shared" ca="1" si="235"/>
        <v>2.4187660988180894E-2</v>
      </c>
    </row>
    <row r="9437" spans="7:8">
      <c r="G9437">
        <v>9430</v>
      </c>
      <c r="H9437">
        <f t="shared" ca="1" si="235"/>
        <v>2.7469155586456E-2</v>
      </c>
    </row>
    <row r="9438" spans="7:8">
      <c r="G9438">
        <v>9431</v>
      </c>
      <c r="H9438">
        <f t="shared" ca="1" si="235"/>
        <v>-8.9262580095793419E-3</v>
      </c>
    </row>
    <row r="9439" spans="7:8">
      <c r="G9439">
        <v>9432</v>
      </c>
      <c r="H9439">
        <f t="shared" ca="1" si="235"/>
        <v>7.8985739350550574E-2</v>
      </c>
    </row>
    <row r="9440" spans="7:8">
      <c r="G9440">
        <v>9433</v>
      </c>
      <c r="H9440">
        <f t="shared" ca="1" si="235"/>
        <v>-2.2384648631958999E-2</v>
      </c>
    </row>
    <row r="9441" spans="7:8">
      <c r="G9441">
        <v>9434</v>
      </c>
      <c r="H9441">
        <f t="shared" ca="1" si="235"/>
        <v>5.8113293949109412E-3</v>
      </c>
    </row>
    <row r="9442" spans="7:8">
      <c r="G9442">
        <v>9435</v>
      </c>
      <c r="H9442">
        <f t="shared" ca="1" si="235"/>
        <v>-6.5778665839003169E-3</v>
      </c>
    </row>
    <row r="9443" spans="7:8">
      <c r="G9443">
        <v>9436</v>
      </c>
      <c r="H9443">
        <f t="shared" ca="1" si="235"/>
        <v>-1.677458971354193E-2</v>
      </c>
    </row>
    <row r="9444" spans="7:8">
      <c r="G9444">
        <v>9437</v>
      </c>
      <c r="H9444">
        <f t="shared" ca="1" si="235"/>
        <v>-1.745546426089143E-2</v>
      </c>
    </row>
    <row r="9445" spans="7:8">
      <c r="G9445">
        <v>9438</v>
      </c>
      <c r="H9445">
        <f t="shared" ca="1" si="235"/>
        <v>-3.6756465606562684E-2</v>
      </c>
    </row>
    <row r="9446" spans="7:8">
      <c r="G9446">
        <v>9439</v>
      </c>
      <c r="H9446">
        <f t="shared" ca="1" si="235"/>
        <v>1.7348417312639891E-2</v>
      </c>
    </row>
    <row r="9447" spans="7:8">
      <c r="G9447">
        <v>9440</v>
      </c>
      <c r="H9447">
        <f t="shared" ca="1" si="235"/>
        <v>2.0035467990235489E-2</v>
      </c>
    </row>
    <row r="9448" spans="7:8">
      <c r="G9448">
        <v>9441</v>
      </c>
      <c r="H9448">
        <f t="shared" ca="1" si="235"/>
        <v>-2.7453658869100395E-2</v>
      </c>
    </row>
    <row r="9449" spans="7:8">
      <c r="G9449">
        <v>9442</v>
      </c>
      <c r="H9449">
        <f t="shared" ca="1" si="235"/>
        <v>5.091147122853916E-2</v>
      </c>
    </row>
    <row r="9450" spans="7:8">
      <c r="G9450">
        <v>9443</v>
      </c>
      <c r="H9450">
        <f t="shared" ca="1" si="235"/>
        <v>-4.4476889240620661E-2</v>
      </c>
    </row>
    <row r="9451" spans="7:8">
      <c r="G9451">
        <v>9444</v>
      </c>
      <c r="H9451">
        <f t="shared" ca="1" si="235"/>
        <v>3.031606472363E-2</v>
      </c>
    </row>
    <row r="9452" spans="7:8">
      <c r="G9452">
        <v>9445</v>
      </c>
      <c r="H9452">
        <f t="shared" ca="1" si="235"/>
        <v>1.0504277395315977E-2</v>
      </c>
    </row>
    <row r="9453" spans="7:8">
      <c r="G9453">
        <v>9446</v>
      </c>
      <c r="H9453">
        <f t="shared" ca="1" si="235"/>
        <v>-6.7302577454897011E-2</v>
      </c>
    </row>
    <row r="9454" spans="7:8">
      <c r="G9454">
        <v>9447</v>
      </c>
      <c r="H9454">
        <f t="shared" ca="1" si="235"/>
        <v>-3.1410131881800474E-2</v>
      </c>
    </row>
    <row r="9455" spans="7:8">
      <c r="G9455">
        <v>9448</v>
      </c>
      <c r="H9455">
        <f t="shared" ca="1" si="235"/>
        <v>-1.1773876081601849E-2</v>
      </c>
    </row>
    <row r="9456" spans="7:8">
      <c r="G9456">
        <v>9449</v>
      </c>
      <c r="H9456">
        <f t="shared" ca="1" si="235"/>
        <v>-1.4342843106426358E-3</v>
      </c>
    </row>
    <row r="9457" spans="7:8">
      <c r="G9457">
        <v>9450</v>
      </c>
      <c r="H9457">
        <f t="shared" ca="1" si="235"/>
        <v>8.1083601715443675E-3</v>
      </c>
    </row>
    <row r="9458" spans="7:8">
      <c r="G9458">
        <v>9451</v>
      </c>
      <c r="H9458">
        <f t="shared" ca="1" si="235"/>
        <v>-2.4771718355588307E-2</v>
      </c>
    </row>
    <row r="9459" spans="7:8">
      <c r="G9459">
        <v>9452</v>
      </c>
      <c r="H9459">
        <f t="shared" ca="1" si="235"/>
        <v>2.4792922495488853E-2</v>
      </c>
    </row>
    <row r="9460" spans="7:8">
      <c r="G9460">
        <v>9453</v>
      </c>
      <c r="H9460">
        <f t="shared" ca="1" si="235"/>
        <v>-6.7252850928072636E-2</v>
      </c>
    </row>
    <row r="9461" spans="7:8">
      <c r="G9461">
        <v>9454</v>
      </c>
      <c r="H9461">
        <f t="shared" ca="1" si="235"/>
        <v>1.7926137979988772E-2</v>
      </c>
    </row>
    <row r="9462" spans="7:8">
      <c r="G9462">
        <v>9455</v>
      </c>
      <c r="H9462">
        <f t="shared" ca="1" si="235"/>
        <v>-7.3697424511437954E-3</v>
      </c>
    </row>
    <row r="9463" spans="7:8">
      <c r="G9463">
        <v>9456</v>
      </c>
      <c r="H9463">
        <f t="shared" ca="1" si="235"/>
        <v>-3.261539864303283E-3</v>
      </c>
    </row>
    <row r="9464" spans="7:8">
      <c r="G9464">
        <v>9457</v>
      </c>
      <c r="H9464">
        <f t="shared" ca="1" si="235"/>
        <v>-1.8263493647549468E-2</v>
      </c>
    </row>
    <row r="9465" spans="7:8">
      <c r="G9465">
        <v>9458</v>
      </c>
      <c r="H9465">
        <f t="shared" ca="1" si="235"/>
        <v>1.2028588726376173E-3</v>
      </c>
    </row>
    <row r="9466" spans="7:8">
      <c r="G9466">
        <v>9459</v>
      </c>
      <c r="H9466">
        <f t="shared" ca="1" si="235"/>
        <v>4.522620706914722E-2</v>
      </c>
    </row>
    <row r="9467" spans="7:8">
      <c r="G9467">
        <v>9460</v>
      </c>
      <c r="H9467">
        <f t="shared" ca="1" si="235"/>
        <v>-4.6403787187048878E-2</v>
      </c>
    </row>
    <row r="9468" spans="7:8">
      <c r="G9468">
        <v>9461</v>
      </c>
      <c r="H9468">
        <f t="shared" ca="1" si="235"/>
        <v>4.6298310780752729E-2</v>
      </c>
    </row>
    <row r="9469" spans="7:8">
      <c r="G9469">
        <v>9462</v>
      </c>
      <c r="H9469">
        <f t="shared" ca="1" si="235"/>
        <v>-2.8934043430449908E-2</v>
      </c>
    </row>
    <row r="9470" spans="7:8">
      <c r="G9470">
        <v>9463</v>
      </c>
      <c r="H9470">
        <f t="shared" ca="1" si="235"/>
        <v>2.3686045010454255E-2</v>
      </c>
    </row>
    <row r="9471" spans="7:8">
      <c r="G9471">
        <v>9464</v>
      </c>
      <c r="H9471">
        <f t="shared" ca="1" si="235"/>
        <v>3.4713748118439962E-2</v>
      </c>
    </row>
    <row r="9472" spans="7:8">
      <c r="G9472">
        <v>9465</v>
      </c>
      <c r="H9472">
        <f t="shared" ca="1" si="235"/>
        <v>4.6958256690253553E-2</v>
      </c>
    </row>
    <row r="9473" spans="7:8">
      <c r="G9473">
        <v>9466</v>
      </c>
      <c r="H9473">
        <f t="shared" ca="1" si="235"/>
        <v>5.4006857827087178E-3</v>
      </c>
    </row>
    <row r="9474" spans="7:8">
      <c r="G9474">
        <v>9467</v>
      </c>
      <c r="H9474">
        <f t="shared" ca="1" si="235"/>
        <v>2.478416724228244E-2</v>
      </c>
    </row>
    <row r="9475" spans="7:8">
      <c r="G9475">
        <v>9468</v>
      </c>
      <c r="H9475">
        <f t="shared" ca="1" si="235"/>
        <v>-3.430169322466986E-2</v>
      </c>
    </row>
    <row r="9476" spans="7:8">
      <c r="G9476">
        <v>9469</v>
      </c>
      <c r="H9476">
        <f t="shared" ca="1" si="235"/>
        <v>-1.6637576094302112E-2</v>
      </c>
    </row>
    <row r="9477" spans="7:8">
      <c r="G9477">
        <v>9470</v>
      </c>
      <c r="H9477">
        <f t="shared" ca="1" si="235"/>
        <v>1.2631962689496564E-2</v>
      </c>
    </row>
    <row r="9478" spans="7:8">
      <c r="G9478">
        <v>9471</v>
      </c>
      <c r="H9478">
        <f t="shared" ca="1" si="235"/>
        <v>-1.0407258172743546E-2</v>
      </c>
    </row>
    <row r="9479" spans="7:8">
      <c r="G9479">
        <v>9472</v>
      </c>
      <c r="H9479">
        <f t="shared" ca="1" si="235"/>
        <v>1.4290939248295401E-2</v>
      </c>
    </row>
    <row r="9480" spans="7:8">
      <c r="G9480">
        <v>9473</v>
      </c>
      <c r="H9480">
        <f t="shared" ca="1" si="235"/>
        <v>4.5102414448535327E-2</v>
      </c>
    </row>
    <row r="9481" spans="7:8">
      <c r="G9481">
        <v>9474</v>
      </c>
      <c r="H9481">
        <f t="shared" ref="H9481:H9544" ca="1" si="236">_xlfn.NORM.INV(RAND(),N$9,N$10)</f>
        <v>2.1219756099032063E-2</v>
      </c>
    </row>
    <row r="9482" spans="7:8">
      <c r="G9482">
        <v>9475</v>
      </c>
      <c r="H9482">
        <f t="shared" ca="1" si="236"/>
        <v>-4.4798404775893155E-2</v>
      </c>
    </row>
    <row r="9483" spans="7:8">
      <c r="G9483">
        <v>9476</v>
      </c>
      <c r="H9483">
        <f t="shared" ca="1" si="236"/>
        <v>4.2251093379567513E-2</v>
      </c>
    </row>
    <row r="9484" spans="7:8">
      <c r="G9484">
        <v>9477</v>
      </c>
      <c r="H9484">
        <f t="shared" ca="1" si="236"/>
        <v>-2.172032654541721E-2</v>
      </c>
    </row>
    <row r="9485" spans="7:8">
      <c r="G9485">
        <v>9478</v>
      </c>
      <c r="H9485">
        <f t="shared" ca="1" si="236"/>
        <v>2.4070775948481025E-2</v>
      </c>
    </row>
    <row r="9486" spans="7:8">
      <c r="G9486">
        <v>9479</v>
      </c>
      <c r="H9486">
        <f t="shared" ca="1" si="236"/>
        <v>-1.9722492589904179E-2</v>
      </c>
    </row>
    <row r="9487" spans="7:8">
      <c r="G9487">
        <v>9480</v>
      </c>
      <c r="H9487">
        <f t="shared" ca="1" si="236"/>
        <v>9.4798534157625944E-3</v>
      </c>
    </row>
    <row r="9488" spans="7:8">
      <c r="G9488">
        <v>9481</v>
      </c>
      <c r="H9488">
        <f t="shared" ca="1" si="236"/>
        <v>4.6585447242360585E-2</v>
      </c>
    </row>
    <row r="9489" spans="7:8">
      <c r="G9489">
        <v>9482</v>
      </c>
      <c r="H9489">
        <f t="shared" ca="1" si="236"/>
        <v>-7.7073450340061798E-4</v>
      </c>
    </row>
    <row r="9490" spans="7:8">
      <c r="G9490">
        <v>9483</v>
      </c>
      <c r="H9490">
        <f t="shared" ca="1" si="236"/>
        <v>-1.3830855910135062E-2</v>
      </c>
    </row>
    <row r="9491" spans="7:8">
      <c r="G9491">
        <v>9484</v>
      </c>
      <c r="H9491">
        <f t="shared" ca="1" si="236"/>
        <v>2.1171914309245358E-2</v>
      </c>
    </row>
    <row r="9492" spans="7:8">
      <c r="G9492">
        <v>9485</v>
      </c>
      <c r="H9492">
        <f t="shared" ca="1" si="236"/>
        <v>1.7157876902907073E-3</v>
      </c>
    </row>
    <row r="9493" spans="7:8">
      <c r="G9493">
        <v>9486</v>
      </c>
      <c r="H9493">
        <f t="shared" ca="1" si="236"/>
        <v>-1.3191244018450489E-2</v>
      </c>
    </row>
    <row r="9494" spans="7:8">
      <c r="G9494">
        <v>9487</v>
      </c>
      <c r="H9494">
        <f t="shared" ca="1" si="236"/>
        <v>-1.1275125226626867E-2</v>
      </c>
    </row>
    <row r="9495" spans="7:8">
      <c r="G9495">
        <v>9488</v>
      </c>
      <c r="H9495">
        <f t="shared" ca="1" si="236"/>
        <v>6.9409144304009903E-3</v>
      </c>
    </row>
    <row r="9496" spans="7:8">
      <c r="G9496">
        <v>9489</v>
      </c>
      <c r="H9496">
        <f t="shared" ca="1" si="236"/>
        <v>-2.0512250258640095E-2</v>
      </c>
    </row>
    <row r="9497" spans="7:8">
      <c r="G9497">
        <v>9490</v>
      </c>
      <c r="H9497">
        <f t="shared" ca="1" si="236"/>
        <v>8.9342845168560326E-3</v>
      </c>
    </row>
    <row r="9498" spans="7:8">
      <c r="G9498">
        <v>9491</v>
      </c>
      <c r="H9498">
        <f t="shared" ca="1" si="236"/>
        <v>-1.4681470195689049E-2</v>
      </c>
    </row>
    <row r="9499" spans="7:8">
      <c r="G9499">
        <v>9492</v>
      </c>
      <c r="H9499">
        <f t="shared" ca="1" si="236"/>
        <v>2.3696844794317373E-3</v>
      </c>
    </row>
    <row r="9500" spans="7:8">
      <c r="G9500">
        <v>9493</v>
      </c>
      <c r="H9500">
        <f t="shared" ca="1" si="236"/>
        <v>4.3631350192210325E-3</v>
      </c>
    </row>
    <row r="9501" spans="7:8">
      <c r="G9501">
        <v>9494</v>
      </c>
      <c r="H9501">
        <f t="shared" ca="1" si="236"/>
        <v>6.5476301180552463E-2</v>
      </c>
    </row>
    <row r="9502" spans="7:8">
      <c r="G9502">
        <v>9495</v>
      </c>
      <c r="H9502">
        <f t="shared" ca="1" si="236"/>
        <v>-3.2121502582242237E-2</v>
      </c>
    </row>
    <row r="9503" spans="7:8">
      <c r="G9503">
        <v>9496</v>
      </c>
      <c r="H9503">
        <f t="shared" ca="1" si="236"/>
        <v>-2.253396179450369E-4</v>
      </c>
    </row>
    <row r="9504" spans="7:8">
      <c r="G9504">
        <v>9497</v>
      </c>
      <c r="H9504">
        <f t="shared" ca="1" si="236"/>
        <v>4.0069357272551065E-2</v>
      </c>
    </row>
    <row r="9505" spans="7:8">
      <c r="G9505">
        <v>9498</v>
      </c>
      <c r="H9505">
        <f t="shared" ca="1" si="236"/>
        <v>2.4573675485803901E-4</v>
      </c>
    </row>
    <row r="9506" spans="7:8">
      <c r="G9506">
        <v>9499</v>
      </c>
      <c r="H9506">
        <f t="shared" ca="1" si="236"/>
        <v>-9.1444430650080059E-4</v>
      </c>
    </row>
    <row r="9507" spans="7:8">
      <c r="G9507">
        <v>9500</v>
      </c>
      <c r="H9507">
        <f t="shared" ca="1" si="236"/>
        <v>1.1411053931140058E-2</v>
      </c>
    </row>
    <row r="9508" spans="7:8">
      <c r="G9508">
        <v>9501</v>
      </c>
      <c r="H9508">
        <f t="shared" ca="1" si="236"/>
        <v>-5.9648597341478895E-3</v>
      </c>
    </row>
    <row r="9509" spans="7:8">
      <c r="G9509">
        <v>9502</v>
      </c>
      <c r="H9509">
        <f t="shared" ca="1" si="236"/>
        <v>3.2916473841514964E-2</v>
      </c>
    </row>
    <row r="9510" spans="7:8">
      <c r="G9510">
        <v>9503</v>
      </c>
      <c r="H9510">
        <f t="shared" ca="1" si="236"/>
        <v>-5.9191818853474871E-3</v>
      </c>
    </row>
    <row r="9511" spans="7:8">
      <c r="G9511">
        <v>9504</v>
      </c>
      <c r="H9511">
        <f t="shared" ca="1" si="236"/>
        <v>2.9622228434896758E-2</v>
      </c>
    </row>
    <row r="9512" spans="7:8">
      <c r="G9512">
        <v>9505</v>
      </c>
      <c r="H9512">
        <f t="shared" ca="1" si="236"/>
        <v>-4.7597820413120696E-2</v>
      </c>
    </row>
    <row r="9513" spans="7:8">
      <c r="G9513">
        <v>9506</v>
      </c>
      <c r="H9513">
        <f t="shared" ca="1" si="236"/>
        <v>-6.0056274874215394E-2</v>
      </c>
    </row>
    <row r="9514" spans="7:8">
      <c r="G9514">
        <v>9507</v>
      </c>
      <c r="H9514">
        <f t="shared" ca="1" si="236"/>
        <v>1.227416432793955E-3</v>
      </c>
    </row>
    <row r="9515" spans="7:8">
      <c r="G9515">
        <v>9508</v>
      </c>
      <c r="H9515">
        <f t="shared" ca="1" si="236"/>
        <v>-9.3303687030331303E-3</v>
      </c>
    </row>
    <row r="9516" spans="7:8">
      <c r="G9516">
        <v>9509</v>
      </c>
      <c r="H9516">
        <f t="shared" ca="1" si="236"/>
        <v>-5.0940599794646298E-3</v>
      </c>
    </row>
    <row r="9517" spans="7:8">
      <c r="G9517">
        <v>9510</v>
      </c>
      <c r="H9517">
        <f t="shared" ca="1" si="236"/>
        <v>3.2438716752731009E-2</v>
      </c>
    </row>
    <row r="9518" spans="7:8">
      <c r="G9518">
        <v>9511</v>
      </c>
      <c r="H9518">
        <f t="shared" ca="1" si="236"/>
        <v>2.6622162430068368E-2</v>
      </c>
    </row>
    <row r="9519" spans="7:8">
      <c r="G9519">
        <v>9512</v>
      </c>
      <c r="H9519">
        <f t="shared" ca="1" si="236"/>
        <v>5.4198767533957443E-2</v>
      </c>
    </row>
    <row r="9520" spans="7:8">
      <c r="G9520">
        <v>9513</v>
      </c>
      <c r="H9520">
        <f t="shared" ca="1" si="236"/>
        <v>5.0924254332399256E-2</v>
      </c>
    </row>
    <row r="9521" spans="7:8">
      <c r="G9521">
        <v>9514</v>
      </c>
      <c r="H9521">
        <f t="shared" ca="1" si="236"/>
        <v>-3.7263602127327496E-2</v>
      </c>
    </row>
    <row r="9522" spans="7:8">
      <c r="G9522">
        <v>9515</v>
      </c>
      <c r="H9522">
        <f t="shared" ca="1" si="236"/>
        <v>4.504536841248497E-3</v>
      </c>
    </row>
    <row r="9523" spans="7:8">
      <c r="G9523">
        <v>9516</v>
      </c>
      <c r="H9523">
        <f t="shared" ca="1" si="236"/>
        <v>1.9560635124685692E-2</v>
      </c>
    </row>
    <row r="9524" spans="7:8">
      <c r="G9524">
        <v>9517</v>
      </c>
      <c r="H9524">
        <f t="shared" ca="1" si="236"/>
        <v>-3.4484566296173157E-2</v>
      </c>
    </row>
    <row r="9525" spans="7:8">
      <c r="G9525">
        <v>9518</v>
      </c>
      <c r="H9525">
        <f t="shared" ca="1" si="236"/>
        <v>5.502488219342511E-3</v>
      </c>
    </row>
    <row r="9526" spans="7:8">
      <c r="G9526">
        <v>9519</v>
      </c>
      <c r="H9526">
        <f t="shared" ca="1" si="236"/>
        <v>1.5171070661511125E-2</v>
      </c>
    </row>
    <row r="9527" spans="7:8">
      <c r="G9527">
        <v>9520</v>
      </c>
      <c r="H9527">
        <f t="shared" ca="1" si="236"/>
        <v>-3.6760308682551751E-3</v>
      </c>
    </row>
    <row r="9528" spans="7:8">
      <c r="G9528">
        <v>9521</v>
      </c>
      <c r="H9528">
        <f t="shared" ca="1" si="236"/>
        <v>-4.253661853186462E-2</v>
      </c>
    </row>
    <row r="9529" spans="7:8">
      <c r="G9529">
        <v>9522</v>
      </c>
      <c r="H9529">
        <f t="shared" ca="1" si="236"/>
        <v>3.5303248971794508E-2</v>
      </c>
    </row>
    <row r="9530" spans="7:8">
      <c r="G9530">
        <v>9523</v>
      </c>
      <c r="H9530">
        <f t="shared" ca="1" si="236"/>
        <v>-6.286579911466747E-2</v>
      </c>
    </row>
    <row r="9531" spans="7:8">
      <c r="G9531">
        <v>9524</v>
      </c>
      <c r="H9531">
        <f t="shared" ca="1" si="236"/>
        <v>4.7269382135348799E-3</v>
      </c>
    </row>
    <row r="9532" spans="7:8">
      <c r="G9532">
        <v>9525</v>
      </c>
      <c r="H9532">
        <f t="shared" ca="1" si="236"/>
        <v>-2.3826598621250843E-2</v>
      </c>
    </row>
    <row r="9533" spans="7:8">
      <c r="G9533">
        <v>9526</v>
      </c>
      <c r="H9533">
        <f t="shared" ca="1" si="236"/>
        <v>1.8246703950852275E-2</v>
      </c>
    </row>
    <row r="9534" spans="7:8">
      <c r="G9534">
        <v>9527</v>
      </c>
      <c r="H9534">
        <f t="shared" ca="1" si="236"/>
        <v>3.8044099107487801E-2</v>
      </c>
    </row>
    <row r="9535" spans="7:8">
      <c r="G9535">
        <v>9528</v>
      </c>
      <c r="H9535">
        <f t="shared" ca="1" si="236"/>
        <v>-4.784550138500198E-2</v>
      </c>
    </row>
    <row r="9536" spans="7:8">
      <c r="G9536">
        <v>9529</v>
      </c>
      <c r="H9536">
        <f t="shared" ca="1" si="236"/>
        <v>1.9798102386507005E-2</v>
      </c>
    </row>
    <row r="9537" spans="7:8">
      <c r="G9537">
        <v>9530</v>
      </c>
      <c r="H9537">
        <f t="shared" ca="1" si="236"/>
        <v>-3.6052993244688183E-3</v>
      </c>
    </row>
    <row r="9538" spans="7:8">
      <c r="G9538">
        <v>9531</v>
      </c>
      <c r="H9538">
        <f t="shared" ca="1" si="236"/>
        <v>3.6937190751586989E-2</v>
      </c>
    </row>
    <row r="9539" spans="7:8">
      <c r="G9539">
        <v>9532</v>
      </c>
      <c r="H9539">
        <f t="shared" ca="1" si="236"/>
        <v>1.097273095301326E-2</v>
      </c>
    </row>
    <row r="9540" spans="7:8">
      <c r="G9540">
        <v>9533</v>
      </c>
      <c r="H9540">
        <f t="shared" ca="1" si="236"/>
        <v>-4.205775033235425E-3</v>
      </c>
    </row>
    <row r="9541" spans="7:8">
      <c r="G9541">
        <v>9534</v>
      </c>
      <c r="H9541">
        <f t="shared" ca="1" si="236"/>
        <v>4.9709535242933242E-2</v>
      </c>
    </row>
    <row r="9542" spans="7:8">
      <c r="G9542">
        <v>9535</v>
      </c>
      <c r="H9542">
        <f t="shared" ca="1" si="236"/>
        <v>-8.7959352832655113E-3</v>
      </c>
    </row>
    <row r="9543" spans="7:8">
      <c r="G9543">
        <v>9536</v>
      </c>
      <c r="H9543">
        <f t="shared" ca="1" si="236"/>
        <v>-2.6864357754235443E-2</v>
      </c>
    </row>
    <row r="9544" spans="7:8">
      <c r="G9544">
        <v>9537</v>
      </c>
      <c r="H9544">
        <f t="shared" ca="1" si="236"/>
        <v>-2.0317826284437027E-2</v>
      </c>
    </row>
    <row r="9545" spans="7:8">
      <c r="G9545">
        <v>9538</v>
      </c>
      <c r="H9545">
        <f t="shared" ref="H9545:H9608" ca="1" si="237">_xlfn.NORM.INV(RAND(),N$9,N$10)</f>
        <v>-5.6162862611537322E-3</v>
      </c>
    </row>
    <row r="9546" spans="7:8">
      <c r="G9546">
        <v>9539</v>
      </c>
      <c r="H9546">
        <f t="shared" ca="1" si="237"/>
        <v>2.7851084199840004E-2</v>
      </c>
    </row>
    <row r="9547" spans="7:8">
      <c r="G9547">
        <v>9540</v>
      </c>
      <c r="H9547">
        <f t="shared" ca="1" si="237"/>
        <v>5.2315356730480322E-2</v>
      </c>
    </row>
    <row r="9548" spans="7:8">
      <c r="G9548">
        <v>9541</v>
      </c>
      <c r="H9548">
        <f t="shared" ca="1" si="237"/>
        <v>-4.3226391835150153E-3</v>
      </c>
    </row>
    <row r="9549" spans="7:8">
      <c r="G9549">
        <v>9542</v>
      </c>
      <c r="H9549">
        <f t="shared" ca="1" si="237"/>
        <v>3.8602677201455098E-2</v>
      </c>
    </row>
    <row r="9550" spans="7:8">
      <c r="G9550">
        <v>9543</v>
      </c>
      <c r="H9550">
        <f t="shared" ca="1" si="237"/>
        <v>4.7294504775486697E-2</v>
      </c>
    </row>
    <row r="9551" spans="7:8">
      <c r="G9551">
        <v>9544</v>
      </c>
      <c r="H9551">
        <f t="shared" ca="1" si="237"/>
        <v>-2.229484444678495E-2</v>
      </c>
    </row>
    <row r="9552" spans="7:8">
      <c r="G9552">
        <v>9545</v>
      </c>
      <c r="H9552">
        <f t="shared" ca="1" si="237"/>
        <v>-1.3706320592526019E-2</v>
      </c>
    </row>
    <row r="9553" spans="7:8">
      <c r="G9553">
        <v>9546</v>
      </c>
      <c r="H9553">
        <f t="shared" ca="1" si="237"/>
        <v>-3.1786252927065252E-2</v>
      </c>
    </row>
    <row r="9554" spans="7:8">
      <c r="G9554">
        <v>9547</v>
      </c>
      <c r="H9554">
        <f t="shared" ca="1" si="237"/>
        <v>-2.465313425298124E-2</v>
      </c>
    </row>
    <row r="9555" spans="7:8">
      <c r="G9555">
        <v>9548</v>
      </c>
      <c r="H9555">
        <f t="shared" ca="1" si="237"/>
        <v>-8.9585347601953916E-3</v>
      </c>
    </row>
    <row r="9556" spans="7:8">
      <c r="G9556">
        <v>9549</v>
      </c>
      <c r="H9556">
        <f t="shared" ca="1" si="237"/>
        <v>2.5008683355516575E-2</v>
      </c>
    </row>
    <row r="9557" spans="7:8">
      <c r="G9557">
        <v>9550</v>
      </c>
      <c r="H9557">
        <f t="shared" ca="1" si="237"/>
        <v>4.8219132321363524E-2</v>
      </c>
    </row>
    <row r="9558" spans="7:8">
      <c r="G9558">
        <v>9551</v>
      </c>
      <c r="H9558">
        <f t="shared" ca="1" si="237"/>
        <v>1.0379856956244203E-2</v>
      </c>
    </row>
    <row r="9559" spans="7:8">
      <c r="G9559">
        <v>9552</v>
      </c>
      <c r="H9559">
        <f t="shared" ca="1" si="237"/>
        <v>1.688385297884205E-2</v>
      </c>
    </row>
    <row r="9560" spans="7:8">
      <c r="G9560">
        <v>9553</v>
      </c>
      <c r="H9560">
        <f t="shared" ca="1" si="237"/>
        <v>5.098059302911765E-2</v>
      </c>
    </row>
    <row r="9561" spans="7:8">
      <c r="G9561">
        <v>9554</v>
      </c>
      <c r="H9561">
        <f t="shared" ca="1" si="237"/>
        <v>5.0006201590341885E-3</v>
      </c>
    </row>
    <row r="9562" spans="7:8">
      <c r="G9562">
        <v>9555</v>
      </c>
      <c r="H9562">
        <f t="shared" ca="1" si="237"/>
        <v>-3.5536805028549549E-2</v>
      </c>
    </row>
    <row r="9563" spans="7:8">
      <c r="G9563">
        <v>9556</v>
      </c>
      <c r="H9563">
        <f t="shared" ca="1" si="237"/>
        <v>-1.9648850336901929E-2</v>
      </c>
    </row>
    <row r="9564" spans="7:8">
      <c r="G9564">
        <v>9557</v>
      </c>
      <c r="H9564">
        <f t="shared" ca="1" si="237"/>
        <v>-1.8861286663411692E-2</v>
      </c>
    </row>
    <row r="9565" spans="7:8">
      <c r="G9565">
        <v>9558</v>
      </c>
      <c r="H9565">
        <f t="shared" ca="1" si="237"/>
        <v>1.0698449128856811E-2</v>
      </c>
    </row>
    <row r="9566" spans="7:8">
      <c r="G9566">
        <v>9559</v>
      </c>
      <c r="H9566">
        <f t="shared" ca="1" si="237"/>
        <v>-3.9148398924264221E-4</v>
      </c>
    </row>
    <row r="9567" spans="7:8">
      <c r="G9567">
        <v>9560</v>
      </c>
      <c r="H9567">
        <f t="shared" ca="1" si="237"/>
        <v>-3.3587974673685343E-2</v>
      </c>
    </row>
    <row r="9568" spans="7:8">
      <c r="G9568">
        <v>9561</v>
      </c>
      <c r="H9568">
        <f t="shared" ca="1" si="237"/>
        <v>1.5915967622665211E-2</v>
      </c>
    </row>
    <row r="9569" spans="7:8">
      <c r="G9569">
        <v>9562</v>
      </c>
      <c r="H9569">
        <f t="shared" ca="1" si="237"/>
        <v>1.1617794826250281E-2</v>
      </c>
    </row>
    <row r="9570" spans="7:8">
      <c r="G9570">
        <v>9563</v>
      </c>
      <c r="H9570">
        <f t="shared" ca="1" si="237"/>
        <v>1.6761747164315687E-2</v>
      </c>
    </row>
    <row r="9571" spans="7:8">
      <c r="G9571">
        <v>9564</v>
      </c>
      <c r="H9571">
        <f t="shared" ca="1" si="237"/>
        <v>2.8804390371452274E-2</v>
      </c>
    </row>
    <row r="9572" spans="7:8">
      <c r="G9572">
        <v>9565</v>
      </c>
      <c r="H9572">
        <f t="shared" ca="1" si="237"/>
        <v>-5.6625290323252524E-2</v>
      </c>
    </row>
    <row r="9573" spans="7:8">
      <c r="G9573">
        <v>9566</v>
      </c>
      <c r="H9573">
        <f t="shared" ca="1" si="237"/>
        <v>2.802906696450937E-2</v>
      </c>
    </row>
    <row r="9574" spans="7:8">
      <c r="G9574">
        <v>9567</v>
      </c>
      <c r="H9574">
        <f t="shared" ca="1" si="237"/>
        <v>1.9000571407348253E-2</v>
      </c>
    </row>
    <row r="9575" spans="7:8">
      <c r="G9575">
        <v>9568</v>
      </c>
      <c r="H9575">
        <f t="shared" ca="1" si="237"/>
        <v>9.409855153173155E-2</v>
      </c>
    </row>
    <row r="9576" spans="7:8">
      <c r="G9576">
        <v>9569</v>
      </c>
      <c r="H9576">
        <f t="shared" ca="1" si="237"/>
        <v>-3.9927104408191479E-2</v>
      </c>
    </row>
    <row r="9577" spans="7:8">
      <c r="G9577">
        <v>9570</v>
      </c>
      <c r="H9577">
        <f t="shared" ca="1" si="237"/>
        <v>-1.3060278813304368E-2</v>
      </c>
    </row>
    <row r="9578" spans="7:8">
      <c r="G9578">
        <v>9571</v>
      </c>
      <c r="H9578">
        <f t="shared" ca="1" si="237"/>
        <v>2.7207866730567236E-2</v>
      </c>
    </row>
    <row r="9579" spans="7:8">
      <c r="G9579">
        <v>9572</v>
      </c>
      <c r="H9579">
        <f t="shared" ca="1" si="237"/>
        <v>1.5521997509823558E-2</v>
      </c>
    </row>
    <row r="9580" spans="7:8">
      <c r="G9580">
        <v>9573</v>
      </c>
      <c r="H9580">
        <f t="shared" ca="1" si="237"/>
        <v>1.8307960397404509E-3</v>
      </c>
    </row>
    <row r="9581" spans="7:8">
      <c r="G9581">
        <v>9574</v>
      </c>
      <c r="H9581">
        <f t="shared" ca="1" si="237"/>
        <v>-2.7034178335460742E-2</v>
      </c>
    </row>
    <row r="9582" spans="7:8">
      <c r="G9582">
        <v>9575</v>
      </c>
      <c r="H9582">
        <f t="shared" ca="1" si="237"/>
        <v>8.8522139350551698E-3</v>
      </c>
    </row>
    <row r="9583" spans="7:8">
      <c r="G9583">
        <v>9576</v>
      </c>
      <c r="H9583">
        <f t="shared" ca="1" si="237"/>
        <v>-2.2141265082894934E-2</v>
      </c>
    </row>
    <row r="9584" spans="7:8">
      <c r="G9584">
        <v>9577</v>
      </c>
      <c r="H9584">
        <f t="shared" ca="1" si="237"/>
        <v>-4.320030867056978E-2</v>
      </c>
    </row>
    <row r="9585" spans="7:8">
      <c r="G9585">
        <v>9578</v>
      </c>
      <c r="H9585">
        <f t="shared" ca="1" si="237"/>
        <v>1.0540912769000169E-2</v>
      </c>
    </row>
    <row r="9586" spans="7:8">
      <c r="G9586">
        <v>9579</v>
      </c>
      <c r="H9586">
        <f t="shared" ca="1" si="237"/>
        <v>-1.2711803049326667E-2</v>
      </c>
    </row>
    <row r="9587" spans="7:8">
      <c r="G9587">
        <v>9580</v>
      </c>
      <c r="H9587">
        <f t="shared" ca="1" si="237"/>
        <v>3.4559850685459657E-2</v>
      </c>
    </row>
    <row r="9588" spans="7:8">
      <c r="G9588">
        <v>9581</v>
      </c>
      <c r="H9588">
        <f t="shared" ca="1" si="237"/>
        <v>1.0223542514751471E-2</v>
      </c>
    </row>
    <row r="9589" spans="7:8">
      <c r="G9589">
        <v>9582</v>
      </c>
      <c r="H9589">
        <f t="shared" ca="1" si="237"/>
        <v>-1.303617410465548E-2</v>
      </c>
    </row>
    <row r="9590" spans="7:8">
      <c r="G9590">
        <v>9583</v>
      </c>
      <c r="H9590">
        <f t="shared" ca="1" si="237"/>
        <v>-1.1095298760900853E-2</v>
      </c>
    </row>
    <row r="9591" spans="7:8">
      <c r="G9591">
        <v>9584</v>
      </c>
      <c r="H9591">
        <f t="shared" ca="1" si="237"/>
        <v>2.6339659386660295E-2</v>
      </c>
    </row>
    <row r="9592" spans="7:8">
      <c r="G9592">
        <v>9585</v>
      </c>
      <c r="H9592">
        <f t="shared" ca="1" si="237"/>
        <v>-3.9515360163459457E-3</v>
      </c>
    </row>
    <row r="9593" spans="7:8">
      <c r="G9593">
        <v>9586</v>
      </c>
      <c r="H9593">
        <f t="shared" ca="1" si="237"/>
        <v>-3.5502943041462183E-2</v>
      </c>
    </row>
    <row r="9594" spans="7:8">
      <c r="G9594">
        <v>9587</v>
      </c>
      <c r="H9594">
        <f t="shared" ca="1" si="237"/>
        <v>1.3499153343444016E-2</v>
      </c>
    </row>
    <row r="9595" spans="7:8">
      <c r="G9595">
        <v>9588</v>
      </c>
      <c r="H9595">
        <f t="shared" ca="1" si="237"/>
        <v>-8.1012511380268507E-3</v>
      </c>
    </row>
    <row r="9596" spans="7:8">
      <c r="G9596">
        <v>9589</v>
      </c>
      <c r="H9596">
        <f t="shared" ca="1" si="237"/>
        <v>-3.8446141050512195E-2</v>
      </c>
    </row>
    <row r="9597" spans="7:8">
      <c r="G9597">
        <v>9590</v>
      </c>
      <c r="H9597">
        <f t="shared" ca="1" si="237"/>
        <v>2.5627052678909565E-2</v>
      </c>
    </row>
    <row r="9598" spans="7:8">
      <c r="G9598">
        <v>9591</v>
      </c>
      <c r="H9598">
        <f t="shared" ca="1" si="237"/>
        <v>-2.4851633072916216E-2</v>
      </c>
    </row>
    <row r="9599" spans="7:8">
      <c r="G9599">
        <v>9592</v>
      </c>
      <c r="H9599">
        <f t="shared" ca="1" si="237"/>
        <v>-3.1465952498902737E-2</v>
      </c>
    </row>
    <row r="9600" spans="7:8">
      <c r="G9600">
        <v>9593</v>
      </c>
      <c r="H9600">
        <f t="shared" ca="1" si="237"/>
        <v>-2.5062943534515419E-2</v>
      </c>
    </row>
    <row r="9601" spans="7:8">
      <c r="G9601">
        <v>9594</v>
      </c>
      <c r="H9601">
        <f t="shared" ca="1" si="237"/>
        <v>8.7088115930971759E-3</v>
      </c>
    </row>
    <row r="9602" spans="7:8">
      <c r="G9602">
        <v>9595</v>
      </c>
      <c r="H9602">
        <f t="shared" ca="1" si="237"/>
        <v>2.7963330704735747E-2</v>
      </c>
    </row>
    <row r="9603" spans="7:8">
      <c r="G9603">
        <v>9596</v>
      </c>
      <c r="H9603">
        <f t="shared" ca="1" si="237"/>
        <v>-3.0995929071493726E-2</v>
      </c>
    </row>
    <row r="9604" spans="7:8">
      <c r="G9604">
        <v>9597</v>
      </c>
      <c r="H9604">
        <f t="shared" ca="1" si="237"/>
        <v>-5.2241713259908666E-2</v>
      </c>
    </row>
    <row r="9605" spans="7:8">
      <c r="G9605">
        <v>9598</v>
      </c>
      <c r="H9605">
        <f t="shared" ca="1" si="237"/>
        <v>-1.4229312343283559E-2</v>
      </c>
    </row>
    <row r="9606" spans="7:8">
      <c r="G9606">
        <v>9599</v>
      </c>
      <c r="H9606">
        <f t="shared" ca="1" si="237"/>
        <v>-1.3959128832009383E-2</v>
      </c>
    </row>
    <row r="9607" spans="7:8">
      <c r="G9607">
        <v>9600</v>
      </c>
      <c r="H9607">
        <f t="shared" ca="1" si="237"/>
        <v>-3.9169699696353401E-2</v>
      </c>
    </row>
    <row r="9608" spans="7:8">
      <c r="G9608">
        <v>9601</v>
      </c>
      <c r="H9608">
        <f t="shared" ca="1" si="237"/>
        <v>-1.6315996438671935E-2</v>
      </c>
    </row>
    <row r="9609" spans="7:8">
      <c r="G9609">
        <v>9602</v>
      </c>
      <c r="H9609">
        <f t="shared" ref="H9609:H9672" ca="1" si="238">_xlfn.NORM.INV(RAND(),N$9,N$10)</f>
        <v>8.9432718887447332E-3</v>
      </c>
    </row>
    <row r="9610" spans="7:8">
      <c r="G9610">
        <v>9603</v>
      </c>
      <c r="H9610">
        <f t="shared" ca="1" si="238"/>
        <v>-2.0384916674276329E-2</v>
      </c>
    </row>
    <row r="9611" spans="7:8">
      <c r="G9611">
        <v>9604</v>
      </c>
      <c r="H9611">
        <f t="shared" ca="1" si="238"/>
        <v>-4.7740274354607648E-3</v>
      </c>
    </row>
    <row r="9612" spans="7:8">
      <c r="G9612">
        <v>9605</v>
      </c>
      <c r="H9612">
        <f t="shared" ca="1" si="238"/>
        <v>7.0788830938494441E-3</v>
      </c>
    </row>
    <row r="9613" spans="7:8">
      <c r="G9613">
        <v>9606</v>
      </c>
      <c r="H9613">
        <f t="shared" ca="1" si="238"/>
        <v>-2.7778665732226199E-3</v>
      </c>
    </row>
    <row r="9614" spans="7:8">
      <c r="G9614">
        <v>9607</v>
      </c>
      <c r="H9614">
        <f t="shared" ca="1" si="238"/>
        <v>8.5154672256097328E-3</v>
      </c>
    </row>
    <row r="9615" spans="7:8">
      <c r="G9615">
        <v>9608</v>
      </c>
      <c r="H9615">
        <f t="shared" ca="1" si="238"/>
        <v>2.5568880912937814E-2</v>
      </c>
    </row>
    <row r="9616" spans="7:8">
      <c r="G9616">
        <v>9609</v>
      </c>
      <c r="H9616">
        <f t="shared" ca="1" si="238"/>
        <v>-2.2389839131846629E-2</v>
      </c>
    </row>
    <row r="9617" spans="7:8">
      <c r="G9617">
        <v>9610</v>
      </c>
      <c r="H9617">
        <f t="shared" ca="1" si="238"/>
        <v>-2.0416402146743126E-3</v>
      </c>
    </row>
    <row r="9618" spans="7:8">
      <c r="G9618">
        <v>9611</v>
      </c>
      <c r="H9618">
        <f t="shared" ca="1" si="238"/>
        <v>3.5973214996493773E-2</v>
      </c>
    </row>
    <row r="9619" spans="7:8">
      <c r="G9619">
        <v>9612</v>
      </c>
      <c r="H9619">
        <f t="shared" ca="1" si="238"/>
        <v>4.6140860393621856E-2</v>
      </c>
    </row>
    <row r="9620" spans="7:8">
      <c r="G9620">
        <v>9613</v>
      </c>
      <c r="H9620">
        <f t="shared" ca="1" si="238"/>
        <v>2.0838535991917574E-2</v>
      </c>
    </row>
    <row r="9621" spans="7:8">
      <c r="G9621">
        <v>9614</v>
      </c>
      <c r="H9621">
        <f t="shared" ca="1" si="238"/>
        <v>6.130451551360919E-3</v>
      </c>
    </row>
    <row r="9622" spans="7:8">
      <c r="G9622">
        <v>9615</v>
      </c>
      <c r="H9622">
        <f t="shared" ca="1" si="238"/>
        <v>-3.5287540745509542E-2</v>
      </c>
    </row>
    <row r="9623" spans="7:8">
      <c r="G9623">
        <v>9616</v>
      </c>
      <c r="H9623">
        <f t="shared" ca="1" si="238"/>
        <v>-3.8264015878347784E-3</v>
      </c>
    </row>
    <row r="9624" spans="7:8">
      <c r="G9624">
        <v>9617</v>
      </c>
      <c r="H9624">
        <f t="shared" ca="1" si="238"/>
        <v>9.5473902491854581E-3</v>
      </c>
    </row>
    <row r="9625" spans="7:8">
      <c r="G9625">
        <v>9618</v>
      </c>
      <c r="H9625">
        <f t="shared" ca="1" si="238"/>
        <v>2.6043889353446821E-2</v>
      </c>
    </row>
    <row r="9626" spans="7:8">
      <c r="G9626">
        <v>9619</v>
      </c>
      <c r="H9626">
        <f t="shared" ca="1" si="238"/>
        <v>-3.5838393851504224E-2</v>
      </c>
    </row>
    <row r="9627" spans="7:8">
      <c r="G9627">
        <v>9620</v>
      </c>
      <c r="H9627">
        <f t="shared" ca="1" si="238"/>
        <v>2.5425084751604977E-2</v>
      </c>
    </row>
    <row r="9628" spans="7:8">
      <c r="G9628">
        <v>9621</v>
      </c>
      <c r="H9628">
        <f t="shared" ca="1" si="238"/>
        <v>2.5987312550719625E-2</v>
      </c>
    </row>
    <row r="9629" spans="7:8">
      <c r="G9629">
        <v>9622</v>
      </c>
      <c r="H9629">
        <f t="shared" ca="1" si="238"/>
        <v>4.8586721078726748E-3</v>
      </c>
    </row>
    <row r="9630" spans="7:8">
      <c r="G9630">
        <v>9623</v>
      </c>
      <c r="H9630">
        <f t="shared" ca="1" si="238"/>
        <v>-4.8383123295112074E-3</v>
      </c>
    </row>
    <row r="9631" spans="7:8">
      <c r="G9631">
        <v>9624</v>
      </c>
      <c r="H9631">
        <f t="shared" ca="1" si="238"/>
        <v>-4.2275813829673034E-2</v>
      </c>
    </row>
    <row r="9632" spans="7:8">
      <c r="G9632">
        <v>9625</v>
      </c>
      <c r="H9632">
        <f t="shared" ca="1" si="238"/>
        <v>2.5181079375798169E-2</v>
      </c>
    </row>
    <row r="9633" spans="7:8">
      <c r="G9633">
        <v>9626</v>
      </c>
      <c r="H9633">
        <f t="shared" ca="1" si="238"/>
        <v>-3.0845951949781805E-2</v>
      </c>
    </row>
    <row r="9634" spans="7:8">
      <c r="G9634">
        <v>9627</v>
      </c>
      <c r="H9634">
        <f t="shared" ca="1" si="238"/>
        <v>1.6546042989200659E-2</v>
      </c>
    </row>
    <row r="9635" spans="7:8">
      <c r="G9635">
        <v>9628</v>
      </c>
      <c r="H9635">
        <f t="shared" ca="1" si="238"/>
        <v>-1.1984758112260714E-2</v>
      </c>
    </row>
    <row r="9636" spans="7:8">
      <c r="G9636">
        <v>9629</v>
      </c>
      <c r="H9636">
        <f t="shared" ca="1" si="238"/>
        <v>-1.982434583564055E-2</v>
      </c>
    </row>
    <row r="9637" spans="7:8">
      <c r="G9637">
        <v>9630</v>
      </c>
      <c r="H9637">
        <f t="shared" ca="1" si="238"/>
        <v>-2.1116467475574894E-3</v>
      </c>
    </row>
    <row r="9638" spans="7:8">
      <c r="G9638">
        <v>9631</v>
      </c>
      <c r="H9638">
        <f t="shared" ca="1" si="238"/>
        <v>-9.8940608162220861E-3</v>
      </c>
    </row>
    <row r="9639" spans="7:8">
      <c r="G9639">
        <v>9632</v>
      </c>
      <c r="H9639">
        <f t="shared" ca="1" si="238"/>
        <v>-7.0933278901283547E-3</v>
      </c>
    </row>
    <row r="9640" spans="7:8">
      <c r="G9640">
        <v>9633</v>
      </c>
      <c r="H9640">
        <f t="shared" ca="1" si="238"/>
        <v>-1.5658282275334626E-2</v>
      </c>
    </row>
    <row r="9641" spans="7:8">
      <c r="G9641">
        <v>9634</v>
      </c>
      <c r="H9641">
        <f t="shared" ca="1" si="238"/>
        <v>1.1236876842479862E-2</v>
      </c>
    </row>
    <row r="9642" spans="7:8">
      <c r="G9642">
        <v>9635</v>
      </c>
      <c r="H9642">
        <f t="shared" ca="1" si="238"/>
        <v>-1.0328340791898327E-2</v>
      </c>
    </row>
    <row r="9643" spans="7:8">
      <c r="G9643">
        <v>9636</v>
      </c>
      <c r="H9643">
        <f t="shared" ca="1" si="238"/>
        <v>3.1680773131668423E-3</v>
      </c>
    </row>
    <row r="9644" spans="7:8">
      <c r="G9644">
        <v>9637</v>
      </c>
      <c r="H9644">
        <f t="shared" ca="1" si="238"/>
        <v>-1.2457331934456573E-2</v>
      </c>
    </row>
    <row r="9645" spans="7:8">
      <c r="G9645">
        <v>9638</v>
      </c>
      <c r="H9645">
        <f t="shared" ca="1" si="238"/>
        <v>-4.7518562315754442E-3</v>
      </c>
    </row>
    <row r="9646" spans="7:8">
      <c r="G9646">
        <v>9639</v>
      </c>
      <c r="H9646">
        <f t="shared" ca="1" si="238"/>
        <v>-2.4489995376607575E-4</v>
      </c>
    </row>
    <row r="9647" spans="7:8">
      <c r="G9647">
        <v>9640</v>
      </c>
      <c r="H9647">
        <f t="shared" ca="1" si="238"/>
        <v>-2.7714470411450826E-2</v>
      </c>
    </row>
    <row r="9648" spans="7:8">
      <c r="G9648">
        <v>9641</v>
      </c>
      <c r="H9648">
        <f t="shared" ca="1" si="238"/>
        <v>3.393694685759871E-2</v>
      </c>
    </row>
    <row r="9649" spans="7:8">
      <c r="G9649">
        <v>9642</v>
      </c>
      <c r="H9649">
        <f t="shared" ca="1" si="238"/>
        <v>4.2222247946593731E-2</v>
      </c>
    </row>
    <row r="9650" spans="7:8">
      <c r="G9650">
        <v>9643</v>
      </c>
      <c r="H9650">
        <f t="shared" ca="1" si="238"/>
        <v>1.5389018223907584E-2</v>
      </c>
    </row>
    <row r="9651" spans="7:8">
      <c r="G9651">
        <v>9644</v>
      </c>
      <c r="H9651">
        <f t="shared" ca="1" si="238"/>
        <v>1.0588267977651531E-3</v>
      </c>
    </row>
    <row r="9652" spans="7:8">
      <c r="G9652">
        <v>9645</v>
      </c>
      <c r="H9652">
        <f t="shared" ca="1" si="238"/>
        <v>-1.3398375191097102E-2</v>
      </c>
    </row>
    <row r="9653" spans="7:8">
      <c r="G9653">
        <v>9646</v>
      </c>
      <c r="H9653">
        <f t="shared" ca="1" si="238"/>
        <v>-5.9906059688803526E-2</v>
      </c>
    </row>
    <row r="9654" spans="7:8">
      <c r="G9654">
        <v>9647</v>
      </c>
      <c r="H9654">
        <f t="shared" ca="1" si="238"/>
        <v>1.1363859059847277E-2</v>
      </c>
    </row>
    <row r="9655" spans="7:8">
      <c r="G9655">
        <v>9648</v>
      </c>
      <c r="H9655">
        <f t="shared" ca="1" si="238"/>
        <v>-4.3117400586755485E-2</v>
      </c>
    </row>
    <row r="9656" spans="7:8">
      <c r="G9656">
        <v>9649</v>
      </c>
      <c r="H9656">
        <f t="shared" ca="1" si="238"/>
        <v>-6.1735316120925192E-2</v>
      </c>
    </row>
    <row r="9657" spans="7:8">
      <c r="G9657">
        <v>9650</v>
      </c>
      <c r="H9657">
        <f t="shared" ca="1" si="238"/>
        <v>3.723005808825941E-2</v>
      </c>
    </row>
    <row r="9658" spans="7:8">
      <c r="G9658">
        <v>9651</v>
      </c>
      <c r="H9658">
        <f t="shared" ca="1" si="238"/>
        <v>3.4947083299909774E-2</v>
      </c>
    </row>
    <row r="9659" spans="7:8">
      <c r="G9659">
        <v>9652</v>
      </c>
      <c r="H9659">
        <f t="shared" ca="1" si="238"/>
        <v>8.1025141861753474E-4</v>
      </c>
    </row>
    <row r="9660" spans="7:8">
      <c r="G9660">
        <v>9653</v>
      </c>
      <c r="H9660">
        <f t="shared" ca="1" si="238"/>
        <v>-1.5650209772818269E-2</v>
      </c>
    </row>
    <row r="9661" spans="7:8">
      <c r="G9661">
        <v>9654</v>
      </c>
      <c r="H9661">
        <f t="shared" ca="1" si="238"/>
        <v>-1.7639040469583596E-2</v>
      </c>
    </row>
    <row r="9662" spans="7:8">
      <c r="G9662">
        <v>9655</v>
      </c>
      <c r="H9662">
        <f t="shared" ca="1" si="238"/>
        <v>-4.0006837164668331E-2</v>
      </c>
    </row>
    <row r="9663" spans="7:8">
      <c r="G9663">
        <v>9656</v>
      </c>
      <c r="H9663">
        <f t="shared" ca="1" si="238"/>
        <v>2.3468455425313336E-2</v>
      </c>
    </row>
    <row r="9664" spans="7:8">
      <c r="G9664">
        <v>9657</v>
      </c>
      <c r="H9664">
        <f t="shared" ca="1" si="238"/>
        <v>3.0787422345637555E-2</v>
      </c>
    </row>
    <row r="9665" spans="7:8">
      <c r="G9665">
        <v>9658</v>
      </c>
      <c r="H9665">
        <f t="shared" ca="1" si="238"/>
        <v>-6.743718877211409E-2</v>
      </c>
    </row>
    <row r="9666" spans="7:8">
      <c r="G9666">
        <v>9659</v>
      </c>
      <c r="H9666">
        <f t="shared" ca="1" si="238"/>
        <v>4.5872383385783108E-3</v>
      </c>
    </row>
    <row r="9667" spans="7:8">
      <c r="G9667">
        <v>9660</v>
      </c>
      <c r="H9667">
        <f t="shared" ca="1" si="238"/>
        <v>-4.8699795356707022E-2</v>
      </c>
    </row>
    <row r="9668" spans="7:8">
      <c r="G9668">
        <v>9661</v>
      </c>
      <c r="H9668">
        <f t="shared" ca="1" si="238"/>
        <v>2.9818741418443994E-2</v>
      </c>
    </row>
    <row r="9669" spans="7:8">
      <c r="G9669">
        <v>9662</v>
      </c>
      <c r="H9669">
        <f t="shared" ca="1" si="238"/>
        <v>-7.374076477249439E-3</v>
      </c>
    </row>
    <row r="9670" spans="7:8">
      <c r="G9670">
        <v>9663</v>
      </c>
      <c r="H9670">
        <f t="shared" ca="1" si="238"/>
        <v>-3.9699382754678172E-2</v>
      </c>
    </row>
    <row r="9671" spans="7:8">
      <c r="G9671">
        <v>9664</v>
      </c>
      <c r="H9671">
        <f t="shared" ca="1" si="238"/>
        <v>4.2553470780893554E-2</v>
      </c>
    </row>
    <row r="9672" spans="7:8">
      <c r="G9672">
        <v>9665</v>
      </c>
      <c r="H9672">
        <f t="shared" ca="1" si="238"/>
        <v>7.2556463931136518E-4</v>
      </c>
    </row>
    <row r="9673" spans="7:8">
      <c r="G9673">
        <v>9666</v>
      </c>
      <c r="H9673">
        <f t="shared" ref="H9673:H9736" ca="1" si="239">_xlfn.NORM.INV(RAND(),N$9,N$10)</f>
        <v>2.834289387593714E-2</v>
      </c>
    </row>
    <row r="9674" spans="7:8">
      <c r="G9674">
        <v>9667</v>
      </c>
      <c r="H9674">
        <f t="shared" ca="1" si="239"/>
        <v>-2.4137673278205481E-2</v>
      </c>
    </row>
    <row r="9675" spans="7:8">
      <c r="G9675">
        <v>9668</v>
      </c>
      <c r="H9675">
        <f t="shared" ca="1" si="239"/>
        <v>-3.9088354290546063E-3</v>
      </c>
    </row>
    <row r="9676" spans="7:8">
      <c r="G9676">
        <v>9669</v>
      </c>
      <c r="H9676">
        <f t="shared" ca="1" si="239"/>
        <v>4.2472953083259761E-2</v>
      </c>
    </row>
    <row r="9677" spans="7:8">
      <c r="G9677">
        <v>9670</v>
      </c>
      <c r="H9677">
        <f t="shared" ca="1" si="239"/>
        <v>9.8210424537804701E-3</v>
      </c>
    </row>
    <row r="9678" spans="7:8">
      <c r="G9678">
        <v>9671</v>
      </c>
      <c r="H9678">
        <f t="shared" ca="1" si="239"/>
        <v>2.1492509578585887E-2</v>
      </c>
    </row>
    <row r="9679" spans="7:8">
      <c r="G9679">
        <v>9672</v>
      </c>
      <c r="H9679">
        <f t="shared" ca="1" si="239"/>
        <v>1.2023854554325055E-2</v>
      </c>
    </row>
    <row r="9680" spans="7:8">
      <c r="G9680">
        <v>9673</v>
      </c>
      <c r="H9680">
        <f t="shared" ca="1" si="239"/>
        <v>-4.2310673463638584E-3</v>
      </c>
    </row>
    <row r="9681" spans="7:8">
      <c r="G9681">
        <v>9674</v>
      </c>
      <c r="H9681">
        <f t="shared" ca="1" si="239"/>
        <v>2.130974907025452E-2</v>
      </c>
    </row>
    <row r="9682" spans="7:8">
      <c r="G9682">
        <v>9675</v>
      </c>
      <c r="H9682">
        <f t="shared" ca="1" si="239"/>
        <v>-4.198161216782092E-3</v>
      </c>
    </row>
    <row r="9683" spans="7:8">
      <c r="G9683">
        <v>9676</v>
      </c>
      <c r="H9683">
        <f t="shared" ca="1" si="239"/>
        <v>1.469271596638581E-2</v>
      </c>
    </row>
    <row r="9684" spans="7:8">
      <c r="G9684">
        <v>9677</v>
      </c>
      <c r="H9684">
        <f t="shared" ca="1" si="239"/>
        <v>5.4255991424126057E-3</v>
      </c>
    </row>
    <row r="9685" spans="7:8">
      <c r="G9685">
        <v>9678</v>
      </c>
      <c r="H9685">
        <f t="shared" ca="1" si="239"/>
        <v>4.2022264614510127E-3</v>
      </c>
    </row>
    <row r="9686" spans="7:8">
      <c r="G9686">
        <v>9679</v>
      </c>
      <c r="H9686">
        <f t="shared" ca="1" si="239"/>
        <v>-1.8097794529900617E-2</v>
      </c>
    </row>
    <row r="9687" spans="7:8">
      <c r="G9687">
        <v>9680</v>
      </c>
      <c r="H9687">
        <f t="shared" ca="1" si="239"/>
        <v>-1.0297584623108955E-2</v>
      </c>
    </row>
    <row r="9688" spans="7:8">
      <c r="G9688">
        <v>9681</v>
      </c>
      <c r="H9688">
        <f t="shared" ca="1" si="239"/>
        <v>-4.7437637180919839E-2</v>
      </c>
    </row>
    <row r="9689" spans="7:8">
      <c r="G9689">
        <v>9682</v>
      </c>
      <c r="H9689">
        <f t="shared" ca="1" si="239"/>
        <v>9.4417400777515783E-3</v>
      </c>
    </row>
    <row r="9690" spans="7:8">
      <c r="G9690">
        <v>9683</v>
      </c>
      <c r="H9690">
        <f t="shared" ca="1" si="239"/>
        <v>-1.3803773672649726E-2</v>
      </c>
    </row>
    <row r="9691" spans="7:8">
      <c r="G9691">
        <v>9684</v>
      </c>
      <c r="H9691">
        <f t="shared" ca="1" si="239"/>
        <v>-2.6788606796018778E-2</v>
      </c>
    </row>
    <row r="9692" spans="7:8">
      <c r="G9692">
        <v>9685</v>
      </c>
      <c r="H9692">
        <f t="shared" ca="1" si="239"/>
        <v>1.0804420637411889E-2</v>
      </c>
    </row>
    <row r="9693" spans="7:8">
      <c r="G9693">
        <v>9686</v>
      </c>
      <c r="H9693">
        <f t="shared" ca="1" si="239"/>
        <v>2.4022503871500327E-2</v>
      </c>
    </row>
    <row r="9694" spans="7:8">
      <c r="G9694">
        <v>9687</v>
      </c>
      <c r="H9694">
        <f t="shared" ca="1" si="239"/>
        <v>-1.3188498897977029E-2</v>
      </c>
    </row>
    <row r="9695" spans="7:8">
      <c r="G9695">
        <v>9688</v>
      </c>
      <c r="H9695">
        <f t="shared" ca="1" si="239"/>
        <v>-1.6981519393583038E-2</v>
      </c>
    </row>
    <row r="9696" spans="7:8">
      <c r="G9696">
        <v>9689</v>
      </c>
      <c r="H9696">
        <f t="shared" ca="1" si="239"/>
        <v>-4.5506463458449893E-2</v>
      </c>
    </row>
    <row r="9697" spans="7:8">
      <c r="G9697">
        <v>9690</v>
      </c>
      <c r="H9697">
        <f t="shared" ca="1" si="239"/>
        <v>-7.5365645264140642E-3</v>
      </c>
    </row>
    <row r="9698" spans="7:8">
      <c r="G9698">
        <v>9691</v>
      </c>
      <c r="H9698">
        <f t="shared" ca="1" si="239"/>
        <v>-1.7230747111413636E-2</v>
      </c>
    </row>
    <row r="9699" spans="7:8">
      <c r="G9699">
        <v>9692</v>
      </c>
      <c r="H9699">
        <f t="shared" ca="1" si="239"/>
        <v>-3.0613980590069225E-3</v>
      </c>
    </row>
    <row r="9700" spans="7:8">
      <c r="G9700">
        <v>9693</v>
      </c>
      <c r="H9700">
        <f t="shared" ca="1" si="239"/>
        <v>8.2873618600880754E-3</v>
      </c>
    </row>
    <row r="9701" spans="7:8">
      <c r="G9701">
        <v>9694</v>
      </c>
      <c r="H9701">
        <f t="shared" ca="1" si="239"/>
        <v>-1.4299692194893956E-2</v>
      </c>
    </row>
    <row r="9702" spans="7:8">
      <c r="G9702">
        <v>9695</v>
      </c>
      <c r="H9702">
        <f t="shared" ca="1" si="239"/>
        <v>-4.6508120438881889E-3</v>
      </c>
    </row>
    <row r="9703" spans="7:8">
      <c r="G9703">
        <v>9696</v>
      </c>
      <c r="H9703">
        <f t="shared" ca="1" si="239"/>
        <v>-4.4944482663293539E-2</v>
      </c>
    </row>
    <row r="9704" spans="7:8">
      <c r="G9704">
        <v>9697</v>
      </c>
      <c r="H9704">
        <f t="shared" ca="1" si="239"/>
        <v>-4.9910285704040085E-3</v>
      </c>
    </row>
    <row r="9705" spans="7:8">
      <c r="G9705">
        <v>9698</v>
      </c>
      <c r="H9705">
        <f t="shared" ca="1" si="239"/>
        <v>2.3994545109429739E-2</v>
      </c>
    </row>
    <row r="9706" spans="7:8">
      <c r="G9706">
        <v>9699</v>
      </c>
      <c r="H9706">
        <f t="shared" ca="1" si="239"/>
        <v>8.1278411620856819E-3</v>
      </c>
    </row>
    <row r="9707" spans="7:8">
      <c r="G9707">
        <v>9700</v>
      </c>
      <c r="H9707">
        <f t="shared" ca="1" si="239"/>
        <v>4.562366905419879E-2</v>
      </c>
    </row>
    <row r="9708" spans="7:8">
      <c r="G9708">
        <v>9701</v>
      </c>
      <c r="H9708">
        <f t="shared" ca="1" si="239"/>
        <v>-2.2488243601114951E-2</v>
      </c>
    </row>
    <row r="9709" spans="7:8">
      <c r="G9709">
        <v>9702</v>
      </c>
      <c r="H9709">
        <f t="shared" ca="1" si="239"/>
        <v>1.8424271896300532E-3</v>
      </c>
    </row>
    <row r="9710" spans="7:8">
      <c r="G9710">
        <v>9703</v>
      </c>
      <c r="H9710">
        <f t="shared" ca="1" si="239"/>
        <v>-4.1251243708399686E-2</v>
      </c>
    </row>
    <row r="9711" spans="7:8">
      <c r="G9711">
        <v>9704</v>
      </c>
      <c r="H9711">
        <f t="shared" ca="1" si="239"/>
        <v>-1.7411771121833217E-3</v>
      </c>
    </row>
    <row r="9712" spans="7:8">
      <c r="G9712">
        <v>9705</v>
      </c>
      <c r="H9712">
        <f t="shared" ca="1" si="239"/>
        <v>1.1159445367684963E-2</v>
      </c>
    </row>
    <row r="9713" spans="7:8">
      <c r="G9713">
        <v>9706</v>
      </c>
      <c r="H9713">
        <f t="shared" ca="1" si="239"/>
        <v>1.8728965941660271E-2</v>
      </c>
    </row>
    <row r="9714" spans="7:8">
      <c r="G9714">
        <v>9707</v>
      </c>
      <c r="H9714">
        <f t="shared" ca="1" si="239"/>
        <v>1.3421114184927559E-2</v>
      </c>
    </row>
    <row r="9715" spans="7:8">
      <c r="G9715">
        <v>9708</v>
      </c>
      <c r="H9715">
        <f t="shared" ca="1" si="239"/>
        <v>4.6909883242089835E-3</v>
      </c>
    </row>
    <row r="9716" spans="7:8">
      <c r="G9716">
        <v>9709</v>
      </c>
      <c r="H9716">
        <f t="shared" ca="1" si="239"/>
        <v>8.4742101242939582E-3</v>
      </c>
    </row>
    <row r="9717" spans="7:8">
      <c r="G9717">
        <v>9710</v>
      </c>
      <c r="H9717">
        <f t="shared" ca="1" si="239"/>
        <v>-1.0316768990856949E-2</v>
      </c>
    </row>
    <row r="9718" spans="7:8">
      <c r="G9718">
        <v>9711</v>
      </c>
      <c r="H9718">
        <f t="shared" ca="1" si="239"/>
        <v>-2.7568327558339527E-2</v>
      </c>
    </row>
    <row r="9719" spans="7:8">
      <c r="G9719">
        <v>9712</v>
      </c>
      <c r="H9719">
        <f t="shared" ca="1" si="239"/>
        <v>-4.7171006988485177E-2</v>
      </c>
    </row>
    <row r="9720" spans="7:8">
      <c r="G9720">
        <v>9713</v>
      </c>
      <c r="H9720">
        <f t="shared" ca="1" si="239"/>
        <v>9.4404798108744498E-2</v>
      </c>
    </row>
    <row r="9721" spans="7:8">
      <c r="G9721">
        <v>9714</v>
      </c>
      <c r="H9721">
        <f t="shared" ca="1" si="239"/>
        <v>-2.4919885717704714E-2</v>
      </c>
    </row>
    <row r="9722" spans="7:8">
      <c r="G9722">
        <v>9715</v>
      </c>
      <c r="H9722">
        <f t="shared" ca="1" si="239"/>
        <v>-7.4215838719771882E-3</v>
      </c>
    </row>
    <row r="9723" spans="7:8">
      <c r="G9723">
        <v>9716</v>
      </c>
      <c r="H9723">
        <f t="shared" ca="1" si="239"/>
        <v>1.9674071817083794E-2</v>
      </c>
    </row>
    <row r="9724" spans="7:8">
      <c r="G9724">
        <v>9717</v>
      </c>
      <c r="H9724">
        <f t="shared" ca="1" si="239"/>
        <v>-9.9080856555052044E-3</v>
      </c>
    </row>
    <row r="9725" spans="7:8">
      <c r="G9725">
        <v>9718</v>
      </c>
      <c r="H9725">
        <f t="shared" ca="1" si="239"/>
        <v>-8.7720379055763725E-3</v>
      </c>
    </row>
    <row r="9726" spans="7:8">
      <c r="G9726">
        <v>9719</v>
      </c>
      <c r="H9726">
        <f t="shared" ca="1" si="239"/>
        <v>3.6549387871507334E-2</v>
      </c>
    </row>
    <row r="9727" spans="7:8">
      <c r="G9727">
        <v>9720</v>
      </c>
      <c r="H9727">
        <f t="shared" ca="1" si="239"/>
        <v>7.9254076741838795E-3</v>
      </c>
    </row>
    <row r="9728" spans="7:8">
      <c r="G9728">
        <v>9721</v>
      </c>
      <c r="H9728">
        <f t="shared" ca="1" si="239"/>
        <v>-4.2905195469923857E-2</v>
      </c>
    </row>
    <row r="9729" spans="7:8">
      <c r="G9729">
        <v>9722</v>
      </c>
      <c r="H9729">
        <f t="shared" ca="1" si="239"/>
        <v>1.2214905358650356E-2</v>
      </c>
    </row>
    <row r="9730" spans="7:8">
      <c r="G9730">
        <v>9723</v>
      </c>
      <c r="H9730">
        <f t="shared" ca="1" si="239"/>
        <v>2.4849695217080024E-3</v>
      </c>
    </row>
    <row r="9731" spans="7:8">
      <c r="G9731">
        <v>9724</v>
      </c>
      <c r="H9731">
        <f t="shared" ca="1" si="239"/>
        <v>-5.0965744924767686E-2</v>
      </c>
    </row>
    <row r="9732" spans="7:8">
      <c r="G9732">
        <v>9725</v>
      </c>
      <c r="H9732">
        <f t="shared" ca="1" si="239"/>
        <v>-3.577091250661249E-2</v>
      </c>
    </row>
    <row r="9733" spans="7:8">
      <c r="G9733">
        <v>9726</v>
      </c>
      <c r="H9733">
        <f t="shared" ca="1" si="239"/>
        <v>-4.5943286106232745E-2</v>
      </c>
    </row>
    <row r="9734" spans="7:8">
      <c r="G9734">
        <v>9727</v>
      </c>
      <c r="H9734">
        <f t="shared" ca="1" si="239"/>
        <v>-4.841821657552875E-2</v>
      </c>
    </row>
    <row r="9735" spans="7:8">
      <c r="G9735">
        <v>9728</v>
      </c>
      <c r="H9735">
        <f t="shared" ca="1" si="239"/>
        <v>1.1964550889565235E-2</v>
      </c>
    </row>
    <row r="9736" spans="7:8">
      <c r="G9736">
        <v>9729</v>
      </c>
      <c r="H9736">
        <f t="shared" ca="1" si="239"/>
        <v>7.3162351598292472E-2</v>
      </c>
    </row>
    <row r="9737" spans="7:8">
      <c r="G9737">
        <v>9730</v>
      </c>
      <c r="H9737">
        <f t="shared" ref="H9737:H9800" ca="1" si="240">_xlfn.NORM.INV(RAND(),N$9,N$10)</f>
        <v>2.7554270886685925E-2</v>
      </c>
    </row>
    <row r="9738" spans="7:8">
      <c r="G9738">
        <v>9731</v>
      </c>
      <c r="H9738">
        <f t="shared" ca="1" si="240"/>
        <v>3.0076808453871767E-2</v>
      </c>
    </row>
    <row r="9739" spans="7:8">
      <c r="G9739">
        <v>9732</v>
      </c>
      <c r="H9739">
        <f t="shared" ca="1" si="240"/>
        <v>-1.6424375013403231E-2</v>
      </c>
    </row>
    <row r="9740" spans="7:8">
      <c r="G9740">
        <v>9733</v>
      </c>
      <c r="H9740">
        <f t="shared" ca="1" si="240"/>
        <v>4.0580456710268026E-2</v>
      </c>
    </row>
    <row r="9741" spans="7:8">
      <c r="G9741">
        <v>9734</v>
      </c>
      <c r="H9741">
        <f t="shared" ca="1" si="240"/>
        <v>-9.5188987495565449E-3</v>
      </c>
    </row>
    <row r="9742" spans="7:8">
      <c r="G9742">
        <v>9735</v>
      </c>
      <c r="H9742">
        <f t="shared" ca="1" si="240"/>
        <v>3.5792478704797626E-2</v>
      </c>
    </row>
    <row r="9743" spans="7:8">
      <c r="G9743">
        <v>9736</v>
      </c>
      <c r="H9743">
        <f t="shared" ca="1" si="240"/>
        <v>-2.4035056437437551E-2</v>
      </c>
    </row>
    <row r="9744" spans="7:8">
      <c r="G9744">
        <v>9737</v>
      </c>
      <c r="H9744">
        <f t="shared" ca="1" si="240"/>
        <v>2.8557762622707643E-2</v>
      </c>
    </row>
    <row r="9745" spans="7:8">
      <c r="G9745">
        <v>9738</v>
      </c>
      <c r="H9745">
        <f t="shared" ca="1" si="240"/>
        <v>2.5350496996574535E-2</v>
      </c>
    </row>
    <row r="9746" spans="7:8">
      <c r="G9746">
        <v>9739</v>
      </c>
      <c r="H9746">
        <f t="shared" ca="1" si="240"/>
        <v>4.5046096095918775E-3</v>
      </c>
    </row>
    <row r="9747" spans="7:8">
      <c r="G9747">
        <v>9740</v>
      </c>
      <c r="H9747">
        <f t="shared" ca="1" si="240"/>
        <v>-1.7150735654512896E-2</v>
      </c>
    </row>
    <row r="9748" spans="7:8">
      <c r="G9748">
        <v>9741</v>
      </c>
      <c r="H9748">
        <f t="shared" ca="1" si="240"/>
        <v>-2.1013609441884146E-2</v>
      </c>
    </row>
    <row r="9749" spans="7:8">
      <c r="G9749">
        <v>9742</v>
      </c>
      <c r="H9749">
        <f t="shared" ca="1" si="240"/>
        <v>3.0865963384989516E-2</v>
      </c>
    </row>
    <row r="9750" spans="7:8">
      <c r="G9750">
        <v>9743</v>
      </c>
      <c r="H9750">
        <f t="shared" ca="1" si="240"/>
        <v>-7.1887144871675399E-2</v>
      </c>
    </row>
    <row r="9751" spans="7:8">
      <c r="G9751">
        <v>9744</v>
      </c>
      <c r="H9751">
        <f t="shared" ca="1" si="240"/>
        <v>-3.7469596533889586E-2</v>
      </c>
    </row>
    <row r="9752" spans="7:8">
      <c r="G9752">
        <v>9745</v>
      </c>
      <c r="H9752">
        <f t="shared" ca="1" si="240"/>
        <v>-4.4515651784989771E-3</v>
      </c>
    </row>
    <row r="9753" spans="7:8">
      <c r="G9753">
        <v>9746</v>
      </c>
      <c r="H9753">
        <f t="shared" ca="1" si="240"/>
        <v>4.2000973485660353E-3</v>
      </c>
    </row>
    <row r="9754" spans="7:8">
      <c r="G9754">
        <v>9747</v>
      </c>
      <c r="H9754">
        <f t="shared" ca="1" si="240"/>
        <v>2.917269510102911E-3</v>
      </c>
    </row>
    <row r="9755" spans="7:8">
      <c r="G9755">
        <v>9748</v>
      </c>
      <c r="H9755">
        <f t="shared" ca="1" si="240"/>
        <v>1.3417023573835955E-2</v>
      </c>
    </row>
    <row r="9756" spans="7:8">
      <c r="G9756">
        <v>9749</v>
      </c>
      <c r="H9756">
        <f t="shared" ca="1" si="240"/>
        <v>-8.5536791524865258E-4</v>
      </c>
    </row>
    <row r="9757" spans="7:8">
      <c r="G9757">
        <v>9750</v>
      </c>
      <c r="H9757">
        <f t="shared" ca="1" si="240"/>
        <v>-2.4876986202608697E-2</v>
      </c>
    </row>
    <row r="9758" spans="7:8">
      <c r="G9758">
        <v>9751</v>
      </c>
      <c r="H9758">
        <f t="shared" ca="1" si="240"/>
        <v>-5.395457479397652E-3</v>
      </c>
    </row>
    <row r="9759" spans="7:8">
      <c r="G9759">
        <v>9752</v>
      </c>
      <c r="H9759">
        <f t="shared" ca="1" si="240"/>
        <v>6.4016300373488386E-3</v>
      </c>
    </row>
    <row r="9760" spans="7:8">
      <c r="G9760">
        <v>9753</v>
      </c>
      <c r="H9760">
        <f t="shared" ca="1" si="240"/>
        <v>-1.9401430112848745E-2</v>
      </c>
    </row>
    <row r="9761" spans="7:8">
      <c r="G9761">
        <v>9754</v>
      </c>
      <c r="H9761">
        <f t="shared" ca="1" si="240"/>
        <v>-4.7159341527773712E-3</v>
      </c>
    </row>
    <row r="9762" spans="7:8">
      <c r="G9762">
        <v>9755</v>
      </c>
      <c r="H9762">
        <f t="shared" ca="1" si="240"/>
        <v>-2.7883761730377578E-2</v>
      </c>
    </row>
    <row r="9763" spans="7:8">
      <c r="G9763">
        <v>9756</v>
      </c>
      <c r="H9763">
        <f t="shared" ca="1" si="240"/>
        <v>-4.6436848573222098E-2</v>
      </c>
    </row>
    <row r="9764" spans="7:8">
      <c r="G9764">
        <v>9757</v>
      </c>
      <c r="H9764">
        <f t="shared" ca="1" si="240"/>
        <v>-2.3769004944803624E-2</v>
      </c>
    </row>
    <row r="9765" spans="7:8">
      <c r="G9765">
        <v>9758</v>
      </c>
      <c r="H9765">
        <f t="shared" ca="1" si="240"/>
        <v>4.28801028028859E-2</v>
      </c>
    </row>
    <row r="9766" spans="7:8">
      <c r="G9766">
        <v>9759</v>
      </c>
      <c r="H9766">
        <f t="shared" ca="1" si="240"/>
        <v>1.9760582196648815E-4</v>
      </c>
    </row>
    <row r="9767" spans="7:8">
      <c r="G9767">
        <v>9760</v>
      </c>
      <c r="H9767">
        <f t="shared" ca="1" si="240"/>
        <v>3.1374617158689382E-2</v>
      </c>
    </row>
    <row r="9768" spans="7:8">
      <c r="G9768">
        <v>9761</v>
      </c>
      <c r="H9768">
        <f t="shared" ca="1" si="240"/>
        <v>1.212959067275352E-2</v>
      </c>
    </row>
    <row r="9769" spans="7:8">
      <c r="G9769">
        <v>9762</v>
      </c>
      <c r="H9769">
        <f t="shared" ca="1" si="240"/>
        <v>2.6930304148103979E-2</v>
      </c>
    </row>
    <row r="9770" spans="7:8">
      <c r="G9770">
        <v>9763</v>
      </c>
      <c r="H9770">
        <f t="shared" ca="1" si="240"/>
        <v>3.1674911681375526E-3</v>
      </c>
    </row>
    <row r="9771" spans="7:8">
      <c r="G9771">
        <v>9764</v>
      </c>
      <c r="H9771">
        <f t="shared" ca="1" si="240"/>
        <v>-3.0935967574135522E-2</v>
      </c>
    </row>
    <row r="9772" spans="7:8">
      <c r="G9772">
        <v>9765</v>
      </c>
      <c r="H9772">
        <f t="shared" ca="1" si="240"/>
        <v>5.0205872028520955E-2</v>
      </c>
    </row>
    <row r="9773" spans="7:8">
      <c r="G9773">
        <v>9766</v>
      </c>
      <c r="H9773">
        <f t="shared" ca="1" si="240"/>
        <v>-5.3421616077164474E-2</v>
      </c>
    </row>
    <row r="9774" spans="7:8">
      <c r="G9774">
        <v>9767</v>
      </c>
      <c r="H9774">
        <f t="shared" ca="1" si="240"/>
        <v>3.1074057635852928E-2</v>
      </c>
    </row>
    <row r="9775" spans="7:8">
      <c r="G9775">
        <v>9768</v>
      </c>
      <c r="H9775">
        <f t="shared" ca="1" si="240"/>
        <v>-2.0879476472865654E-2</v>
      </c>
    </row>
    <row r="9776" spans="7:8">
      <c r="G9776">
        <v>9769</v>
      </c>
      <c r="H9776">
        <f t="shared" ca="1" si="240"/>
        <v>-9.7765452928484931E-3</v>
      </c>
    </row>
    <row r="9777" spans="7:8">
      <c r="G9777">
        <v>9770</v>
      </c>
      <c r="H9777">
        <f t="shared" ca="1" si="240"/>
        <v>1.0858160543386917E-2</v>
      </c>
    </row>
    <row r="9778" spans="7:8">
      <c r="G9778">
        <v>9771</v>
      </c>
      <c r="H9778">
        <f t="shared" ca="1" si="240"/>
        <v>1.1999064589760636E-2</v>
      </c>
    </row>
    <row r="9779" spans="7:8">
      <c r="G9779">
        <v>9772</v>
      </c>
      <c r="H9779">
        <f t="shared" ca="1" si="240"/>
        <v>-4.9336725747301351E-2</v>
      </c>
    </row>
    <row r="9780" spans="7:8">
      <c r="G9780">
        <v>9773</v>
      </c>
      <c r="H9780">
        <f t="shared" ca="1" si="240"/>
        <v>-1.9900420264690501E-2</v>
      </c>
    </row>
    <row r="9781" spans="7:8">
      <c r="G9781">
        <v>9774</v>
      </c>
      <c r="H9781">
        <f t="shared" ca="1" si="240"/>
        <v>-6.2081764445615313E-2</v>
      </c>
    </row>
    <row r="9782" spans="7:8">
      <c r="G9782">
        <v>9775</v>
      </c>
      <c r="H9782">
        <f t="shared" ca="1" si="240"/>
        <v>3.1448761579698233E-2</v>
      </c>
    </row>
    <row r="9783" spans="7:8">
      <c r="G9783">
        <v>9776</v>
      </c>
      <c r="H9783">
        <f t="shared" ca="1" si="240"/>
        <v>1.3178735329756004E-2</v>
      </c>
    </row>
    <row r="9784" spans="7:8">
      <c r="G9784">
        <v>9777</v>
      </c>
      <c r="H9784">
        <f t="shared" ca="1" si="240"/>
        <v>-5.2813540574168365E-2</v>
      </c>
    </row>
    <row r="9785" spans="7:8">
      <c r="G9785">
        <v>9778</v>
      </c>
      <c r="H9785">
        <f t="shared" ca="1" si="240"/>
        <v>-2.1919948478371174E-2</v>
      </c>
    </row>
    <row r="9786" spans="7:8">
      <c r="G9786">
        <v>9779</v>
      </c>
      <c r="H9786">
        <f t="shared" ca="1" si="240"/>
        <v>5.1898576193289837E-2</v>
      </c>
    </row>
    <row r="9787" spans="7:8">
      <c r="G9787">
        <v>9780</v>
      </c>
      <c r="H9787">
        <f t="shared" ca="1" si="240"/>
        <v>-1.510532324418206E-2</v>
      </c>
    </row>
    <row r="9788" spans="7:8">
      <c r="G9788">
        <v>9781</v>
      </c>
      <c r="H9788">
        <f t="shared" ca="1" si="240"/>
        <v>-5.1953278036303015E-2</v>
      </c>
    </row>
    <row r="9789" spans="7:8">
      <c r="G9789">
        <v>9782</v>
      </c>
      <c r="H9789">
        <f t="shared" ca="1" si="240"/>
        <v>3.7831994233643536E-2</v>
      </c>
    </row>
    <row r="9790" spans="7:8">
      <c r="G9790">
        <v>9783</v>
      </c>
      <c r="H9790">
        <f t="shared" ca="1" si="240"/>
        <v>2.9428613011831795E-2</v>
      </c>
    </row>
    <row r="9791" spans="7:8">
      <c r="G9791">
        <v>9784</v>
      </c>
      <c r="H9791">
        <f t="shared" ca="1" si="240"/>
        <v>1.5868179518852703E-2</v>
      </c>
    </row>
    <row r="9792" spans="7:8">
      <c r="G9792">
        <v>9785</v>
      </c>
      <c r="H9792">
        <f t="shared" ca="1" si="240"/>
        <v>2.1537762028939481E-2</v>
      </c>
    </row>
    <row r="9793" spans="7:8">
      <c r="G9793">
        <v>9786</v>
      </c>
      <c r="H9793">
        <f t="shared" ca="1" si="240"/>
        <v>-4.7913451450333058E-2</v>
      </c>
    </row>
    <row r="9794" spans="7:8">
      <c r="G9794">
        <v>9787</v>
      </c>
      <c r="H9794">
        <f t="shared" ca="1" si="240"/>
        <v>6.3823161373518095E-2</v>
      </c>
    </row>
    <row r="9795" spans="7:8">
      <c r="G9795">
        <v>9788</v>
      </c>
      <c r="H9795">
        <f t="shared" ca="1" si="240"/>
        <v>-3.771093754710448E-2</v>
      </c>
    </row>
    <row r="9796" spans="7:8">
      <c r="G9796">
        <v>9789</v>
      </c>
      <c r="H9796">
        <f t="shared" ca="1" si="240"/>
        <v>9.0515273686459629E-3</v>
      </c>
    </row>
    <row r="9797" spans="7:8">
      <c r="G9797">
        <v>9790</v>
      </c>
      <c r="H9797">
        <f t="shared" ca="1" si="240"/>
        <v>-6.6145654082501995E-3</v>
      </c>
    </row>
    <row r="9798" spans="7:8">
      <c r="G9798">
        <v>9791</v>
      </c>
      <c r="H9798">
        <f t="shared" ca="1" si="240"/>
        <v>3.9716982065559472E-2</v>
      </c>
    </row>
    <row r="9799" spans="7:8">
      <c r="G9799">
        <v>9792</v>
      </c>
      <c r="H9799">
        <f t="shared" ca="1" si="240"/>
        <v>-5.5093108329647743E-3</v>
      </c>
    </row>
    <row r="9800" spans="7:8">
      <c r="G9800">
        <v>9793</v>
      </c>
      <c r="H9800">
        <f t="shared" ca="1" si="240"/>
        <v>8.6083886571110269E-2</v>
      </c>
    </row>
    <row r="9801" spans="7:8">
      <c r="G9801">
        <v>9794</v>
      </c>
      <c r="H9801">
        <f t="shared" ref="H9801:H9864" ca="1" si="241">_xlfn.NORM.INV(RAND(),N$9,N$10)</f>
        <v>3.836852568251245E-2</v>
      </c>
    </row>
    <row r="9802" spans="7:8">
      <c r="G9802">
        <v>9795</v>
      </c>
      <c r="H9802">
        <f t="shared" ca="1" si="241"/>
        <v>3.6425360110106574E-2</v>
      </c>
    </row>
    <row r="9803" spans="7:8">
      <c r="G9803">
        <v>9796</v>
      </c>
      <c r="H9803">
        <f t="shared" ca="1" si="241"/>
        <v>7.2681621294399179E-3</v>
      </c>
    </row>
    <row r="9804" spans="7:8">
      <c r="G9804">
        <v>9797</v>
      </c>
      <c r="H9804">
        <f t="shared" ca="1" si="241"/>
        <v>-4.9141475176916687E-2</v>
      </c>
    </row>
    <row r="9805" spans="7:8">
      <c r="G9805">
        <v>9798</v>
      </c>
      <c r="H9805">
        <f t="shared" ca="1" si="241"/>
        <v>1.5398033930577544E-2</v>
      </c>
    </row>
    <row r="9806" spans="7:8">
      <c r="G9806">
        <v>9799</v>
      </c>
      <c r="H9806">
        <f t="shared" ca="1" si="241"/>
        <v>3.7876217055911592E-2</v>
      </c>
    </row>
    <row r="9807" spans="7:8">
      <c r="G9807">
        <v>9800</v>
      </c>
      <c r="H9807">
        <f t="shared" ca="1" si="241"/>
        <v>1.5302378279408495E-2</v>
      </c>
    </row>
    <row r="9808" spans="7:8">
      <c r="G9808">
        <v>9801</v>
      </c>
      <c r="H9808">
        <f t="shared" ca="1" si="241"/>
        <v>3.8509268589949582E-2</v>
      </c>
    </row>
    <row r="9809" spans="7:8">
      <c r="G9809">
        <v>9802</v>
      </c>
      <c r="H9809">
        <f t="shared" ca="1" si="241"/>
        <v>6.2066340049904351E-3</v>
      </c>
    </row>
    <row r="9810" spans="7:8">
      <c r="G9810">
        <v>9803</v>
      </c>
      <c r="H9810">
        <f t="shared" ca="1" si="241"/>
        <v>-1.3376480781241889E-2</v>
      </c>
    </row>
    <row r="9811" spans="7:8">
      <c r="G9811">
        <v>9804</v>
      </c>
      <c r="H9811">
        <f t="shared" ca="1" si="241"/>
        <v>-5.2513745015289666E-2</v>
      </c>
    </row>
    <row r="9812" spans="7:8">
      <c r="G9812">
        <v>9805</v>
      </c>
      <c r="H9812">
        <f t="shared" ca="1" si="241"/>
        <v>-6.0862171522926374E-3</v>
      </c>
    </row>
    <row r="9813" spans="7:8">
      <c r="G9813">
        <v>9806</v>
      </c>
      <c r="H9813">
        <f t="shared" ca="1" si="241"/>
        <v>-3.8175265441714457E-2</v>
      </c>
    </row>
    <row r="9814" spans="7:8">
      <c r="G9814">
        <v>9807</v>
      </c>
      <c r="H9814">
        <f t="shared" ca="1" si="241"/>
        <v>4.005696478152599E-2</v>
      </c>
    </row>
    <row r="9815" spans="7:8">
      <c r="G9815">
        <v>9808</v>
      </c>
      <c r="H9815">
        <f t="shared" ca="1" si="241"/>
        <v>1.1418824935217736E-2</v>
      </c>
    </row>
    <row r="9816" spans="7:8">
      <c r="G9816">
        <v>9809</v>
      </c>
      <c r="H9816">
        <f t="shared" ca="1" si="241"/>
        <v>-3.8872311669331736E-3</v>
      </c>
    </row>
    <row r="9817" spans="7:8">
      <c r="G9817">
        <v>9810</v>
      </c>
      <c r="H9817">
        <f t="shared" ca="1" si="241"/>
        <v>-1.3380531817403998E-2</v>
      </c>
    </row>
    <row r="9818" spans="7:8">
      <c r="G9818">
        <v>9811</v>
      </c>
      <c r="H9818">
        <f t="shared" ca="1" si="241"/>
        <v>1.9148463198540525E-2</v>
      </c>
    </row>
    <row r="9819" spans="7:8">
      <c r="G9819">
        <v>9812</v>
      </c>
      <c r="H9819">
        <f t="shared" ca="1" si="241"/>
        <v>6.360102881816646E-3</v>
      </c>
    </row>
    <row r="9820" spans="7:8">
      <c r="G9820">
        <v>9813</v>
      </c>
      <c r="H9820">
        <f t="shared" ca="1" si="241"/>
        <v>-2.4964725423721655E-2</v>
      </c>
    </row>
    <row r="9821" spans="7:8">
      <c r="G9821">
        <v>9814</v>
      </c>
      <c r="H9821">
        <f t="shared" ca="1" si="241"/>
        <v>1.8926629515378487E-2</v>
      </c>
    </row>
    <row r="9822" spans="7:8">
      <c r="G9822">
        <v>9815</v>
      </c>
      <c r="H9822">
        <f t="shared" ca="1" si="241"/>
        <v>-8.7716832120997255E-3</v>
      </c>
    </row>
    <row r="9823" spans="7:8">
      <c r="G9823">
        <v>9816</v>
      </c>
      <c r="H9823">
        <f t="shared" ca="1" si="241"/>
        <v>-2.7513473515203873E-2</v>
      </c>
    </row>
    <row r="9824" spans="7:8">
      <c r="G9824">
        <v>9817</v>
      </c>
      <c r="H9824">
        <f t="shared" ca="1" si="241"/>
        <v>-1.2373530517036246E-2</v>
      </c>
    </row>
    <row r="9825" spans="7:8">
      <c r="G9825">
        <v>9818</v>
      </c>
      <c r="H9825">
        <f t="shared" ca="1" si="241"/>
        <v>-3.3830329596884243E-2</v>
      </c>
    </row>
    <row r="9826" spans="7:8">
      <c r="G9826">
        <v>9819</v>
      </c>
      <c r="H9826">
        <f t="shared" ca="1" si="241"/>
        <v>-7.6574994893101591E-3</v>
      </c>
    </row>
    <row r="9827" spans="7:8">
      <c r="G9827">
        <v>9820</v>
      </c>
      <c r="H9827">
        <f t="shared" ca="1" si="241"/>
        <v>-4.1186200625069551E-2</v>
      </c>
    </row>
    <row r="9828" spans="7:8">
      <c r="G9828">
        <v>9821</v>
      </c>
      <c r="H9828">
        <f t="shared" ca="1" si="241"/>
        <v>1.503954661999256E-2</v>
      </c>
    </row>
    <row r="9829" spans="7:8">
      <c r="G9829">
        <v>9822</v>
      </c>
      <c r="H9829">
        <f t="shared" ca="1" si="241"/>
        <v>1.6727668321753916E-2</v>
      </c>
    </row>
    <row r="9830" spans="7:8">
      <c r="G9830">
        <v>9823</v>
      </c>
      <c r="H9830">
        <f t="shared" ca="1" si="241"/>
        <v>7.1096967733354249E-2</v>
      </c>
    </row>
    <row r="9831" spans="7:8">
      <c r="G9831">
        <v>9824</v>
      </c>
      <c r="H9831">
        <f t="shared" ca="1" si="241"/>
        <v>-1.7270458524761036E-2</v>
      </c>
    </row>
    <row r="9832" spans="7:8">
      <c r="G9832">
        <v>9825</v>
      </c>
      <c r="H9832">
        <f t="shared" ca="1" si="241"/>
        <v>1.9064643203956809E-2</v>
      </c>
    </row>
    <row r="9833" spans="7:8">
      <c r="G9833">
        <v>9826</v>
      </c>
      <c r="H9833">
        <f t="shared" ca="1" si="241"/>
        <v>1.4492767183231309E-2</v>
      </c>
    </row>
    <row r="9834" spans="7:8">
      <c r="G9834">
        <v>9827</v>
      </c>
      <c r="H9834">
        <f t="shared" ca="1" si="241"/>
        <v>1.8452072594513345E-2</v>
      </c>
    </row>
    <row r="9835" spans="7:8">
      <c r="G9835">
        <v>9828</v>
      </c>
      <c r="H9835">
        <f t="shared" ca="1" si="241"/>
        <v>1.1355269662278343E-2</v>
      </c>
    </row>
    <row r="9836" spans="7:8">
      <c r="G9836">
        <v>9829</v>
      </c>
      <c r="H9836">
        <f t="shared" ca="1" si="241"/>
        <v>7.6080410116079094E-3</v>
      </c>
    </row>
    <row r="9837" spans="7:8">
      <c r="G9837">
        <v>9830</v>
      </c>
      <c r="H9837">
        <f t="shared" ca="1" si="241"/>
        <v>-4.44576615011852E-2</v>
      </c>
    </row>
    <row r="9838" spans="7:8">
      <c r="G9838">
        <v>9831</v>
      </c>
      <c r="H9838">
        <f t="shared" ca="1" si="241"/>
        <v>1.9773782633363289E-2</v>
      </c>
    </row>
    <row r="9839" spans="7:8">
      <c r="G9839">
        <v>9832</v>
      </c>
      <c r="H9839">
        <f t="shared" ca="1" si="241"/>
        <v>-7.6555209835072441E-2</v>
      </c>
    </row>
    <row r="9840" spans="7:8">
      <c r="G9840">
        <v>9833</v>
      </c>
      <c r="H9840">
        <f t="shared" ca="1" si="241"/>
        <v>-2.0104475860004564E-2</v>
      </c>
    </row>
    <row r="9841" spans="7:8">
      <c r="G9841">
        <v>9834</v>
      </c>
      <c r="H9841">
        <f t="shared" ca="1" si="241"/>
        <v>5.2375432339871929E-2</v>
      </c>
    </row>
    <row r="9842" spans="7:8">
      <c r="G9842">
        <v>9835</v>
      </c>
      <c r="H9842">
        <f t="shared" ca="1" si="241"/>
        <v>4.1144842404075441E-2</v>
      </c>
    </row>
    <row r="9843" spans="7:8">
      <c r="G9843">
        <v>9836</v>
      </c>
      <c r="H9843">
        <f t="shared" ca="1" si="241"/>
        <v>-4.1362120061444435E-2</v>
      </c>
    </row>
    <row r="9844" spans="7:8">
      <c r="G9844">
        <v>9837</v>
      </c>
      <c r="H9844">
        <f t="shared" ca="1" si="241"/>
        <v>-1.3848795763868113E-2</v>
      </c>
    </row>
    <row r="9845" spans="7:8">
      <c r="G9845">
        <v>9838</v>
      </c>
      <c r="H9845">
        <f t="shared" ca="1" si="241"/>
        <v>4.7323108870833894E-3</v>
      </c>
    </row>
    <row r="9846" spans="7:8">
      <c r="G9846">
        <v>9839</v>
      </c>
      <c r="H9846">
        <f t="shared" ca="1" si="241"/>
        <v>3.6941309190186345E-3</v>
      </c>
    </row>
    <row r="9847" spans="7:8">
      <c r="G9847">
        <v>9840</v>
      </c>
      <c r="H9847">
        <f t="shared" ca="1" si="241"/>
        <v>-4.5483798013340904E-2</v>
      </c>
    </row>
    <row r="9848" spans="7:8">
      <c r="G9848">
        <v>9841</v>
      </c>
      <c r="H9848">
        <f t="shared" ca="1" si="241"/>
        <v>6.978193775497115E-3</v>
      </c>
    </row>
    <row r="9849" spans="7:8">
      <c r="G9849">
        <v>9842</v>
      </c>
      <c r="H9849">
        <f t="shared" ca="1" si="241"/>
        <v>3.6441953174333778E-4</v>
      </c>
    </row>
    <row r="9850" spans="7:8">
      <c r="G9850">
        <v>9843</v>
      </c>
      <c r="H9850">
        <f t="shared" ca="1" si="241"/>
        <v>6.3830635865323891E-3</v>
      </c>
    </row>
    <row r="9851" spans="7:8">
      <c r="G9851">
        <v>9844</v>
      </c>
      <c r="H9851">
        <f t="shared" ca="1" si="241"/>
        <v>-5.922622077513464E-2</v>
      </c>
    </row>
    <row r="9852" spans="7:8">
      <c r="G9852">
        <v>9845</v>
      </c>
      <c r="H9852">
        <f t="shared" ca="1" si="241"/>
        <v>1.2241806554366895E-2</v>
      </c>
    </row>
    <row r="9853" spans="7:8">
      <c r="G9853">
        <v>9846</v>
      </c>
      <c r="H9853">
        <f t="shared" ca="1" si="241"/>
        <v>-1.6955986719383979E-2</v>
      </c>
    </row>
    <row r="9854" spans="7:8">
      <c r="G9854">
        <v>9847</v>
      </c>
      <c r="H9854">
        <f t="shared" ca="1" si="241"/>
        <v>-6.963090082410613E-3</v>
      </c>
    </row>
    <row r="9855" spans="7:8">
      <c r="G9855">
        <v>9848</v>
      </c>
      <c r="H9855">
        <f t="shared" ca="1" si="241"/>
        <v>2.1478327241379814E-2</v>
      </c>
    </row>
    <row r="9856" spans="7:8">
      <c r="G9856">
        <v>9849</v>
      </c>
      <c r="H9856">
        <f t="shared" ca="1" si="241"/>
        <v>-3.6262542638792729E-2</v>
      </c>
    </row>
    <row r="9857" spans="7:8">
      <c r="G9857">
        <v>9850</v>
      </c>
      <c r="H9857">
        <f t="shared" ca="1" si="241"/>
        <v>-2.8021708720071776E-2</v>
      </c>
    </row>
    <row r="9858" spans="7:8">
      <c r="G9858">
        <v>9851</v>
      </c>
      <c r="H9858">
        <f t="shared" ca="1" si="241"/>
        <v>4.1354510920845779E-2</v>
      </c>
    </row>
    <row r="9859" spans="7:8">
      <c r="G9859">
        <v>9852</v>
      </c>
      <c r="H9859">
        <f t="shared" ca="1" si="241"/>
        <v>2.129040230118882E-2</v>
      </c>
    </row>
    <row r="9860" spans="7:8">
      <c r="G9860">
        <v>9853</v>
      </c>
      <c r="H9860">
        <f t="shared" ca="1" si="241"/>
        <v>5.0147077204139842E-2</v>
      </c>
    </row>
    <row r="9861" spans="7:8">
      <c r="G9861">
        <v>9854</v>
      </c>
      <c r="H9861">
        <f t="shared" ca="1" si="241"/>
        <v>4.186501635992667E-2</v>
      </c>
    </row>
    <row r="9862" spans="7:8">
      <c r="G9862">
        <v>9855</v>
      </c>
      <c r="H9862">
        <f t="shared" ca="1" si="241"/>
        <v>-7.0469898950954485E-2</v>
      </c>
    </row>
    <row r="9863" spans="7:8">
      <c r="G9863">
        <v>9856</v>
      </c>
      <c r="H9863">
        <f t="shared" ca="1" si="241"/>
        <v>-4.3338029223637983E-2</v>
      </c>
    </row>
    <row r="9864" spans="7:8">
      <c r="G9864">
        <v>9857</v>
      </c>
      <c r="H9864">
        <f t="shared" ca="1" si="241"/>
        <v>-1.9393062309012533E-2</v>
      </c>
    </row>
    <row r="9865" spans="7:8">
      <c r="G9865">
        <v>9858</v>
      </c>
      <c r="H9865">
        <f t="shared" ref="H9865:H9928" ca="1" si="242">_xlfn.NORM.INV(RAND(),N$9,N$10)</f>
        <v>2.121426179139119E-2</v>
      </c>
    </row>
    <row r="9866" spans="7:8">
      <c r="G9866">
        <v>9859</v>
      </c>
      <c r="H9866">
        <f t="shared" ca="1" si="242"/>
        <v>2.8482932464741861E-3</v>
      </c>
    </row>
    <row r="9867" spans="7:8">
      <c r="G9867">
        <v>9860</v>
      </c>
      <c r="H9867">
        <f t="shared" ca="1" si="242"/>
        <v>-1.1531422462833965E-2</v>
      </c>
    </row>
    <row r="9868" spans="7:8">
      <c r="G9868">
        <v>9861</v>
      </c>
      <c r="H9868">
        <f t="shared" ca="1" si="242"/>
        <v>-3.4251749542514594E-2</v>
      </c>
    </row>
    <row r="9869" spans="7:8">
      <c r="G9869">
        <v>9862</v>
      </c>
      <c r="H9869">
        <f t="shared" ca="1" si="242"/>
        <v>1.7230115079639809E-2</v>
      </c>
    </row>
    <row r="9870" spans="7:8">
      <c r="G9870">
        <v>9863</v>
      </c>
      <c r="H9870">
        <f t="shared" ca="1" si="242"/>
        <v>-3.9772374414965006E-3</v>
      </c>
    </row>
    <row r="9871" spans="7:8">
      <c r="G9871">
        <v>9864</v>
      </c>
      <c r="H9871">
        <f t="shared" ca="1" si="242"/>
        <v>-3.1220439792782374E-2</v>
      </c>
    </row>
    <row r="9872" spans="7:8">
      <c r="G9872">
        <v>9865</v>
      </c>
      <c r="H9872">
        <f t="shared" ca="1" si="242"/>
        <v>-5.3236496061563061E-2</v>
      </c>
    </row>
    <row r="9873" spans="7:8">
      <c r="G9873">
        <v>9866</v>
      </c>
      <c r="H9873">
        <f t="shared" ca="1" si="242"/>
        <v>-8.3374543845950045E-3</v>
      </c>
    </row>
    <row r="9874" spans="7:8">
      <c r="G9874">
        <v>9867</v>
      </c>
      <c r="H9874">
        <f t="shared" ca="1" si="242"/>
        <v>7.2287209131249291E-3</v>
      </c>
    </row>
    <row r="9875" spans="7:8">
      <c r="G9875">
        <v>9868</v>
      </c>
      <c r="H9875">
        <f t="shared" ca="1" si="242"/>
        <v>-3.8427579401426909E-2</v>
      </c>
    </row>
    <row r="9876" spans="7:8">
      <c r="G9876">
        <v>9869</v>
      </c>
      <c r="H9876">
        <f t="shared" ca="1" si="242"/>
        <v>3.3515080007655247E-2</v>
      </c>
    </row>
    <row r="9877" spans="7:8">
      <c r="G9877">
        <v>9870</v>
      </c>
      <c r="H9877">
        <f t="shared" ca="1" si="242"/>
        <v>7.5873470320867711E-3</v>
      </c>
    </row>
    <row r="9878" spans="7:8">
      <c r="G9878">
        <v>9871</v>
      </c>
      <c r="H9878">
        <f t="shared" ca="1" si="242"/>
        <v>5.4920722849869097E-2</v>
      </c>
    </row>
    <row r="9879" spans="7:8">
      <c r="G9879">
        <v>9872</v>
      </c>
      <c r="H9879">
        <f t="shared" ca="1" si="242"/>
        <v>-1.4404352302668634E-2</v>
      </c>
    </row>
    <row r="9880" spans="7:8">
      <c r="G9880">
        <v>9873</v>
      </c>
      <c r="H9880">
        <f t="shared" ca="1" si="242"/>
        <v>1.4845092331941579E-2</v>
      </c>
    </row>
    <row r="9881" spans="7:8">
      <c r="G9881">
        <v>9874</v>
      </c>
      <c r="H9881">
        <f t="shared" ca="1" si="242"/>
        <v>-4.0994820082360332E-3</v>
      </c>
    </row>
    <row r="9882" spans="7:8">
      <c r="G9882">
        <v>9875</v>
      </c>
      <c r="H9882">
        <f t="shared" ca="1" si="242"/>
        <v>-1.6235453075098008E-2</v>
      </c>
    </row>
    <row r="9883" spans="7:8">
      <c r="G9883">
        <v>9876</v>
      </c>
      <c r="H9883">
        <f t="shared" ca="1" si="242"/>
        <v>6.02944528158538E-2</v>
      </c>
    </row>
    <row r="9884" spans="7:8">
      <c r="G9884">
        <v>9877</v>
      </c>
      <c r="H9884">
        <f t="shared" ca="1" si="242"/>
        <v>-5.2412163117644787E-3</v>
      </c>
    </row>
    <row r="9885" spans="7:8">
      <c r="G9885">
        <v>9878</v>
      </c>
      <c r="H9885">
        <f t="shared" ca="1" si="242"/>
        <v>6.186624429268902E-2</v>
      </c>
    </row>
    <row r="9886" spans="7:8">
      <c r="G9886">
        <v>9879</v>
      </c>
      <c r="H9886">
        <f t="shared" ca="1" si="242"/>
        <v>3.8755423117412639E-2</v>
      </c>
    </row>
    <row r="9887" spans="7:8">
      <c r="G9887">
        <v>9880</v>
      </c>
      <c r="H9887">
        <f t="shared" ca="1" si="242"/>
        <v>4.348026700291812E-2</v>
      </c>
    </row>
    <row r="9888" spans="7:8">
      <c r="G9888">
        <v>9881</v>
      </c>
      <c r="H9888">
        <f t="shared" ca="1" si="242"/>
        <v>4.7940174329614543E-3</v>
      </c>
    </row>
    <row r="9889" spans="7:8">
      <c r="G9889">
        <v>9882</v>
      </c>
      <c r="H9889">
        <f t="shared" ca="1" si="242"/>
        <v>5.0397977409278226E-2</v>
      </c>
    </row>
    <row r="9890" spans="7:8">
      <c r="G9890">
        <v>9883</v>
      </c>
      <c r="H9890">
        <f t="shared" ca="1" si="242"/>
        <v>-4.7216417647671536E-6</v>
      </c>
    </row>
    <row r="9891" spans="7:8">
      <c r="G9891">
        <v>9884</v>
      </c>
      <c r="H9891">
        <f t="shared" ca="1" si="242"/>
        <v>-7.6305595604210918E-3</v>
      </c>
    </row>
    <row r="9892" spans="7:8">
      <c r="G9892">
        <v>9885</v>
      </c>
      <c r="H9892">
        <f t="shared" ca="1" si="242"/>
        <v>1.5352530114072817E-2</v>
      </c>
    </row>
    <row r="9893" spans="7:8">
      <c r="G9893">
        <v>9886</v>
      </c>
      <c r="H9893">
        <f t="shared" ca="1" si="242"/>
        <v>1.7284472045978615E-2</v>
      </c>
    </row>
    <row r="9894" spans="7:8">
      <c r="G9894">
        <v>9887</v>
      </c>
      <c r="H9894">
        <f t="shared" ca="1" si="242"/>
        <v>-9.1487204264751945E-3</v>
      </c>
    </row>
    <row r="9895" spans="7:8">
      <c r="G9895">
        <v>9888</v>
      </c>
      <c r="H9895">
        <f t="shared" ca="1" si="242"/>
        <v>1.1524562759891452E-2</v>
      </c>
    </row>
    <row r="9896" spans="7:8">
      <c r="G9896">
        <v>9889</v>
      </c>
      <c r="H9896">
        <f t="shared" ca="1" si="242"/>
        <v>-1.1059466168733149E-2</v>
      </c>
    </row>
    <row r="9897" spans="7:8">
      <c r="G9897">
        <v>9890</v>
      </c>
      <c r="H9897">
        <f t="shared" ca="1" si="242"/>
        <v>8.7856943390529022E-3</v>
      </c>
    </row>
    <row r="9898" spans="7:8">
      <c r="G9898">
        <v>9891</v>
      </c>
      <c r="H9898">
        <f t="shared" ca="1" si="242"/>
        <v>-3.2383518317294503E-2</v>
      </c>
    </row>
    <row r="9899" spans="7:8">
      <c r="G9899">
        <v>9892</v>
      </c>
      <c r="H9899">
        <f t="shared" ca="1" si="242"/>
        <v>-3.8711211366644349E-2</v>
      </c>
    </row>
    <row r="9900" spans="7:8">
      <c r="G9900">
        <v>9893</v>
      </c>
      <c r="H9900">
        <f t="shared" ca="1" si="242"/>
        <v>-7.3202876242719301E-3</v>
      </c>
    </row>
    <row r="9901" spans="7:8">
      <c r="G9901">
        <v>9894</v>
      </c>
      <c r="H9901">
        <f t="shared" ca="1" si="242"/>
        <v>-3.1534602449554562E-2</v>
      </c>
    </row>
    <row r="9902" spans="7:8">
      <c r="G9902">
        <v>9895</v>
      </c>
      <c r="H9902">
        <f t="shared" ca="1" si="242"/>
        <v>-2.7519599884700624E-2</v>
      </c>
    </row>
    <row r="9903" spans="7:8">
      <c r="G9903">
        <v>9896</v>
      </c>
      <c r="H9903">
        <f t="shared" ca="1" si="242"/>
        <v>2.2474840966543633E-2</v>
      </c>
    </row>
    <row r="9904" spans="7:8">
      <c r="G9904">
        <v>9897</v>
      </c>
      <c r="H9904">
        <f t="shared" ca="1" si="242"/>
        <v>7.5285351234568323E-2</v>
      </c>
    </row>
    <row r="9905" spans="7:8">
      <c r="G9905">
        <v>9898</v>
      </c>
      <c r="H9905">
        <f t="shared" ca="1" si="242"/>
        <v>5.9071385779653096E-2</v>
      </c>
    </row>
    <row r="9906" spans="7:8">
      <c r="G9906">
        <v>9899</v>
      </c>
      <c r="H9906">
        <f t="shared" ca="1" si="242"/>
        <v>1.9422409087794901E-2</v>
      </c>
    </row>
    <row r="9907" spans="7:8">
      <c r="G9907">
        <v>9900</v>
      </c>
      <c r="H9907">
        <f t="shared" ca="1" si="242"/>
        <v>-4.749675901964772E-2</v>
      </c>
    </row>
    <row r="9908" spans="7:8">
      <c r="G9908">
        <v>9901</v>
      </c>
      <c r="H9908">
        <f t="shared" ca="1" si="242"/>
        <v>-3.921177779152964E-3</v>
      </c>
    </row>
    <row r="9909" spans="7:8">
      <c r="G9909">
        <v>9902</v>
      </c>
      <c r="H9909">
        <f t="shared" ca="1" si="242"/>
        <v>-1.0550235972226898E-2</v>
      </c>
    </row>
    <row r="9910" spans="7:8">
      <c r="G9910">
        <v>9903</v>
      </c>
      <c r="H9910">
        <f t="shared" ca="1" si="242"/>
        <v>5.948622679690381E-3</v>
      </c>
    </row>
    <row r="9911" spans="7:8">
      <c r="G9911">
        <v>9904</v>
      </c>
      <c r="H9911">
        <f t="shared" ca="1" si="242"/>
        <v>-8.0531611649925054E-3</v>
      </c>
    </row>
    <row r="9912" spans="7:8">
      <c r="G9912">
        <v>9905</v>
      </c>
      <c r="H9912">
        <f t="shared" ca="1" si="242"/>
        <v>3.1577427723349198E-2</v>
      </c>
    </row>
    <row r="9913" spans="7:8">
      <c r="G9913">
        <v>9906</v>
      </c>
      <c r="H9913">
        <f t="shared" ca="1" si="242"/>
        <v>4.2801413897894158E-2</v>
      </c>
    </row>
    <row r="9914" spans="7:8">
      <c r="G9914">
        <v>9907</v>
      </c>
      <c r="H9914">
        <f t="shared" ca="1" si="242"/>
        <v>-4.4773164030153731E-3</v>
      </c>
    </row>
    <row r="9915" spans="7:8">
      <c r="G9915">
        <v>9908</v>
      </c>
      <c r="H9915">
        <f t="shared" ca="1" si="242"/>
        <v>2.4943998447815555E-3</v>
      </c>
    </row>
    <row r="9916" spans="7:8">
      <c r="G9916">
        <v>9909</v>
      </c>
      <c r="H9916">
        <f t="shared" ca="1" si="242"/>
        <v>-4.27721617299388E-2</v>
      </c>
    </row>
    <row r="9917" spans="7:8">
      <c r="G9917">
        <v>9910</v>
      </c>
      <c r="H9917">
        <f t="shared" ca="1" si="242"/>
        <v>-8.2379339294845239E-4</v>
      </c>
    </row>
    <row r="9918" spans="7:8">
      <c r="G9918">
        <v>9911</v>
      </c>
      <c r="H9918">
        <f t="shared" ca="1" si="242"/>
        <v>5.5208605617935499E-3</v>
      </c>
    </row>
    <row r="9919" spans="7:8">
      <c r="G9919">
        <v>9912</v>
      </c>
      <c r="H9919">
        <f t="shared" ca="1" si="242"/>
        <v>-3.2478270565124679E-3</v>
      </c>
    </row>
    <row r="9920" spans="7:8">
      <c r="G9920">
        <v>9913</v>
      </c>
      <c r="H9920">
        <f t="shared" ca="1" si="242"/>
        <v>-4.3613758452405388E-3</v>
      </c>
    </row>
    <row r="9921" spans="7:8">
      <c r="G9921">
        <v>9914</v>
      </c>
      <c r="H9921">
        <f t="shared" ca="1" si="242"/>
        <v>4.0104172291951894E-2</v>
      </c>
    </row>
    <row r="9922" spans="7:8">
      <c r="G9922">
        <v>9915</v>
      </c>
      <c r="H9922">
        <f t="shared" ca="1" si="242"/>
        <v>5.6345245348462161E-3</v>
      </c>
    </row>
    <row r="9923" spans="7:8">
      <c r="G9923">
        <v>9916</v>
      </c>
      <c r="H9923">
        <f t="shared" ca="1" si="242"/>
        <v>-2.3483156839410541E-3</v>
      </c>
    </row>
    <row r="9924" spans="7:8">
      <c r="G9924">
        <v>9917</v>
      </c>
      <c r="H9924">
        <f t="shared" ca="1" si="242"/>
        <v>-2.9491399303620189E-2</v>
      </c>
    </row>
    <row r="9925" spans="7:8">
      <c r="G9925">
        <v>9918</v>
      </c>
      <c r="H9925">
        <f t="shared" ca="1" si="242"/>
        <v>-3.8387735812412699E-2</v>
      </c>
    </row>
    <row r="9926" spans="7:8">
      <c r="G9926">
        <v>9919</v>
      </c>
      <c r="H9926">
        <f t="shared" ca="1" si="242"/>
        <v>2.1762120745429728E-2</v>
      </c>
    </row>
    <row r="9927" spans="7:8">
      <c r="G9927">
        <v>9920</v>
      </c>
      <c r="H9927">
        <f t="shared" ca="1" si="242"/>
        <v>3.6491525384390724E-2</v>
      </c>
    </row>
    <row r="9928" spans="7:8">
      <c r="G9928">
        <v>9921</v>
      </c>
      <c r="H9928">
        <f t="shared" ca="1" si="242"/>
        <v>-4.0506112153357351E-2</v>
      </c>
    </row>
    <row r="9929" spans="7:8">
      <c r="G9929">
        <v>9922</v>
      </c>
      <c r="H9929">
        <f t="shared" ref="H9929:H9992" ca="1" si="243">_xlfn.NORM.INV(RAND(),N$9,N$10)</f>
        <v>-2.7363698277182595E-2</v>
      </c>
    </row>
    <row r="9930" spans="7:8">
      <c r="G9930">
        <v>9923</v>
      </c>
      <c r="H9930">
        <f t="shared" ca="1" si="243"/>
        <v>2.8904711378013721E-2</v>
      </c>
    </row>
    <row r="9931" spans="7:8">
      <c r="G9931">
        <v>9924</v>
      </c>
      <c r="H9931">
        <f t="shared" ca="1" si="243"/>
        <v>-6.9682819707424015E-2</v>
      </c>
    </row>
    <row r="9932" spans="7:8">
      <c r="G9932">
        <v>9925</v>
      </c>
      <c r="H9932">
        <f t="shared" ca="1" si="243"/>
        <v>-2.4454787576818619E-2</v>
      </c>
    </row>
    <row r="9933" spans="7:8">
      <c r="G9933">
        <v>9926</v>
      </c>
      <c r="H9933">
        <f t="shared" ca="1" si="243"/>
        <v>8.5443493606676274E-3</v>
      </c>
    </row>
    <row r="9934" spans="7:8">
      <c r="G9934">
        <v>9927</v>
      </c>
      <c r="H9934">
        <f t="shared" ca="1" si="243"/>
        <v>-7.5455908728546857E-3</v>
      </c>
    </row>
    <row r="9935" spans="7:8">
      <c r="G9935">
        <v>9928</v>
      </c>
      <c r="H9935">
        <f t="shared" ca="1" si="243"/>
        <v>4.2184404276327699E-2</v>
      </c>
    </row>
    <row r="9936" spans="7:8">
      <c r="G9936">
        <v>9929</v>
      </c>
      <c r="H9936">
        <f t="shared" ca="1" si="243"/>
        <v>1.8573153548773414E-2</v>
      </c>
    </row>
    <row r="9937" spans="7:8">
      <c r="G9937">
        <v>9930</v>
      </c>
      <c r="H9937">
        <f t="shared" ca="1" si="243"/>
        <v>1.9642546393406131E-2</v>
      </c>
    </row>
    <row r="9938" spans="7:8">
      <c r="G9938">
        <v>9931</v>
      </c>
      <c r="H9938">
        <f t="shared" ca="1" si="243"/>
        <v>-1.0117659163686199E-2</v>
      </c>
    </row>
    <row r="9939" spans="7:8">
      <c r="G9939">
        <v>9932</v>
      </c>
      <c r="H9939">
        <f t="shared" ca="1" si="243"/>
        <v>-4.957648417997583E-2</v>
      </c>
    </row>
    <row r="9940" spans="7:8">
      <c r="G9940">
        <v>9933</v>
      </c>
      <c r="H9940">
        <f t="shared" ca="1" si="243"/>
        <v>-1.1872053662968257E-2</v>
      </c>
    </row>
    <row r="9941" spans="7:8">
      <c r="G9941">
        <v>9934</v>
      </c>
      <c r="H9941">
        <f t="shared" ca="1" si="243"/>
        <v>-2.2003647036510681E-2</v>
      </c>
    </row>
    <row r="9942" spans="7:8">
      <c r="G9942">
        <v>9935</v>
      </c>
      <c r="H9942">
        <f t="shared" ca="1" si="243"/>
        <v>-4.4408991575161851E-2</v>
      </c>
    </row>
    <row r="9943" spans="7:8">
      <c r="G9943">
        <v>9936</v>
      </c>
      <c r="H9943">
        <f t="shared" ca="1" si="243"/>
        <v>2.9092603893607998E-2</v>
      </c>
    </row>
    <row r="9944" spans="7:8">
      <c r="G9944">
        <v>9937</v>
      </c>
      <c r="H9944">
        <f t="shared" ca="1" si="243"/>
        <v>1.6049242181807737E-2</v>
      </c>
    </row>
    <row r="9945" spans="7:8">
      <c r="G9945">
        <v>9938</v>
      </c>
      <c r="H9945">
        <f t="shared" ca="1" si="243"/>
        <v>1.5115939298855868E-3</v>
      </c>
    </row>
    <row r="9946" spans="7:8">
      <c r="G9946">
        <v>9939</v>
      </c>
      <c r="H9946">
        <f t="shared" ca="1" si="243"/>
        <v>7.1250365466313172E-4</v>
      </c>
    </row>
    <row r="9947" spans="7:8">
      <c r="G9947">
        <v>9940</v>
      </c>
      <c r="H9947">
        <f t="shared" ca="1" si="243"/>
        <v>-3.2281948729146095E-2</v>
      </c>
    </row>
    <row r="9948" spans="7:8">
      <c r="G9948">
        <v>9941</v>
      </c>
      <c r="H9948">
        <f t="shared" ca="1" si="243"/>
        <v>-3.288688168441678E-2</v>
      </c>
    </row>
    <row r="9949" spans="7:8">
      <c r="G9949">
        <v>9942</v>
      </c>
      <c r="H9949">
        <f t="shared" ca="1" si="243"/>
        <v>-1.8325742445758318E-2</v>
      </c>
    </row>
    <row r="9950" spans="7:8">
      <c r="G9950">
        <v>9943</v>
      </c>
      <c r="H9950">
        <f t="shared" ca="1" si="243"/>
        <v>6.4523486528620611E-2</v>
      </c>
    </row>
    <row r="9951" spans="7:8">
      <c r="G9951">
        <v>9944</v>
      </c>
      <c r="H9951">
        <f t="shared" ca="1" si="243"/>
        <v>-1.365439409652802E-2</v>
      </c>
    </row>
    <row r="9952" spans="7:8">
      <c r="G9952">
        <v>9945</v>
      </c>
      <c r="H9952">
        <f t="shared" ca="1" si="243"/>
        <v>-8.24868627847802E-3</v>
      </c>
    </row>
    <row r="9953" spans="7:8">
      <c r="G9953">
        <v>9946</v>
      </c>
      <c r="H9953">
        <f t="shared" ca="1" si="243"/>
        <v>-5.1593518727877808E-3</v>
      </c>
    </row>
    <row r="9954" spans="7:8">
      <c r="G9954">
        <v>9947</v>
      </c>
      <c r="H9954">
        <f t="shared" ca="1" si="243"/>
        <v>2.5649028443956213E-2</v>
      </c>
    </row>
    <row r="9955" spans="7:8">
      <c r="G9955">
        <v>9948</v>
      </c>
      <c r="H9955">
        <f t="shared" ca="1" si="243"/>
        <v>7.0406009889870183E-2</v>
      </c>
    </row>
    <row r="9956" spans="7:8">
      <c r="G9956">
        <v>9949</v>
      </c>
      <c r="H9956">
        <f t="shared" ca="1" si="243"/>
        <v>-3.4831018197296483E-2</v>
      </c>
    </row>
    <row r="9957" spans="7:8">
      <c r="G9957">
        <v>9950</v>
      </c>
      <c r="H9957">
        <f t="shared" ca="1" si="243"/>
        <v>2.7097485321590283E-2</v>
      </c>
    </row>
    <row r="9958" spans="7:8">
      <c r="G9958">
        <v>9951</v>
      </c>
      <c r="H9958">
        <f t="shared" ca="1" si="243"/>
        <v>-3.9662864345799869E-3</v>
      </c>
    </row>
    <row r="9959" spans="7:8">
      <c r="G9959">
        <v>9952</v>
      </c>
      <c r="H9959">
        <f t="shared" ca="1" si="243"/>
        <v>-8.0049864337514119E-3</v>
      </c>
    </row>
    <row r="9960" spans="7:8">
      <c r="G9960">
        <v>9953</v>
      </c>
      <c r="H9960">
        <f t="shared" ca="1" si="243"/>
        <v>1.0679861228295232E-2</v>
      </c>
    </row>
    <row r="9961" spans="7:8">
      <c r="G9961">
        <v>9954</v>
      </c>
      <c r="H9961">
        <f t="shared" ca="1" si="243"/>
        <v>1.2875080333178312E-2</v>
      </c>
    </row>
    <row r="9962" spans="7:8">
      <c r="G9962">
        <v>9955</v>
      </c>
      <c r="H9962">
        <f t="shared" ca="1" si="243"/>
        <v>-2.9093983625654046E-2</v>
      </c>
    </row>
    <row r="9963" spans="7:8">
      <c r="G9963">
        <v>9956</v>
      </c>
      <c r="H9963">
        <f t="shared" ca="1" si="243"/>
        <v>7.9540515948811428E-3</v>
      </c>
    </row>
    <row r="9964" spans="7:8">
      <c r="G9964">
        <v>9957</v>
      </c>
      <c r="H9964">
        <f t="shared" ca="1" si="243"/>
        <v>5.8338833607168253E-2</v>
      </c>
    </row>
    <row r="9965" spans="7:8">
      <c r="G9965">
        <v>9958</v>
      </c>
      <c r="H9965">
        <f t="shared" ca="1" si="243"/>
        <v>4.1946607272237778E-2</v>
      </c>
    </row>
    <row r="9966" spans="7:8">
      <c r="G9966">
        <v>9959</v>
      </c>
      <c r="H9966">
        <f t="shared" ca="1" si="243"/>
        <v>-2.0207670918406643E-2</v>
      </c>
    </row>
    <row r="9967" spans="7:8">
      <c r="G9967">
        <v>9960</v>
      </c>
      <c r="H9967">
        <f t="shared" ca="1" si="243"/>
        <v>-2.196757294606382E-3</v>
      </c>
    </row>
    <row r="9968" spans="7:8">
      <c r="G9968">
        <v>9961</v>
      </c>
      <c r="H9968">
        <f t="shared" ca="1" si="243"/>
        <v>-7.5420163052241176E-5</v>
      </c>
    </row>
    <row r="9969" spans="7:8">
      <c r="G9969">
        <v>9962</v>
      </c>
      <c r="H9969">
        <f t="shared" ca="1" si="243"/>
        <v>4.0614457092466506E-2</v>
      </c>
    </row>
    <row r="9970" spans="7:8">
      <c r="G9970">
        <v>9963</v>
      </c>
      <c r="H9970">
        <f t="shared" ca="1" si="243"/>
        <v>2.1441840674454354E-2</v>
      </c>
    </row>
    <row r="9971" spans="7:8">
      <c r="G9971">
        <v>9964</v>
      </c>
      <c r="H9971">
        <f t="shared" ca="1" si="243"/>
        <v>-3.3368527598971687E-2</v>
      </c>
    </row>
    <row r="9972" spans="7:8">
      <c r="G9972">
        <v>9965</v>
      </c>
      <c r="H9972">
        <f t="shared" ca="1" si="243"/>
        <v>1.3795093250645197E-2</v>
      </c>
    </row>
    <row r="9973" spans="7:8">
      <c r="G9973">
        <v>9966</v>
      </c>
      <c r="H9973">
        <f t="shared" ca="1" si="243"/>
        <v>2.2499286278133818E-2</v>
      </c>
    </row>
    <row r="9974" spans="7:8">
      <c r="G9974">
        <v>9967</v>
      </c>
      <c r="H9974">
        <f t="shared" ca="1" si="243"/>
        <v>4.9065477878814431E-3</v>
      </c>
    </row>
    <row r="9975" spans="7:8">
      <c r="G9975">
        <v>9968</v>
      </c>
      <c r="H9975">
        <f t="shared" ca="1" si="243"/>
        <v>-1.8189504205544833E-2</v>
      </c>
    </row>
    <row r="9976" spans="7:8">
      <c r="G9976">
        <v>9969</v>
      </c>
      <c r="H9976">
        <f t="shared" ca="1" si="243"/>
        <v>3.3647402831855092E-2</v>
      </c>
    </row>
    <row r="9977" spans="7:8">
      <c r="G9977">
        <v>9970</v>
      </c>
      <c r="H9977">
        <f t="shared" ca="1" si="243"/>
        <v>-2.04164139056177E-2</v>
      </c>
    </row>
    <row r="9978" spans="7:8">
      <c r="G9978">
        <v>9971</v>
      </c>
      <c r="H9978">
        <f t="shared" ca="1" si="243"/>
        <v>-3.1625233353894652E-2</v>
      </c>
    </row>
    <row r="9979" spans="7:8">
      <c r="G9979">
        <v>9972</v>
      </c>
      <c r="H9979">
        <f t="shared" ca="1" si="243"/>
        <v>-7.3439019297119754E-2</v>
      </c>
    </row>
    <row r="9980" spans="7:8">
      <c r="G9980">
        <v>9973</v>
      </c>
      <c r="H9980">
        <f t="shared" ca="1" si="243"/>
        <v>4.6979420853365914E-2</v>
      </c>
    </row>
    <row r="9981" spans="7:8">
      <c r="G9981">
        <v>9974</v>
      </c>
      <c r="H9981">
        <f t="shared" ca="1" si="243"/>
        <v>3.2415732026425087E-2</v>
      </c>
    </row>
    <row r="9982" spans="7:8">
      <c r="G9982">
        <v>9975</v>
      </c>
      <c r="H9982">
        <f t="shared" ca="1" si="243"/>
        <v>1.234304821294735E-2</v>
      </c>
    </row>
    <row r="9983" spans="7:8">
      <c r="G9983">
        <v>9976</v>
      </c>
      <c r="H9983">
        <f t="shared" ca="1" si="243"/>
        <v>5.0405325831887797E-3</v>
      </c>
    </row>
    <row r="9984" spans="7:8">
      <c r="G9984">
        <v>9977</v>
      </c>
      <c r="H9984">
        <f t="shared" ca="1" si="243"/>
        <v>-7.4521602752693466E-4</v>
      </c>
    </row>
    <row r="9985" spans="7:8">
      <c r="G9985">
        <v>9978</v>
      </c>
      <c r="H9985">
        <f t="shared" ca="1" si="243"/>
        <v>5.2708660382087026E-3</v>
      </c>
    </row>
    <row r="9986" spans="7:8">
      <c r="G9986">
        <v>9979</v>
      </c>
      <c r="H9986">
        <f t="shared" ca="1" si="243"/>
        <v>1.2529376237961062E-2</v>
      </c>
    </row>
    <row r="9987" spans="7:8">
      <c r="G9987">
        <v>9980</v>
      </c>
      <c r="H9987">
        <f t="shared" ca="1" si="243"/>
        <v>-2.0711988575828118E-2</v>
      </c>
    </row>
    <row r="9988" spans="7:8">
      <c r="G9988">
        <v>9981</v>
      </c>
      <c r="H9988">
        <f t="shared" ca="1" si="243"/>
        <v>-7.8785481869379052E-3</v>
      </c>
    </row>
    <row r="9989" spans="7:8">
      <c r="G9989">
        <v>9982</v>
      </c>
      <c r="H9989">
        <f t="shared" ca="1" si="243"/>
        <v>-2.1276175559958161E-2</v>
      </c>
    </row>
    <row r="9990" spans="7:8">
      <c r="G9990">
        <v>9983</v>
      </c>
      <c r="H9990">
        <f t="shared" ca="1" si="243"/>
        <v>1.0942587997182351E-3</v>
      </c>
    </row>
    <row r="9991" spans="7:8">
      <c r="G9991">
        <v>9984</v>
      </c>
      <c r="H9991">
        <f t="shared" ca="1" si="243"/>
        <v>-3.985218831313965E-2</v>
      </c>
    </row>
    <row r="9992" spans="7:8">
      <c r="G9992">
        <v>9985</v>
      </c>
      <c r="H9992">
        <f t="shared" ca="1" si="243"/>
        <v>2.8595276790864776E-2</v>
      </c>
    </row>
    <row r="9993" spans="7:8">
      <c r="G9993">
        <v>9986</v>
      </c>
      <c r="H9993">
        <f t="shared" ref="H9993:H10007" ca="1" si="244">_xlfn.NORM.INV(RAND(),N$9,N$10)</f>
        <v>-2.1550212461486605E-2</v>
      </c>
    </row>
    <row r="9994" spans="7:8">
      <c r="G9994">
        <v>9987</v>
      </c>
      <c r="H9994">
        <f t="shared" ca="1" si="244"/>
        <v>9.4642912913164726E-4</v>
      </c>
    </row>
    <row r="9995" spans="7:8">
      <c r="G9995">
        <v>9988</v>
      </c>
      <c r="H9995">
        <f t="shared" ca="1" si="244"/>
        <v>-3.677284511046687E-2</v>
      </c>
    </row>
    <row r="9996" spans="7:8">
      <c r="G9996">
        <v>9989</v>
      </c>
      <c r="H9996">
        <f t="shared" ca="1" si="244"/>
        <v>1.3134545583372853E-2</v>
      </c>
    </row>
    <row r="9997" spans="7:8">
      <c r="G9997">
        <v>9990</v>
      </c>
      <c r="H9997">
        <f t="shared" ca="1" si="244"/>
        <v>4.0635005557298773E-3</v>
      </c>
    </row>
    <row r="9998" spans="7:8">
      <c r="G9998">
        <v>9991</v>
      </c>
      <c r="H9998">
        <f t="shared" ca="1" si="244"/>
        <v>2.3571143295523848E-2</v>
      </c>
    </row>
    <row r="9999" spans="7:8">
      <c r="G9999">
        <v>9992</v>
      </c>
      <c r="H9999">
        <f t="shared" ca="1" si="244"/>
        <v>-2.8944258558703376E-2</v>
      </c>
    </row>
    <row r="10000" spans="7:8">
      <c r="G10000">
        <v>9993</v>
      </c>
      <c r="H10000">
        <f t="shared" ca="1" si="244"/>
        <v>1.303073722294593E-2</v>
      </c>
    </row>
    <row r="10001" spans="7:8">
      <c r="G10001">
        <v>9994</v>
      </c>
      <c r="H10001">
        <f t="shared" ca="1" si="244"/>
        <v>-8.0077764570606249E-3</v>
      </c>
    </row>
    <row r="10002" spans="7:8">
      <c r="G10002">
        <v>9995</v>
      </c>
      <c r="H10002">
        <f t="shared" ca="1" si="244"/>
        <v>2.273677235040223E-2</v>
      </c>
    </row>
    <row r="10003" spans="7:8">
      <c r="G10003">
        <v>9996</v>
      </c>
      <c r="H10003">
        <f t="shared" ca="1" si="244"/>
        <v>2.1261323823718637E-2</v>
      </c>
    </row>
    <row r="10004" spans="7:8">
      <c r="G10004">
        <v>9997</v>
      </c>
      <c r="H10004">
        <f t="shared" ca="1" si="244"/>
        <v>-3.1252682384655887E-2</v>
      </c>
    </row>
    <row r="10005" spans="7:8">
      <c r="G10005">
        <v>9998</v>
      </c>
      <c r="H10005">
        <f t="shared" ca="1" si="244"/>
        <v>-8.9018280056865039E-3</v>
      </c>
    </row>
    <row r="10006" spans="7:8">
      <c r="G10006">
        <v>9999</v>
      </c>
      <c r="H10006">
        <f t="shared" ca="1" si="244"/>
        <v>3.2689743365681742E-2</v>
      </c>
    </row>
    <row r="10007" spans="7:8">
      <c r="G10007">
        <v>10000</v>
      </c>
      <c r="H10007">
        <f t="shared" ca="1" si="244"/>
        <v>2.9544525358720881E-2</v>
      </c>
    </row>
  </sheetData>
  <pageMargins left="0.7" right="0.7" top="0.75" bottom="0.75" header="0.3" footer="0.3"/>
  <pageSetup paperSize="9" scale="56" orientation="portrait" r:id="rId1"/>
  <rowBreaks count="1" manualBreakCount="1">
    <brk id="43"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899B-6A5D-41EB-9A4B-31FDDB090123}">
  <dimension ref="A1:I117"/>
  <sheetViews>
    <sheetView showGridLines="0" zoomScale="85" zoomScaleNormal="85" workbookViewId="0">
      <selection activeCell="J7" sqref="J7"/>
    </sheetView>
  </sheetViews>
  <sheetFormatPr defaultRowHeight="14.5"/>
  <cols>
    <col min="1" max="1" width="1.81640625" style="271" customWidth="1"/>
    <col min="2" max="2" width="35.6328125" customWidth="1"/>
  </cols>
  <sheetData>
    <row r="1" spans="2:9" ht="7.5" customHeight="1">
      <c r="B1" s="291"/>
      <c r="C1" s="291"/>
      <c r="D1" s="291"/>
      <c r="E1" s="291"/>
      <c r="F1" s="291"/>
      <c r="G1" s="291"/>
      <c r="H1" s="291"/>
      <c r="I1" s="291"/>
    </row>
    <row r="2" spans="2:9" ht="35.5" customHeight="1">
      <c r="B2" s="272" t="s">
        <v>8644</v>
      </c>
      <c r="C2" s="273"/>
      <c r="D2" s="273"/>
      <c r="E2" s="273"/>
    </row>
    <row r="3" spans="2:9">
      <c r="B3" s="7" t="str">
        <f>CONCATENATE(" ","(",VLOOKUP(B2,'[6]List of Stocks'!A1:C5441,3,1)," | ","BSE Code: ",VLOOKUP(B2,'[6]List of Stocks'!A1:B5441,2,1),")")</f>
        <v xml:space="preserve"> (AVANTIFEED | BSE Code: 512573)</v>
      </c>
    </row>
    <row r="4" spans="2:9" ht="21.5" customHeight="1">
      <c r="B4" s="274" t="s">
        <v>8645</v>
      </c>
    </row>
    <row r="5" spans="2:9">
      <c r="B5" s="7" t="s">
        <v>8646</v>
      </c>
    </row>
    <row r="6" spans="2:9" ht="6" customHeight="1" thickBot="1">
      <c r="B6" s="275"/>
      <c r="C6" s="275"/>
      <c r="D6" s="275"/>
      <c r="E6" s="275"/>
      <c r="F6" s="275"/>
      <c r="G6" s="275"/>
      <c r="H6" s="275"/>
      <c r="I6" s="275"/>
    </row>
    <row r="7" spans="2:9" ht="19" thickTop="1">
      <c r="B7" s="276" t="s">
        <v>8647</v>
      </c>
    </row>
    <row r="8" spans="2:9" ht="14.5" customHeight="1">
      <c r="B8" s="311" t="s">
        <v>8648</v>
      </c>
      <c r="C8" s="311"/>
      <c r="D8" s="311"/>
      <c r="E8" s="311"/>
      <c r="F8" s="311"/>
      <c r="G8" s="311"/>
      <c r="H8" s="311"/>
      <c r="I8" s="311"/>
    </row>
    <row r="9" spans="2:9" ht="14.5" customHeight="1">
      <c r="B9" s="311"/>
      <c r="C9" s="311"/>
      <c r="D9" s="311"/>
      <c r="E9" s="311"/>
      <c r="F9" s="311"/>
      <c r="G9" s="311"/>
      <c r="H9" s="311"/>
      <c r="I9" s="311"/>
    </row>
    <row r="10" spans="2:9" ht="14.5" customHeight="1">
      <c r="B10" s="311"/>
      <c r="C10" s="311"/>
      <c r="D10" s="311"/>
      <c r="E10" s="311"/>
      <c r="F10" s="311"/>
      <c r="G10" s="311"/>
      <c r="H10" s="311"/>
      <c r="I10" s="311"/>
    </row>
    <row r="11" spans="2:9" ht="35" customHeight="1">
      <c r="B11" s="311"/>
      <c r="C11" s="311"/>
      <c r="D11" s="311"/>
      <c r="E11" s="311"/>
      <c r="F11" s="311"/>
      <c r="G11" s="311"/>
      <c r="H11" s="311"/>
      <c r="I11" s="311"/>
    </row>
    <row r="12" spans="2:9" ht="6" customHeight="1"/>
    <row r="13" spans="2:9" ht="18.5">
      <c r="B13" s="276" t="s">
        <v>8674</v>
      </c>
    </row>
    <row r="47" spans="1:1" ht="15" customHeight="1"/>
    <row r="48" spans="1:1" s="152" customFormat="1" ht="7.5" customHeight="1">
      <c r="A48" s="292"/>
    </row>
    <row r="49" spans="1:9" s="152" customFormat="1" ht="7.5" customHeight="1">
      <c r="A49" s="292"/>
    </row>
    <row r="50" spans="1:9" s="152" customFormat="1" ht="7.5" customHeight="1">
      <c r="A50" s="292"/>
    </row>
    <row r="51" spans="1:9" s="152" customFormat="1" ht="7.5" customHeight="1">
      <c r="A51" s="292"/>
    </row>
    <row r="52" spans="1:9" s="152" customFormat="1" ht="7.5" customHeight="1">
      <c r="A52" s="292"/>
    </row>
    <row r="53" spans="1:9" s="152" customFormat="1" ht="7.5" customHeight="1">
      <c r="A53" s="292"/>
    </row>
    <row r="54" spans="1:9" s="152" customFormat="1" ht="7.5" customHeight="1">
      <c r="A54" s="292"/>
    </row>
    <row r="55" spans="1:9" s="152" customFormat="1" ht="7.5" customHeight="1">
      <c r="A55" s="292"/>
    </row>
    <row r="56" spans="1:9" s="152" customFormat="1" ht="7.5" customHeight="1">
      <c r="A56" s="292"/>
    </row>
    <row r="57" spans="1:9" s="152" customFormat="1" ht="7.5" customHeight="1">
      <c r="A57" s="292"/>
    </row>
    <row r="58" spans="1:9" s="152" customFormat="1" ht="7.5" customHeight="1">
      <c r="A58" s="292"/>
    </row>
    <row r="59" spans="1:9" s="152" customFormat="1" ht="7.5" customHeight="1">
      <c r="A59" s="292"/>
      <c r="B59" s="291"/>
      <c r="C59" s="291"/>
      <c r="D59" s="291"/>
      <c r="E59" s="291"/>
      <c r="F59" s="291"/>
      <c r="G59" s="291"/>
      <c r="H59" s="291"/>
      <c r="I59" s="291"/>
    </row>
    <row r="60" spans="1:9" s="152" customFormat="1" ht="7.5" customHeight="1">
      <c r="A60" s="292"/>
    </row>
    <row r="61" spans="1:9" s="152" customFormat="1" ht="7.5" customHeight="1">
      <c r="A61" s="292"/>
    </row>
    <row r="62" spans="1:9" s="152" customFormat="1" ht="7.5" customHeight="1">
      <c r="A62" s="292"/>
    </row>
    <row r="63" spans="1:9" s="152" customFormat="1" ht="7.5" customHeight="1">
      <c r="A63" s="292"/>
      <c r="B63" s="291"/>
      <c r="C63" s="291"/>
      <c r="D63" s="291"/>
      <c r="E63" s="291"/>
      <c r="F63" s="291"/>
      <c r="G63" s="291"/>
      <c r="H63" s="291"/>
      <c r="I63" s="291"/>
    </row>
    <row r="64" spans="1:9" s="276" customFormat="1" ht="15" customHeight="1"/>
    <row r="65" spans="2:9" s="276" customFormat="1" ht="15" customHeight="1">
      <c r="B65" s="276" t="s">
        <v>8676</v>
      </c>
    </row>
    <row r="66" spans="2:9" s="276" customFormat="1" ht="15" customHeight="1"/>
    <row r="67" spans="2:9">
      <c r="B67" s="312" t="s">
        <v>8649</v>
      </c>
      <c r="C67" s="312"/>
      <c r="D67" s="312"/>
      <c r="E67" s="312"/>
      <c r="F67" s="312"/>
      <c r="G67" s="312"/>
      <c r="H67" s="312"/>
      <c r="I67" s="312"/>
    </row>
    <row r="68" spans="2:9">
      <c r="C68" s="159">
        <f>'Historical FS'!F3</f>
        <v>42825</v>
      </c>
      <c r="D68" s="159">
        <f>'Historical FS'!G3</f>
        <v>43190</v>
      </c>
      <c r="E68" s="159">
        <f>'Historical FS'!H3</f>
        <v>43555</v>
      </c>
      <c r="F68" s="159">
        <f>'Historical FS'!I3</f>
        <v>43921</v>
      </c>
      <c r="G68" s="159">
        <f>'Historical FS'!J3</f>
        <v>44286</v>
      </c>
      <c r="H68" s="159">
        <f>'Historical FS'!K3</f>
        <v>44651</v>
      </c>
      <c r="I68" s="159">
        <f>'Historical FS'!L3</f>
        <v>45016</v>
      </c>
    </row>
    <row r="69" spans="2:9">
      <c r="B69" t="s">
        <v>96</v>
      </c>
      <c r="C69">
        <f>'Historical FS'!F33</f>
        <v>451.10000000000059</v>
      </c>
      <c r="D69">
        <f>'Historical FS'!G33</f>
        <v>718.53000000000065</v>
      </c>
      <c r="E69">
        <f>'Historical FS'!H33</f>
        <v>854.13000000000147</v>
      </c>
      <c r="F69">
        <f>'Historical FS'!I33</f>
        <v>1240.9900000000005</v>
      </c>
      <c r="G69">
        <f>'Historical FS'!J33</f>
        <v>904.99999999999841</v>
      </c>
      <c r="H69">
        <f>'Historical FS'!K33</f>
        <v>1378.7600000000014</v>
      </c>
      <c r="I69">
        <f>'Historical FS'!L33</f>
        <v>2248.9999999999973</v>
      </c>
    </row>
    <row r="70" spans="2:9">
      <c r="B70" t="s">
        <v>8663</v>
      </c>
      <c r="C70">
        <f>(('Historical FS'!F47+'Historical FS'!F48)+('Historical FS'!E47+'Historical FS'!E48))/2</f>
        <v>2681.1099999999997</v>
      </c>
      <c r="D70">
        <f>(('Historical FS'!G47+'Historical FS'!G48)+('Historical FS'!F47+'Historical FS'!F48))/2</f>
        <v>4255.415</v>
      </c>
      <c r="E70">
        <f>(('Historical FS'!H47+'Historical FS'!H48)+('Historical FS'!G47+'Historical FS'!G48))/2</f>
        <v>5128.25</v>
      </c>
      <c r="F70">
        <f>(('Historical FS'!I47+'Historical FS'!I48)+('Historical FS'!H47+'Historical FS'!H48))/2</f>
        <v>8333.5949999999993</v>
      </c>
      <c r="G70">
        <f>(('Historical FS'!J47+'Historical FS'!J48)+('Historical FS'!I47+'Historical FS'!I48))/2</f>
        <v>11631.725</v>
      </c>
      <c r="H70">
        <f>(('Historical FS'!K47+'Historical FS'!K48)+('Historical FS'!J47+'Historical FS'!J48))/2</f>
        <v>12930.675000000001</v>
      </c>
      <c r="I70">
        <f>(('Historical FS'!L47+'Historical FS'!L48)+('Historical FS'!K47+'Historical FS'!K48))/2</f>
        <v>14878.170000000002</v>
      </c>
    </row>
    <row r="71" spans="2:9">
      <c r="B71" s="288" t="s">
        <v>8649</v>
      </c>
      <c r="C71" s="289">
        <f>C69/C70</f>
        <v>0.16825120938715704</v>
      </c>
      <c r="D71" s="289">
        <f t="shared" ref="D71:I71" si="0">D69/D70</f>
        <v>0.16885074663693217</v>
      </c>
      <c r="E71" s="289">
        <f t="shared" si="0"/>
        <v>0.16655389265343956</v>
      </c>
      <c r="F71" s="289">
        <f t="shared" si="0"/>
        <v>0.14891412409650343</v>
      </c>
      <c r="G71" s="289">
        <f t="shared" si="0"/>
        <v>7.7804452907887553E-2</v>
      </c>
      <c r="H71" s="289">
        <f t="shared" si="0"/>
        <v>0.10662707089923776</v>
      </c>
      <c r="I71" s="289">
        <f t="shared" si="0"/>
        <v>0.15116106349100708</v>
      </c>
    </row>
    <row r="73" spans="2:9">
      <c r="B73" s="312" t="s">
        <v>8671</v>
      </c>
      <c r="C73" s="312"/>
      <c r="D73" s="312"/>
      <c r="E73" s="312"/>
      <c r="F73" s="312"/>
      <c r="G73" s="312"/>
      <c r="H73" s="312"/>
      <c r="I73" s="312"/>
    </row>
    <row r="74" spans="2:9">
      <c r="C74" s="159">
        <f>C68</f>
        <v>42825</v>
      </c>
      <c r="D74" s="159">
        <f t="shared" ref="D74:I74" si="1">D68</f>
        <v>43190</v>
      </c>
      <c r="E74" s="159">
        <f t="shared" si="1"/>
        <v>43555</v>
      </c>
      <c r="F74" s="159">
        <f t="shared" si="1"/>
        <v>43921</v>
      </c>
      <c r="G74" s="159">
        <f t="shared" si="1"/>
        <v>44286</v>
      </c>
      <c r="H74" s="159">
        <f t="shared" si="1"/>
        <v>44651</v>
      </c>
      <c r="I74" s="159">
        <f t="shared" si="1"/>
        <v>45016</v>
      </c>
    </row>
    <row r="75" spans="2:9">
      <c r="B75" t="str">
        <f>B69</f>
        <v>Net Profit</v>
      </c>
      <c r="C75">
        <f t="shared" ref="C75:I75" si="2">C69</f>
        <v>451.10000000000059</v>
      </c>
      <c r="D75">
        <f t="shared" si="2"/>
        <v>718.53000000000065</v>
      </c>
      <c r="E75">
        <f t="shared" si="2"/>
        <v>854.13000000000147</v>
      </c>
      <c r="F75">
        <f t="shared" si="2"/>
        <v>1240.9900000000005</v>
      </c>
      <c r="G75">
        <f t="shared" si="2"/>
        <v>904.99999999999841</v>
      </c>
      <c r="H75">
        <f t="shared" si="2"/>
        <v>1378.7600000000014</v>
      </c>
      <c r="I75">
        <f t="shared" si="2"/>
        <v>2248.9999999999973</v>
      </c>
    </row>
    <row r="76" spans="2:9">
      <c r="B76" t="s">
        <v>1</v>
      </c>
      <c r="C76">
        <f>'Historical FS'!F6</f>
        <v>11897.7</v>
      </c>
      <c r="D76">
        <f>'Historical FS'!G6</f>
        <v>15033.2</v>
      </c>
      <c r="E76">
        <f>'Historical FS'!H6</f>
        <v>20004.52</v>
      </c>
      <c r="F76">
        <f>'Historical FS'!I6</f>
        <v>24870.2</v>
      </c>
      <c r="G76">
        <f>'Historical FS'!J6</f>
        <v>24143.06</v>
      </c>
      <c r="H76">
        <f>'Historical FS'!K6</f>
        <v>30976.27</v>
      </c>
      <c r="I76">
        <f>'Historical FS'!L6</f>
        <v>42839.56</v>
      </c>
    </row>
    <row r="77" spans="2:9">
      <c r="B77" s="288" t="s">
        <v>8664</v>
      </c>
      <c r="C77" s="289">
        <f t="shared" ref="C77:H77" si="3">C75/C76</f>
        <v>3.7914891113408518E-2</v>
      </c>
      <c r="D77" s="289">
        <f t="shared" si="3"/>
        <v>4.7796211052869693E-2</v>
      </c>
      <c r="E77" s="289">
        <f t="shared" si="3"/>
        <v>4.2696850511784408E-2</v>
      </c>
      <c r="F77" s="289">
        <f t="shared" si="3"/>
        <v>4.9898673914966524E-2</v>
      </c>
      <c r="G77" s="289">
        <f t="shared" si="3"/>
        <v>3.7484892138776045E-2</v>
      </c>
      <c r="H77" s="289">
        <f t="shared" si="3"/>
        <v>4.4510200873120014E-2</v>
      </c>
      <c r="I77" s="289">
        <f>I75/I76</f>
        <v>5.2498204930209305E-2</v>
      </c>
    </row>
    <row r="79" spans="2:9">
      <c r="B79" t="s">
        <v>1</v>
      </c>
      <c r="C79">
        <f>C76</f>
        <v>11897.7</v>
      </c>
      <c r="D79">
        <f t="shared" ref="D79:I79" si="4">D76</f>
        <v>15033.2</v>
      </c>
      <c r="E79">
        <f t="shared" si="4"/>
        <v>20004.52</v>
      </c>
      <c r="F79">
        <f t="shared" si="4"/>
        <v>24870.2</v>
      </c>
      <c r="G79">
        <f t="shared" si="4"/>
        <v>24143.06</v>
      </c>
      <c r="H79">
        <f t="shared" si="4"/>
        <v>30976.27</v>
      </c>
      <c r="I79">
        <f t="shared" si="4"/>
        <v>42839.56</v>
      </c>
    </row>
    <row r="80" spans="2:9">
      <c r="B80" t="s">
        <v>8665</v>
      </c>
      <c r="C80">
        <f>('Data Sheet 2'!E66+'Data Sheet 2'!D66)/2</f>
        <v>4460.42</v>
      </c>
      <c r="D80">
        <f>('Data Sheet 2'!F66+'Data Sheet 2'!E66)/2</f>
        <v>5733.75</v>
      </c>
      <c r="E80">
        <f>('Data Sheet 2'!G66+'Data Sheet 2'!F66)/2</f>
        <v>6326.8600000000006</v>
      </c>
      <c r="F80">
        <f>('Data Sheet 2'!H66+'Data Sheet 2'!G66)/2</f>
        <v>9540.83</v>
      </c>
      <c r="G80">
        <f>('Data Sheet 2'!I66+'Data Sheet 2'!H66)/2</f>
        <v>12865.605</v>
      </c>
      <c r="H80">
        <f>('Data Sheet 2'!J66+'Data Sheet 2'!I66)/2</f>
        <v>14563.014999999999</v>
      </c>
      <c r="I80">
        <f>('Data Sheet 2'!K66+'Data Sheet 2'!J66)/2</f>
        <v>16788.635000000002</v>
      </c>
    </row>
    <row r="81" spans="2:9">
      <c r="B81" s="288" t="s">
        <v>8667</v>
      </c>
      <c r="C81" s="290">
        <f t="shared" ref="C81" si="5">C79/C80</f>
        <v>2.6673945502889862</v>
      </c>
      <c r="D81" s="290">
        <f t="shared" ref="D81" si="6">D79/D80</f>
        <v>2.6218792238936124</v>
      </c>
      <c r="E81" s="290">
        <f t="shared" ref="E81" si="7">E79/E80</f>
        <v>3.1618401545158261</v>
      </c>
      <c r="F81" s="290">
        <f t="shared" ref="F81" si="8">F79/F80</f>
        <v>2.6067124139094817</v>
      </c>
      <c r="G81" s="290">
        <f t="shared" ref="G81" si="9">G79/G80</f>
        <v>1.8765584673243119</v>
      </c>
      <c r="H81" s="290">
        <f t="shared" ref="H81" si="10">H79/H80</f>
        <v>2.1270506141757046</v>
      </c>
      <c r="I81" s="290">
        <f>I79/I80</f>
        <v>2.5517000041992688</v>
      </c>
    </row>
    <row r="83" spans="2:9">
      <c r="B83" t="str">
        <f>B80</f>
        <v>Average Total Asset</v>
      </c>
      <c r="C83">
        <f>C80</f>
        <v>4460.42</v>
      </c>
      <c r="D83">
        <f t="shared" ref="D83:I83" si="11">D80</f>
        <v>5733.75</v>
      </c>
      <c r="E83">
        <f t="shared" si="11"/>
        <v>6326.8600000000006</v>
      </c>
      <c r="F83">
        <f t="shared" si="11"/>
        <v>9540.83</v>
      </c>
      <c r="G83">
        <f t="shared" si="11"/>
        <v>12865.605</v>
      </c>
      <c r="H83">
        <f t="shared" si="11"/>
        <v>14563.014999999999</v>
      </c>
      <c r="I83">
        <f t="shared" si="11"/>
        <v>16788.635000000002</v>
      </c>
    </row>
    <row r="84" spans="2:9">
      <c r="B84" t="str">
        <f>B70</f>
        <v>Average Shareholder Equity</v>
      </c>
      <c r="C84">
        <f>C70</f>
        <v>2681.1099999999997</v>
      </c>
      <c r="D84">
        <f t="shared" ref="D84:I84" si="12">D70</f>
        <v>4255.415</v>
      </c>
      <c r="E84">
        <f t="shared" si="12"/>
        <v>5128.25</v>
      </c>
      <c r="F84">
        <f t="shared" si="12"/>
        <v>8333.5949999999993</v>
      </c>
      <c r="G84">
        <f t="shared" si="12"/>
        <v>11631.725</v>
      </c>
      <c r="H84">
        <f t="shared" si="12"/>
        <v>12930.675000000001</v>
      </c>
      <c r="I84">
        <f t="shared" si="12"/>
        <v>14878.170000000002</v>
      </c>
    </row>
    <row r="85" spans="2:9">
      <c r="B85" s="288" t="s">
        <v>8668</v>
      </c>
      <c r="C85" s="290">
        <f t="shared" ref="C85" si="13">C83/C84</f>
        <v>1.6636467731648461</v>
      </c>
      <c r="D85" s="290">
        <f t="shared" ref="D85" si="14">D83/D84</f>
        <v>1.3474008997947322</v>
      </c>
      <c r="E85" s="290">
        <f t="shared" ref="E85" si="15">E83/E84</f>
        <v>1.2337269048895823</v>
      </c>
      <c r="F85" s="290">
        <f t="shared" ref="F85" si="16">F83/F84</f>
        <v>1.1448636512813499</v>
      </c>
      <c r="G85" s="290">
        <f t="shared" ref="G85" si="17">G83/G84</f>
        <v>1.1060788490099276</v>
      </c>
      <c r="H85" s="290">
        <f t="shared" ref="H85" si="18">H83/H84</f>
        <v>1.1262378027442494</v>
      </c>
      <c r="I85" s="290">
        <f>I83/I84</f>
        <v>1.128407257075299</v>
      </c>
    </row>
    <row r="87" spans="2:9">
      <c r="B87" s="288" t="s">
        <v>8669</v>
      </c>
      <c r="C87" s="289">
        <f t="shared" ref="C87:H87" si="19">C85*C81*C77</f>
        <v>0.16825120938715701</v>
      </c>
      <c r="D87" s="289">
        <f t="shared" si="19"/>
        <v>0.16885074663693217</v>
      </c>
      <c r="E87" s="289">
        <f t="shared" si="19"/>
        <v>0.16655389265343956</v>
      </c>
      <c r="F87" s="289">
        <f t="shared" si="19"/>
        <v>0.14891412409650345</v>
      </c>
      <c r="G87" s="289">
        <f t="shared" si="19"/>
        <v>7.7804452907887567E-2</v>
      </c>
      <c r="H87" s="289">
        <f t="shared" si="19"/>
        <v>0.10662707089923774</v>
      </c>
      <c r="I87" s="289">
        <f>I85*I81*I77</f>
        <v>0.15116106349100708</v>
      </c>
    </row>
    <row r="89" spans="2:9">
      <c r="B89" s="312" t="s">
        <v>8670</v>
      </c>
      <c r="C89" s="312"/>
      <c r="D89" s="312"/>
      <c r="E89" s="312"/>
      <c r="F89" s="312"/>
      <c r="G89" s="312"/>
      <c r="H89" s="312"/>
      <c r="I89" s="312"/>
    </row>
    <row r="90" spans="2:9">
      <c r="C90" s="159">
        <f>C74</f>
        <v>42825</v>
      </c>
      <c r="D90" s="159">
        <f t="shared" ref="D90:I90" si="20">D74</f>
        <v>43190</v>
      </c>
      <c r="E90" s="159">
        <f t="shared" si="20"/>
        <v>43555</v>
      </c>
      <c r="F90" s="159">
        <f t="shared" si="20"/>
        <v>43921</v>
      </c>
      <c r="G90" s="159">
        <f t="shared" si="20"/>
        <v>44286</v>
      </c>
      <c r="H90" s="159">
        <f t="shared" si="20"/>
        <v>44651</v>
      </c>
      <c r="I90" s="159">
        <f t="shared" si="20"/>
        <v>45016</v>
      </c>
    </row>
    <row r="91" spans="2:9">
      <c r="B91" t="s">
        <v>96</v>
      </c>
      <c r="C91">
        <f>C75</f>
        <v>451.10000000000059</v>
      </c>
      <c r="D91">
        <f t="shared" ref="D91:I91" si="21">D75</f>
        <v>718.53000000000065</v>
      </c>
      <c r="E91">
        <f t="shared" si="21"/>
        <v>854.13000000000147</v>
      </c>
      <c r="F91">
        <f t="shared" si="21"/>
        <v>1240.9900000000005</v>
      </c>
      <c r="G91">
        <f t="shared" si="21"/>
        <v>904.99999999999841</v>
      </c>
      <c r="H91">
        <f t="shared" si="21"/>
        <v>1378.7600000000014</v>
      </c>
      <c r="I91">
        <f t="shared" si="21"/>
        <v>2248.9999999999973</v>
      </c>
    </row>
    <row r="92" spans="2:9">
      <c r="B92" t="str">
        <f>B83</f>
        <v>Average Total Asset</v>
      </c>
      <c r="C92">
        <f>C83</f>
        <v>4460.42</v>
      </c>
      <c r="D92">
        <f t="shared" ref="D92:I92" si="22">D83</f>
        <v>5733.75</v>
      </c>
      <c r="E92">
        <f t="shared" si="22"/>
        <v>6326.8600000000006</v>
      </c>
      <c r="F92">
        <f t="shared" si="22"/>
        <v>9540.83</v>
      </c>
      <c r="G92">
        <f t="shared" si="22"/>
        <v>12865.605</v>
      </c>
      <c r="H92">
        <f t="shared" si="22"/>
        <v>14563.014999999999</v>
      </c>
      <c r="I92">
        <f t="shared" si="22"/>
        <v>16788.635000000002</v>
      </c>
    </row>
    <row r="93" spans="2:9">
      <c r="B93" s="288" t="s">
        <v>8675</v>
      </c>
      <c r="C93" s="289">
        <f>C91/C92</f>
        <v>0.10113397393070621</v>
      </c>
      <c r="D93" s="289">
        <f t="shared" ref="D93" si="23">D91/D92</f>
        <v>0.12531589274035329</v>
      </c>
      <c r="E93" s="289">
        <f t="shared" ref="E93" si="24">E91/E92</f>
        <v>0.13500061641951955</v>
      </c>
      <c r="F93" s="289">
        <f t="shared" ref="F93" si="25">F91/F92</f>
        <v>0.13007149273176447</v>
      </c>
      <c r="G93" s="289">
        <f t="shared" ref="G93" si="26">G91/G92</f>
        <v>7.0342591739758722E-2</v>
      </c>
      <c r="H93" s="289">
        <f t="shared" ref="H93" si="27">H91/H92</f>
        <v>9.4675450104253919E-2</v>
      </c>
      <c r="I93" s="289">
        <f t="shared" ref="I93" si="28">I91/I92</f>
        <v>0.13395966974086918</v>
      </c>
    </row>
    <row r="95" spans="2:9">
      <c r="B95" s="312" t="s">
        <v>8672</v>
      </c>
      <c r="C95" s="312"/>
      <c r="D95" s="312"/>
      <c r="E95" s="312"/>
      <c r="F95" s="312"/>
      <c r="G95" s="312"/>
      <c r="H95" s="312"/>
      <c r="I95" s="312"/>
    </row>
    <row r="96" spans="2:9">
      <c r="C96" s="159">
        <f>C90</f>
        <v>42825</v>
      </c>
      <c r="D96" s="159">
        <f t="shared" ref="D96:I96" si="29">D90</f>
        <v>43190</v>
      </c>
      <c r="E96" s="159">
        <f t="shared" si="29"/>
        <v>43555</v>
      </c>
      <c r="F96" s="159">
        <f t="shared" si="29"/>
        <v>43921</v>
      </c>
      <c r="G96" s="159">
        <f t="shared" si="29"/>
        <v>44286</v>
      </c>
      <c r="H96" s="159">
        <f t="shared" si="29"/>
        <v>44651</v>
      </c>
      <c r="I96" s="159">
        <f t="shared" si="29"/>
        <v>45016</v>
      </c>
    </row>
    <row r="97" spans="2:9">
      <c r="B97" t="str">
        <f>B91</f>
        <v>Net Profit</v>
      </c>
      <c r="C97">
        <f>C91</f>
        <v>451.10000000000059</v>
      </c>
      <c r="D97">
        <f t="shared" ref="D97:I97" si="30">D91</f>
        <v>718.53000000000065</v>
      </c>
      <c r="E97">
        <f t="shared" si="30"/>
        <v>854.13000000000147</v>
      </c>
      <c r="F97">
        <f t="shared" si="30"/>
        <v>1240.9900000000005</v>
      </c>
      <c r="G97">
        <f t="shared" si="30"/>
        <v>904.99999999999841</v>
      </c>
      <c r="H97">
        <f t="shared" si="30"/>
        <v>1378.7600000000014</v>
      </c>
      <c r="I97">
        <f t="shared" si="30"/>
        <v>2248.9999999999973</v>
      </c>
    </row>
    <row r="98" spans="2:9">
      <c r="B98" t="s">
        <v>1</v>
      </c>
      <c r="C98">
        <f t="shared" ref="C98:H98" si="31">C76</f>
        <v>11897.7</v>
      </c>
      <c r="D98">
        <f t="shared" si="31"/>
        <v>15033.2</v>
      </c>
      <c r="E98">
        <f t="shared" si="31"/>
        <v>20004.52</v>
      </c>
      <c r="F98">
        <f t="shared" si="31"/>
        <v>24870.2</v>
      </c>
      <c r="G98">
        <f t="shared" si="31"/>
        <v>24143.06</v>
      </c>
      <c r="H98">
        <f t="shared" si="31"/>
        <v>30976.27</v>
      </c>
      <c r="I98">
        <f>I76</f>
        <v>42839.56</v>
      </c>
    </row>
    <row r="99" spans="2:9">
      <c r="B99" s="288" t="s">
        <v>8664</v>
      </c>
      <c r="C99" s="289">
        <f t="shared" ref="C99" si="32">C97/C98</f>
        <v>3.7914891113408518E-2</v>
      </c>
      <c r="D99" s="289">
        <f t="shared" ref="D99" si="33">D97/D98</f>
        <v>4.7796211052869693E-2</v>
      </c>
      <c r="E99" s="289">
        <f t="shared" ref="E99" si="34">E97/E98</f>
        <v>4.2696850511784408E-2</v>
      </c>
      <c r="F99" s="289">
        <f t="shared" ref="F99" si="35">F97/F98</f>
        <v>4.9898673914966524E-2</v>
      </c>
      <c r="G99" s="289">
        <f t="shared" ref="G99" si="36">G97/G98</f>
        <v>3.7484892138776045E-2</v>
      </c>
      <c r="H99" s="289">
        <f t="shared" ref="H99" si="37">H97/H98</f>
        <v>4.4510200873120014E-2</v>
      </c>
      <c r="I99" s="289">
        <f>I97/I98</f>
        <v>5.2498204930209305E-2</v>
      </c>
    </row>
    <row r="101" spans="2:9">
      <c r="B101" t="s">
        <v>1</v>
      </c>
      <c r="C101">
        <f t="shared" ref="C101:H101" si="38">C98</f>
        <v>11897.7</v>
      </c>
      <c r="D101">
        <f t="shared" si="38"/>
        <v>15033.2</v>
      </c>
      <c r="E101">
        <f t="shared" si="38"/>
        <v>20004.52</v>
      </c>
      <c r="F101">
        <f t="shared" si="38"/>
        <v>24870.2</v>
      </c>
      <c r="G101">
        <f t="shared" si="38"/>
        <v>24143.06</v>
      </c>
      <c r="H101">
        <f t="shared" si="38"/>
        <v>30976.27</v>
      </c>
      <c r="I101">
        <f>I98</f>
        <v>42839.56</v>
      </c>
    </row>
    <row r="102" spans="2:9">
      <c r="B102" t="s">
        <v>8665</v>
      </c>
      <c r="C102">
        <f t="shared" ref="C102:H102" si="39">C83</f>
        <v>4460.42</v>
      </c>
      <c r="D102">
        <f t="shared" si="39"/>
        <v>5733.75</v>
      </c>
      <c r="E102">
        <f t="shared" si="39"/>
        <v>6326.8600000000006</v>
      </c>
      <c r="F102">
        <f t="shared" si="39"/>
        <v>9540.83</v>
      </c>
      <c r="G102">
        <f t="shared" si="39"/>
        <v>12865.605</v>
      </c>
      <c r="H102">
        <f t="shared" si="39"/>
        <v>14563.014999999999</v>
      </c>
      <c r="I102">
        <f>I83</f>
        <v>16788.635000000002</v>
      </c>
    </row>
    <row r="103" spans="2:9">
      <c r="B103" s="288" t="s">
        <v>8667</v>
      </c>
      <c r="C103" s="290">
        <f t="shared" ref="C103" si="40">C101/C102</f>
        <v>2.6673945502889862</v>
      </c>
      <c r="D103" s="290">
        <f t="shared" ref="D103" si="41">D101/D102</f>
        <v>2.6218792238936124</v>
      </c>
      <c r="E103" s="290">
        <f t="shared" ref="E103" si="42">E101/E102</f>
        <v>3.1618401545158261</v>
      </c>
      <c r="F103" s="290">
        <f t="shared" ref="F103" si="43">F101/F102</f>
        <v>2.6067124139094817</v>
      </c>
      <c r="G103" s="290">
        <f t="shared" ref="G103" si="44">G101/G102</f>
        <v>1.8765584673243119</v>
      </c>
      <c r="H103" s="290">
        <f t="shared" ref="H103" si="45">H101/H102</f>
        <v>2.1270506141757046</v>
      </c>
      <c r="I103" s="290">
        <f>I101/I102</f>
        <v>2.5517000041992688</v>
      </c>
    </row>
    <row r="105" spans="2:9">
      <c r="B105" s="288" t="s">
        <v>8673</v>
      </c>
      <c r="C105" s="289">
        <f>C99*C103</f>
        <v>0.10113397393070619</v>
      </c>
      <c r="D105" s="289">
        <f t="shared" ref="D105:I105" si="46">D99*D103</f>
        <v>0.12531589274035329</v>
      </c>
      <c r="E105" s="289">
        <f t="shared" si="46"/>
        <v>0.13500061641951955</v>
      </c>
      <c r="F105" s="289">
        <f t="shared" si="46"/>
        <v>0.13007149273176447</v>
      </c>
      <c r="G105" s="289">
        <f t="shared" si="46"/>
        <v>7.0342591739758722E-2</v>
      </c>
      <c r="H105" s="289">
        <f t="shared" si="46"/>
        <v>9.4675450104253905E-2</v>
      </c>
      <c r="I105" s="289">
        <f t="shared" si="46"/>
        <v>0.13395966974086915</v>
      </c>
    </row>
    <row r="116" spans="2:9" ht="20" customHeight="1"/>
    <row r="117" spans="2:9" ht="7.5" customHeight="1">
      <c r="B117" s="291"/>
      <c r="C117" s="291"/>
      <c r="D117" s="291"/>
      <c r="E117" s="291"/>
      <c r="F117" s="291"/>
      <c r="G117" s="291"/>
      <c r="H117" s="291"/>
      <c r="I117" s="291"/>
    </row>
  </sheetData>
  <mergeCells count="5">
    <mergeCell ref="B8:I11"/>
    <mergeCell ref="B67:I67"/>
    <mergeCell ref="B73:I73"/>
    <mergeCell ref="B89:I89"/>
    <mergeCell ref="B95:I95"/>
  </mergeCells>
  <pageMargins left="0.39370078740157483" right="0.23622047244094491" top="0.39370078740157483" bottom="0.19685039370078741" header="0.19685039370078741" footer="0"/>
  <pageSetup paperSize="9" scale="95" orientation="portrait" r:id="rId1"/>
  <headerFooter>
    <oddFooter>&amp;RPage &amp;P</oddFooter>
  </headerFooter>
  <colBreaks count="1" manualBreakCount="1">
    <brk id="9" max="117"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831F5-1C0E-4C0A-BE46-58B66A3801E6}">
  <dimension ref="A1:I108"/>
  <sheetViews>
    <sheetView showGridLines="0" topLeftCell="A59" zoomScale="85" zoomScaleNormal="85" workbookViewId="0">
      <selection activeCell="I24" sqref="I24"/>
    </sheetView>
  </sheetViews>
  <sheetFormatPr defaultRowHeight="14.5"/>
  <cols>
    <col min="1" max="1" width="1.81640625" style="271" customWidth="1"/>
    <col min="2" max="2" width="35.6328125" customWidth="1"/>
    <col min="3" max="6" width="12.7265625" bestFit="1" customWidth="1"/>
    <col min="7" max="7" width="11.6328125" bestFit="1" customWidth="1"/>
    <col min="8" max="9" width="12.7265625" bestFit="1" customWidth="1"/>
  </cols>
  <sheetData>
    <row r="1" spans="2:9" ht="7.5" customHeight="1">
      <c r="B1" s="291"/>
      <c r="C1" s="291"/>
      <c r="D1" s="291"/>
      <c r="E1" s="291"/>
      <c r="F1" s="291"/>
      <c r="G1" s="291"/>
      <c r="H1" s="291"/>
      <c r="I1" s="291"/>
    </row>
    <row r="2" spans="2:9" ht="35.5" customHeight="1">
      <c r="B2" s="272" t="s">
        <v>8644</v>
      </c>
      <c r="C2" s="273"/>
      <c r="D2" s="273"/>
      <c r="E2" s="273"/>
    </row>
    <row r="3" spans="2:9">
      <c r="B3" s="7" t="str">
        <f>CONCATENATE(" ","(",VLOOKUP(B2,'[6]List of Stocks'!A1:C5441,3,1)," | ","BSE Code: ",VLOOKUP(B2,'[6]List of Stocks'!A1:B5441,2,1),")")</f>
        <v xml:space="preserve"> (AVANTIFEED | BSE Code: 512573)</v>
      </c>
    </row>
    <row r="4" spans="2:9" ht="21.5" customHeight="1">
      <c r="B4" s="274" t="s">
        <v>8645</v>
      </c>
    </row>
    <row r="5" spans="2:9">
      <c r="B5" s="7" t="s">
        <v>8646</v>
      </c>
    </row>
    <row r="6" spans="2:9" ht="6" customHeight="1" thickBot="1">
      <c r="B6" s="275"/>
      <c r="C6" s="275"/>
      <c r="D6" s="275"/>
      <c r="E6" s="275"/>
      <c r="F6" s="275"/>
      <c r="G6" s="275"/>
      <c r="H6" s="275"/>
      <c r="I6" s="275"/>
    </row>
    <row r="7" spans="2:9" ht="26.5" thickTop="1">
      <c r="B7" s="313" t="s">
        <v>8677</v>
      </c>
      <c r="C7" s="313"/>
      <c r="D7" s="313"/>
      <c r="E7" s="313"/>
      <c r="F7" s="313"/>
      <c r="G7" s="313"/>
      <c r="H7" s="313"/>
    </row>
    <row r="8" spans="2:9" ht="14.5" customHeight="1">
      <c r="B8" s="311" t="s">
        <v>8648</v>
      </c>
      <c r="C8" s="311"/>
      <c r="D8" s="311"/>
      <c r="E8" s="311"/>
      <c r="F8" s="311"/>
      <c r="G8" s="311"/>
      <c r="H8" s="311"/>
      <c r="I8" s="311"/>
    </row>
    <row r="9" spans="2:9" ht="14.5" customHeight="1">
      <c r="B9" s="311"/>
      <c r="C9" s="311"/>
      <c r="D9" s="311"/>
      <c r="E9" s="311"/>
      <c r="F9" s="311"/>
      <c r="G9" s="311"/>
      <c r="H9" s="311"/>
      <c r="I9" s="311"/>
    </row>
    <row r="10" spans="2:9" ht="14.5" customHeight="1">
      <c r="B10" s="311"/>
      <c r="C10" s="311"/>
      <c r="D10" s="311"/>
      <c r="E10" s="311"/>
      <c r="F10" s="311"/>
      <c r="G10" s="311"/>
      <c r="H10" s="311"/>
      <c r="I10" s="311"/>
    </row>
    <row r="11" spans="2:9" ht="35" customHeight="1">
      <c r="B11" s="311"/>
      <c r="C11" s="311"/>
      <c r="D11" s="311"/>
      <c r="E11" s="311"/>
      <c r="F11" s="311"/>
      <c r="G11" s="311"/>
      <c r="H11" s="311"/>
      <c r="I11" s="311"/>
    </row>
    <row r="12" spans="2:9" ht="12.5" customHeight="1">
      <c r="B12" s="293"/>
      <c r="C12" s="293"/>
      <c r="D12" s="293"/>
      <c r="E12" s="293"/>
      <c r="F12" s="293"/>
      <c r="G12" s="293"/>
      <c r="H12" s="293"/>
      <c r="I12" s="293"/>
    </row>
    <row r="13" spans="2:9" ht="11.5" hidden="1" customHeight="1">
      <c r="B13" s="293"/>
      <c r="C13" s="293"/>
      <c r="D13" s="293"/>
      <c r="E13" s="293"/>
      <c r="F13" s="293"/>
      <c r="G13" s="293"/>
      <c r="H13" s="293"/>
      <c r="I13" s="293"/>
    </row>
    <row r="14" spans="2:9" ht="6" hidden="1" customHeight="1">
      <c r="B14" s="311"/>
      <c r="C14" s="311"/>
      <c r="D14" s="311"/>
      <c r="E14" s="311"/>
      <c r="F14" s="311"/>
      <c r="G14" s="311"/>
      <c r="H14" s="311"/>
      <c r="I14" s="311"/>
    </row>
    <row r="21" ht="22.5" customHeight="1"/>
    <row r="45" spans="1:1" ht="15" customHeight="1"/>
    <row r="46" spans="1:1" s="152" customFormat="1" ht="7.5" customHeight="1">
      <c r="A46" s="292"/>
    </row>
    <row r="47" spans="1:1" s="152" customFormat="1" ht="7.5" customHeight="1">
      <c r="A47" s="292"/>
    </row>
    <row r="48" spans="1:1" s="152" customFormat="1" ht="7.5" customHeight="1">
      <c r="A48" s="292"/>
    </row>
    <row r="49" spans="1:9" s="152" customFormat="1" ht="7.5" customHeight="1">
      <c r="A49" s="292"/>
    </row>
    <row r="50" spans="1:9" s="152" customFormat="1" ht="7.5" customHeight="1">
      <c r="A50" s="292"/>
    </row>
    <row r="51" spans="1:9" s="152" customFormat="1" ht="7.5" customHeight="1">
      <c r="A51" s="292"/>
    </row>
    <row r="52" spans="1:9" s="152" customFormat="1" ht="7.5" customHeight="1">
      <c r="A52" s="292"/>
    </row>
    <row r="53" spans="1:9" s="152" customFormat="1" ht="7.5" customHeight="1">
      <c r="A53" s="292"/>
    </row>
    <row r="54" spans="1:9" s="152" customFormat="1" ht="67" customHeight="1">
      <c r="A54" s="292"/>
    </row>
    <row r="55" spans="1:9" s="152" customFormat="1" ht="45" customHeight="1">
      <c r="A55" s="292"/>
    </row>
    <row r="56" spans="1:9" s="152" customFormat="1" ht="7.5" customHeight="1">
      <c r="A56" s="292"/>
    </row>
    <row r="57" spans="1:9" s="152" customFormat="1" ht="7.5" customHeight="1">
      <c r="A57" s="292"/>
      <c r="B57" s="291"/>
      <c r="C57" s="291"/>
      <c r="D57" s="291"/>
      <c r="E57" s="291"/>
      <c r="F57" s="291"/>
      <c r="G57" s="291"/>
      <c r="H57" s="291"/>
      <c r="I57" s="291"/>
    </row>
    <row r="58" spans="1:9" s="152" customFormat="1" ht="7.5" customHeight="1">
      <c r="A58" s="292"/>
    </row>
    <row r="59" spans="1:9" s="152" customFormat="1" ht="7.5" customHeight="1">
      <c r="A59" s="292"/>
    </row>
    <row r="60" spans="1:9" s="152" customFormat="1" ht="7.5" customHeight="1">
      <c r="A60" s="292"/>
    </row>
    <row r="61" spans="1:9" s="152" customFormat="1" ht="7.5" customHeight="1">
      <c r="A61" s="292"/>
    </row>
    <row r="62" spans="1:9" s="152" customFormat="1" ht="7.5" customHeight="1">
      <c r="A62" s="292"/>
    </row>
    <row r="63" spans="1:9" s="152" customFormat="1" ht="7.5" customHeight="1">
      <c r="A63" s="292"/>
    </row>
    <row r="64" spans="1:9" s="152" customFormat="1" ht="7.5" customHeight="1">
      <c r="A64" s="292"/>
    </row>
    <row r="65" spans="1:9" s="152" customFormat="1" ht="7.5" customHeight="1">
      <c r="A65" s="292"/>
    </row>
    <row r="66" spans="1:9" s="152" customFormat="1" ht="7.5" customHeight="1">
      <c r="A66" s="292"/>
      <c r="B66" s="291"/>
      <c r="C66" s="291"/>
      <c r="D66" s="291"/>
      <c r="E66" s="291"/>
      <c r="F66" s="291"/>
      <c r="G66" s="291"/>
      <c r="H66" s="291"/>
      <c r="I66" s="291"/>
    </row>
    <row r="67" spans="1:9" s="276" customFormat="1" ht="15" customHeight="1"/>
    <row r="68" spans="1:9" s="276" customFormat="1" ht="15" customHeight="1">
      <c r="B68" s="276" t="s">
        <v>8678</v>
      </c>
    </row>
    <row r="69" spans="1:9" s="276" customFormat="1" ht="15" customHeight="1"/>
    <row r="70" spans="1:9">
      <c r="B70" s="312" t="s">
        <v>8679</v>
      </c>
      <c r="C70" s="312"/>
      <c r="D70" s="312"/>
      <c r="E70" s="312"/>
      <c r="F70" s="312"/>
      <c r="G70" s="312"/>
      <c r="H70" s="312"/>
      <c r="I70" s="312"/>
    </row>
    <row r="71" spans="1:9">
      <c r="C71" s="159">
        <f>'Historical FS'!F3</f>
        <v>42825</v>
      </c>
      <c r="D71" s="159">
        <f>'Historical FS'!G3</f>
        <v>43190</v>
      </c>
      <c r="E71" s="159">
        <f>'Historical FS'!H3</f>
        <v>43555</v>
      </c>
      <c r="F71" s="159">
        <f>'Historical FS'!I3</f>
        <v>43921</v>
      </c>
      <c r="G71" s="159">
        <f>'Historical FS'!J3</f>
        <v>44286</v>
      </c>
      <c r="H71" s="159">
        <f>'Historical FS'!K3</f>
        <v>44651</v>
      </c>
      <c r="I71" s="159">
        <f>'Historical FS'!L3</f>
        <v>45016</v>
      </c>
    </row>
    <row r="72" spans="1:9">
      <c r="B72" t="s">
        <v>8680</v>
      </c>
      <c r="C72">
        <f>'Data Sheet 2'!E65-'Data Sheet 2'!E60</f>
        <v>2582.77</v>
      </c>
      <c r="D72">
        <f>'Data Sheet 2'!F65-'Data Sheet 2'!F60</f>
        <v>1493.08</v>
      </c>
      <c r="E72">
        <f>'Data Sheet 2'!G65-'Data Sheet 2'!G60</f>
        <v>1493.8600000000001</v>
      </c>
      <c r="F72">
        <f>'Data Sheet 2'!H65-'Data Sheet 2'!H60</f>
        <v>5085.82</v>
      </c>
      <c r="G72">
        <f>'Data Sheet 2'!I65-'Data Sheet 2'!I60</f>
        <v>4545.08</v>
      </c>
      <c r="H72">
        <f>'Data Sheet 2'!J65-'Data Sheet 2'!J60</f>
        <v>3929.28</v>
      </c>
      <c r="I72">
        <f>'Data Sheet 2'!K65-'Data Sheet 2'!K60</f>
        <v>4349.84</v>
      </c>
    </row>
    <row r="73" spans="1:9">
      <c r="B73" t="s">
        <v>8681</v>
      </c>
      <c r="C73">
        <f>'Data Sheet 2'!E66</f>
        <v>5819.28</v>
      </c>
      <c r="D73">
        <f>'Data Sheet 2'!F66</f>
        <v>5648.22</v>
      </c>
      <c r="E73">
        <f>'Data Sheet 2'!G66</f>
        <v>7005.5</v>
      </c>
      <c r="F73">
        <f>'Data Sheet 2'!H66</f>
        <v>12076.16</v>
      </c>
      <c r="G73">
        <f>'Data Sheet 2'!I66</f>
        <v>13655.05</v>
      </c>
      <c r="H73">
        <f>'Data Sheet 2'!J66</f>
        <v>15470.98</v>
      </c>
      <c r="I73">
        <f>'Data Sheet 2'!K66</f>
        <v>18106.29</v>
      </c>
    </row>
    <row r="74" spans="1:9">
      <c r="B74" s="288" t="s">
        <v>8687</v>
      </c>
      <c r="C74" s="289">
        <f>C72/C73</f>
        <v>0.44382982087131057</v>
      </c>
      <c r="D74" s="289">
        <f t="shared" ref="D74:I74" si="0">D72/D73</f>
        <v>0.26434522734596028</v>
      </c>
      <c r="E74" s="289">
        <f t="shared" si="0"/>
        <v>0.2132410249090001</v>
      </c>
      <c r="F74" s="289">
        <f t="shared" si="0"/>
        <v>0.42114546345858284</v>
      </c>
      <c r="G74" s="289">
        <f t="shared" si="0"/>
        <v>0.33284975155711627</v>
      </c>
      <c r="H74" s="289">
        <f t="shared" si="0"/>
        <v>0.25397744680686035</v>
      </c>
      <c r="I74" s="289">
        <f t="shared" si="0"/>
        <v>0.24023916550546798</v>
      </c>
    </row>
    <row r="76" spans="1:9">
      <c r="B76" s="312" t="s">
        <v>8682</v>
      </c>
      <c r="C76" s="312"/>
      <c r="D76" s="312"/>
      <c r="E76" s="312"/>
      <c r="F76" s="312"/>
      <c r="G76" s="312"/>
      <c r="H76" s="312"/>
      <c r="I76" s="312"/>
    </row>
    <row r="77" spans="1:9">
      <c r="C77" s="159">
        <f>C71</f>
        <v>42825</v>
      </c>
      <c r="D77" s="159">
        <f t="shared" ref="D77:I77" si="1">D71</f>
        <v>43190</v>
      </c>
      <c r="E77" s="159">
        <f t="shared" si="1"/>
        <v>43555</v>
      </c>
      <c r="F77" s="159">
        <f t="shared" si="1"/>
        <v>43921</v>
      </c>
      <c r="G77" s="159">
        <f t="shared" si="1"/>
        <v>44286</v>
      </c>
      <c r="H77" s="159">
        <f t="shared" si="1"/>
        <v>44651</v>
      </c>
      <c r="I77" s="159">
        <f t="shared" si="1"/>
        <v>45016</v>
      </c>
    </row>
    <row r="78" spans="1:9">
      <c r="B78" t="s">
        <v>102</v>
      </c>
      <c r="C78">
        <f>'Historical FS'!F36*'Historical FS'!F38</f>
        <v>451.10000000000059</v>
      </c>
      <c r="D78">
        <f>'Historical FS'!G36*'Historical FS'!G38</f>
        <v>718.53000000000065</v>
      </c>
      <c r="E78">
        <f>'Historical FS'!H36*'Historical FS'!H38</f>
        <v>854.13000000000147</v>
      </c>
      <c r="F78">
        <f>'Historical FS'!I36*'Historical FS'!I38</f>
        <v>1240.9900000000005</v>
      </c>
      <c r="G78">
        <f>'Historical FS'!J36*'Historical FS'!J38</f>
        <v>904.99999999999841</v>
      </c>
      <c r="H78">
        <f>'Historical FS'!K36*'Historical FS'!K38</f>
        <v>1378.7600000000014</v>
      </c>
      <c r="I78">
        <f>'Historical FS'!L36*'Historical FS'!L38</f>
        <v>2248.9999999999973</v>
      </c>
    </row>
    <row r="79" spans="1:9">
      <c r="B79" t="s">
        <v>8681</v>
      </c>
      <c r="C79">
        <f>C73</f>
        <v>5819.28</v>
      </c>
      <c r="D79">
        <f t="shared" ref="D79:I79" si="2">D73</f>
        <v>5648.22</v>
      </c>
      <c r="E79">
        <f t="shared" si="2"/>
        <v>7005.5</v>
      </c>
      <c r="F79">
        <f t="shared" si="2"/>
        <v>12076.16</v>
      </c>
      <c r="G79">
        <f t="shared" si="2"/>
        <v>13655.05</v>
      </c>
      <c r="H79">
        <f t="shared" si="2"/>
        <v>15470.98</v>
      </c>
      <c r="I79">
        <f t="shared" si="2"/>
        <v>18106.29</v>
      </c>
    </row>
    <row r="80" spans="1:9">
      <c r="B80" s="288" t="s">
        <v>8688</v>
      </c>
      <c r="C80" s="289">
        <f t="shared" ref="C80:H80" si="3">C78/C79</f>
        <v>7.7518180943347045E-2</v>
      </c>
      <c r="D80" s="289">
        <f t="shared" si="3"/>
        <v>0.12721352921805465</v>
      </c>
      <c r="E80" s="289">
        <f t="shared" si="3"/>
        <v>0.12192277496252965</v>
      </c>
      <c r="F80" s="289">
        <f t="shared" si="3"/>
        <v>0.10276362684826969</v>
      </c>
      <c r="G80" s="289">
        <f t="shared" si="3"/>
        <v>6.6275846664786905E-2</v>
      </c>
      <c r="H80" s="289">
        <f t="shared" si="3"/>
        <v>8.9119112040737011E-2</v>
      </c>
      <c r="I80" s="289">
        <f>I78/I79</f>
        <v>0.12421097861571848</v>
      </c>
    </row>
    <row r="82" spans="2:9">
      <c r="B82" s="314" t="s">
        <v>8683</v>
      </c>
      <c r="C82" s="314"/>
      <c r="D82" s="314"/>
      <c r="E82" s="314"/>
      <c r="F82" s="314"/>
      <c r="G82" s="314"/>
      <c r="H82" s="314"/>
      <c r="I82" s="314"/>
    </row>
    <row r="83" spans="2:9">
      <c r="B83" s="294"/>
      <c r="C83" s="159">
        <f>C77</f>
        <v>42825</v>
      </c>
      <c r="D83" s="159">
        <f t="shared" ref="D83:I83" si="4">D77</f>
        <v>43190</v>
      </c>
      <c r="E83" s="159">
        <f t="shared" si="4"/>
        <v>43555</v>
      </c>
      <c r="F83" s="159">
        <f t="shared" si="4"/>
        <v>43921</v>
      </c>
      <c r="G83" s="159">
        <f t="shared" si="4"/>
        <v>44286</v>
      </c>
      <c r="H83" s="159">
        <f t="shared" si="4"/>
        <v>44651</v>
      </c>
      <c r="I83" s="159">
        <f t="shared" si="4"/>
        <v>45016</v>
      </c>
    </row>
    <row r="84" spans="2:9">
      <c r="B84" t="s">
        <v>285</v>
      </c>
      <c r="C84">
        <f>'Historical FS'!F18-'Historical FS'!F24</f>
        <v>841.36000000000058</v>
      </c>
      <c r="D84">
        <f>'Historical FS'!G18-'Historical FS'!G24</f>
        <v>1193.8600000000006</v>
      </c>
      <c r="E84">
        <f>'Historical FS'!H18-'Historical FS'!H24</f>
        <v>1420.8200000000015</v>
      </c>
      <c r="F84">
        <f>'Historical FS'!I18-'Historical FS'!I24</f>
        <v>1753.9000000000003</v>
      </c>
      <c r="G84">
        <f>'Historical FS'!J18-'Historical FS'!J24</f>
        <v>1330.6699999999983</v>
      </c>
      <c r="H84">
        <f>'Historical FS'!K18-'Historical FS'!K24</f>
        <v>2004.2700000000013</v>
      </c>
      <c r="I84">
        <f>'Historical FS'!L18-'Historical FS'!L24</f>
        <v>2998.1599999999971</v>
      </c>
    </row>
    <row r="85" spans="2:9">
      <c r="B85" t="s">
        <v>8681</v>
      </c>
      <c r="C85">
        <f>C79</f>
        <v>5819.28</v>
      </c>
      <c r="D85">
        <f t="shared" ref="D85:I85" si="5">D79</f>
        <v>5648.22</v>
      </c>
      <c r="E85">
        <f t="shared" si="5"/>
        <v>7005.5</v>
      </c>
      <c r="F85">
        <f t="shared" si="5"/>
        <v>12076.16</v>
      </c>
      <c r="G85">
        <f t="shared" si="5"/>
        <v>13655.05</v>
      </c>
      <c r="H85">
        <f t="shared" si="5"/>
        <v>15470.98</v>
      </c>
      <c r="I85">
        <f t="shared" si="5"/>
        <v>18106.29</v>
      </c>
    </row>
    <row r="86" spans="2:9">
      <c r="B86" s="288" t="s">
        <v>8689</v>
      </c>
      <c r="C86" s="289">
        <f t="shared" ref="C86:I86" si="6">C84/C85</f>
        <v>0.14458146024937804</v>
      </c>
      <c r="D86" s="289">
        <f t="shared" si="6"/>
        <v>0.21136924553222086</v>
      </c>
      <c r="E86" s="289">
        <f t="shared" si="6"/>
        <v>0.20281493112554444</v>
      </c>
      <c r="F86" s="289">
        <f t="shared" si="6"/>
        <v>0.14523656526577988</v>
      </c>
      <c r="G86" s="289">
        <f t="shared" si="6"/>
        <v>9.7448929150753621E-2</v>
      </c>
      <c r="H86" s="289">
        <f t="shared" si="6"/>
        <v>0.12955029351728212</v>
      </c>
      <c r="I86" s="289">
        <f t="shared" si="6"/>
        <v>0.16558665524522123</v>
      </c>
    </row>
    <row r="88" spans="2:9">
      <c r="B88" s="314" t="s">
        <v>8684</v>
      </c>
      <c r="C88" s="314"/>
      <c r="D88" s="314"/>
      <c r="E88" s="314"/>
      <c r="F88" s="314"/>
      <c r="G88" s="314"/>
      <c r="H88" s="314"/>
      <c r="I88" s="314"/>
    </row>
    <row r="89" spans="2:9">
      <c r="C89" s="159">
        <f>C83</f>
        <v>42825</v>
      </c>
      <c r="D89" s="159">
        <f t="shared" ref="D89:I89" si="7">D83</f>
        <v>43190</v>
      </c>
      <c r="E89" s="159">
        <f t="shared" si="7"/>
        <v>43555</v>
      </c>
      <c r="F89" s="159">
        <f t="shared" si="7"/>
        <v>43921</v>
      </c>
      <c r="G89" s="159">
        <f t="shared" si="7"/>
        <v>44286</v>
      </c>
      <c r="H89" s="159">
        <f t="shared" si="7"/>
        <v>44651</v>
      </c>
      <c r="I89" s="159">
        <f t="shared" si="7"/>
        <v>45016</v>
      </c>
    </row>
    <row r="90" spans="2:9">
      <c r="B90" t="s">
        <v>73</v>
      </c>
      <c r="C90">
        <f>('Data Sheet 2'!E70*'Data Sheet 2'!E90)/10000000</f>
        <v>39807.228939510002</v>
      </c>
      <c r="D90">
        <f>('Data Sheet 2'!F70*'Data Sheet 2'!F90)/10000000</f>
        <v>82678.712705279991</v>
      </c>
      <c r="E90">
        <f>('Data Sheet 2'!G70*'Data Sheet 2'!G90)/10000000</f>
        <v>91809.068735459994</v>
      </c>
      <c r="F90">
        <f>('Data Sheet 2'!H70*'Data Sheet 2'!H90)/10000000</f>
        <v>141700.71365625001</v>
      </c>
      <c r="G90">
        <f>('Data Sheet 2'!I70*'Data Sheet 2'!I90)/10000000</f>
        <v>185202.02303035499</v>
      </c>
      <c r="H90">
        <f>('Data Sheet 2'!J70*'Data Sheet 2'!J90)/10000000</f>
        <v>259326.88092148502</v>
      </c>
      <c r="I90">
        <f>('Data Sheet 2'!K70*'Data Sheet 2'!K90)/10000000</f>
        <v>220311.41128255503</v>
      </c>
    </row>
    <row r="91" spans="2:9">
      <c r="B91" t="s">
        <v>8685</v>
      </c>
      <c r="C91">
        <f>'Data Sheet 2'!E59</f>
        <v>1497.32</v>
      </c>
      <c r="D91">
        <f>'Data Sheet 2'!F59</f>
        <v>439.25</v>
      </c>
      <c r="E91">
        <f>'Data Sheet 2'!G59</f>
        <v>700.15</v>
      </c>
      <c r="F91">
        <f>'Data Sheet 2'!H59</f>
        <v>333.19</v>
      </c>
      <c r="G91">
        <f>'Data Sheet 2'!I59</f>
        <v>392.71</v>
      </c>
      <c r="H91">
        <f>'Data Sheet 2'!J59</f>
        <v>646.94000000000005</v>
      </c>
      <c r="I91">
        <f>'Data Sheet 2'!K59</f>
        <v>642.98</v>
      </c>
    </row>
    <row r="92" spans="2:9">
      <c r="B92" s="288" t="s">
        <v>8690</v>
      </c>
      <c r="C92" s="289">
        <f t="shared" ref="C92:H92" si="8">C90/C91</f>
        <v>26.585652325160957</v>
      </c>
      <c r="D92" s="289">
        <f t="shared" si="8"/>
        <v>188.22700672801363</v>
      </c>
      <c r="E92" s="289">
        <f t="shared" si="8"/>
        <v>131.12771368343925</v>
      </c>
      <c r="F92" s="289">
        <f t="shared" si="8"/>
        <v>425.28501352456561</v>
      </c>
      <c r="G92" s="289">
        <f t="shared" si="8"/>
        <v>471.59996697398844</v>
      </c>
      <c r="H92" s="289">
        <f t="shared" si="8"/>
        <v>400.85151779374439</v>
      </c>
      <c r="I92" s="289">
        <f>I90/I91</f>
        <v>342.6411572405907</v>
      </c>
    </row>
    <row r="94" spans="2:9">
      <c r="B94" s="312" t="s">
        <v>8686</v>
      </c>
      <c r="C94" s="312"/>
      <c r="D94" s="312"/>
      <c r="E94" s="312"/>
      <c r="F94" s="312"/>
      <c r="G94" s="312"/>
      <c r="H94" s="312"/>
      <c r="I94" s="312"/>
    </row>
    <row r="95" spans="2:9">
      <c r="C95" s="159">
        <f t="shared" ref="C95:I95" si="9">C77</f>
        <v>42825</v>
      </c>
      <c r="D95" s="159">
        <f t="shared" si="9"/>
        <v>43190</v>
      </c>
      <c r="E95" s="159">
        <f t="shared" si="9"/>
        <v>43555</v>
      </c>
      <c r="F95" s="159">
        <f t="shared" si="9"/>
        <v>43921</v>
      </c>
      <c r="G95" s="159">
        <f t="shared" si="9"/>
        <v>44286</v>
      </c>
      <c r="H95" s="159">
        <f t="shared" si="9"/>
        <v>44651</v>
      </c>
      <c r="I95" s="159">
        <f t="shared" si="9"/>
        <v>45016</v>
      </c>
    </row>
    <row r="96" spans="2:9">
      <c r="B96" t="s">
        <v>85</v>
      </c>
      <c r="C96">
        <f>'Data Sheet 2'!E17</f>
        <v>11897.7</v>
      </c>
      <c r="D96">
        <f>'Data Sheet 2'!F17</f>
        <v>15033.2</v>
      </c>
      <c r="E96">
        <f>'Data Sheet 2'!G17</f>
        <v>20004.52</v>
      </c>
      <c r="F96">
        <f>'Data Sheet 2'!H17</f>
        <v>24870.2</v>
      </c>
      <c r="G96">
        <f>'Data Sheet 2'!I17</f>
        <v>24143.06</v>
      </c>
      <c r="H96">
        <f>'Data Sheet 2'!J17</f>
        <v>30976.27</v>
      </c>
      <c r="I96">
        <f>'Data Sheet 2'!K17</f>
        <v>42839.56</v>
      </c>
    </row>
    <row r="97" spans="2:9">
      <c r="B97" t="s">
        <v>118</v>
      </c>
      <c r="C97">
        <f>C85</f>
        <v>5819.28</v>
      </c>
      <c r="D97">
        <f t="shared" ref="D97:I97" si="10">D85</f>
        <v>5648.22</v>
      </c>
      <c r="E97">
        <f t="shared" si="10"/>
        <v>7005.5</v>
      </c>
      <c r="F97">
        <f t="shared" si="10"/>
        <v>12076.16</v>
      </c>
      <c r="G97">
        <f t="shared" si="10"/>
        <v>13655.05</v>
      </c>
      <c r="H97">
        <f t="shared" si="10"/>
        <v>15470.98</v>
      </c>
      <c r="I97">
        <f t="shared" si="10"/>
        <v>18106.29</v>
      </c>
    </row>
    <row r="98" spans="2:9">
      <c r="B98" s="288" t="s">
        <v>8691</v>
      </c>
      <c r="C98" s="289">
        <f>C96/C97</f>
        <v>2.0445312822204813</v>
      </c>
      <c r="D98" s="289">
        <f t="shared" ref="D98:I98" si="11">D96/D97</f>
        <v>2.6615818788928194</v>
      </c>
      <c r="E98" s="289">
        <f t="shared" si="11"/>
        <v>2.8555449289843695</v>
      </c>
      <c r="F98" s="289">
        <f t="shared" si="11"/>
        <v>2.0594460490752029</v>
      </c>
      <c r="G98" s="289">
        <f t="shared" si="11"/>
        <v>1.768068223843926</v>
      </c>
      <c r="H98" s="289">
        <f t="shared" si="11"/>
        <v>2.0022177004947328</v>
      </c>
      <c r="I98" s="289">
        <f t="shared" si="11"/>
        <v>2.3660043001630924</v>
      </c>
    </row>
    <row r="100" spans="2:9">
      <c r="B100" s="312" t="s">
        <v>8692</v>
      </c>
      <c r="C100" s="312"/>
      <c r="D100" s="312"/>
      <c r="E100" s="312"/>
      <c r="F100" s="312"/>
      <c r="G100" s="312"/>
      <c r="H100" s="312"/>
      <c r="I100" s="312"/>
    </row>
    <row r="101" spans="2:9">
      <c r="C101" s="159">
        <f>C95</f>
        <v>42825</v>
      </c>
      <c r="D101" s="159">
        <f t="shared" ref="D101:I101" si="12">D95</f>
        <v>43190</v>
      </c>
      <c r="E101" s="159">
        <f t="shared" si="12"/>
        <v>43555</v>
      </c>
      <c r="F101" s="159">
        <f t="shared" si="12"/>
        <v>43921</v>
      </c>
      <c r="G101" s="159">
        <f t="shared" si="12"/>
        <v>44286</v>
      </c>
      <c r="H101" s="159">
        <f t="shared" si="12"/>
        <v>44651</v>
      </c>
      <c r="I101" s="159">
        <f t="shared" si="12"/>
        <v>45016</v>
      </c>
    </row>
    <row r="102" spans="2:9">
      <c r="B102" s="288" t="s">
        <v>8693</v>
      </c>
      <c r="C102" s="295">
        <f>(C74*1.2)+(C80*1.4)+(3.3*C86)+(C92*0.6)+(C98*1)</f>
        <v>19.114162734506262</v>
      </c>
      <c r="D102" s="295">
        <f t="shared" ref="D102:I102" si="13">(D74*1.2)+(D80*1.4)+(3.3*D86)+(D92*0.6)+(D98*1)</f>
        <v>116.79061763967775</v>
      </c>
      <c r="E102" s="295">
        <f t="shared" si="13"/>
        <v>82.628043526600564</v>
      </c>
      <c r="F102" s="295">
        <f t="shared" si="13"/>
        <v>258.35897846292949</v>
      </c>
      <c r="G102" s="295">
        <f t="shared" si="13"/>
        <v>285.54183576163371</v>
      </c>
      <c r="H102" s="295">
        <f t="shared" si="13"/>
        <v>243.37018403837365</v>
      </c>
      <c r="I102" s="295">
        <f t="shared" si="13"/>
        <v>208.95931697549531</v>
      </c>
    </row>
    <row r="103" spans="2:9">
      <c r="B103" s="3" t="s">
        <v>8694</v>
      </c>
      <c r="C103" s="296" t="str">
        <f>IF(C102&lt;1.81,"Distressed",IF(C102&gt;3,"Strong","Grey"))</f>
        <v>Strong</v>
      </c>
      <c r="D103" s="296" t="str">
        <f t="shared" ref="D103:I103" si="14">IF(D102&lt;1.81,"Distressed",IF(D102&gt;3,"Strong","Grey"))</f>
        <v>Strong</v>
      </c>
      <c r="E103" s="296" t="str">
        <f t="shared" si="14"/>
        <v>Strong</v>
      </c>
      <c r="F103" s="296" t="str">
        <f t="shared" si="14"/>
        <v>Strong</v>
      </c>
      <c r="G103" s="296" t="str">
        <f t="shared" si="14"/>
        <v>Strong</v>
      </c>
      <c r="H103" s="296" t="str">
        <f t="shared" si="14"/>
        <v>Strong</v>
      </c>
      <c r="I103" s="296" t="str">
        <f t="shared" si="14"/>
        <v>Strong</v>
      </c>
    </row>
    <row r="104" spans="2:9">
      <c r="B104" s="288"/>
      <c r="C104" s="289"/>
      <c r="D104" s="289"/>
      <c r="E104" s="289"/>
      <c r="F104" s="289"/>
      <c r="G104" s="289"/>
      <c r="H104" s="289"/>
      <c r="I104" s="289"/>
    </row>
    <row r="107" spans="2:9" ht="20" customHeight="1"/>
    <row r="108" spans="2:9" ht="7.5" customHeight="1">
      <c r="B108" s="291"/>
      <c r="C108" s="291"/>
      <c r="D108" s="291"/>
      <c r="E108" s="291"/>
      <c r="F108" s="291"/>
      <c r="G108" s="291"/>
      <c r="H108" s="291"/>
      <c r="I108" s="291"/>
    </row>
  </sheetData>
  <mergeCells count="9">
    <mergeCell ref="B94:I94"/>
    <mergeCell ref="B100:I100"/>
    <mergeCell ref="B7:H7"/>
    <mergeCell ref="B14:I14"/>
    <mergeCell ref="B82:I82"/>
    <mergeCell ref="B88:I88"/>
    <mergeCell ref="B8:I11"/>
    <mergeCell ref="B70:I70"/>
    <mergeCell ref="B76:I76"/>
  </mergeCells>
  <pageMargins left="0.39370078740157483" right="0.23622047244094491" top="0.39370078740157483" bottom="0.19685039370078741" header="0.19685039370078741" footer="0"/>
  <pageSetup paperSize="9" scale="77" orientation="portrait" r:id="rId1"/>
  <headerFooter>
    <oddFooter>&amp;RPage &amp;P</oddFooter>
  </headerFooter>
  <rowBreaks count="1" manualBreakCount="1">
    <brk id="63" max="11" man="1"/>
  </rowBreaks>
  <colBreaks count="1" manualBreakCount="1">
    <brk id="9" max="117" man="1"/>
  </colBreaks>
  <ignoredErrors>
    <ignoredError sqref="D78:I78" 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0401E-F7B2-4251-95B5-F89E79E7105B}">
  <sheetPr>
    <tabColor rgb="FF002060"/>
  </sheetPr>
  <dimension ref="A1"/>
  <sheetViews>
    <sheetView workbookViewId="0">
      <selection activeCell="G25" sqref="G25"/>
    </sheetView>
  </sheetViews>
  <sheetFormatPr defaultRowHeight="14.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E0E2C-5D34-4D1A-A974-9D69C801C1ED}">
  <dimension ref="A2:D5442"/>
  <sheetViews>
    <sheetView workbookViewId="0">
      <selection activeCell="E7" sqref="E7"/>
    </sheetView>
  </sheetViews>
  <sheetFormatPr defaultColWidth="9.1796875" defaultRowHeight="14.5"/>
  <cols>
    <col min="1" max="1" width="59.7265625" style="209" bestFit="1" customWidth="1"/>
    <col min="2" max="2" width="10" style="209" bestFit="1" customWidth="1"/>
    <col min="3" max="3" width="14.54296875" style="209" bestFit="1" customWidth="1"/>
    <col min="4" max="4" width="28.1796875" style="209" bestFit="1" customWidth="1"/>
    <col min="5" max="6" width="9.1796875" style="209"/>
    <col min="7" max="7" width="49.81640625" style="209" bestFit="1" customWidth="1"/>
    <col min="8" max="8" width="7" style="209" bestFit="1" customWidth="1"/>
    <col min="9" max="9" width="13.54296875" style="209" bestFit="1" customWidth="1"/>
    <col min="10" max="10" width="7.54296875" style="209" bestFit="1" customWidth="1"/>
    <col min="11" max="11" width="14.26953125" style="209" bestFit="1" customWidth="1"/>
    <col min="12" max="16384" width="9.1796875" style="209"/>
  </cols>
  <sheetData>
    <row r="2" spans="1:4">
      <c r="A2" s="270" t="s">
        <v>420</v>
      </c>
      <c r="B2" s="270" t="s">
        <v>421</v>
      </c>
      <c r="C2" s="270" t="s">
        <v>422</v>
      </c>
      <c r="D2" s="270" t="s">
        <v>423</v>
      </c>
    </row>
    <row r="3" spans="1:4">
      <c r="A3" s="209" t="s">
        <v>424</v>
      </c>
      <c r="B3" s="209">
        <v>533022</v>
      </c>
      <c r="C3" s="209" t="s">
        <v>425</v>
      </c>
      <c r="D3" s="209" t="s">
        <v>426</v>
      </c>
    </row>
    <row r="4" spans="1:4">
      <c r="A4" s="209" t="s">
        <v>427</v>
      </c>
      <c r="B4" s="209">
        <v>526921</v>
      </c>
      <c r="C4" s="209" t="s">
        <v>428</v>
      </c>
      <c r="D4" s="209" t="s">
        <v>429</v>
      </c>
    </row>
    <row r="5" spans="1:4">
      <c r="A5" s="209" t="s">
        <v>430</v>
      </c>
      <c r="B5" s="209">
        <v>532628</v>
      </c>
      <c r="C5" s="209" t="s">
        <v>431</v>
      </c>
      <c r="D5" s="209" t="s">
        <v>432</v>
      </c>
    </row>
    <row r="6" spans="1:4">
      <c r="A6" s="209" t="s">
        <v>433</v>
      </c>
      <c r="B6" s="209">
        <v>523395</v>
      </c>
      <c r="C6" s="209" t="s">
        <v>434</v>
      </c>
      <c r="D6" s="209" t="s">
        <v>435</v>
      </c>
    </row>
    <row r="7" spans="1:4">
      <c r="A7" s="209" t="s">
        <v>436</v>
      </c>
      <c r="B7" s="209">
        <v>523395</v>
      </c>
      <c r="C7" s="209" t="s">
        <v>437</v>
      </c>
      <c r="D7" s="209" t="s">
        <v>435</v>
      </c>
    </row>
    <row r="8" spans="1:4">
      <c r="A8" s="209" t="s">
        <v>438</v>
      </c>
      <c r="B8" s="209">
        <v>516092</v>
      </c>
      <c r="C8" s="209" t="s">
        <v>439</v>
      </c>
      <c r="D8" s="209" t="s">
        <v>440</v>
      </c>
    </row>
    <row r="9" spans="1:4">
      <c r="A9" s="209" t="s">
        <v>441</v>
      </c>
      <c r="B9" s="209">
        <v>540776</v>
      </c>
      <c r="C9" s="209" t="s">
        <v>442</v>
      </c>
      <c r="D9" s="209" t="s">
        <v>429</v>
      </c>
    </row>
    <row r="10" spans="1:4">
      <c r="A10" s="209" t="s">
        <v>443</v>
      </c>
      <c r="B10" s="209">
        <v>526881</v>
      </c>
      <c r="C10" s="209" t="s">
        <v>444</v>
      </c>
      <c r="D10" s="209" t="s">
        <v>432</v>
      </c>
    </row>
    <row r="11" spans="1:4">
      <c r="A11" s="209" t="s">
        <v>445</v>
      </c>
      <c r="B11" s="209">
        <v>540615</v>
      </c>
      <c r="C11" s="209" t="s">
        <v>446</v>
      </c>
      <c r="D11" s="209" t="s">
        <v>447</v>
      </c>
    </row>
    <row r="12" spans="1:4">
      <c r="A12" s="209" t="s">
        <v>448</v>
      </c>
      <c r="B12" s="209">
        <v>540874</v>
      </c>
      <c r="C12" s="209" t="s">
        <v>446</v>
      </c>
      <c r="D12" s="209" t="s">
        <v>449</v>
      </c>
    </row>
    <row r="13" spans="1:4">
      <c r="A13" s="209" t="s">
        <v>450</v>
      </c>
      <c r="B13" s="209">
        <v>512161</v>
      </c>
      <c r="C13" s="209" t="s">
        <v>451</v>
      </c>
      <c r="D13" s="209" t="s">
        <v>452</v>
      </c>
    </row>
    <row r="14" spans="1:4">
      <c r="A14" s="209" t="s">
        <v>453</v>
      </c>
      <c r="B14" s="209">
        <v>540697</v>
      </c>
      <c r="C14" s="209" t="s">
        <v>446</v>
      </c>
      <c r="D14" s="209" t="s">
        <v>454</v>
      </c>
    </row>
    <row r="15" spans="1:4">
      <c r="A15" s="209" t="s">
        <v>455</v>
      </c>
      <c r="B15" s="209" t="s">
        <v>446</v>
      </c>
      <c r="C15" s="209" t="s">
        <v>456</v>
      </c>
      <c r="D15" s="209" t="s">
        <v>457</v>
      </c>
    </row>
    <row r="16" spans="1:4">
      <c r="A16" s="209" t="s">
        <v>458</v>
      </c>
      <c r="B16" s="209">
        <v>539620</v>
      </c>
      <c r="C16" s="209" t="s">
        <v>446</v>
      </c>
      <c r="D16" s="209" t="s">
        <v>459</v>
      </c>
    </row>
    <row r="17" spans="1:4">
      <c r="A17" s="209" t="s">
        <v>460</v>
      </c>
      <c r="B17" s="209">
        <v>539300</v>
      </c>
      <c r="C17" s="209" t="s">
        <v>446</v>
      </c>
      <c r="D17" s="209" t="s">
        <v>461</v>
      </c>
    </row>
    <row r="18" spans="1:4">
      <c r="A18" s="209" t="s">
        <v>462</v>
      </c>
      <c r="B18" s="209">
        <v>530499</v>
      </c>
      <c r="C18" s="209" t="s">
        <v>446</v>
      </c>
      <c r="D18" s="209" t="s">
        <v>463</v>
      </c>
    </row>
    <row r="19" spans="1:4">
      <c r="A19" s="209" t="s">
        <v>464</v>
      </c>
      <c r="B19" s="209">
        <v>538351</v>
      </c>
      <c r="C19" s="209" t="s">
        <v>465</v>
      </c>
      <c r="D19" s="209" t="s">
        <v>466</v>
      </c>
    </row>
    <row r="20" spans="1:4">
      <c r="A20" s="209" t="s">
        <v>467</v>
      </c>
      <c r="B20" s="209">
        <v>542012</v>
      </c>
      <c r="C20" s="209" t="s">
        <v>446</v>
      </c>
      <c r="D20" s="209" t="s">
        <v>468</v>
      </c>
    </row>
    <row r="21" spans="1:4">
      <c r="A21" s="209" t="s">
        <v>469</v>
      </c>
      <c r="B21" s="209">
        <v>533292</v>
      </c>
      <c r="C21" s="209" t="s">
        <v>470</v>
      </c>
      <c r="D21" s="209" t="s">
        <v>471</v>
      </c>
    </row>
    <row r="22" spans="1:4">
      <c r="A22" s="209" t="s">
        <v>472</v>
      </c>
      <c r="B22" s="209">
        <v>531611</v>
      </c>
      <c r="C22" s="209" t="s">
        <v>446</v>
      </c>
      <c r="D22" s="209" t="s">
        <v>463</v>
      </c>
    </row>
    <row r="23" spans="1:4">
      <c r="A23" s="209" t="s">
        <v>473</v>
      </c>
      <c r="B23" s="209">
        <v>531611</v>
      </c>
      <c r="C23" s="209" t="s">
        <v>446</v>
      </c>
      <c r="D23" s="209" t="s">
        <v>463</v>
      </c>
    </row>
    <row r="24" spans="1:4">
      <c r="A24" s="209" t="s">
        <v>474</v>
      </c>
      <c r="B24" s="209" t="s">
        <v>446</v>
      </c>
      <c r="C24" s="209" t="s">
        <v>475</v>
      </c>
      <c r="D24" s="209" t="s">
        <v>457</v>
      </c>
    </row>
    <row r="25" spans="1:4">
      <c r="A25" s="209" t="s">
        <v>476</v>
      </c>
      <c r="B25" s="209">
        <v>539096</v>
      </c>
      <c r="C25" s="209" t="s">
        <v>446</v>
      </c>
      <c r="D25" s="209" t="s">
        <v>461</v>
      </c>
    </row>
    <row r="26" spans="1:4">
      <c r="A26" s="209" t="s">
        <v>477</v>
      </c>
      <c r="B26" s="209">
        <v>538812</v>
      </c>
      <c r="C26" s="209" t="s">
        <v>446</v>
      </c>
      <c r="D26" s="209" t="s">
        <v>478</v>
      </c>
    </row>
    <row r="27" spans="1:4">
      <c r="A27" s="209" t="s">
        <v>479</v>
      </c>
      <c r="B27" s="209">
        <v>539632</v>
      </c>
      <c r="C27" s="209" t="s">
        <v>446</v>
      </c>
      <c r="D27" s="209" t="s">
        <v>480</v>
      </c>
    </row>
    <row r="28" spans="1:4">
      <c r="A28" s="209" t="s">
        <v>481</v>
      </c>
      <c r="B28" s="209">
        <v>542377</v>
      </c>
      <c r="C28" s="209" t="s">
        <v>482</v>
      </c>
      <c r="D28" s="209" t="s">
        <v>463</v>
      </c>
    </row>
    <row r="29" spans="1:4">
      <c r="A29" s="209" t="s">
        <v>483</v>
      </c>
      <c r="B29" s="209">
        <v>524412</v>
      </c>
      <c r="C29" s="209" t="s">
        <v>446</v>
      </c>
      <c r="D29" s="209" t="s">
        <v>484</v>
      </c>
    </row>
    <row r="30" spans="1:4">
      <c r="A30" s="209" t="s">
        <v>485</v>
      </c>
      <c r="B30" s="209" t="s">
        <v>446</v>
      </c>
      <c r="C30" s="209" t="s">
        <v>486</v>
      </c>
      <c r="D30" s="209" t="s">
        <v>457</v>
      </c>
    </row>
    <row r="31" spans="1:4">
      <c r="A31" s="209" t="s">
        <v>487</v>
      </c>
      <c r="B31" s="209">
        <v>542580</v>
      </c>
      <c r="C31" s="209" t="s">
        <v>488</v>
      </c>
      <c r="D31" s="209" t="s">
        <v>489</v>
      </c>
    </row>
    <row r="32" spans="1:4">
      <c r="A32" s="209" t="s">
        <v>490</v>
      </c>
      <c r="B32" s="209">
        <v>524348</v>
      </c>
      <c r="C32" s="209" t="s">
        <v>491</v>
      </c>
      <c r="D32" s="209" t="s">
        <v>484</v>
      </c>
    </row>
    <row r="33" spans="1:4">
      <c r="A33" s="209" t="s">
        <v>492</v>
      </c>
      <c r="B33" s="209">
        <v>524208</v>
      </c>
      <c r="C33" s="209" t="s">
        <v>493</v>
      </c>
      <c r="D33" s="209" t="s">
        <v>494</v>
      </c>
    </row>
    <row r="34" spans="1:4">
      <c r="A34" s="209" t="s">
        <v>495</v>
      </c>
      <c r="B34" s="209">
        <v>526488</v>
      </c>
      <c r="C34" s="209" t="s">
        <v>446</v>
      </c>
      <c r="D34" s="209" t="s">
        <v>461</v>
      </c>
    </row>
    <row r="35" spans="1:4">
      <c r="A35" s="209" t="s">
        <v>496</v>
      </c>
      <c r="B35" s="209">
        <v>514274</v>
      </c>
      <c r="C35" s="209" t="s">
        <v>497</v>
      </c>
      <c r="D35" s="209" t="s">
        <v>461</v>
      </c>
    </row>
    <row r="36" spans="1:4">
      <c r="A36" s="209" t="s">
        <v>498</v>
      </c>
      <c r="B36" s="209" t="s">
        <v>446</v>
      </c>
      <c r="C36" s="209" t="s">
        <v>499</v>
      </c>
      <c r="D36" s="209" t="s">
        <v>457</v>
      </c>
    </row>
    <row r="37" spans="1:4">
      <c r="A37" s="209" t="s">
        <v>500</v>
      </c>
      <c r="B37" s="209">
        <v>519319</v>
      </c>
      <c r="C37" s="209" t="s">
        <v>446</v>
      </c>
      <c r="D37" s="209" t="s">
        <v>452</v>
      </c>
    </row>
    <row r="38" spans="1:4">
      <c r="A38" s="209" t="s">
        <v>501</v>
      </c>
      <c r="B38" s="209">
        <v>512038</v>
      </c>
      <c r="C38" s="209" t="s">
        <v>446</v>
      </c>
      <c r="D38" s="209" t="s">
        <v>468</v>
      </c>
    </row>
    <row r="39" spans="1:4">
      <c r="A39" s="209" t="s">
        <v>502</v>
      </c>
      <c r="B39" s="209">
        <v>541988</v>
      </c>
      <c r="C39" s="209" t="s">
        <v>503</v>
      </c>
      <c r="D39" s="209" t="s">
        <v>504</v>
      </c>
    </row>
    <row r="40" spans="1:4">
      <c r="A40" s="209" t="s">
        <v>505</v>
      </c>
      <c r="B40" s="209">
        <v>539528</v>
      </c>
      <c r="C40" s="209" t="s">
        <v>446</v>
      </c>
      <c r="D40" s="209" t="s">
        <v>506</v>
      </c>
    </row>
    <row r="41" spans="1:4">
      <c r="A41" s="209" t="s">
        <v>507</v>
      </c>
      <c r="B41" s="209">
        <v>523204</v>
      </c>
      <c r="C41" s="209" t="s">
        <v>508</v>
      </c>
      <c r="D41" s="209" t="s">
        <v>509</v>
      </c>
    </row>
    <row r="42" spans="1:4">
      <c r="A42" s="209" t="s">
        <v>510</v>
      </c>
      <c r="B42" s="209">
        <v>512165</v>
      </c>
      <c r="C42" s="209" t="s">
        <v>446</v>
      </c>
      <c r="D42" s="209" t="s">
        <v>468</v>
      </c>
    </row>
    <row r="43" spans="1:4">
      <c r="A43" s="209" t="s">
        <v>511</v>
      </c>
      <c r="B43" s="209">
        <v>500002</v>
      </c>
      <c r="C43" s="209" t="s">
        <v>512</v>
      </c>
      <c r="D43" s="209" t="s">
        <v>489</v>
      </c>
    </row>
    <row r="44" spans="1:4">
      <c r="A44" s="209" t="s">
        <v>513</v>
      </c>
      <c r="B44" s="209">
        <v>500488</v>
      </c>
      <c r="C44" s="209" t="s">
        <v>514</v>
      </c>
      <c r="D44" s="209" t="s">
        <v>484</v>
      </c>
    </row>
    <row r="45" spans="1:4">
      <c r="A45" s="209" t="s">
        <v>515</v>
      </c>
      <c r="B45" s="209">
        <v>500488</v>
      </c>
      <c r="C45" s="209" t="s">
        <v>516</v>
      </c>
      <c r="D45" s="209" t="s">
        <v>484</v>
      </c>
    </row>
    <row r="46" spans="1:4">
      <c r="A46" s="209" t="s">
        <v>517</v>
      </c>
      <c r="B46" s="209">
        <v>520123</v>
      </c>
      <c r="C46" s="209" t="s">
        <v>446</v>
      </c>
      <c r="D46" s="209" t="s">
        <v>518</v>
      </c>
    </row>
    <row r="47" spans="1:4">
      <c r="A47" s="209" t="s">
        <v>519</v>
      </c>
      <c r="B47" s="209">
        <v>513119</v>
      </c>
      <c r="C47" s="209" t="s">
        <v>446</v>
      </c>
      <c r="D47" s="209" t="s">
        <v>520</v>
      </c>
    </row>
    <row r="48" spans="1:4">
      <c r="A48" s="209" t="s">
        <v>521</v>
      </c>
      <c r="B48" s="209">
        <v>520123</v>
      </c>
      <c r="C48" s="209" t="s">
        <v>446</v>
      </c>
      <c r="D48" s="209" t="s">
        <v>518</v>
      </c>
    </row>
    <row r="49" spans="1:4">
      <c r="A49" s="209" t="s">
        <v>522</v>
      </c>
      <c r="B49" s="209">
        <v>532682</v>
      </c>
      <c r="C49" s="209" t="s">
        <v>523</v>
      </c>
      <c r="D49" s="209" t="s">
        <v>524</v>
      </c>
    </row>
    <row r="50" spans="1:4">
      <c r="A50" s="209" t="s">
        <v>525</v>
      </c>
      <c r="B50" s="209">
        <v>539560</v>
      </c>
      <c r="C50" s="209" t="s">
        <v>446</v>
      </c>
      <c r="D50" s="209" t="s">
        <v>526</v>
      </c>
    </row>
    <row r="51" spans="1:4">
      <c r="A51" s="209" t="s">
        <v>527</v>
      </c>
      <c r="B51" s="209">
        <v>532057</v>
      </c>
      <c r="C51" s="209" t="s">
        <v>446</v>
      </c>
      <c r="D51" s="209" t="s">
        <v>463</v>
      </c>
    </row>
    <row r="52" spans="1:4">
      <c r="A52" s="209" t="s">
        <v>528</v>
      </c>
      <c r="B52" s="209">
        <v>538952</v>
      </c>
      <c r="C52" s="209" t="s">
        <v>446</v>
      </c>
      <c r="D52" s="209" t="s">
        <v>463</v>
      </c>
    </row>
    <row r="53" spans="1:4">
      <c r="A53" s="209" t="s">
        <v>529</v>
      </c>
      <c r="B53" s="209">
        <v>538935</v>
      </c>
      <c r="C53" s="209" t="s">
        <v>446</v>
      </c>
      <c r="D53" s="209" t="s">
        <v>530</v>
      </c>
    </row>
    <row r="54" spans="1:4">
      <c r="A54" s="209" t="s">
        <v>531</v>
      </c>
      <c r="B54" s="209">
        <v>539544</v>
      </c>
      <c r="C54" s="209" t="s">
        <v>446</v>
      </c>
      <c r="D54" s="209" t="s">
        <v>532</v>
      </c>
    </row>
    <row r="55" spans="1:4">
      <c r="A55" s="209" t="s">
        <v>533</v>
      </c>
      <c r="B55" s="209">
        <v>511756</v>
      </c>
      <c r="C55" s="209" t="s">
        <v>446</v>
      </c>
      <c r="D55" s="209" t="s">
        <v>463</v>
      </c>
    </row>
    <row r="56" spans="1:4">
      <c r="A56" s="209" t="s">
        <v>534</v>
      </c>
      <c r="B56" s="209">
        <v>511756</v>
      </c>
      <c r="C56" s="209" t="s">
        <v>446</v>
      </c>
      <c r="D56" s="209" t="s">
        <v>463</v>
      </c>
    </row>
    <row r="57" spans="1:4">
      <c r="A57" s="209" t="s">
        <v>535</v>
      </c>
      <c r="B57" s="209" t="s">
        <v>446</v>
      </c>
      <c r="C57" s="209" t="s">
        <v>536</v>
      </c>
      <c r="D57" s="209" t="s">
        <v>537</v>
      </c>
    </row>
    <row r="58" spans="1:4">
      <c r="A58" s="209" t="s">
        <v>538</v>
      </c>
      <c r="B58" s="209">
        <v>531161</v>
      </c>
      <c r="C58" s="209" t="s">
        <v>446</v>
      </c>
      <c r="D58" s="209" t="s">
        <v>539</v>
      </c>
    </row>
    <row r="59" spans="1:4">
      <c r="A59" s="209" t="s">
        <v>540</v>
      </c>
      <c r="B59" s="209">
        <v>500410</v>
      </c>
      <c r="C59" s="209" t="s">
        <v>541</v>
      </c>
      <c r="D59" s="209" t="s">
        <v>459</v>
      </c>
    </row>
    <row r="60" spans="1:4">
      <c r="A60" s="209" t="s">
        <v>542</v>
      </c>
      <c r="B60" s="209">
        <v>517494</v>
      </c>
      <c r="C60" s="209" t="s">
        <v>446</v>
      </c>
      <c r="D60" s="209" t="s">
        <v>543</v>
      </c>
    </row>
    <row r="61" spans="1:4">
      <c r="A61" s="209" t="s">
        <v>544</v>
      </c>
      <c r="B61" s="209">
        <v>532268</v>
      </c>
      <c r="C61" s="209" t="s">
        <v>545</v>
      </c>
      <c r="D61" s="209" t="s">
        <v>432</v>
      </c>
    </row>
    <row r="62" spans="1:4">
      <c r="A62" s="209" t="s">
        <v>546</v>
      </c>
      <c r="B62" s="209" t="s">
        <v>446</v>
      </c>
      <c r="C62" s="209" t="s">
        <v>547</v>
      </c>
      <c r="D62" s="209" t="s">
        <v>457</v>
      </c>
    </row>
    <row r="63" spans="1:4">
      <c r="A63" s="209" t="s">
        <v>548</v>
      </c>
      <c r="B63" s="209" t="s">
        <v>446</v>
      </c>
      <c r="C63" s="209" t="s">
        <v>549</v>
      </c>
      <c r="D63" s="209" t="s">
        <v>457</v>
      </c>
    </row>
    <row r="64" spans="1:4">
      <c r="A64" s="209" t="s">
        <v>550</v>
      </c>
      <c r="B64" s="209">
        <v>530093</v>
      </c>
      <c r="C64" s="209" t="s">
        <v>446</v>
      </c>
      <c r="D64" s="209" t="s">
        <v>551</v>
      </c>
    </row>
    <row r="65" spans="1:4">
      <c r="A65" s="209" t="s">
        <v>552</v>
      </c>
      <c r="B65" s="209" t="s">
        <v>446</v>
      </c>
      <c r="C65" s="209" t="s">
        <v>553</v>
      </c>
      <c r="D65" s="209" t="s">
        <v>457</v>
      </c>
    </row>
    <row r="66" spans="1:4">
      <c r="A66" s="209" t="s">
        <v>554</v>
      </c>
      <c r="B66" s="209">
        <v>539661</v>
      </c>
      <c r="C66" s="209" t="s">
        <v>446</v>
      </c>
      <c r="D66" s="209" t="s">
        <v>480</v>
      </c>
    </row>
    <row r="67" spans="1:4">
      <c r="A67" s="209" t="s">
        <v>555</v>
      </c>
      <c r="B67" s="209">
        <v>531525</v>
      </c>
      <c r="C67" s="209" t="s">
        <v>446</v>
      </c>
      <c r="D67" s="209" t="s">
        <v>539</v>
      </c>
    </row>
    <row r="68" spans="1:4">
      <c r="A68" s="209" t="s">
        <v>556</v>
      </c>
      <c r="B68" s="209">
        <v>538570</v>
      </c>
      <c r="C68" s="209" t="s">
        <v>557</v>
      </c>
      <c r="D68" s="209" t="s">
        <v>429</v>
      </c>
    </row>
    <row r="69" spans="1:4">
      <c r="A69" s="209" t="s">
        <v>558</v>
      </c>
      <c r="B69" s="209">
        <v>517356</v>
      </c>
      <c r="C69" s="209" t="s">
        <v>446</v>
      </c>
      <c r="D69" s="209" t="s">
        <v>543</v>
      </c>
    </row>
    <row r="70" spans="1:4">
      <c r="A70" s="209" t="s">
        <v>559</v>
      </c>
      <c r="B70" s="209">
        <v>530043</v>
      </c>
      <c r="C70" s="209" t="s">
        <v>446</v>
      </c>
      <c r="D70" s="209" t="s">
        <v>560</v>
      </c>
    </row>
    <row r="71" spans="1:4">
      <c r="A71" s="209" t="s">
        <v>561</v>
      </c>
      <c r="B71" s="209">
        <v>539391</v>
      </c>
      <c r="C71" s="209" t="s">
        <v>446</v>
      </c>
      <c r="D71" s="209" t="s">
        <v>463</v>
      </c>
    </row>
    <row r="72" spans="1:4">
      <c r="A72" s="209" t="s">
        <v>562</v>
      </c>
      <c r="B72" s="209">
        <v>513149</v>
      </c>
      <c r="C72" s="209" t="s">
        <v>563</v>
      </c>
      <c r="D72" s="209" t="s">
        <v>564</v>
      </c>
    </row>
    <row r="73" spans="1:4">
      <c r="A73" s="209" t="s">
        <v>565</v>
      </c>
      <c r="B73" s="209">
        <v>524091</v>
      </c>
      <c r="C73" s="209" t="s">
        <v>446</v>
      </c>
      <c r="D73" s="209" t="s">
        <v>566</v>
      </c>
    </row>
    <row r="74" spans="1:4">
      <c r="A74" s="209" t="s">
        <v>567</v>
      </c>
      <c r="B74" s="209">
        <v>532762</v>
      </c>
      <c r="C74" s="209" t="s">
        <v>568</v>
      </c>
      <c r="D74" s="209" t="s">
        <v>569</v>
      </c>
    </row>
    <row r="75" spans="1:4">
      <c r="A75" s="209" t="s">
        <v>570</v>
      </c>
      <c r="B75" s="209">
        <v>511706</v>
      </c>
      <c r="C75" s="209" t="s">
        <v>446</v>
      </c>
      <c r="D75" s="209" t="s">
        <v>429</v>
      </c>
    </row>
    <row r="76" spans="1:4">
      <c r="A76" s="209" t="s">
        <v>571</v>
      </c>
      <c r="B76" s="209">
        <v>511706</v>
      </c>
      <c r="C76" s="209" t="s">
        <v>446</v>
      </c>
      <c r="D76" s="209" t="s">
        <v>429</v>
      </c>
    </row>
    <row r="77" spans="1:4">
      <c r="A77" s="209" t="s">
        <v>572</v>
      </c>
      <c r="B77" s="209">
        <v>541144</v>
      </c>
      <c r="C77" s="209" t="s">
        <v>446</v>
      </c>
      <c r="D77" s="209" t="s">
        <v>560</v>
      </c>
    </row>
    <row r="78" spans="1:4">
      <c r="A78" s="209" t="s">
        <v>573</v>
      </c>
      <c r="B78" s="209">
        <v>512599</v>
      </c>
      <c r="C78" s="209" t="s">
        <v>574</v>
      </c>
      <c r="D78" s="209" t="s">
        <v>468</v>
      </c>
    </row>
    <row r="79" spans="1:4">
      <c r="A79" s="209" t="s">
        <v>575</v>
      </c>
      <c r="B79" s="209">
        <v>542066</v>
      </c>
      <c r="C79" s="209" t="s">
        <v>576</v>
      </c>
      <c r="D79" s="209" t="s">
        <v>577</v>
      </c>
    </row>
    <row r="80" spans="1:4">
      <c r="A80" s="209" t="s">
        <v>578</v>
      </c>
      <c r="B80" s="209">
        <v>541450</v>
      </c>
      <c r="C80" s="209" t="s">
        <v>579</v>
      </c>
      <c r="D80" s="209" t="s">
        <v>489</v>
      </c>
    </row>
    <row r="81" spans="1:4">
      <c r="A81" s="209" t="s">
        <v>580</v>
      </c>
      <c r="B81" s="209">
        <v>532921</v>
      </c>
      <c r="C81" s="209" t="s">
        <v>581</v>
      </c>
      <c r="D81" s="209" t="s">
        <v>582</v>
      </c>
    </row>
    <row r="82" spans="1:4">
      <c r="A82" s="209" t="s">
        <v>583</v>
      </c>
      <c r="B82" s="209">
        <v>533096</v>
      </c>
      <c r="C82" s="209" t="s">
        <v>584</v>
      </c>
      <c r="D82" s="209" t="s">
        <v>585</v>
      </c>
    </row>
    <row r="83" spans="1:4">
      <c r="A83" s="209" t="s">
        <v>586</v>
      </c>
      <c r="B83" s="209">
        <v>539254</v>
      </c>
      <c r="C83" s="209" t="s">
        <v>587</v>
      </c>
      <c r="D83" s="209" t="s">
        <v>585</v>
      </c>
    </row>
    <row r="84" spans="1:4">
      <c r="A84" s="209" t="s">
        <v>588</v>
      </c>
      <c r="B84" s="209">
        <v>538563</v>
      </c>
      <c r="C84" s="209" t="s">
        <v>446</v>
      </c>
      <c r="D84" s="209" t="s">
        <v>468</v>
      </c>
    </row>
    <row r="85" spans="1:4">
      <c r="A85" s="209" t="s">
        <v>589</v>
      </c>
      <c r="B85" s="209">
        <v>526711</v>
      </c>
      <c r="C85" s="209" t="s">
        <v>446</v>
      </c>
      <c r="D85" s="209" t="s">
        <v>590</v>
      </c>
    </row>
    <row r="86" spans="1:4">
      <c r="A86" s="209" t="s">
        <v>591</v>
      </c>
      <c r="B86" s="209">
        <v>523411</v>
      </c>
      <c r="C86" s="209" t="s">
        <v>446</v>
      </c>
      <c r="D86" s="209" t="s">
        <v>592</v>
      </c>
    </row>
    <row r="87" spans="1:4">
      <c r="A87" s="209" t="s">
        <v>593</v>
      </c>
      <c r="B87" s="209">
        <v>539506</v>
      </c>
      <c r="C87" s="209" t="s">
        <v>446</v>
      </c>
      <c r="D87" s="209" t="s">
        <v>463</v>
      </c>
    </row>
    <row r="88" spans="1:4">
      <c r="A88" s="209" t="s">
        <v>594</v>
      </c>
      <c r="B88" s="209">
        <v>507852</v>
      </c>
      <c r="C88" s="209" t="s">
        <v>446</v>
      </c>
      <c r="D88" s="209" t="s">
        <v>560</v>
      </c>
    </row>
    <row r="89" spans="1:4">
      <c r="A89" s="209" t="s">
        <v>595</v>
      </c>
      <c r="B89" s="209">
        <v>541865</v>
      </c>
      <c r="C89" s="209" t="s">
        <v>446</v>
      </c>
      <c r="D89" s="209" t="s">
        <v>480</v>
      </c>
    </row>
    <row r="90" spans="1:4">
      <c r="A90" s="209" t="s">
        <v>596</v>
      </c>
      <c r="B90" s="209">
        <v>519183</v>
      </c>
      <c r="C90" s="209" t="s">
        <v>597</v>
      </c>
      <c r="D90" s="209" t="s">
        <v>506</v>
      </c>
    </row>
    <row r="91" spans="1:4">
      <c r="A91" s="209" t="s">
        <v>598</v>
      </c>
      <c r="B91" s="209">
        <v>539493</v>
      </c>
      <c r="C91" s="209" t="s">
        <v>446</v>
      </c>
      <c r="D91" s="209" t="s">
        <v>463</v>
      </c>
    </row>
    <row r="92" spans="1:4">
      <c r="A92" s="209" t="s">
        <v>599</v>
      </c>
      <c r="B92" s="209">
        <v>539189</v>
      </c>
      <c r="C92" s="209" t="s">
        <v>446</v>
      </c>
      <c r="D92" s="209" t="s">
        <v>532</v>
      </c>
    </row>
    <row r="93" spans="1:4">
      <c r="A93" s="209" t="s">
        <v>600</v>
      </c>
      <c r="B93" s="209">
        <v>780018</v>
      </c>
      <c r="C93" s="209" t="s">
        <v>446</v>
      </c>
      <c r="D93" s="209" t="s">
        <v>537</v>
      </c>
    </row>
    <row r="94" spans="1:4">
      <c r="A94" s="209" t="s">
        <v>601</v>
      </c>
      <c r="B94" s="209">
        <v>538365</v>
      </c>
      <c r="C94" s="209" t="s">
        <v>602</v>
      </c>
      <c r="D94" s="209" t="s">
        <v>478</v>
      </c>
    </row>
    <row r="95" spans="1:4">
      <c r="A95" s="209" t="s">
        <v>603</v>
      </c>
      <c r="B95" s="209">
        <v>532727</v>
      </c>
      <c r="C95" s="209" t="s">
        <v>604</v>
      </c>
      <c r="D95" s="209" t="s">
        <v>478</v>
      </c>
    </row>
    <row r="96" spans="1:4">
      <c r="A96" s="209" t="s">
        <v>605</v>
      </c>
      <c r="B96" s="209">
        <v>531592</v>
      </c>
      <c r="C96" s="209" t="s">
        <v>446</v>
      </c>
      <c r="D96" s="209" t="s">
        <v>606</v>
      </c>
    </row>
    <row r="97" spans="1:4">
      <c r="A97" s="209" t="s">
        <v>607</v>
      </c>
      <c r="B97" s="209">
        <v>532056</v>
      </c>
      <c r="C97" s="209" t="s">
        <v>446</v>
      </c>
      <c r="D97" s="209" t="s">
        <v>466</v>
      </c>
    </row>
    <row r="98" spans="1:4">
      <c r="A98" s="209" t="s">
        <v>608</v>
      </c>
      <c r="B98" s="209">
        <v>514113</v>
      </c>
      <c r="C98" s="209" t="s">
        <v>446</v>
      </c>
      <c r="D98" s="209" t="s">
        <v>461</v>
      </c>
    </row>
    <row r="99" spans="1:4">
      <c r="A99" s="209" t="s">
        <v>609</v>
      </c>
      <c r="B99" s="209">
        <v>534707</v>
      </c>
      <c r="C99" s="209" t="s">
        <v>446</v>
      </c>
      <c r="D99" s="209" t="s">
        <v>560</v>
      </c>
    </row>
    <row r="100" spans="1:4">
      <c r="A100" s="209" t="s">
        <v>610</v>
      </c>
      <c r="B100" s="209">
        <v>540691</v>
      </c>
      <c r="C100" s="209" t="s">
        <v>611</v>
      </c>
      <c r="D100" s="209" t="s">
        <v>612</v>
      </c>
    </row>
    <row r="101" spans="1:4">
      <c r="A101" s="209" t="s">
        <v>613</v>
      </c>
      <c r="B101" s="209">
        <v>535755</v>
      </c>
      <c r="C101" s="209" t="s">
        <v>614</v>
      </c>
      <c r="D101" s="209" t="s">
        <v>615</v>
      </c>
    </row>
    <row r="102" spans="1:4">
      <c r="A102" s="209" t="s">
        <v>616</v>
      </c>
      <c r="B102" s="209">
        <v>532974</v>
      </c>
      <c r="C102" s="209" t="s">
        <v>617</v>
      </c>
      <c r="D102" s="209" t="s">
        <v>429</v>
      </c>
    </row>
    <row r="103" spans="1:4">
      <c r="A103" s="209" t="s">
        <v>618</v>
      </c>
      <c r="B103" s="209">
        <v>540146</v>
      </c>
      <c r="C103" s="209" t="s">
        <v>446</v>
      </c>
      <c r="D103" s="209" t="s">
        <v>480</v>
      </c>
    </row>
    <row r="104" spans="1:4">
      <c r="A104" s="209" t="s">
        <v>619</v>
      </c>
      <c r="B104" s="209">
        <v>513513</v>
      </c>
      <c r="C104" s="209" t="s">
        <v>446</v>
      </c>
      <c r="D104" s="209" t="s">
        <v>478</v>
      </c>
    </row>
    <row r="105" spans="1:4">
      <c r="A105" s="209" t="s">
        <v>620</v>
      </c>
      <c r="B105" s="209">
        <v>521141</v>
      </c>
      <c r="C105" s="209" t="s">
        <v>446</v>
      </c>
      <c r="D105" s="209" t="s">
        <v>461</v>
      </c>
    </row>
    <row r="106" spans="1:4">
      <c r="A106" s="209" t="s">
        <v>621</v>
      </c>
      <c r="B106" s="209">
        <v>540205</v>
      </c>
      <c r="C106" s="209" t="s">
        <v>446</v>
      </c>
      <c r="D106" s="209" t="s">
        <v>468</v>
      </c>
    </row>
    <row r="107" spans="1:4">
      <c r="A107" s="209" t="s">
        <v>622</v>
      </c>
      <c r="B107" s="209">
        <v>539056</v>
      </c>
      <c r="C107" s="209" t="s">
        <v>623</v>
      </c>
      <c r="D107" s="209" t="s">
        <v>624</v>
      </c>
    </row>
    <row r="108" spans="1:4">
      <c r="A108" s="209" t="s">
        <v>625</v>
      </c>
      <c r="B108" s="209">
        <v>511359</v>
      </c>
      <c r="C108" s="209" t="s">
        <v>446</v>
      </c>
      <c r="D108" s="209" t="s">
        <v>463</v>
      </c>
    </row>
    <row r="109" spans="1:4">
      <c r="A109" s="209" t="s">
        <v>626</v>
      </c>
      <c r="B109" s="209">
        <v>530431</v>
      </c>
      <c r="C109" s="209" t="s">
        <v>446</v>
      </c>
      <c r="D109" s="209" t="s">
        <v>468</v>
      </c>
    </row>
    <row r="110" spans="1:4">
      <c r="A110" s="209" t="s">
        <v>627</v>
      </c>
      <c r="B110" s="209">
        <v>523120</v>
      </c>
      <c r="C110" s="209" t="s">
        <v>446</v>
      </c>
      <c r="D110" s="209" t="s">
        <v>628</v>
      </c>
    </row>
    <row r="111" spans="1:4">
      <c r="A111" s="209" t="s">
        <v>629</v>
      </c>
      <c r="B111" s="209">
        <v>517041</v>
      </c>
      <c r="C111" s="209" t="s">
        <v>630</v>
      </c>
      <c r="D111" s="209" t="s">
        <v>631</v>
      </c>
    </row>
    <row r="112" spans="1:4">
      <c r="A112" s="209" t="s">
        <v>632</v>
      </c>
      <c r="B112" s="209">
        <v>532172</v>
      </c>
      <c r="C112" s="209" t="s">
        <v>633</v>
      </c>
      <c r="D112" s="209" t="s">
        <v>432</v>
      </c>
    </row>
    <row r="113" spans="1:4">
      <c r="A113" s="209" t="s">
        <v>634</v>
      </c>
      <c r="B113" s="209">
        <v>523031</v>
      </c>
      <c r="C113" s="209" t="s">
        <v>446</v>
      </c>
      <c r="D113" s="209" t="s">
        <v>635</v>
      </c>
    </row>
    <row r="114" spans="1:4">
      <c r="A114" s="209" t="s">
        <v>636</v>
      </c>
      <c r="B114" s="209">
        <v>521048</v>
      </c>
      <c r="C114" s="209" t="s">
        <v>446</v>
      </c>
      <c r="D114" s="209" t="s">
        <v>461</v>
      </c>
    </row>
    <row r="115" spans="1:4">
      <c r="A115" s="209" t="s">
        <v>637</v>
      </c>
      <c r="B115" s="209">
        <v>534612</v>
      </c>
      <c r="C115" s="209" t="s">
        <v>446</v>
      </c>
      <c r="D115" s="209" t="s">
        <v>585</v>
      </c>
    </row>
    <row r="116" spans="1:4">
      <c r="A116" s="209" t="s">
        <v>638</v>
      </c>
      <c r="B116" s="209">
        <v>506947</v>
      </c>
      <c r="C116" s="209" t="s">
        <v>446</v>
      </c>
      <c r="D116" s="209" t="s">
        <v>494</v>
      </c>
    </row>
    <row r="117" spans="1:4">
      <c r="A117" s="209" t="s">
        <v>639</v>
      </c>
      <c r="B117" s="209">
        <v>531047</v>
      </c>
      <c r="C117" s="209" t="s">
        <v>446</v>
      </c>
      <c r="D117" s="209" t="s">
        <v>463</v>
      </c>
    </row>
    <row r="118" spans="1:4">
      <c r="A118" s="209" t="s">
        <v>640</v>
      </c>
      <c r="B118" s="209">
        <v>539982</v>
      </c>
      <c r="C118" s="209" t="s">
        <v>446</v>
      </c>
      <c r="D118" s="209" t="s">
        <v>641</v>
      </c>
    </row>
    <row r="119" spans="1:4">
      <c r="A119" s="209" t="s">
        <v>642</v>
      </c>
      <c r="B119" s="209">
        <v>540025</v>
      </c>
      <c r="C119" s="209" t="s">
        <v>643</v>
      </c>
      <c r="D119" s="209" t="s">
        <v>644</v>
      </c>
    </row>
    <row r="120" spans="1:4">
      <c r="A120" s="209" t="s">
        <v>645</v>
      </c>
      <c r="B120" s="209">
        <v>523269</v>
      </c>
      <c r="C120" s="209" t="s">
        <v>646</v>
      </c>
      <c r="D120" s="209" t="s">
        <v>647</v>
      </c>
    </row>
    <row r="121" spans="1:4">
      <c r="A121" s="209" t="s">
        <v>648</v>
      </c>
      <c r="B121" s="209">
        <v>523269</v>
      </c>
      <c r="C121" s="209" t="s">
        <v>646</v>
      </c>
      <c r="D121" s="209" t="s">
        <v>647</v>
      </c>
    </row>
    <row r="122" spans="1:4">
      <c r="A122" s="209" t="s">
        <v>649</v>
      </c>
      <c r="B122" s="209">
        <v>531429</v>
      </c>
      <c r="C122" s="209" t="s">
        <v>446</v>
      </c>
      <c r="D122" s="209" t="s">
        <v>539</v>
      </c>
    </row>
    <row r="123" spans="1:4">
      <c r="A123" s="209" t="s">
        <v>650</v>
      </c>
      <c r="B123" s="209">
        <v>539773</v>
      </c>
      <c r="C123" s="209" t="s">
        <v>446</v>
      </c>
      <c r="D123" s="209" t="s">
        <v>463</v>
      </c>
    </row>
    <row r="124" spans="1:4">
      <c r="A124" s="209" t="s">
        <v>651</v>
      </c>
      <c r="B124" s="209">
        <v>531686</v>
      </c>
      <c r="C124" s="209" t="s">
        <v>446</v>
      </c>
      <c r="D124" s="209" t="s">
        <v>484</v>
      </c>
    </row>
    <row r="125" spans="1:4">
      <c r="A125" s="209" t="s">
        <v>652</v>
      </c>
      <c r="B125" s="209">
        <v>541152</v>
      </c>
      <c r="C125" s="209" t="s">
        <v>446</v>
      </c>
      <c r="D125" s="209" t="s">
        <v>468</v>
      </c>
    </row>
    <row r="126" spans="1:4">
      <c r="A126" s="209" t="s">
        <v>653</v>
      </c>
      <c r="B126" s="209">
        <v>541152</v>
      </c>
      <c r="C126" s="209" t="s">
        <v>446</v>
      </c>
      <c r="D126" s="209" t="s">
        <v>468</v>
      </c>
    </row>
    <row r="127" spans="1:4">
      <c r="A127" s="209" t="s">
        <v>654</v>
      </c>
      <c r="B127" s="209">
        <v>500003</v>
      </c>
      <c r="C127" s="209" t="s">
        <v>655</v>
      </c>
      <c r="D127" s="209" t="s">
        <v>656</v>
      </c>
    </row>
    <row r="128" spans="1:4">
      <c r="A128" s="209" t="s">
        <v>657</v>
      </c>
      <c r="B128" s="209">
        <v>541402</v>
      </c>
      <c r="C128" s="209" t="s">
        <v>446</v>
      </c>
      <c r="D128" s="209" t="s">
        <v>454</v>
      </c>
    </row>
    <row r="129" spans="1:4">
      <c r="A129" s="209" t="s">
        <v>658</v>
      </c>
      <c r="B129" s="209">
        <v>531921</v>
      </c>
      <c r="C129" s="209" t="s">
        <v>659</v>
      </c>
      <c r="D129" s="209" t="s">
        <v>660</v>
      </c>
    </row>
    <row r="130" spans="1:4">
      <c r="A130" s="209" t="s">
        <v>661</v>
      </c>
      <c r="B130" s="209">
        <v>500463</v>
      </c>
      <c r="C130" s="209" t="s">
        <v>662</v>
      </c>
      <c r="D130" s="209" t="s">
        <v>432</v>
      </c>
    </row>
    <row r="131" spans="1:4">
      <c r="A131" s="209" t="s">
        <v>663</v>
      </c>
      <c r="B131" s="209">
        <v>539042</v>
      </c>
      <c r="C131" s="209" t="s">
        <v>446</v>
      </c>
      <c r="D131" s="209" t="s">
        <v>532</v>
      </c>
    </row>
    <row r="132" spans="1:4">
      <c r="A132" s="209" t="s">
        <v>664</v>
      </c>
      <c r="B132" s="209">
        <v>516020</v>
      </c>
      <c r="C132" s="209" t="s">
        <v>446</v>
      </c>
      <c r="D132" s="209" t="s">
        <v>440</v>
      </c>
    </row>
    <row r="133" spans="1:4">
      <c r="A133" s="209" t="s">
        <v>665</v>
      </c>
      <c r="B133" s="209">
        <v>537492</v>
      </c>
      <c r="C133" s="209" t="s">
        <v>446</v>
      </c>
      <c r="D133" s="209" t="s">
        <v>468</v>
      </c>
    </row>
    <row r="134" spans="1:4">
      <c r="A134" s="209" t="s">
        <v>666</v>
      </c>
      <c r="B134" s="209">
        <v>537292</v>
      </c>
      <c r="C134" s="209" t="s">
        <v>667</v>
      </c>
      <c r="D134" s="209" t="s">
        <v>644</v>
      </c>
    </row>
    <row r="135" spans="1:4">
      <c r="A135" s="209" t="s">
        <v>668</v>
      </c>
      <c r="B135" s="209">
        <v>537292</v>
      </c>
      <c r="C135" s="209" t="s">
        <v>667</v>
      </c>
      <c r="D135" s="209" t="s">
        <v>644</v>
      </c>
    </row>
    <row r="136" spans="1:4">
      <c r="A136" s="209" t="s">
        <v>669</v>
      </c>
      <c r="B136" s="209" t="s">
        <v>446</v>
      </c>
      <c r="C136" s="209" t="s">
        <v>670</v>
      </c>
      <c r="D136" s="209" t="s">
        <v>457</v>
      </c>
    </row>
    <row r="137" spans="1:4">
      <c r="A137" s="209" t="s">
        <v>671</v>
      </c>
      <c r="B137" s="209" t="s">
        <v>446</v>
      </c>
      <c r="C137" s="209" t="s">
        <v>670</v>
      </c>
      <c r="D137" s="209" t="s">
        <v>457</v>
      </c>
    </row>
    <row r="138" spans="1:4">
      <c r="A138" s="209" t="s">
        <v>672</v>
      </c>
      <c r="B138" s="209">
        <v>500215</v>
      </c>
      <c r="C138" s="209" t="s">
        <v>673</v>
      </c>
      <c r="D138" s="209" t="s">
        <v>644</v>
      </c>
    </row>
    <row r="139" spans="1:4">
      <c r="A139" s="209" t="s">
        <v>674</v>
      </c>
      <c r="B139" s="209" t="s">
        <v>446</v>
      </c>
      <c r="C139" s="209" t="s">
        <v>675</v>
      </c>
      <c r="D139" s="209" t="s">
        <v>457</v>
      </c>
    </row>
    <row r="140" spans="1:4">
      <c r="A140" s="209" t="s">
        <v>676</v>
      </c>
      <c r="B140" s="209" t="s">
        <v>446</v>
      </c>
      <c r="C140" s="209" t="s">
        <v>677</v>
      </c>
      <c r="D140" s="209" t="s">
        <v>457</v>
      </c>
    </row>
    <row r="141" spans="1:4">
      <c r="A141" s="209" t="s">
        <v>678</v>
      </c>
      <c r="B141" s="209">
        <v>532811</v>
      </c>
      <c r="C141" s="209" t="s">
        <v>679</v>
      </c>
      <c r="D141" s="209" t="s">
        <v>532</v>
      </c>
    </row>
    <row r="142" spans="1:4">
      <c r="A142" s="209" t="s">
        <v>680</v>
      </c>
      <c r="B142" s="209">
        <v>532811</v>
      </c>
      <c r="C142" s="209" t="s">
        <v>679</v>
      </c>
      <c r="D142" s="209" t="s">
        <v>532</v>
      </c>
    </row>
    <row r="143" spans="1:4">
      <c r="A143" s="209" t="s">
        <v>681</v>
      </c>
      <c r="B143" s="209">
        <v>522273</v>
      </c>
      <c r="C143" s="209" t="s">
        <v>446</v>
      </c>
      <c r="D143" s="209" t="s">
        <v>478</v>
      </c>
    </row>
    <row r="144" spans="1:4">
      <c r="A144" s="209" t="s">
        <v>682</v>
      </c>
      <c r="B144" s="209">
        <v>532806</v>
      </c>
      <c r="C144" s="209" t="s">
        <v>446</v>
      </c>
      <c r="D144" s="209" t="s">
        <v>683</v>
      </c>
    </row>
    <row r="145" spans="1:4">
      <c r="A145" s="209" t="s">
        <v>684</v>
      </c>
      <c r="B145" s="209">
        <v>532683</v>
      </c>
      <c r="C145" s="209" t="s">
        <v>685</v>
      </c>
      <c r="D145" s="209" t="s">
        <v>631</v>
      </c>
    </row>
    <row r="146" spans="1:4">
      <c r="A146" s="209" t="s">
        <v>686</v>
      </c>
      <c r="B146" s="209">
        <v>524288</v>
      </c>
      <c r="C146" s="209" t="s">
        <v>446</v>
      </c>
      <c r="D146" s="209" t="s">
        <v>590</v>
      </c>
    </row>
    <row r="147" spans="1:4">
      <c r="A147" s="209" t="s">
        <v>687</v>
      </c>
      <c r="B147" s="209" t="s">
        <v>446</v>
      </c>
      <c r="C147" s="209" t="s">
        <v>688</v>
      </c>
      <c r="D147" s="209" t="s">
        <v>457</v>
      </c>
    </row>
    <row r="148" spans="1:4">
      <c r="A148" s="209" t="s">
        <v>689</v>
      </c>
      <c r="B148" s="209" t="s">
        <v>446</v>
      </c>
      <c r="C148" s="209" t="s">
        <v>690</v>
      </c>
      <c r="D148" s="209" t="s">
        <v>457</v>
      </c>
    </row>
    <row r="149" spans="1:4">
      <c r="A149" s="209" t="s">
        <v>691</v>
      </c>
      <c r="B149" s="209">
        <v>532975</v>
      </c>
      <c r="C149" s="209" t="s">
        <v>446</v>
      </c>
      <c r="D149" s="209" t="s">
        <v>592</v>
      </c>
    </row>
    <row r="150" spans="1:4">
      <c r="A150" s="209" t="s">
        <v>692</v>
      </c>
      <c r="B150" s="209">
        <v>532331</v>
      </c>
      <c r="C150" s="209" t="s">
        <v>693</v>
      </c>
      <c r="D150" s="209" t="s">
        <v>484</v>
      </c>
    </row>
    <row r="151" spans="1:4">
      <c r="A151" s="209" t="s">
        <v>694</v>
      </c>
      <c r="B151" s="209">
        <v>519216</v>
      </c>
      <c r="C151" s="209" t="s">
        <v>446</v>
      </c>
      <c r="D151" s="209" t="s">
        <v>695</v>
      </c>
    </row>
    <row r="152" spans="1:4">
      <c r="A152" s="209" t="s">
        <v>696</v>
      </c>
      <c r="B152" s="209">
        <v>511692</v>
      </c>
      <c r="C152" s="209" t="s">
        <v>446</v>
      </c>
      <c r="D152" s="209" t="s">
        <v>429</v>
      </c>
    </row>
    <row r="153" spans="1:4">
      <c r="A153" s="209" t="s">
        <v>697</v>
      </c>
      <c r="B153" s="209">
        <v>530713</v>
      </c>
      <c r="C153" s="209" t="s">
        <v>446</v>
      </c>
      <c r="D153" s="209" t="s">
        <v>432</v>
      </c>
    </row>
    <row r="154" spans="1:4">
      <c r="A154" s="209" t="s">
        <v>698</v>
      </c>
      <c r="B154" s="209">
        <v>513349</v>
      </c>
      <c r="C154" s="209" t="s">
        <v>699</v>
      </c>
      <c r="D154" s="209" t="s">
        <v>532</v>
      </c>
    </row>
    <row r="155" spans="1:4">
      <c r="A155" s="209" t="s">
        <v>700</v>
      </c>
      <c r="B155" s="209">
        <v>513349</v>
      </c>
      <c r="C155" s="209" t="s">
        <v>699</v>
      </c>
      <c r="D155" s="209" t="s">
        <v>532</v>
      </c>
    </row>
    <row r="156" spans="1:4">
      <c r="A156" s="209" t="s">
        <v>701</v>
      </c>
      <c r="B156" s="209" t="s">
        <v>446</v>
      </c>
      <c r="C156" s="209" t="s">
        <v>702</v>
      </c>
      <c r="D156" s="209" t="s">
        <v>457</v>
      </c>
    </row>
    <row r="157" spans="1:4">
      <c r="A157" s="209" t="s">
        <v>703</v>
      </c>
      <c r="B157" s="209">
        <v>526628</v>
      </c>
      <c r="C157" s="209" t="s">
        <v>446</v>
      </c>
      <c r="D157" s="209" t="s">
        <v>624</v>
      </c>
    </row>
    <row r="158" spans="1:4">
      <c r="A158" s="209" t="s">
        <v>704</v>
      </c>
      <c r="B158" s="209">
        <v>530621</v>
      </c>
      <c r="C158" s="209" t="s">
        <v>446</v>
      </c>
      <c r="D158" s="209" t="s">
        <v>454</v>
      </c>
    </row>
    <row r="159" spans="1:4">
      <c r="A159" s="209" t="s">
        <v>705</v>
      </c>
      <c r="B159" s="209" t="s">
        <v>446</v>
      </c>
      <c r="C159" s="209" t="s">
        <v>706</v>
      </c>
      <c r="D159" s="209" t="s">
        <v>457</v>
      </c>
    </row>
    <row r="160" spans="1:4">
      <c r="A160" s="209" t="s">
        <v>707</v>
      </c>
      <c r="B160" s="209">
        <v>538778</v>
      </c>
      <c r="C160" s="209" t="s">
        <v>446</v>
      </c>
      <c r="D160" s="209" t="s">
        <v>463</v>
      </c>
    </row>
    <row r="161" spans="1:4">
      <c r="A161" s="209" t="s">
        <v>708</v>
      </c>
      <c r="B161" s="209" t="s">
        <v>446</v>
      </c>
      <c r="C161" s="209" t="s">
        <v>709</v>
      </c>
      <c r="D161" s="209" t="s">
        <v>457</v>
      </c>
    </row>
    <row r="162" spans="1:4">
      <c r="A162" s="209" t="s">
        <v>710</v>
      </c>
      <c r="B162" s="209">
        <v>542020</v>
      </c>
      <c r="C162" s="209" t="s">
        <v>446</v>
      </c>
      <c r="D162" s="209" t="s">
        <v>560</v>
      </c>
    </row>
    <row r="163" spans="1:4">
      <c r="A163" s="209" t="s">
        <v>711</v>
      </c>
      <c r="B163" s="209">
        <v>542020</v>
      </c>
      <c r="C163" s="209" t="s">
        <v>446</v>
      </c>
      <c r="D163" s="209" t="s">
        <v>560</v>
      </c>
    </row>
    <row r="164" spans="1:4">
      <c r="A164" s="209" t="s">
        <v>712</v>
      </c>
      <c r="B164" s="209">
        <v>540718</v>
      </c>
      <c r="C164" s="209" t="s">
        <v>446</v>
      </c>
      <c r="D164" s="209" t="s">
        <v>461</v>
      </c>
    </row>
    <row r="165" spans="1:4">
      <c r="A165" s="209" t="s">
        <v>713</v>
      </c>
      <c r="B165" s="209">
        <v>539017</v>
      </c>
      <c r="C165" s="209" t="s">
        <v>446</v>
      </c>
      <c r="D165" s="209" t="s">
        <v>504</v>
      </c>
    </row>
    <row r="166" spans="1:4">
      <c r="A166" s="209" t="s">
        <v>714</v>
      </c>
      <c r="B166" s="209">
        <v>532351</v>
      </c>
      <c r="C166" s="209" t="s">
        <v>715</v>
      </c>
      <c r="D166" s="209" t="s">
        <v>716</v>
      </c>
    </row>
    <row r="167" spans="1:4">
      <c r="A167" s="209" t="s">
        <v>717</v>
      </c>
      <c r="B167" s="209">
        <v>541303</v>
      </c>
      <c r="C167" s="209" t="s">
        <v>446</v>
      </c>
      <c r="D167" s="209" t="s">
        <v>461</v>
      </c>
    </row>
    <row r="168" spans="1:4">
      <c r="A168" s="209" t="s">
        <v>718</v>
      </c>
      <c r="B168" s="209">
        <v>524598</v>
      </c>
      <c r="C168" s="209" t="s">
        <v>719</v>
      </c>
      <c r="D168" s="209" t="s">
        <v>606</v>
      </c>
    </row>
    <row r="169" spans="1:4">
      <c r="A169" s="209" t="s">
        <v>720</v>
      </c>
      <c r="B169" s="209">
        <v>524598</v>
      </c>
      <c r="C169" s="209" t="s">
        <v>719</v>
      </c>
      <c r="D169" s="209" t="s">
        <v>606</v>
      </c>
    </row>
    <row r="170" spans="1:4">
      <c r="A170" s="209" t="s">
        <v>721</v>
      </c>
      <c r="B170" s="209">
        <v>500710</v>
      </c>
      <c r="C170" s="209" t="s">
        <v>722</v>
      </c>
      <c r="D170" s="209" t="s">
        <v>723</v>
      </c>
    </row>
    <row r="171" spans="1:4">
      <c r="A171" s="209" t="s">
        <v>724</v>
      </c>
      <c r="B171" s="209">
        <v>500710</v>
      </c>
      <c r="C171" s="209" t="s">
        <v>725</v>
      </c>
      <c r="D171" s="209" t="s">
        <v>723</v>
      </c>
    </row>
    <row r="172" spans="1:4">
      <c r="A172" s="209" t="s">
        <v>726</v>
      </c>
      <c r="B172" s="209">
        <v>535916</v>
      </c>
      <c r="C172" s="209" t="s">
        <v>446</v>
      </c>
      <c r="D172" s="209" t="s">
        <v>429</v>
      </c>
    </row>
    <row r="173" spans="1:4">
      <c r="A173" s="209" t="s">
        <v>727</v>
      </c>
      <c r="B173" s="209">
        <v>539115</v>
      </c>
      <c r="C173" s="209" t="s">
        <v>446</v>
      </c>
      <c r="D173" s="209" t="s">
        <v>449</v>
      </c>
    </row>
    <row r="174" spans="1:4">
      <c r="A174" s="209" t="s">
        <v>728</v>
      </c>
      <c r="B174" s="209">
        <v>531082</v>
      </c>
      <c r="C174" s="209" t="s">
        <v>729</v>
      </c>
      <c r="D174" s="209" t="s">
        <v>429</v>
      </c>
    </row>
    <row r="175" spans="1:4">
      <c r="A175" s="209" t="s">
        <v>730</v>
      </c>
      <c r="B175" s="209">
        <v>524075</v>
      </c>
      <c r="C175" s="209" t="s">
        <v>731</v>
      </c>
      <c r="D175" s="209" t="s">
        <v>484</v>
      </c>
    </row>
    <row r="176" spans="1:4">
      <c r="A176" s="209" t="s">
        <v>732</v>
      </c>
      <c r="B176" s="209">
        <v>531409</v>
      </c>
      <c r="C176" s="209" t="s">
        <v>446</v>
      </c>
      <c r="D176" s="209" t="s">
        <v>494</v>
      </c>
    </row>
    <row r="177" spans="1:4">
      <c r="A177" s="209" t="s">
        <v>733</v>
      </c>
      <c r="B177" s="209">
        <v>526707</v>
      </c>
      <c r="C177" s="209" t="s">
        <v>734</v>
      </c>
      <c r="D177" s="209" t="s">
        <v>468</v>
      </c>
    </row>
    <row r="178" spans="1:4">
      <c r="A178" s="209" t="s">
        <v>735</v>
      </c>
      <c r="B178" s="209">
        <v>532114</v>
      </c>
      <c r="C178" s="209" t="s">
        <v>446</v>
      </c>
      <c r="D178" s="209" t="s">
        <v>532</v>
      </c>
    </row>
    <row r="179" spans="1:4">
      <c r="A179" s="209" t="s">
        <v>736</v>
      </c>
      <c r="B179" s="209">
        <v>506235</v>
      </c>
      <c r="C179" s="209" t="s">
        <v>737</v>
      </c>
      <c r="D179" s="209" t="s">
        <v>484</v>
      </c>
    </row>
    <row r="180" spans="1:4">
      <c r="A180" s="209" t="s">
        <v>738</v>
      </c>
      <c r="B180" s="209">
        <v>533573</v>
      </c>
      <c r="C180" s="209" t="s">
        <v>739</v>
      </c>
      <c r="D180" s="209" t="s">
        <v>484</v>
      </c>
    </row>
    <row r="181" spans="1:4">
      <c r="A181" s="209" t="s">
        <v>740</v>
      </c>
      <c r="B181" s="209">
        <v>511463</v>
      </c>
      <c r="C181" s="209" t="s">
        <v>446</v>
      </c>
      <c r="D181" s="209" t="s">
        <v>435</v>
      </c>
    </row>
    <row r="182" spans="1:4">
      <c r="A182" s="209" t="s">
        <v>741</v>
      </c>
      <c r="B182" s="209">
        <v>530973</v>
      </c>
      <c r="C182" s="209" t="s">
        <v>446</v>
      </c>
      <c r="D182" s="209" t="s">
        <v>566</v>
      </c>
    </row>
    <row r="183" spans="1:4">
      <c r="A183" s="209" t="s">
        <v>742</v>
      </c>
      <c r="B183" s="209">
        <v>530973</v>
      </c>
      <c r="C183" s="209" t="s">
        <v>446</v>
      </c>
      <c r="D183" s="209" t="s">
        <v>566</v>
      </c>
    </row>
    <row r="184" spans="1:4">
      <c r="A184" s="209" t="s">
        <v>743</v>
      </c>
      <c r="B184" s="209">
        <v>517546</v>
      </c>
      <c r="C184" s="209" t="s">
        <v>446</v>
      </c>
      <c r="D184" s="209" t="s">
        <v>744</v>
      </c>
    </row>
    <row r="185" spans="1:4">
      <c r="A185" s="209" t="s">
        <v>745</v>
      </c>
      <c r="B185" s="209">
        <v>531156</v>
      </c>
      <c r="C185" s="209" t="s">
        <v>446</v>
      </c>
      <c r="D185" s="209" t="s">
        <v>463</v>
      </c>
    </row>
    <row r="186" spans="1:4">
      <c r="A186" s="209" t="s">
        <v>746</v>
      </c>
      <c r="B186" s="209">
        <v>531156</v>
      </c>
      <c r="C186" s="209" t="s">
        <v>446</v>
      </c>
      <c r="D186" s="209" t="s">
        <v>463</v>
      </c>
    </row>
    <row r="187" spans="1:4">
      <c r="A187" s="209" t="s">
        <v>747</v>
      </c>
      <c r="B187" s="209">
        <v>505216</v>
      </c>
      <c r="C187" s="209" t="s">
        <v>446</v>
      </c>
      <c r="D187" s="209" t="s">
        <v>463</v>
      </c>
    </row>
    <row r="188" spans="1:4">
      <c r="A188" s="209" t="s">
        <v>748</v>
      </c>
      <c r="B188" s="209">
        <v>505216</v>
      </c>
      <c r="C188" s="209" t="s">
        <v>446</v>
      </c>
      <c r="D188" s="209" t="s">
        <v>463</v>
      </c>
    </row>
    <row r="189" spans="1:4">
      <c r="A189" s="209" t="s">
        <v>749</v>
      </c>
      <c r="B189" s="209">
        <v>531147</v>
      </c>
      <c r="C189" s="209" t="s">
        <v>750</v>
      </c>
      <c r="D189" s="209" t="s">
        <v>751</v>
      </c>
    </row>
    <row r="190" spans="1:4">
      <c r="A190" s="209" t="s">
        <v>752</v>
      </c>
      <c r="B190" s="209">
        <v>530889</v>
      </c>
      <c r="C190" s="209" t="s">
        <v>446</v>
      </c>
      <c r="D190" s="209" t="s">
        <v>461</v>
      </c>
    </row>
    <row r="191" spans="1:4">
      <c r="A191" s="209" t="s">
        <v>753</v>
      </c>
      <c r="B191" s="209">
        <v>531581</v>
      </c>
      <c r="C191" s="209" t="s">
        <v>446</v>
      </c>
      <c r="D191" s="209" t="s">
        <v>560</v>
      </c>
    </row>
    <row r="192" spans="1:4">
      <c r="A192" s="209" t="s">
        <v>754</v>
      </c>
      <c r="B192" s="209">
        <v>530889</v>
      </c>
      <c r="C192" s="209" t="s">
        <v>446</v>
      </c>
      <c r="D192" s="209" t="s">
        <v>461</v>
      </c>
    </row>
    <row r="193" spans="1:4">
      <c r="A193" s="209" t="s">
        <v>755</v>
      </c>
      <c r="B193" s="209">
        <v>532166</v>
      </c>
      <c r="C193" s="209" t="s">
        <v>446</v>
      </c>
      <c r="D193" s="209" t="s">
        <v>463</v>
      </c>
    </row>
    <row r="194" spans="1:4">
      <c r="A194" s="209" t="s">
        <v>756</v>
      </c>
      <c r="B194" s="209">
        <v>533029</v>
      </c>
      <c r="C194" s="209" t="s">
        <v>757</v>
      </c>
      <c r="D194" s="209" t="s">
        <v>606</v>
      </c>
    </row>
    <row r="195" spans="1:4">
      <c r="A195" s="209" t="s">
        <v>758</v>
      </c>
      <c r="B195" s="209">
        <v>539523</v>
      </c>
      <c r="C195" s="209" t="s">
        <v>759</v>
      </c>
      <c r="D195" s="209" t="s">
        <v>484</v>
      </c>
    </row>
    <row r="196" spans="1:4">
      <c r="A196" s="209" t="s">
        <v>760</v>
      </c>
      <c r="B196" s="209">
        <v>506767</v>
      </c>
      <c r="C196" s="209" t="s">
        <v>761</v>
      </c>
      <c r="D196" s="209" t="s">
        <v>606</v>
      </c>
    </row>
    <row r="197" spans="1:4">
      <c r="A197" s="209" t="s">
        <v>762</v>
      </c>
      <c r="B197" s="209">
        <v>532480</v>
      </c>
      <c r="C197" s="209" t="s">
        <v>763</v>
      </c>
      <c r="D197" s="209" t="s">
        <v>764</v>
      </c>
    </row>
    <row r="198" spans="1:4">
      <c r="A198" s="209" t="s">
        <v>765</v>
      </c>
      <c r="B198" s="209">
        <v>532749</v>
      </c>
      <c r="C198" s="209" t="s">
        <v>766</v>
      </c>
      <c r="D198" s="209" t="s">
        <v>767</v>
      </c>
    </row>
    <row r="199" spans="1:4">
      <c r="A199" s="209" t="s">
        <v>768</v>
      </c>
      <c r="B199" s="209">
        <v>534064</v>
      </c>
      <c r="C199" s="209" t="s">
        <v>446</v>
      </c>
      <c r="D199" s="209" t="s">
        <v>769</v>
      </c>
    </row>
    <row r="200" spans="1:4">
      <c r="A200" s="209" t="s">
        <v>770</v>
      </c>
      <c r="B200" s="209">
        <v>532919</v>
      </c>
      <c r="C200" s="209" t="s">
        <v>446</v>
      </c>
      <c r="D200" s="209" t="s">
        <v>771</v>
      </c>
    </row>
    <row r="201" spans="1:4">
      <c r="A201" s="209" t="s">
        <v>772</v>
      </c>
      <c r="B201" s="209">
        <v>532875</v>
      </c>
      <c r="C201" s="209" t="s">
        <v>773</v>
      </c>
      <c r="D201" s="209" t="s">
        <v>432</v>
      </c>
    </row>
    <row r="202" spans="1:4">
      <c r="A202" s="209" t="s">
        <v>774</v>
      </c>
      <c r="B202" s="209">
        <v>532633</v>
      </c>
      <c r="C202" s="209" t="s">
        <v>775</v>
      </c>
      <c r="D202" s="209" t="s">
        <v>776</v>
      </c>
    </row>
    <row r="203" spans="1:4">
      <c r="A203" s="209" t="s">
        <v>777</v>
      </c>
      <c r="B203" s="209">
        <v>531400</v>
      </c>
      <c r="C203" s="209" t="s">
        <v>778</v>
      </c>
      <c r="D203" s="209" t="s">
        <v>429</v>
      </c>
    </row>
    <row r="204" spans="1:4">
      <c r="A204" s="209" t="s">
        <v>779</v>
      </c>
      <c r="B204" s="209">
        <v>506120</v>
      </c>
      <c r="C204" s="209" t="s">
        <v>446</v>
      </c>
      <c r="D204" s="209" t="s">
        <v>468</v>
      </c>
    </row>
    <row r="205" spans="1:4">
      <c r="A205" s="209" t="s">
        <v>780</v>
      </c>
      <c r="B205" s="209">
        <v>521070</v>
      </c>
      <c r="C205" s="209" t="s">
        <v>781</v>
      </c>
      <c r="D205" s="209" t="s">
        <v>461</v>
      </c>
    </row>
    <row r="206" spans="1:4">
      <c r="A206" s="209" t="s">
        <v>782</v>
      </c>
      <c r="B206" s="209">
        <v>532878</v>
      </c>
      <c r="C206" s="209" t="s">
        <v>783</v>
      </c>
      <c r="D206" s="209" t="s">
        <v>784</v>
      </c>
    </row>
    <row r="207" spans="1:4">
      <c r="A207" s="209" t="s">
        <v>785</v>
      </c>
      <c r="B207" s="209">
        <v>526397</v>
      </c>
      <c r="C207" s="209" t="s">
        <v>786</v>
      </c>
      <c r="D207" s="209" t="s">
        <v>787</v>
      </c>
    </row>
    <row r="208" spans="1:4">
      <c r="A208" s="209" t="s">
        <v>788</v>
      </c>
      <c r="B208" s="209">
        <v>526397</v>
      </c>
      <c r="C208" s="209" t="s">
        <v>786</v>
      </c>
      <c r="D208" s="209" t="s">
        <v>787</v>
      </c>
    </row>
    <row r="209" spans="1:4">
      <c r="A209" s="209" t="s">
        <v>789</v>
      </c>
      <c r="B209" s="209">
        <v>526519</v>
      </c>
      <c r="C209" s="209" t="s">
        <v>446</v>
      </c>
      <c r="D209" s="209" t="s">
        <v>532</v>
      </c>
    </row>
    <row r="210" spans="1:4">
      <c r="A210" s="209" t="s">
        <v>790</v>
      </c>
      <c r="B210" s="209">
        <v>530715</v>
      </c>
      <c r="C210" s="209" t="s">
        <v>791</v>
      </c>
      <c r="D210" s="209" t="s">
        <v>461</v>
      </c>
    </row>
    <row r="211" spans="1:4">
      <c r="A211" s="209" t="s">
        <v>792</v>
      </c>
      <c r="B211" s="209">
        <v>538423</v>
      </c>
      <c r="C211" s="209" t="s">
        <v>793</v>
      </c>
      <c r="D211" s="209" t="s">
        <v>429</v>
      </c>
    </row>
    <row r="212" spans="1:4">
      <c r="A212" s="209" t="s">
        <v>794</v>
      </c>
      <c r="B212" s="209">
        <v>539277</v>
      </c>
      <c r="C212" s="209" t="s">
        <v>446</v>
      </c>
      <c r="D212" s="209" t="s">
        <v>480</v>
      </c>
    </row>
    <row r="213" spans="1:4">
      <c r="A213" s="209" t="s">
        <v>795</v>
      </c>
      <c r="B213" s="209">
        <v>539277</v>
      </c>
      <c r="C213" s="209" t="s">
        <v>446</v>
      </c>
      <c r="D213" s="209" t="s">
        <v>480</v>
      </c>
    </row>
    <row r="214" spans="1:4">
      <c r="A214" s="209" t="s">
        <v>796</v>
      </c>
      <c r="B214" s="209">
        <v>524634</v>
      </c>
      <c r="C214" s="209" t="s">
        <v>446</v>
      </c>
      <c r="D214" s="209" t="s">
        <v>494</v>
      </c>
    </row>
    <row r="215" spans="1:4">
      <c r="A215" s="209" t="s">
        <v>797</v>
      </c>
      <c r="B215" s="209">
        <v>506597</v>
      </c>
      <c r="C215" s="209" t="s">
        <v>446</v>
      </c>
      <c r="D215" s="209" t="s">
        <v>606</v>
      </c>
    </row>
    <row r="216" spans="1:4">
      <c r="A216" s="209" t="s">
        <v>798</v>
      </c>
      <c r="B216" s="209">
        <v>512008</v>
      </c>
      <c r="C216" s="209" t="s">
        <v>446</v>
      </c>
      <c r="D216" s="209" t="s">
        <v>468</v>
      </c>
    </row>
    <row r="217" spans="1:4">
      <c r="A217" s="209" t="s">
        <v>799</v>
      </c>
      <c r="B217" s="209">
        <v>500008</v>
      </c>
      <c r="C217" s="209" t="s">
        <v>800</v>
      </c>
      <c r="D217" s="209" t="s">
        <v>801</v>
      </c>
    </row>
    <row r="218" spans="1:4">
      <c r="A218" s="209" t="s">
        <v>802</v>
      </c>
      <c r="B218" s="209">
        <v>521097</v>
      </c>
      <c r="C218" s="209" t="s">
        <v>446</v>
      </c>
      <c r="D218" s="209" t="s">
        <v>461</v>
      </c>
    </row>
    <row r="219" spans="1:4">
      <c r="A219" s="209" t="s">
        <v>803</v>
      </c>
      <c r="B219" s="209">
        <v>538465</v>
      </c>
      <c r="C219" s="209" t="s">
        <v>446</v>
      </c>
      <c r="D219" s="209" t="s">
        <v>463</v>
      </c>
    </row>
    <row r="220" spans="1:4">
      <c r="A220" s="209" t="s">
        <v>804</v>
      </c>
      <c r="B220" s="209">
        <v>531112</v>
      </c>
      <c r="C220" s="209" t="s">
        <v>446</v>
      </c>
      <c r="D220" s="209" t="s">
        <v>454</v>
      </c>
    </row>
    <row r="221" spans="1:4">
      <c r="A221" s="209" t="s">
        <v>805</v>
      </c>
      <c r="B221" s="209">
        <v>539196</v>
      </c>
      <c r="C221" s="209" t="s">
        <v>446</v>
      </c>
      <c r="D221" s="209" t="s">
        <v>744</v>
      </c>
    </row>
    <row r="222" spans="1:4">
      <c r="A222" s="209" t="s">
        <v>806</v>
      </c>
      <c r="B222" s="209">
        <v>500009</v>
      </c>
      <c r="C222" s="209" t="s">
        <v>446</v>
      </c>
      <c r="D222" s="209" t="s">
        <v>484</v>
      </c>
    </row>
    <row r="223" spans="1:4">
      <c r="A223" s="209" t="s">
        <v>807</v>
      </c>
      <c r="B223" s="209" t="s">
        <v>446</v>
      </c>
      <c r="C223" s="209" t="s">
        <v>808</v>
      </c>
      <c r="D223" s="209" t="s">
        <v>457</v>
      </c>
    </row>
    <row r="224" spans="1:4">
      <c r="A224" s="209" t="s">
        <v>809</v>
      </c>
      <c r="B224" s="209">
        <v>519471</v>
      </c>
      <c r="C224" s="209" t="s">
        <v>446</v>
      </c>
      <c r="D224" s="209" t="s">
        <v>695</v>
      </c>
    </row>
    <row r="225" spans="1:4">
      <c r="A225" s="209" t="s">
        <v>810</v>
      </c>
      <c r="B225" s="209">
        <v>542524</v>
      </c>
      <c r="C225" s="209" t="s">
        <v>811</v>
      </c>
      <c r="D225" s="209" t="s">
        <v>812</v>
      </c>
    </row>
    <row r="226" spans="1:4">
      <c r="A226" s="209" t="s">
        <v>813</v>
      </c>
      <c r="B226" s="209">
        <v>540902</v>
      </c>
      <c r="C226" s="209" t="s">
        <v>814</v>
      </c>
      <c r="D226" s="209" t="s">
        <v>815</v>
      </c>
    </row>
    <row r="227" spans="1:4">
      <c r="A227" s="209" t="s">
        <v>816</v>
      </c>
      <c r="B227" s="209">
        <v>540902</v>
      </c>
      <c r="C227" s="209" t="s">
        <v>814</v>
      </c>
      <c r="D227" s="209" t="s">
        <v>815</v>
      </c>
    </row>
    <row r="228" spans="1:4">
      <c r="A228" s="209" t="s">
        <v>817</v>
      </c>
      <c r="B228" s="209">
        <v>531978</v>
      </c>
      <c r="C228" s="209" t="s">
        <v>818</v>
      </c>
      <c r="D228" s="209" t="s">
        <v>461</v>
      </c>
    </row>
    <row r="229" spans="1:4">
      <c r="A229" s="209" t="s">
        <v>819</v>
      </c>
      <c r="B229" s="209">
        <v>539223</v>
      </c>
      <c r="C229" s="209" t="s">
        <v>446</v>
      </c>
      <c r="D229" s="209" t="s">
        <v>440</v>
      </c>
    </row>
    <row r="230" spans="1:4">
      <c r="A230" s="209" t="s">
        <v>820</v>
      </c>
      <c r="B230" s="209">
        <v>500425</v>
      </c>
      <c r="C230" s="209" t="s">
        <v>821</v>
      </c>
      <c r="D230" s="209" t="s">
        <v>459</v>
      </c>
    </row>
    <row r="231" spans="1:4">
      <c r="A231" s="209" t="s">
        <v>822</v>
      </c>
      <c r="B231" s="209">
        <v>530133</v>
      </c>
      <c r="C231" s="209" t="s">
        <v>446</v>
      </c>
      <c r="D231" s="209" t="s">
        <v>823</v>
      </c>
    </row>
    <row r="232" spans="1:4">
      <c r="A232" s="209" t="s">
        <v>824</v>
      </c>
      <c r="B232" s="209">
        <v>530133</v>
      </c>
      <c r="C232" s="209" t="s">
        <v>446</v>
      </c>
      <c r="D232" s="209" t="s">
        <v>823</v>
      </c>
    </row>
    <row r="233" spans="1:4">
      <c r="A233" s="209" t="s">
        <v>825</v>
      </c>
      <c r="B233" s="209">
        <v>532828</v>
      </c>
      <c r="C233" s="209" t="s">
        <v>826</v>
      </c>
      <c r="D233" s="209" t="s">
        <v>631</v>
      </c>
    </row>
    <row r="234" spans="1:4">
      <c r="A234" s="209" t="s">
        <v>827</v>
      </c>
      <c r="B234" s="209">
        <v>513117</v>
      </c>
      <c r="C234" s="209" t="s">
        <v>446</v>
      </c>
      <c r="D234" s="209" t="s">
        <v>801</v>
      </c>
    </row>
    <row r="235" spans="1:4">
      <c r="A235" s="209" t="s">
        <v>828</v>
      </c>
      <c r="B235" s="209">
        <v>541771</v>
      </c>
      <c r="C235" s="209" t="s">
        <v>446</v>
      </c>
      <c r="D235" s="209" t="s">
        <v>560</v>
      </c>
    </row>
    <row r="236" spans="1:4">
      <c r="A236" s="209" t="s">
        <v>829</v>
      </c>
      <c r="B236" s="209">
        <v>506248</v>
      </c>
      <c r="C236" s="209" t="s">
        <v>446</v>
      </c>
      <c r="D236" s="209" t="s">
        <v>494</v>
      </c>
    </row>
    <row r="237" spans="1:4">
      <c r="A237" s="209" t="s">
        <v>830</v>
      </c>
      <c r="B237" s="209">
        <v>531300</v>
      </c>
      <c r="C237" s="209" t="s">
        <v>446</v>
      </c>
      <c r="D237" s="209" t="s">
        <v>461</v>
      </c>
    </row>
    <row r="238" spans="1:4">
      <c r="A238" s="209" t="s">
        <v>831</v>
      </c>
      <c r="B238" s="209">
        <v>531557</v>
      </c>
      <c r="C238" s="209" t="s">
        <v>446</v>
      </c>
      <c r="D238" s="209" t="s">
        <v>463</v>
      </c>
    </row>
    <row r="239" spans="1:4">
      <c r="A239" s="209" t="s">
        <v>832</v>
      </c>
      <c r="B239" s="209">
        <v>500343</v>
      </c>
      <c r="C239" s="209" t="s">
        <v>833</v>
      </c>
      <c r="D239" s="209" t="s">
        <v>532</v>
      </c>
    </row>
    <row r="240" spans="1:4">
      <c r="A240" s="209" t="s">
        <v>834</v>
      </c>
      <c r="B240" s="209">
        <v>531681</v>
      </c>
      <c r="C240" s="209" t="s">
        <v>446</v>
      </c>
      <c r="D240" s="209" t="s">
        <v>566</v>
      </c>
    </row>
    <row r="241" spans="1:4">
      <c r="A241" s="209" t="s">
        <v>835</v>
      </c>
      <c r="B241" s="209">
        <v>536737</v>
      </c>
      <c r="C241" s="209" t="s">
        <v>446</v>
      </c>
      <c r="D241" s="209" t="s">
        <v>463</v>
      </c>
    </row>
    <row r="242" spans="1:4">
      <c r="A242" s="209" t="s">
        <v>836</v>
      </c>
      <c r="B242" s="209">
        <v>539265</v>
      </c>
      <c r="C242" s="209" t="s">
        <v>446</v>
      </c>
      <c r="D242" s="209" t="s">
        <v>463</v>
      </c>
    </row>
    <row r="243" spans="1:4">
      <c r="A243" s="209" t="s">
        <v>837</v>
      </c>
      <c r="B243" s="209">
        <v>526241</v>
      </c>
      <c r="C243" s="209" t="s">
        <v>446</v>
      </c>
      <c r="D243" s="209" t="s">
        <v>468</v>
      </c>
    </row>
    <row r="244" spans="1:4">
      <c r="A244" s="209" t="s">
        <v>838</v>
      </c>
      <c r="B244" s="209">
        <v>531991</v>
      </c>
      <c r="C244" s="209" t="s">
        <v>446</v>
      </c>
      <c r="D244" s="209" t="s">
        <v>461</v>
      </c>
    </row>
    <row r="245" spans="1:4">
      <c r="A245" s="209" t="s">
        <v>839</v>
      </c>
      <c r="B245" s="209">
        <v>507525</v>
      </c>
      <c r="C245" s="209" t="s">
        <v>446</v>
      </c>
      <c r="D245" s="209" t="s">
        <v>506</v>
      </c>
    </row>
    <row r="246" spans="1:4">
      <c r="A246" s="209" t="s">
        <v>840</v>
      </c>
      <c r="B246" s="209">
        <v>590006</v>
      </c>
      <c r="C246" s="209" t="s">
        <v>841</v>
      </c>
      <c r="D246" s="209" t="s">
        <v>484</v>
      </c>
    </row>
    <row r="247" spans="1:4">
      <c r="A247" s="209" t="s">
        <v>842</v>
      </c>
      <c r="B247" s="209">
        <v>538861</v>
      </c>
      <c r="C247" s="209" t="s">
        <v>446</v>
      </c>
      <c r="D247" s="209" t="s">
        <v>468</v>
      </c>
    </row>
    <row r="248" spans="1:4">
      <c r="A248" s="209" t="s">
        <v>843</v>
      </c>
      <c r="B248" s="209">
        <v>501630</v>
      </c>
      <c r="C248" s="209" t="s">
        <v>446</v>
      </c>
      <c r="D248" s="209" t="s">
        <v>844</v>
      </c>
    </row>
    <row r="249" spans="1:4">
      <c r="A249" s="209" t="s">
        <v>845</v>
      </c>
      <c r="B249" s="209">
        <v>515055</v>
      </c>
      <c r="C249" s="209" t="s">
        <v>846</v>
      </c>
      <c r="D249" s="209" t="s">
        <v>532</v>
      </c>
    </row>
    <row r="250" spans="1:4">
      <c r="A250" s="209" t="s">
        <v>847</v>
      </c>
      <c r="B250" s="209">
        <v>532418</v>
      </c>
      <c r="C250" s="209" t="s">
        <v>848</v>
      </c>
      <c r="D250" s="209" t="s">
        <v>764</v>
      </c>
    </row>
    <row r="251" spans="1:4">
      <c r="A251" s="209" t="s">
        <v>849</v>
      </c>
      <c r="B251" s="209">
        <v>532141</v>
      </c>
      <c r="C251" s="209" t="s">
        <v>850</v>
      </c>
      <c r="D251" s="209" t="s">
        <v>459</v>
      </c>
    </row>
    <row r="252" spans="1:4">
      <c r="A252" s="209" t="s">
        <v>851</v>
      </c>
      <c r="B252" s="209">
        <v>500012</v>
      </c>
      <c r="C252" s="209" t="s">
        <v>446</v>
      </c>
      <c r="D252" s="209" t="s">
        <v>494</v>
      </c>
    </row>
    <row r="253" spans="1:4">
      <c r="A253" s="209" t="s">
        <v>852</v>
      </c>
      <c r="B253" s="209">
        <v>526173</v>
      </c>
      <c r="C253" s="209" t="s">
        <v>446</v>
      </c>
      <c r="D253" s="209" t="s">
        <v>853</v>
      </c>
    </row>
    <row r="254" spans="1:4">
      <c r="A254" s="209" t="s">
        <v>854</v>
      </c>
      <c r="B254" s="209">
        <v>531252</v>
      </c>
      <c r="C254" s="209" t="s">
        <v>446</v>
      </c>
      <c r="D254" s="209" t="s">
        <v>463</v>
      </c>
    </row>
    <row r="255" spans="1:4">
      <c r="A255" s="209" t="s">
        <v>855</v>
      </c>
      <c r="B255" s="209">
        <v>530721</v>
      </c>
      <c r="C255" s="209" t="s">
        <v>856</v>
      </c>
      <c r="D255" s="209" t="s">
        <v>801</v>
      </c>
    </row>
    <row r="256" spans="1:4">
      <c r="A256" s="209" t="s">
        <v>857</v>
      </c>
      <c r="B256" s="209">
        <v>540694</v>
      </c>
      <c r="C256" s="209" t="s">
        <v>446</v>
      </c>
      <c r="D256" s="209" t="s">
        <v>635</v>
      </c>
    </row>
    <row r="257" spans="1:4">
      <c r="A257" s="209" t="s">
        <v>858</v>
      </c>
      <c r="B257" s="209">
        <v>540694</v>
      </c>
      <c r="C257" s="209" t="s">
        <v>446</v>
      </c>
      <c r="D257" s="209" t="s">
        <v>635</v>
      </c>
    </row>
    <row r="258" spans="1:4">
      <c r="A258" s="209" t="s">
        <v>859</v>
      </c>
      <c r="B258" s="209">
        <v>541006</v>
      </c>
      <c r="C258" s="209" t="s">
        <v>446</v>
      </c>
      <c r="D258" s="209" t="s">
        <v>461</v>
      </c>
    </row>
    <row r="259" spans="1:4">
      <c r="A259" s="209" t="s">
        <v>860</v>
      </c>
      <c r="B259" s="209" t="s">
        <v>446</v>
      </c>
      <c r="C259" s="209" t="s">
        <v>861</v>
      </c>
      <c r="D259" s="209" t="s">
        <v>457</v>
      </c>
    </row>
    <row r="260" spans="1:4">
      <c r="A260" s="209" t="s">
        <v>862</v>
      </c>
      <c r="B260" s="209">
        <v>519383</v>
      </c>
      <c r="C260" s="209" t="s">
        <v>863</v>
      </c>
      <c r="D260" s="209" t="s">
        <v>644</v>
      </c>
    </row>
    <row r="261" spans="1:4">
      <c r="A261" s="209" t="s">
        <v>864</v>
      </c>
      <c r="B261" s="209">
        <v>537785</v>
      </c>
      <c r="C261" s="209" t="s">
        <v>446</v>
      </c>
      <c r="D261" s="209" t="s">
        <v>480</v>
      </c>
    </row>
    <row r="262" spans="1:4">
      <c r="A262" s="209" t="s">
        <v>865</v>
      </c>
      <c r="B262" s="209">
        <v>531878</v>
      </c>
      <c r="C262" s="209" t="s">
        <v>446</v>
      </c>
      <c r="D262" s="209" t="s">
        <v>463</v>
      </c>
    </row>
    <row r="263" spans="1:4">
      <c r="A263" s="209" t="s">
        <v>866</v>
      </c>
      <c r="B263" s="209">
        <v>511153</v>
      </c>
      <c r="C263" s="209" t="s">
        <v>446</v>
      </c>
      <c r="D263" s="209" t="s">
        <v>867</v>
      </c>
    </row>
    <row r="264" spans="1:4">
      <c r="A264" s="209" t="s">
        <v>868</v>
      </c>
      <c r="B264" s="209">
        <v>518091</v>
      </c>
      <c r="C264" s="209" t="s">
        <v>869</v>
      </c>
      <c r="D264" s="209" t="s">
        <v>459</v>
      </c>
    </row>
    <row r="265" spans="1:4">
      <c r="A265" s="209" t="s">
        <v>870</v>
      </c>
      <c r="B265" s="209">
        <v>531223</v>
      </c>
      <c r="C265" s="209" t="s">
        <v>446</v>
      </c>
      <c r="D265" s="209" t="s">
        <v>461</v>
      </c>
    </row>
    <row r="266" spans="1:4">
      <c r="A266" s="209" t="s">
        <v>871</v>
      </c>
      <c r="B266" s="209">
        <v>531673</v>
      </c>
      <c r="C266" s="209" t="s">
        <v>446</v>
      </c>
      <c r="D266" s="209" t="s">
        <v>872</v>
      </c>
    </row>
    <row r="267" spans="1:4">
      <c r="A267" s="209" t="s">
        <v>873</v>
      </c>
      <c r="B267" s="209">
        <v>531673</v>
      </c>
      <c r="C267" s="209" t="s">
        <v>446</v>
      </c>
      <c r="D267" s="209" t="s">
        <v>872</v>
      </c>
    </row>
    <row r="268" spans="1:4">
      <c r="A268" s="209" t="s">
        <v>874</v>
      </c>
      <c r="B268" s="209">
        <v>532870</v>
      </c>
      <c r="C268" s="209" t="s">
        <v>875</v>
      </c>
      <c r="D268" s="209" t="s">
        <v>478</v>
      </c>
    </row>
    <row r="269" spans="1:4">
      <c r="A269" s="209" t="s">
        <v>876</v>
      </c>
      <c r="B269" s="209">
        <v>531519</v>
      </c>
      <c r="C269" s="209" t="s">
        <v>446</v>
      </c>
      <c r="D269" s="209" t="s">
        <v>429</v>
      </c>
    </row>
    <row r="270" spans="1:4">
      <c r="A270" s="209" t="s">
        <v>877</v>
      </c>
      <c r="B270" s="209">
        <v>542437</v>
      </c>
      <c r="C270" s="209" t="s">
        <v>878</v>
      </c>
      <c r="D270" s="209" t="s">
        <v>480</v>
      </c>
    </row>
    <row r="271" spans="1:4">
      <c r="A271" s="209" t="s">
        <v>879</v>
      </c>
      <c r="B271" s="209">
        <v>530799</v>
      </c>
      <c r="C271" s="209" t="s">
        <v>446</v>
      </c>
      <c r="D271" s="209" t="s">
        <v>463</v>
      </c>
    </row>
    <row r="272" spans="1:4">
      <c r="A272" s="209" t="s">
        <v>880</v>
      </c>
      <c r="B272" s="209">
        <v>531406</v>
      </c>
      <c r="C272" s="209" t="s">
        <v>446</v>
      </c>
      <c r="D272" s="209" t="s">
        <v>881</v>
      </c>
    </row>
    <row r="273" spans="1:4">
      <c r="A273" s="209" t="s">
        <v>882</v>
      </c>
      <c r="B273" s="209">
        <v>523007</v>
      </c>
      <c r="C273" s="209" t="s">
        <v>446</v>
      </c>
      <c r="D273" s="209" t="s">
        <v>532</v>
      </c>
    </row>
    <row r="274" spans="1:4">
      <c r="A274" s="209" t="s">
        <v>883</v>
      </c>
      <c r="B274" s="209">
        <v>507828</v>
      </c>
      <c r="C274" s="209" t="s">
        <v>884</v>
      </c>
      <c r="D274" s="209" t="s">
        <v>532</v>
      </c>
    </row>
    <row r="275" spans="1:4">
      <c r="A275" s="209" t="s">
        <v>885</v>
      </c>
      <c r="B275" s="209">
        <v>500013</v>
      </c>
      <c r="C275" s="209" t="s">
        <v>886</v>
      </c>
      <c r="D275" s="209" t="s">
        <v>532</v>
      </c>
    </row>
    <row r="276" spans="1:4">
      <c r="A276" s="209" t="s">
        <v>887</v>
      </c>
      <c r="B276" s="209">
        <v>512091</v>
      </c>
      <c r="C276" s="209" t="s">
        <v>446</v>
      </c>
      <c r="D276" s="209" t="s">
        <v>560</v>
      </c>
    </row>
    <row r="277" spans="1:4">
      <c r="A277" s="209" t="s">
        <v>888</v>
      </c>
      <c r="B277" s="209" t="s">
        <v>446</v>
      </c>
      <c r="C277" s="209" t="s">
        <v>889</v>
      </c>
      <c r="D277" s="209" t="s">
        <v>537</v>
      </c>
    </row>
    <row r="278" spans="1:4">
      <c r="A278" s="209" t="s">
        <v>890</v>
      </c>
      <c r="B278" s="209">
        <v>501270</v>
      </c>
      <c r="C278" s="209" t="s">
        <v>446</v>
      </c>
      <c r="D278" s="209" t="s">
        <v>532</v>
      </c>
    </row>
    <row r="279" spans="1:4">
      <c r="A279" s="209" t="s">
        <v>891</v>
      </c>
      <c r="B279" s="209">
        <v>539697</v>
      </c>
      <c r="C279" s="209" t="s">
        <v>446</v>
      </c>
      <c r="D279" s="209" t="s">
        <v>892</v>
      </c>
    </row>
    <row r="280" spans="1:4">
      <c r="A280" s="209" t="s">
        <v>893</v>
      </c>
      <c r="B280" s="209">
        <v>538833</v>
      </c>
      <c r="C280" s="209" t="s">
        <v>446</v>
      </c>
      <c r="D280" s="209" t="s">
        <v>844</v>
      </c>
    </row>
    <row r="281" spans="1:4">
      <c r="A281" s="209" t="s">
        <v>894</v>
      </c>
      <c r="B281" s="209">
        <v>506260</v>
      </c>
      <c r="C281" s="209" t="s">
        <v>446</v>
      </c>
      <c r="D281" s="209" t="s">
        <v>484</v>
      </c>
    </row>
    <row r="282" spans="1:4">
      <c r="A282" s="209" t="s">
        <v>895</v>
      </c>
      <c r="B282" s="209">
        <v>506087</v>
      </c>
      <c r="C282" s="209" t="s">
        <v>446</v>
      </c>
      <c r="D282" s="209" t="s">
        <v>769</v>
      </c>
    </row>
    <row r="283" spans="1:4">
      <c r="A283" s="209" t="s">
        <v>896</v>
      </c>
      <c r="B283" s="209">
        <v>530109</v>
      </c>
      <c r="C283" s="209" t="s">
        <v>446</v>
      </c>
      <c r="D283" s="209" t="s">
        <v>463</v>
      </c>
    </row>
    <row r="284" spans="1:4">
      <c r="A284" s="209" t="s">
        <v>897</v>
      </c>
      <c r="B284" s="209">
        <v>532259</v>
      </c>
      <c r="C284" s="209" t="s">
        <v>898</v>
      </c>
      <c r="D284" s="209" t="s">
        <v>744</v>
      </c>
    </row>
    <row r="285" spans="1:4">
      <c r="A285" s="209" t="s">
        <v>899</v>
      </c>
      <c r="B285" s="209">
        <v>523694</v>
      </c>
      <c r="C285" s="209" t="s">
        <v>900</v>
      </c>
      <c r="D285" s="209" t="s">
        <v>631</v>
      </c>
    </row>
    <row r="286" spans="1:4">
      <c r="A286" s="209" t="s">
        <v>901</v>
      </c>
      <c r="B286" s="209">
        <v>540692</v>
      </c>
      <c r="C286" s="209" t="s">
        <v>902</v>
      </c>
      <c r="D286" s="209" t="s">
        <v>506</v>
      </c>
    </row>
    <row r="287" spans="1:4">
      <c r="A287" s="209" t="s">
        <v>903</v>
      </c>
      <c r="B287" s="209">
        <v>541133</v>
      </c>
      <c r="C287" s="209" t="s">
        <v>446</v>
      </c>
      <c r="D287" s="209" t="s">
        <v>463</v>
      </c>
    </row>
    <row r="288" spans="1:4">
      <c r="A288" s="209" t="s">
        <v>904</v>
      </c>
      <c r="B288" s="209">
        <v>506166</v>
      </c>
      <c r="C288" s="209" t="s">
        <v>446</v>
      </c>
      <c r="D288" s="209" t="s">
        <v>526</v>
      </c>
    </row>
    <row r="289" spans="1:4">
      <c r="A289" s="209" t="s">
        <v>905</v>
      </c>
      <c r="B289" s="209">
        <v>506166</v>
      </c>
      <c r="C289" s="209" t="s">
        <v>446</v>
      </c>
      <c r="D289" s="209" t="s">
        <v>526</v>
      </c>
    </row>
    <row r="290" spans="1:4">
      <c r="A290" s="209" t="s">
        <v>906</v>
      </c>
      <c r="B290" s="209">
        <v>533758</v>
      </c>
      <c r="C290" s="209" t="s">
        <v>907</v>
      </c>
      <c r="D290" s="209" t="s">
        <v>769</v>
      </c>
    </row>
    <row r="291" spans="1:4">
      <c r="A291" s="209" t="s">
        <v>908</v>
      </c>
      <c r="B291" s="209">
        <v>517096</v>
      </c>
      <c r="C291" s="209" t="s">
        <v>446</v>
      </c>
      <c r="D291" s="209" t="s">
        <v>744</v>
      </c>
    </row>
    <row r="292" spans="1:4">
      <c r="A292" s="209" t="s">
        <v>909</v>
      </c>
      <c r="B292" s="209">
        <v>511064</v>
      </c>
      <c r="C292" s="209" t="s">
        <v>910</v>
      </c>
      <c r="D292" s="209" t="s">
        <v>812</v>
      </c>
    </row>
    <row r="293" spans="1:4">
      <c r="A293" s="209" t="s">
        <v>911</v>
      </c>
      <c r="B293" s="209">
        <v>523537</v>
      </c>
      <c r="C293" s="209" t="s">
        <v>446</v>
      </c>
      <c r="D293" s="209" t="s">
        <v>461</v>
      </c>
    </row>
    <row r="294" spans="1:4">
      <c r="A294" s="209" t="s">
        <v>912</v>
      </c>
      <c r="B294" s="209">
        <v>512437</v>
      </c>
      <c r="C294" s="209" t="s">
        <v>446</v>
      </c>
      <c r="D294" s="209" t="s">
        <v>429</v>
      </c>
    </row>
    <row r="295" spans="1:4">
      <c r="A295" s="209" t="s">
        <v>913</v>
      </c>
      <c r="B295" s="209">
        <v>512437</v>
      </c>
      <c r="C295" s="209" t="s">
        <v>446</v>
      </c>
      <c r="D295" s="209" t="s">
        <v>429</v>
      </c>
    </row>
    <row r="296" spans="1:4">
      <c r="A296" s="209" t="s">
        <v>914</v>
      </c>
      <c r="B296" s="209">
        <v>508869</v>
      </c>
      <c r="C296" s="209" t="s">
        <v>915</v>
      </c>
      <c r="D296" s="209" t="s">
        <v>916</v>
      </c>
    </row>
    <row r="297" spans="1:4">
      <c r="A297" s="209" t="s">
        <v>917</v>
      </c>
      <c r="B297" s="209">
        <v>540879</v>
      </c>
      <c r="C297" s="209" t="s">
        <v>918</v>
      </c>
      <c r="D297" s="209" t="s">
        <v>919</v>
      </c>
    </row>
    <row r="298" spans="1:4">
      <c r="A298" s="209" t="s">
        <v>920</v>
      </c>
      <c r="B298" s="209">
        <v>531761</v>
      </c>
      <c r="C298" s="209" t="s">
        <v>446</v>
      </c>
      <c r="D298" s="209" t="s">
        <v>566</v>
      </c>
    </row>
    <row r="299" spans="1:4">
      <c r="A299" s="209" t="s">
        <v>921</v>
      </c>
      <c r="B299" s="209" t="s">
        <v>446</v>
      </c>
      <c r="C299" s="209" t="s">
        <v>922</v>
      </c>
      <c r="D299" s="209" t="s">
        <v>537</v>
      </c>
    </row>
    <row r="300" spans="1:4">
      <c r="A300" s="209" t="s">
        <v>923</v>
      </c>
      <c r="B300" s="209">
        <v>538566</v>
      </c>
      <c r="C300" s="209" t="s">
        <v>446</v>
      </c>
      <c r="D300" s="209" t="s">
        <v>468</v>
      </c>
    </row>
    <row r="301" spans="1:4">
      <c r="A301" s="209" t="s">
        <v>924</v>
      </c>
      <c r="B301" s="209">
        <v>500877</v>
      </c>
      <c r="C301" s="209" t="s">
        <v>925</v>
      </c>
      <c r="D301" s="209" t="s">
        <v>926</v>
      </c>
    </row>
    <row r="302" spans="1:4">
      <c r="A302" s="209" t="s">
        <v>927</v>
      </c>
      <c r="B302" s="209">
        <v>539545</v>
      </c>
      <c r="C302" s="209" t="s">
        <v>446</v>
      </c>
      <c r="D302" s="209" t="s">
        <v>466</v>
      </c>
    </row>
    <row r="303" spans="1:4">
      <c r="A303" s="209" t="s">
        <v>928</v>
      </c>
      <c r="B303" s="209">
        <v>500014</v>
      </c>
      <c r="C303" s="209" t="s">
        <v>446</v>
      </c>
      <c r="D303" s="209" t="s">
        <v>463</v>
      </c>
    </row>
    <row r="304" spans="1:4">
      <c r="A304" s="209" t="s">
        <v>929</v>
      </c>
      <c r="B304" s="209">
        <v>532475</v>
      </c>
      <c r="C304" s="209" t="s">
        <v>930</v>
      </c>
      <c r="D304" s="209" t="s">
        <v>931</v>
      </c>
    </row>
    <row r="305" spans="1:4">
      <c r="A305" s="209" t="s">
        <v>932</v>
      </c>
      <c r="B305" s="209">
        <v>539469</v>
      </c>
      <c r="C305" s="209" t="s">
        <v>446</v>
      </c>
      <c r="D305" s="209" t="s">
        <v>468</v>
      </c>
    </row>
    <row r="306" spans="1:4">
      <c r="A306" s="209" t="s">
        <v>933</v>
      </c>
      <c r="B306" s="209">
        <v>531364</v>
      </c>
      <c r="C306" s="209" t="s">
        <v>446</v>
      </c>
      <c r="D306" s="209" t="s">
        <v>844</v>
      </c>
    </row>
    <row r="307" spans="1:4">
      <c r="A307" s="209" t="s">
        <v>934</v>
      </c>
      <c r="B307" s="209">
        <v>539403</v>
      </c>
      <c r="C307" s="209" t="s">
        <v>446</v>
      </c>
      <c r="D307" s="209" t="s">
        <v>935</v>
      </c>
    </row>
    <row r="308" spans="1:4">
      <c r="A308" s="209" t="s">
        <v>936</v>
      </c>
      <c r="B308" s="209">
        <v>540135</v>
      </c>
      <c r="C308" s="209" t="s">
        <v>446</v>
      </c>
      <c r="D308" s="209" t="s">
        <v>429</v>
      </c>
    </row>
    <row r="309" spans="1:4">
      <c r="A309" s="209" t="s">
        <v>937</v>
      </c>
      <c r="B309" s="209">
        <v>520121</v>
      </c>
      <c r="C309" s="209" t="s">
        <v>446</v>
      </c>
      <c r="D309" s="209" t="s">
        <v>566</v>
      </c>
    </row>
    <row r="310" spans="1:4">
      <c r="A310" s="209" t="s">
        <v>938</v>
      </c>
      <c r="B310" s="209">
        <v>530565</v>
      </c>
      <c r="C310" s="209" t="s">
        <v>446</v>
      </c>
      <c r="D310" s="209" t="s">
        <v>539</v>
      </c>
    </row>
    <row r="311" spans="1:4">
      <c r="A311" s="209" t="s">
        <v>939</v>
      </c>
      <c r="B311" s="209">
        <v>532994</v>
      </c>
      <c r="C311" s="209" t="s">
        <v>940</v>
      </c>
      <c r="D311" s="209" t="s">
        <v>941</v>
      </c>
    </row>
    <row r="312" spans="1:4">
      <c r="A312" s="209" t="s">
        <v>942</v>
      </c>
      <c r="B312" s="209">
        <v>532212</v>
      </c>
      <c r="C312" s="209" t="s">
        <v>943</v>
      </c>
      <c r="D312" s="209" t="s">
        <v>944</v>
      </c>
    </row>
    <row r="313" spans="1:4">
      <c r="A313" s="209" t="s">
        <v>945</v>
      </c>
      <c r="B313" s="209">
        <v>524640</v>
      </c>
      <c r="C313" s="209" t="s">
        <v>446</v>
      </c>
      <c r="D313" s="209" t="s">
        <v>494</v>
      </c>
    </row>
    <row r="314" spans="1:4">
      <c r="A314" s="209" t="s">
        <v>946</v>
      </c>
      <c r="B314" s="209">
        <v>532914</v>
      </c>
      <c r="C314" s="209" t="s">
        <v>947</v>
      </c>
      <c r="D314" s="209" t="s">
        <v>520</v>
      </c>
    </row>
    <row r="315" spans="1:4">
      <c r="A315" s="209" t="s">
        <v>948</v>
      </c>
      <c r="B315" s="209">
        <v>504370</v>
      </c>
      <c r="C315" s="209" t="s">
        <v>446</v>
      </c>
      <c r="D315" s="209" t="s">
        <v>867</v>
      </c>
    </row>
    <row r="316" spans="1:4">
      <c r="A316" s="209" t="s">
        <v>949</v>
      </c>
      <c r="B316" s="209">
        <v>526851</v>
      </c>
      <c r="C316" s="209" t="s">
        <v>446</v>
      </c>
      <c r="D316" s="209" t="s">
        <v>461</v>
      </c>
    </row>
    <row r="317" spans="1:4">
      <c r="A317" s="209" t="s">
        <v>950</v>
      </c>
      <c r="B317" s="209">
        <v>539151</v>
      </c>
      <c r="C317" s="209" t="s">
        <v>446</v>
      </c>
      <c r="D317" s="209" t="s">
        <v>751</v>
      </c>
    </row>
    <row r="318" spans="1:4">
      <c r="A318" s="209" t="s">
        <v>951</v>
      </c>
      <c r="B318" s="209">
        <v>539151</v>
      </c>
      <c r="C318" s="209" t="s">
        <v>446</v>
      </c>
      <c r="D318" s="209" t="s">
        <v>751</v>
      </c>
    </row>
    <row r="319" spans="1:4">
      <c r="A319" s="209" t="s">
        <v>952</v>
      </c>
      <c r="B319" s="209">
        <v>532935</v>
      </c>
      <c r="C319" s="209" t="s">
        <v>953</v>
      </c>
      <c r="D319" s="209" t="s">
        <v>954</v>
      </c>
    </row>
    <row r="320" spans="1:4">
      <c r="A320" s="209" t="s">
        <v>955</v>
      </c>
      <c r="B320" s="209">
        <v>511605</v>
      </c>
      <c r="C320" s="209" t="s">
        <v>446</v>
      </c>
      <c r="D320" s="209" t="s">
        <v>429</v>
      </c>
    </row>
    <row r="321" spans="1:4">
      <c r="A321" s="209" t="s">
        <v>956</v>
      </c>
      <c r="B321" s="209">
        <v>531381</v>
      </c>
      <c r="C321" s="209" t="s">
        <v>957</v>
      </c>
      <c r="D321" s="209" t="s">
        <v>532</v>
      </c>
    </row>
    <row r="322" spans="1:4">
      <c r="A322" s="209" t="s">
        <v>958</v>
      </c>
      <c r="B322" s="209">
        <v>541401</v>
      </c>
      <c r="C322" s="209" t="s">
        <v>446</v>
      </c>
      <c r="D322" s="209" t="s">
        <v>551</v>
      </c>
    </row>
    <row r="323" spans="1:4">
      <c r="A323" s="209" t="s">
        <v>959</v>
      </c>
      <c r="B323" s="209">
        <v>506194</v>
      </c>
      <c r="C323" s="209" t="s">
        <v>960</v>
      </c>
      <c r="D323" s="209" t="s">
        <v>532</v>
      </c>
    </row>
    <row r="324" spans="1:4">
      <c r="A324" s="209" t="s">
        <v>961</v>
      </c>
      <c r="B324" s="209">
        <v>526125</v>
      </c>
      <c r="C324" s="209" t="s">
        <v>446</v>
      </c>
      <c r="D324" s="209" t="s">
        <v>468</v>
      </c>
    </row>
    <row r="325" spans="1:4">
      <c r="A325" s="209" t="s">
        <v>962</v>
      </c>
      <c r="B325" s="209">
        <v>531017</v>
      </c>
      <c r="C325" s="209" t="s">
        <v>446</v>
      </c>
      <c r="D325" s="209" t="s">
        <v>867</v>
      </c>
    </row>
    <row r="326" spans="1:4">
      <c r="A326" s="209" t="s">
        <v>963</v>
      </c>
      <c r="B326" s="209">
        <v>531677</v>
      </c>
      <c r="C326" s="209" t="s">
        <v>446</v>
      </c>
      <c r="D326" s="209" t="s">
        <v>432</v>
      </c>
    </row>
    <row r="327" spans="1:4">
      <c r="A327" s="209" t="s">
        <v>964</v>
      </c>
      <c r="B327" s="209">
        <v>531179</v>
      </c>
      <c r="C327" s="209" t="s">
        <v>965</v>
      </c>
      <c r="D327" s="209" t="s">
        <v>463</v>
      </c>
    </row>
    <row r="328" spans="1:4">
      <c r="A328" s="209" t="s">
        <v>966</v>
      </c>
      <c r="B328" s="209">
        <v>538556</v>
      </c>
      <c r="C328" s="209" t="s">
        <v>967</v>
      </c>
      <c r="D328" s="209" t="s">
        <v>466</v>
      </c>
    </row>
    <row r="329" spans="1:4">
      <c r="A329" s="209" t="s">
        <v>968</v>
      </c>
      <c r="B329" s="209">
        <v>532397</v>
      </c>
      <c r="C329" s="209" t="s">
        <v>446</v>
      </c>
      <c r="D329" s="209" t="s">
        <v>440</v>
      </c>
    </row>
    <row r="330" spans="1:4">
      <c r="A330" s="209" t="s">
        <v>969</v>
      </c>
      <c r="B330" s="209">
        <v>531467</v>
      </c>
      <c r="C330" s="209" t="s">
        <v>446</v>
      </c>
      <c r="D330" s="209" t="s">
        <v>970</v>
      </c>
    </row>
    <row r="331" spans="1:4">
      <c r="A331" s="209" t="s">
        <v>971</v>
      </c>
      <c r="B331" s="209">
        <v>537069</v>
      </c>
      <c r="C331" s="209" t="s">
        <v>446</v>
      </c>
      <c r="D331" s="209" t="s">
        <v>463</v>
      </c>
    </row>
    <row r="332" spans="1:4">
      <c r="A332" s="209" t="s">
        <v>972</v>
      </c>
      <c r="B332" s="209">
        <v>513729</v>
      </c>
      <c r="C332" s="209" t="s">
        <v>973</v>
      </c>
      <c r="D332" s="209" t="s">
        <v>974</v>
      </c>
    </row>
    <row r="333" spans="1:4">
      <c r="A333" s="209" t="s">
        <v>975</v>
      </c>
      <c r="B333" s="209">
        <v>531560</v>
      </c>
      <c r="C333" s="209" t="s">
        <v>446</v>
      </c>
      <c r="D333" s="209" t="s">
        <v>867</v>
      </c>
    </row>
    <row r="334" spans="1:4">
      <c r="A334" s="209" t="s">
        <v>976</v>
      </c>
      <c r="B334" s="209">
        <v>531560</v>
      </c>
      <c r="C334" s="209" t="s">
        <v>446</v>
      </c>
      <c r="D334" s="209" t="s">
        <v>867</v>
      </c>
    </row>
    <row r="335" spans="1:4">
      <c r="A335" s="209" t="s">
        <v>977</v>
      </c>
      <c r="B335" s="209">
        <v>516064</v>
      </c>
      <c r="C335" s="209" t="s">
        <v>978</v>
      </c>
      <c r="D335" s="209" t="s">
        <v>566</v>
      </c>
    </row>
    <row r="336" spans="1:4">
      <c r="A336" s="209" t="s">
        <v>979</v>
      </c>
      <c r="B336" s="209">
        <v>533068</v>
      </c>
      <c r="C336" s="209" t="s">
        <v>980</v>
      </c>
      <c r="D336" s="209" t="s">
        <v>560</v>
      </c>
    </row>
    <row r="337" spans="1:4">
      <c r="A337" s="209" t="s">
        <v>981</v>
      </c>
      <c r="B337" s="209">
        <v>506074</v>
      </c>
      <c r="C337" s="209" t="s">
        <v>982</v>
      </c>
      <c r="D337" s="209" t="s">
        <v>767</v>
      </c>
    </row>
    <row r="338" spans="1:4">
      <c r="A338" s="209" t="s">
        <v>983</v>
      </c>
      <c r="B338" s="209">
        <v>533163</v>
      </c>
      <c r="C338" s="209" t="s">
        <v>984</v>
      </c>
      <c r="D338" s="209" t="s">
        <v>844</v>
      </c>
    </row>
    <row r="339" spans="1:4">
      <c r="A339" s="209" t="s">
        <v>985</v>
      </c>
      <c r="B339" s="209" t="s">
        <v>446</v>
      </c>
      <c r="C339" s="209" t="s">
        <v>986</v>
      </c>
      <c r="D339" s="209" t="s">
        <v>457</v>
      </c>
    </row>
    <row r="340" spans="1:4">
      <c r="A340" s="209" t="s">
        <v>987</v>
      </c>
      <c r="B340" s="209">
        <v>517481</v>
      </c>
      <c r="C340" s="209" t="s">
        <v>446</v>
      </c>
      <c r="D340" s="209" t="s">
        <v>988</v>
      </c>
    </row>
    <row r="341" spans="1:4">
      <c r="A341" s="209" t="s">
        <v>989</v>
      </c>
      <c r="B341" s="209">
        <v>531297</v>
      </c>
      <c r="C341" s="209" t="s">
        <v>446</v>
      </c>
      <c r="D341" s="209" t="s">
        <v>530</v>
      </c>
    </row>
    <row r="342" spans="1:4">
      <c r="A342" s="209" t="s">
        <v>990</v>
      </c>
      <c r="B342" s="209">
        <v>542670</v>
      </c>
      <c r="C342" s="209" t="s">
        <v>991</v>
      </c>
      <c r="D342" s="209" t="s">
        <v>992</v>
      </c>
    </row>
    <row r="343" spans="1:4">
      <c r="A343" s="209" t="s">
        <v>993</v>
      </c>
      <c r="B343" s="209">
        <v>540616</v>
      </c>
      <c r="C343" s="209" t="s">
        <v>994</v>
      </c>
      <c r="D343" s="209" t="s">
        <v>916</v>
      </c>
    </row>
    <row r="344" spans="1:4">
      <c r="A344" s="209" t="s">
        <v>995</v>
      </c>
      <c r="B344" s="209">
        <v>522134</v>
      </c>
      <c r="C344" s="209" t="s">
        <v>446</v>
      </c>
      <c r="D344" s="209" t="s">
        <v>454</v>
      </c>
    </row>
    <row r="345" spans="1:4">
      <c r="A345" s="209" t="s">
        <v>996</v>
      </c>
      <c r="B345" s="209">
        <v>500016</v>
      </c>
      <c r="C345" s="209" t="s">
        <v>446</v>
      </c>
      <c r="D345" s="209" t="s">
        <v>647</v>
      </c>
    </row>
    <row r="346" spans="1:4">
      <c r="A346" s="209" t="s">
        <v>997</v>
      </c>
      <c r="B346" s="209" t="s">
        <v>446</v>
      </c>
      <c r="C346" s="209" t="s">
        <v>998</v>
      </c>
      <c r="D346" s="209" t="s">
        <v>457</v>
      </c>
    </row>
    <row r="347" spans="1:4">
      <c r="A347" s="209" t="s">
        <v>999</v>
      </c>
      <c r="B347" s="209" t="s">
        <v>446</v>
      </c>
      <c r="C347" s="209" t="s">
        <v>998</v>
      </c>
      <c r="D347" s="209" t="s">
        <v>457</v>
      </c>
    </row>
    <row r="348" spans="1:4">
      <c r="A348" s="209" t="s">
        <v>1000</v>
      </c>
      <c r="B348" s="209">
        <v>542484</v>
      </c>
      <c r="C348" s="209" t="s">
        <v>1001</v>
      </c>
      <c r="D348" s="209" t="s">
        <v>1002</v>
      </c>
    </row>
    <row r="349" spans="1:4">
      <c r="A349" s="209" t="s">
        <v>1003</v>
      </c>
      <c r="B349" s="209">
        <v>500101</v>
      </c>
      <c r="C349" s="209" t="s">
        <v>1004</v>
      </c>
      <c r="D349" s="209" t="s">
        <v>461</v>
      </c>
    </row>
    <row r="350" spans="1:4">
      <c r="A350" s="209" t="s">
        <v>1005</v>
      </c>
      <c r="B350" s="209">
        <v>539301</v>
      </c>
      <c r="C350" s="209" t="s">
        <v>1006</v>
      </c>
      <c r="D350" s="209" t="s">
        <v>532</v>
      </c>
    </row>
    <row r="351" spans="1:4">
      <c r="A351" s="209" t="s">
        <v>1007</v>
      </c>
      <c r="B351" s="209">
        <v>538716</v>
      </c>
      <c r="C351" s="209" t="s">
        <v>446</v>
      </c>
      <c r="D351" s="209" t="s">
        <v>429</v>
      </c>
    </row>
    <row r="352" spans="1:4">
      <c r="A352" s="209" t="s">
        <v>1008</v>
      </c>
      <c r="B352" s="209">
        <v>530245</v>
      </c>
      <c r="C352" s="209" t="s">
        <v>446</v>
      </c>
      <c r="D352" s="209" t="s">
        <v>463</v>
      </c>
    </row>
    <row r="353" spans="1:4">
      <c r="A353" s="209" t="s">
        <v>1009</v>
      </c>
      <c r="B353" s="209">
        <v>542176</v>
      </c>
      <c r="C353" s="209" t="s">
        <v>1010</v>
      </c>
      <c r="D353" s="209" t="s">
        <v>429</v>
      </c>
    </row>
    <row r="354" spans="1:4">
      <c r="A354" s="209" t="s">
        <v>1011</v>
      </c>
      <c r="B354" s="209">
        <v>515030</v>
      </c>
      <c r="C354" s="209" t="s">
        <v>1012</v>
      </c>
      <c r="D354" s="209" t="s">
        <v>801</v>
      </c>
    </row>
    <row r="355" spans="1:4">
      <c r="A355" s="209" t="s">
        <v>1013</v>
      </c>
      <c r="B355" s="209">
        <v>514482</v>
      </c>
      <c r="C355" s="209" t="s">
        <v>446</v>
      </c>
      <c r="D355" s="209" t="s">
        <v>461</v>
      </c>
    </row>
    <row r="356" spans="1:4">
      <c r="A356" s="209" t="s">
        <v>1014</v>
      </c>
      <c r="B356" s="209">
        <v>532853</v>
      </c>
      <c r="C356" s="209" t="s">
        <v>1015</v>
      </c>
      <c r="D356" s="209" t="s">
        <v>606</v>
      </c>
    </row>
    <row r="357" spans="1:4">
      <c r="A357" s="209" t="s">
        <v>1016</v>
      </c>
      <c r="B357" s="209">
        <v>535467</v>
      </c>
      <c r="C357" s="209" t="s">
        <v>1017</v>
      </c>
      <c r="D357" s="209" t="s">
        <v>560</v>
      </c>
    </row>
    <row r="358" spans="1:4">
      <c r="A358" s="209" t="s">
        <v>1018</v>
      </c>
      <c r="B358" s="209">
        <v>527001</v>
      </c>
      <c r="C358" s="209" t="s">
        <v>1019</v>
      </c>
      <c r="D358" s="209" t="s">
        <v>426</v>
      </c>
    </row>
    <row r="359" spans="1:4">
      <c r="A359" s="209" t="s">
        <v>1020</v>
      </c>
      <c r="B359" s="209">
        <v>542579</v>
      </c>
      <c r="C359" s="209" t="s">
        <v>1021</v>
      </c>
      <c r="D359" s="209" t="s">
        <v>1002</v>
      </c>
    </row>
    <row r="360" spans="1:4">
      <c r="A360" s="209" t="s">
        <v>1022</v>
      </c>
      <c r="B360" s="209">
        <v>540024</v>
      </c>
      <c r="C360" s="209" t="s">
        <v>446</v>
      </c>
      <c r="D360" s="209" t="s">
        <v>429</v>
      </c>
    </row>
    <row r="361" spans="1:4">
      <c r="A361" s="209" t="s">
        <v>1023</v>
      </c>
      <c r="B361" s="209">
        <v>519174</v>
      </c>
      <c r="C361" s="209" t="s">
        <v>446</v>
      </c>
      <c r="D361" s="209" t="s">
        <v>695</v>
      </c>
    </row>
    <row r="362" spans="1:4">
      <c r="A362" s="209" t="s">
        <v>1024</v>
      </c>
      <c r="B362" s="209">
        <v>523716</v>
      </c>
      <c r="C362" s="209" t="s">
        <v>1025</v>
      </c>
      <c r="D362" s="209" t="s">
        <v>532</v>
      </c>
    </row>
    <row r="363" spans="1:4">
      <c r="A363" s="209" t="s">
        <v>1026</v>
      </c>
      <c r="B363" s="209">
        <v>513401</v>
      </c>
      <c r="C363" s="209" t="s">
        <v>446</v>
      </c>
      <c r="D363" s="209" t="s">
        <v>478</v>
      </c>
    </row>
    <row r="364" spans="1:4">
      <c r="A364" s="209" t="s">
        <v>1027</v>
      </c>
      <c r="B364" s="209">
        <v>590122</v>
      </c>
      <c r="C364" s="209" t="s">
        <v>1028</v>
      </c>
      <c r="D364" s="209" t="s">
        <v>463</v>
      </c>
    </row>
    <row r="365" spans="1:4">
      <c r="A365" s="209" t="s">
        <v>1029</v>
      </c>
      <c r="B365" s="209">
        <v>514286</v>
      </c>
      <c r="C365" s="209" t="s">
        <v>1030</v>
      </c>
      <c r="D365" s="209" t="s">
        <v>461</v>
      </c>
    </row>
    <row r="366" spans="1:4">
      <c r="A366" s="209" t="s">
        <v>1031</v>
      </c>
      <c r="B366" s="209">
        <v>512247</v>
      </c>
      <c r="C366" s="209" t="s">
        <v>446</v>
      </c>
      <c r="D366" s="209" t="s">
        <v>429</v>
      </c>
    </row>
    <row r="367" spans="1:4">
      <c r="A367" s="209" t="s">
        <v>1032</v>
      </c>
      <c r="B367" s="209">
        <v>526847</v>
      </c>
      <c r="C367" s="209" t="s">
        <v>446</v>
      </c>
      <c r="D367" s="209" t="s">
        <v>478</v>
      </c>
    </row>
    <row r="368" spans="1:4">
      <c r="A368" s="209" t="s">
        <v>1033</v>
      </c>
      <c r="B368" s="209">
        <v>530429</v>
      </c>
      <c r="C368" s="209" t="s">
        <v>446</v>
      </c>
      <c r="D368" s="209" t="s">
        <v>566</v>
      </c>
    </row>
    <row r="369" spans="1:4">
      <c r="A369" s="209" t="s">
        <v>1034</v>
      </c>
      <c r="B369" s="209">
        <v>541702</v>
      </c>
      <c r="C369" s="209" t="s">
        <v>446</v>
      </c>
      <c r="D369" s="209" t="s">
        <v>468</v>
      </c>
    </row>
    <row r="370" spans="1:4">
      <c r="A370" s="209" t="s">
        <v>1035</v>
      </c>
      <c r="B370" s="209">
        <v>507872</v>
      </c>
      <c r="C370" s="209" t="s">
        <v>446</v>
      </c>
      <c r="D370" s="209" t="s">
        <v>461</v>
      </c>
    </row>
    <row r="371" spans="1:4">
      <c r="A371" s="209" t="s">
        <v>1036</v>
      </c>
      <c r="B371" s="209">
        <v>524594</v>
      </c>
      <c r="C371" s="209" t="s">
        <v>446</v>
      </c>
      <c r="D371" s="209" t="s">
        <v>494</v>
      </c>
    </row>
    <row r="372" spans="1:4">
      <c r="A372" s="209" t="s">
        <v>1037</v>
      </c>
      <c r="B372" s="209">
        <v>500477</v>
      </c>
      <c r="C372" s="209" t="s">
        <v>1038</v>
      </c>
      <c r="D372" s="209" t="s">
        <v>524</v>
      </c>
    </row>
    <row r="373" spans="1:4">
      <c r="A373" s="209" t="s">
        <v>1039</v>
      </c>
      <c r="B373" s="209">
        <v>533271</v>
      </c>
      <c r="C373" s="209" t="s">
        <v>1040</v>
      </c>
      <c r="D373" s="209" t="s">
        <v>1041</v>
      </c>
    </row>
    <row r="374" spans="1:4">
      <c r="A374" s="209" t="s">
        <v>1042</v>
      </c>
      <c r="B374" s="209">
        <v>540923</v>
      </c>
      <c r="C374" s="209" t="s">
        <v>446</v>
      </c>
      <c r="D374" s="209" t="s">
        <v>844</v>
      </c>
    </row>
    <row r="375" spans="1:4">
      <c r="A375" s="209" t="s">
        <v>1043</v>
      </c>
      <c r="B375" s="209">
        <v>526983</v>
      </c>
      <c r="C375" s="209" t="s">
        <v>446</v>
      </c>
      <c r="D375" s="209" t="s">
        <v>644</v>
      </c>
    </row>
    <row r="376" spans="1:4">
      <c r="A376" s="209" t="s">
        <v>1044</v>
      </c>
      <c r="B376" s="209">
        <v>526187</v>
      </c>
      <c r="C376" s="209" t="s">
        <v>446</v>
      </c>
      <c r="D376" s="209" t="s">
        <v>635</v>
      </c>
    </row>
    <row r="377" spans="1:4">
      <c r="A377" s="209" t="s">
        <v>1045</v>
      </c>
      <c r="B377" s="209">
        <v>531568</v>
      </c>
      <c r="C377" s="209" t="s">
        <v>446</v>
      </c>
      <c r="D377" s="209" t="s">
        <v>440</v>
      </c>
    </row>
    <row r="378" spans="1:4">
      <c r="A378" s="209" t="s">
        <v>1046</v>
      </c>
      <c r="B378" s="209">
        <v>502015</v>
      </c>
      <c r="C378" s="209" t="s">
        <v>446</v>
      </c>
      <c r="D378" s="209" t="s">
        <v>426</v>
      </c>
    </row>
    <row r="379" spans="1:4">
      <c r="A379" s="209" t="s">
        <v>1047</v>
      </c>
      <c r="B379" s="209">
        <v>538777</v>
      </c>
      <c r="C379" s="209" t="s">
        <v>446</v>
      </c>
      <c r="D379" s="209" t="s">
        <v>463</v>
      </c>
    </row>
    <row r="380" spans="1:4">
      <c r="A380" s="209" t="s">
        <v>1048</v>
      </c>
      <c r="B380" s="209">
        <v>530899</v>
      </c>
      <c r="C380" s="209" t="s">
        <v>446</v>
      </c>
      <c r="D380" s="209" t="s">
        <v>461</v>
      </c>
    </row>
    <row r="381" spans="1:4">
      <c r="A381" s="209" t="s">
        <v>1049</v>
      </c>
      <c r="B381" s="209">
        <v>531392</v>
      </c>
      <c r="C381" s="209" t="s">
        <v>446</v>
      </c>
      <c r="D381" s="209" t="s">
        <v>644</v>
      </c>
    </row>
    <row r="382" spans="1:4">
      <c r="A382" s="209" t="s">
        <v>1050</v>
      </c>
      <c r="B382" s="209">
        <v>532888</v>
      </c>
      <c r="C382" s="209" t="s">
        <v>1051</v>
      </c>
      <c r="D382" s="209" t="s">
        <v>723</v>
      </c>
    </row>
    <row r="383" spans="1:4">
      <c r="A383" s="209" t="s">
        <v>1052</v>
      </c>
      <c r="B383" s="209">
        <v>532888</v>
      </c>
      <c r="C383" s="209" t="s">
        <v>1051</v>
      </c>
      <c r="D383" s="209" t="s">
        <v>723</v>
      </c>
    </row>
    <row r="384" spans="1:4">
      <c r="A384" s="209" t="s">
        <v>1053</v>
      </c>
      <c r="B384" s="209">
        <v>533227</v>
      </c>
      <c r="C384" s="209" t="s">
        <v>1054</v>
      </c>
      <c r="D384" s="209" t="s">
        <v>647</v>
      </c>
    </row>
    <row r="385" spans="1:4">
      <c r="A385" s="209" t="s">
        <v>1055</v>
      </c>
      <c r="B385" s="209">
        <v>500023</v>
      </c>
      <c r="C385" s="209" t="s">
        <v>1056</v>
      </c>
      <c r="D385" s="209" t="s">
        <v>647</v>
      </c>
    </row>
    <row r="386" spans="1:4">
      <c r="A386" s="209" t="s">
        <v>1057</v>
      </c>
      <c r="B386" s="209">
        <v>533221</v>
      </c>
      <c r="C386" s="209" t="s">
        <v>1058</v>
      </c>
      <c r="D386" s="209" t="s">
        <v>647</v>
      </c>
    </row>
    <row r="387" spans="1:4">
      <c r="A387" s="209" t="s">
        <v>1059</v>
      </c>
      <c r="B387" s="209">
        <v>530355</v>
      </c>
      <c r="C387" s="209" t="s">
        <v>446</v>
      </c>
      <c r="D387" s="209" t="s">
        <v>787</v>
      </c>
    </row>
    <row r="388" spans="1:4">
      <c r="A388" s="209" t="s">
        <v>304</v>
      </c>
      <c r="B388" s="209">
        <v>500820</v>
      </c>
      <c r="C388" s="209" t="s">
        <v>1060</v>
      </c>
      <c r="D388" s="209" t="s">
        <v>723</v>
      </c>
    </row>
    <row r="389" spans="1:4">
      <c r="A389" s="209" t="s">
        <v>1061</v>
      </c>
      <c r="B389" s="209">
        <v>524434</v>
      </c>
      <c r="C389" s="209" t="s">
        <v>446</v>
      </c>
      <c r="D389" s="209" t="s">
        <v>494</v>
      </c>
    </row>
    <row r="390" spans="1:4">
      <c r="A390" s="209" t="s">
        <v>1062</v>
      </c>
      <c r="B390" s="209">
        <v>531847</v>
      </c>
      <c r="C390" s="209" t="s">
        <v>446</v>
      </c>
      <c r="D390" s="209" t="s">
        <v>560</v>
      </c>
    </row>
    <row r="391" spans="1:4">
      <c r="A391" s="209" t="s">
        <v>1063</v>
      </c>
      <c r="B391" s="209">
        <v>519532</v>
      </c>
      <c r="C391" s="209" t="s">
        <v>446</v>
      </c>
      <c r="D391" s="209" t="s">
        <v>468</v>
      </c>
    </row>
    <row r="392" spans="1:4">
      <c r="A392" s="209" t="s">
        <v>1064</v>
      </c>
      <c r="B392" s="209">
        <v>506159</v>
      </c>
      <c r="C392" s="209" t="s">
        <v>1065</v>
      </c>
      <c r="D392" s="209" t="s">
        <v>767</v>
      </c>
    </row>
    <row r="393" spans="1:4">
      <c r="A393" s="209" t="s">
        <v>1066</v>
      </c>
      <c r="B393" s="209">
        <v>530723</v>
      </c>
      <c r="C393" s="209" t="s">
        <v>446</v>
      </c>
      <c r="D393" s="209" t="s">
        <v>429</v>
      </c>
    </row>
    <row r="394" spans="1:4">
      <c r="A394" s="209" t="s">
        <v>1067</v>
      </c>
      <c r="B394" s="209" t="s">
        <v>446</v>
      </c>
      <c r="C394" s="209" t="s">
        <v>1068</v>
      </c>
      <c r="D394" s="209" t="s">
        <v>457</v>
      </c>
    </row>
    <row r="395" spans="1:4">
      <c r="A395" s="209" t="s">
        <v>1069</v>
      </c>
      <c r="B395" s="209">
        <v>526433</v>
      </c>
      <c r="C395" s="209" t="s">
        <v>446</v>
      </c>
      <c r="D395" s="209" t="s">
        <v>432</v>
      </c>
    </row>
    <row r="396" spans="1:4">
      <c r="A396" s="209" t="s">
        <v>1070</v>
      </c>
      <c r="B396" s="209" t="s">
        <v>446</v>
      </c>
      <c r="C396" s="209" t="s">
        <v>1071</v>
      </c>
      <c r="D396" s="209" t="s">
        <v>537</v>
      </c>
    </row>
    <row r="397" spans="1:4">
      <c r="A397" s="209" t="s">
        <v>1072</v>
      </c>
      <c r="B397" s="209">
        <v>540788</v>
      </c>
      <c r="C397" s="209" t="s">
        <v>446</v>
      </c>
      <c r="D397" s="209" t="s">
        <v>635</v>
      </c>
    </row>
    <row r="398" spans="1:4">
      <c r="A398" s="209" t="s">
        <v>1073</v>
      </c>
      <c r="B398" s="209">
        <v>500024</v>
      </c>
      <c r="C398" s="209" t="s">
        <v>1074</v>
      </c>
      <c r="D398" s="209" t="s">
        <v>853</v>
      </c>
    </row>
    <row r="399" spans="1:4">
      <c r="A399" s="209" t="s">
        <v>1075</v>
      </c>
      <c r="B399" s="209">
        <v>500024</v>
      </c>
      <c r="C399" s="209" t="s">
        <v>1074</v>
      </c>
      <c r="D399" s="209" t="s">
        <v>853</v>
      </c>
    </row>
    <row r="400" spans="1:4">
      <c r="A400" s="209" t="s">
        <v>1076</v>
      </c>
      <c r="B400" s="209">
        <v>507526</v>
      </c>
      <c r="C400" s="209" t="s">
        <v>446</v>
      </c>
      <c r="D400" s="209" t="s">
        <v>1077</v>
      </c>
    </row>
    <row r="401" spans="1:4">
      <c r="A401" s="209" t="s">
        <v>1078</v>
      </c>
      <c r="B401" s="209">
        <v>533138</v>
      </c>
      <c r="C401" s="209" t="s">
        <v>1079</v>
      </c>
      <c r="D401" s="209" t="s">
        <v>590</v>
      </c>
    </row>
    <row r="402" spans="1:4">
      <c r="A402" s="209" t="s">
        <v>1080</v>
      </c>
      <c r="B402" s="209">
        <v>540975</v>
      </c>
      <c r="C402" s="209" t="s">
        <v>1081</v>
      </c>
      <c r="D402" s="209" t="s">
        <v>635</v>
      </c>
    </row>
    <row r="403" spans="1:4">
      <c r="A403" s="209" t="s">
        <v>1082</v>
      </c>
      <c r="B403" s="209">
        <v>532493</v>
      </c>
      <c r="C403" s="209" t="s">
        <v>1083</v>
      </c>
      <c r="D403" s="209" t="s">
        <v>919</v>
      </c>
    </row>
    <row r="404" spans="1:4">
      <c r="A404" s="209" t="s">
        <v>1084</v>
      </c>
      <c r="B404" s="209">
        <v>532830</v>
      </c>
      <c r="C404" s="209" t="s">
        <v>1085</v>
      </c>
      <c r="D404" s="209" t="s">
        <v>566</v>
      </c>
    </row>
    <row r="405" spans="1:4">
      <c r="A405" s="209" t="s">
        <v>1086</v>
      </c>
      <c r="B405" s="209">
        <v>506820</v>
      </c>
      <c r="C405" s="209" t="s">
        <v>1087</v>
      </c>
      <c r="D405" s="209" t="s">
        <v>484</v>
      </c>
    </row>
    <row r="406" spans="1:4">
      <c r="A406" s="209" t="s">
        <v>1088</v>
      </c>
      <c r="B406" s="209">
        <v>506820</v>
      </c>
      <c r="C406" s="209" t="s">
        <v>1087</v>
      </c>
      <c r="D406" s="209" t="s">
        <v>484</v>
      </c>
    </row>
    <row r="407" spans="1:4">
      <c r="A407" s="209" t="s">
        <v>1089</v>
      </c>
      <c r="B407" s="209">
        <v>540824</v>
      </c>
      <c r="C407" s="209" t="s">
        <v>1090</v>
      </c>
      <c r="D407" s="209" t="s">
        <v>440</v>
      </c>
    </row>
    <row r="408" spans="1:4">
      <c r="A408" s="209" t="s">
        <v>1091</v>
      </c>
      <c r="B408" s="209">
        <v>512433</v>
      </c>
      <c r="C408" s="209" t="s">
        <v>446</v>
      </c>
      <c r="D408" s="209" t="s">
        <v>468</v>
      </c>
    </row>
    <row r="409" spans="1:4">
      <c r="A409" s="209" t="s">
        <v>1092</v>
      </c>
      <c r="B409" s="209">
        <v>511144</v>
      </c>
      <c r="C409" s="209" t="s">
        <v>446</v>
      </c>
      <c r="D409" s="209" t="s">
        <v>432</v>
      </c>
    </row>
    <row r="410" spans="1:4">
      <c r="A410" s="209" t="s">
        <v>1093</v>
      </c>
      <c r="B410" s="209">
        <v>530187</v>
      </c>
      <c r="C410" s="209" t="s">
        <v>446</v>
      </c>
      <c r="D410" s="209" t="s">
        <v>463</v>
      </c>
    </row>
    <row r="411" spans="1:4">
      <c r="A411" s="209" t="s">
        <v>1094</v>
      </c>
      <c r="B411" s="209">
        <v>539099</v>
      </c>
      <c r="C411" s="209" t="s">
        <v>446</v>
      </c>
      <c r="D411" s="209" t="s">
        <v>532</v>
      </c>
    </row>
    <row r="412" spans="1:4">
      <c r="A412" s="209" t="s">
        <v>1095</v>
      </c>
      <c r="B412" s="209">
        <v>517429</v>
      </c>
      <c r="C412" s="209" t="s">
        <v>1096</v>
      </c>
      <c r="D412" s="209" t="s">
        <v>539</v>
      </c>
    </row>
    <row r="413" spans="1:4">
      <c r="A413" s="209" t="s">
        <v>1097</v>
      </c>
      <c r="B413" s="209">
        <v>538713</v>
      </c>
      <c r="C413" s="209" t="s">
        <v>446</v>
      </c>
      <c r="D413" s="209" t="s">
        <v>539</v>
      </c>
    </row>
    <row r="414" spans="1:4">
      <c r="A414" s="209" t="s">
        <v>1098</v>
      </c>
      <c r="B414" s="209">
        <v>526843</v>
      </c>
      <c r="C414" s="209" t="s">
        <v>446</v>
      </c>
      <c r="D414" s="209" t="s">
        <v>468</v>
      </c>
    </row>
    <row r="415" spans="1:4">
      <c r="A415" s="209" t="s">
        <v>1099</v>
      </c>
      <c r="B415" s="209">
        <v>532759</v>
      </c>
      <c r="C415" s="209" t="s">
        <v>1100</v>
      </c>
      <c r="D415" s="209" t="s">
        <v>844</v>
      </c>
    </row>
    <row r="416" spans="1:4">
      <c r="A416" s="209" t="s">
        <v>1101</v>
      </c>
      <c r="B416" s="209">
        <v>505029</v>
      </c>
      <c r="C416" s="209" t="s">
        <v>1102</v>
      </c>
      <c r="D416" s="209" t="s">
        <v>1103</v>
      </c>
    </row>
    <row r="417" spans="1:4">
      <c r="A417" s="209" t="s">
        <v>1104</v>
      </c>
      <c r="B417" s="209">
        <v>514394</v>
      </c>
      <c r="C417" s="209" t="s">
        <v>446</v>
      </c>
      <c r="D417" s="209" t="s">
        <v>560</v>
      </c>
    </row>
    <row r="418" spans="1:4">
      <c r="A418" s="209" t="s">
        <v>1105</v>
      </c>
      <c r="B418" s="209">
        <v>514394</v>
      </c>
      <c r="C418" s="209" t="s">
        <v>446</v>
      </c>
      <c r="D418" s="209" t="s">
        <v>560</v>
      </c>
    </row>
    <row r="419" spans="1:4">
      <c r="A419" s="209" t="s">
        <v>1106</v>
      </c>
      <c r="B419" s="209">
        <v>531795</v>
      </c>
      <c r="C419" s="209" t="s">
        <v>1107</v>
      </c>
      <c r="D419" s="209" t="s">
        <v>1103</v>
      </c>
    </row>
    <row r="420" spans="1:4">
      <c r="A420" s="209" t="s">
        <v>1108</v>
      </c>
      <c r="B420" s="209">
        <v>500027</v>
      </c>
      <c r="C420" s="209" t="s">
        <v>1109</v>
      </c>
      <c r="D420" s="209" t="s">
        <v>590</v>
      </c>
    </row>
    <row r="421" spans="1:4">
      <c r="A421" s="209" t="s">
        <v>1110</v>
      </c>
      <c r="B421" s="209">
        <v>500028</v>
      </c>
      <c r="C421" s="209" t="s">
        <v>446</v>
      </c>
      <c r="D421" s="209" t="s">
        <v>844</v>
      </c>
    </row>
    <row r="422" spans="1:4">
      <c r="A422" s="209" t="s">
        <v>1111</v>
      </c>
      <c r="B422" s="209">
        <v>500028</v>
      </c>
      <c r="C422" s="209" t="s">
        <v>446</v>
      </c>
      <c r="D422" s="209" t="s">
        <v>844</v>
      </c>
    </row>
    <row r="423" spans="1:4">
      <c r="A423" s="209" t="s">
        <v>1112</v>
      </c>
      <c r="B423" s="209">
        <v>540611</v>
      </c>
      <c r="C423" s="209" t="s">
        <v>1113</v>
      </c>
      <c r="D423" s="209" t="s">
        <v>764</v>
      </c>
    </row>
    <row r="424" spans="1:4">
      <c r="A424" s="209" t="s">
        <v>1114</v>
      </c>
      <c r="B424" s="209">
        <v>532459</v>
      </c>
      <c r="C424" s="209" t="s">
        <v>446</v>
      </c>
      <c r="D424" s="209" t="s">
        <v>461</v>
      </c>
    </row>
    <row r="425" spans="1:4">
      <c r="A425" s="209" t="s">
        <v>1115</v>
      </c>
      <c r="B425" s="209" t="s">
        <v>446</v>
      </c>
      <c r="C425" s="209" t="s">
        <v>1116</v>
      </c>
      <c r="D425" s="209" t="s">
        <v>457</v>
      </c>
    </row>
    <row r="426" spans="1:4">
      <c r="A426" s="209" t="s">
        <v>1117</v>
      </c>
      <c r="B426" s="209">
        <v>532668</v>
      </c>
      <c r="C426" s="209" t="s">
        <v>1118</v>
      </c>
      <c r="D426" s="209" t="s">
        <v>539</v>
      </c>
    </row>
    <row r="427" spans="1:4">
      <c r="A427" s="209" t="s">
        <v>1119</v>
      </c>
      <c r="B427" s="209">
        <v>530233</v>
      </c>
      <c r="C427" s="209" t="s">
        <v>446</v>
      </c>
      <c r="D427" s="209" t="s">
        <v>484</v>
      </c>
    </row>
    <row r="428" spans="1:4">
      <c r="A428" s="209" t="s">
        <v>1120</v>
      </c>
      <c r="B428" s="209">
        <v>524804</v>
      </c>
      <c r="C428" s="209" t="s">
        <v>1121</v>
      </c>
      <c r="D428" s="209" t="s">
        <v>484</v>
      </c>
    </row>
    <row r="429" spans="1:4">
      <c r="A429" s="209" t="s">
        <v>1122</v>
      </c>
      <c r="B429" s="209">
        <v>531336</v>
      </c>
      <c r="C429" s="209" t="s">
        <v>446</v>
      </c>
      <c r="D429" s="209" t="s">
        <v>1123</v>
      </c>
    </row>
    <row r="430" spans="1:4">
      <c r="A430" s="209" t="s">
        <v>1124</v>
      </c>
      <c r="B430" s="209">
        <v>509009</v>
      </c>
      <c r="C430" s="209" t="s">
        <v>1125</v>
      </c>
      <c r="D430" s="209" t="s">
        <v>468</v>
      </c>
    </row>
    <row r="431" spans="1:4">
      <c r="A431" s="209" t="s">
        <v>1126</v>
      </c>
      <c r="B431" s="209">
        <v>522005</v>
      </c>
      <c r="C431" s="209" t="s">
        <v>446</v>
      </c>
      <c r="D431" s="209" t="s">
        <v>454</v>
      </c>
    </row>
    <row r="432" spans="1:4">
      <c r="A432" s="209" t="s">
        <v>1127</v>
      </c>
      <c r="B432" s="209">
        <v>539177</v>
      </c>
      <c r="C432" s="209" t="s">
        <v>446</v>
      </c>
      <c r="D432" s="209" t="s">
        <v>463</v>
      </c>
    </row>
    <row r="433" spans="1:4">
      <c r="A433" s="209" t="s">
        <v>1128</v>
      </c>
      <c r="B433" s="209">
        <v>531994</v>
      </c>
      <c r="C433" s="209" t="s">
        <v>446</v>
      </c>
      <c r="D433" s="209" t="s">
        <v>801</v>
      </c>
    </row>
    <row r="434" spans="1:4">
      <c r="A434" s="209" t="s">
        <v>1129</v>
      </c>
      <c r="B434" s="209">
        <v>531994</v>
      </c>
      <c r="C434" s="209" t="s">
        <v>446</v>
      </c>
      <c r="D434" s="209" t="s">
        <v>801</v>
      </c>
    </row>
    <row r="435" spans="1:4">
      <c r="A435" s="209" t="s">
        <v>1130</v>
      </c>
      <c r="B435" s="209">
        <v>532797</v>
      </c>
      <c r="C435" s="209" t="s">
        <v>1131</v>
      </c>
      <c r="D435" s="209" t="s">
        <v>801</v>
      </c>
    </row>
    <row r="436" spans="1:4">
      <c r="A436" s="209" t="s">
        <v>1132</v>
      </c>
      <c r="B436" s="209">
        <v>500029</v>
      </c>
      <c r="C436" s="209" t="s">
        <v>1133</v>
      </c>
      <c r="D436" s="209" t="s">
        <v>801</v>
      </c>
    </row>
    <row r="437" spans="1:4">
      <c r="A437" s="209" t="s">
        <v>1134</v>
      </c>
      <c r="B437" s="209">
        <v>500029</v>
      </c>
      <c r="C437" s="209" t="s">
        <v>1133</v>
      </c>
      <c r="D437" s="209" t="s">
        <v>801</v>
      </c>
    </row>
    <row r="438" spans="1:4">
      <c r="A438" s="209" t="s">
        <v>1135</v>
      </c>
      <c r="B438" s="209">
        <v>505036</v>
      </c>
      <c r="C438" s="209" t="s">
        <v>446</v>
      </c>
      <c r="D438" s="209" t="s">
        <v>801</v>
      </c>
    </row>
    <row r="439" spans="1:4">
      <c r="A439" s="209" t="s">
        <v>1136</v>
      </c>
      <c r="B439" s="209">
        <v>505010</v>
      </c>
      <c r="C439" s="209" t="s">
        <v>1137</v>
      </c>
      <c r="D439" s="209" t="s">
        <v>801</v>
      </c>
    </row>
    <row r="440" spans="1:4">
      <c r="A440" s="209" t="s">
        <v>1138</v>
      </c>
      <c r="B440" s="209">
        <v>520119</v>
      </c>
      <c r="C440" s="209" t="s">
        <v>1139</v>
      </c>
      <c r="D440" s="209" t="s">
        <v>801</v>
      </c>
    </row>
    <row r="441" spans="1:4">
      <c r="A441" s="209" t="s">
        <v>1140</v>
      </c>
      <c r="B441" s="209">
        <v>512277</v>
      </c>
      <c r="C441" s="209" t="s">
        <v>446</v>
      </c>
      <c r="D441" s="209" t="s">
        <v>767</v>
      </c>
    </row>
    <row r="442" spans="1:4">
      <c r="A442" s="209" t="s">
        <v>1141</v>
      </c>
      <c r="B442" s="209">
        <v>780004</v>
      </c>
      <c r="C442" s="209" t="s">
        <v>446</v>
      </c>
      <c r="D442" s="209" t="s">
        <v>537</v>
      </c>
    </row>
    <row r="443" spans="1:4">
      <c r="A443" s="209" t="s">
        <v>1142</v>
      </c>
      <c r="B443" s="209">
        <v>540649</v>
      </c>
      <c r="C443" s="209" t="s">
        <v>1143</v>
      </c>
      <c r="D443" s="209" t="s">
        <v>1144</v>
      </c>
    </row>
    <row r="444" spans="1:4">
      <c r="A444" s="209" t="s">
        <v>1145</v>
      </c>
      <c r="B444" s="209">
        <v>531310</v>
      </c>
      <c r="C444" s="209" t="s">
        <v>446</v>
      </c>
      <c r="D444" s="209" t="s">
        <v>429</v>
      </c>
    </row>
    <row r="445" spans="1:4">
      <c r="A445" s="209" t="s">
        <v>1146</v>
      </c>
      <c r="B445" s="209">
        <v>512149</v>
      </c>
      <c r="C445" s="209" t="s">
        <v>446</v>
      </c>
      <c r="D445" s="209" t="s">
        <v>539</v>
      </c>
    </row>
    <row r="446" spans="1:4">
      <c r="A446" s="209" t="s">
        <v>1147</v>
      </c>
      <c r="B446" s="209">
        <v>532406</v>
      </c>
      <c r="C446" s="209" t="s">
        <v>446</v>
      </c>
      <c r="D446" s="209" t="s">
        <v>592</v>
      </c>
    </row>
    <row r="447" spans="1:4">
      <c r="A447" s="209" t="s">
        <v>1148</v>
      </c>
      <c r="B447" s="209">
        <v>512573</v>
      </c>
      <c r="C447" s="209" t="s">
        <v>1149</v>
      </c>
      <c r="D447" s="209" t="s">
        <v>526</v>
      </c>
    </row>
    <row r="448" spans="1:4">
      <c r="A448" s="209" t="s">
        <v>1150</v>
      </c>
      <c r="B448" s="209">
        <v>540376</v>
      </c>
      <c r="C448" s="209" t="s">
        <v>1151</v>
      </c>
      <c r="D448" s="209" t="s">
        <v>615</v>
      </c>
    </row>
    <row r="449" spans="1:4">
      <c r="A449" s="209" t="s">
        <v>1152</v>
      </c>
      <c r="B449" s="209" t="s">
        <v>446</v>
      </c>
      <c r="C449" s="209" t="s">
        <v>1153</v>
      </c>
      <c r="D449" s="209" t="s">
        <v>457</v>
      </c>
    </row>
    <row r="450" spans="1:4">
      <c r="A450" s="209" t="s">
        <v>1154</v>
      </c>
      <c r="B450" s="209">
        <v>539288</v>
      </c>
      <c r="C450" s="209" t="s">
        <v>446</v>
      </c>
      <c r="D450" s="209" t="s">
        <v>606</v>
      </c>
    </row>
    <row r="451" spans="1:4">
      <c r="A451" s="209" t="s">
        <v>1155</v>
      </c>
      <c r="B451" s="209">
        <v>523896</v>
      </c>
      <c r="C451" s="209" t="s">
        <v>446</v>
      </c>
      <c r="D451" s="209" t="s">
        <v>468</v>
      </c>
    </row>
    <row r="452" spans="1:4">
      <c r="A452" s="209" t="s">
        <v>1156</v>
      </c>
      <c r="B452" s="209">
        <v>523896</v>
      </c>
      <c r="C452" s="209" t="s">
        <v>446</v>
      </c>
      <c r="D452" s="209" t="s">
        <v>468</v>
      </c>
    </row>
    <row r="453" spans="1:4">
      <c r="A453" s="209" t="s">
        <v>1157</v>
      </c>
      <c r="B453" s="209">
        <v>512109</v>
      </c>
      <c r="C453" s="209" t="s">
        <v>446</v>
      </c>
      <c r="D453" s="209" t="s">
        <v>468</v>
      </c>
    </row>
    <row r="454" spans="1:4">
      <c r="A454" s="209" t="s">
        <v>1158</v>
      </c>
      <c r="B454" s="209">
        <v>531541</v>
      </c>
      <c r="C454" s="209" t="s">
        <v>446</v>
      </c>
      <c r="D454" s="209" t="s">
        <v>494</v>
      </c>
    </row>
    <row r="455" spans="1:4">
      <c r="A455" s="209" t="s">
        <v>1159</v>
      </c>
      <c r="B455" s="209" t="s">
        <v>446</v>
      </c>
      <c r="C455" s="209" t="s">
        <v>1160</v>
      </c>
      <c r="D455" s="209" t="s">
        <v>457</v>
      </c>
    </row>
    <row r="456" spans="1:4">
      <c r="A456" s="209" t="s">
        <v>1161</v>
      </c>
      <c r="B456" s="209">
        <v>511589</v>
      </c>
      <c r="C456" s="209" t="s">
        <v>446</v>
      </c>
      <c r="D456" s="209" t="s">
        <v>463</v>
      </c>
    </row>
    <row r="457" spans="1:4">
      <c r="A457" s="209" t="s">
        <v>1162</v>
      </c>
      <c r="B457" s="209" t="s">
        <v>446</v>
      </c>
      <c r="C457" s="209" t="s">
        <v>1163</v>
      </c>
      <c r="D457" s="209" t="s">
        <v>457</v>
      </c>
    </row>
    <row r="458" spans="1:4">
      <c r="A458" s="209" t="s">
        <v>1164</v>
      </c>
      <c r="B458" s="209">
        <v>519105</v>
      </c>
      <c r="C458" s="209" t="s">
        <v>1165</v>
      </c>
      <c r="D458" s="209" t="s">
        <v>644</v>
      </c>
    </row>
    <row r="459" spans="1:4">
      <c r="A459" s="209" t="s">
        <v>1166</v>
      </c>
      <c r="B459" s="209">
        <v>504390</v>
      </c>
      <c r="C459" s="209" t="s">
        <v>446</v>
      </c>
      <c r="D459" s="209" t="s">
        <v>429</v>
      </c>
    </row>
    <row r="460" spans="1:4">
      <c r="A460" s="209" t="s">
        <v>1167</v>
      </c>
      <c r="B460" s="209">
        <v>513642</v>
      </c>
      <c r="C460" s="209" t="s">
        <v>446</v>
      </c>
      <c r="D460" s="209" t="s">
        <v>566</v>
      </c>
    </row>
    <row r="461" spans="1:4">
      <c r="A461" s="209" t="s">
        <v>1168</v>
      </c>
      <c r="B461" s="209">
        <v>532215</v>
      </c>
      <c r="C461" s="209" t="s">
        <v>1169</v>
      </c>
      <c r="D461" s="209" t="s">
        <v>764</v>
      </c>
    </row>
    <row r="462" spans="1:4">
      <c r="A462" s="209" t="s">
        <v>1170</v>
      </c>
      <c r="B462" s="209">
        <v>532395</v>
      </c>
      <c r="C462" s="209" t="s">
        <v>1171</v>
      </c>
      <c r="D462" s="209" t="s">
        <v>776</v>
      </c>
    </row>
    <row r="463" spans="1:4">
      <c r="A463" s="209" t="s">
        <v>1172</v>
      </c>
      <c r="B463" s="209">
        <v>542285</v>
      </c>
      <c r="C463" s="209" t="s">
        <v>1173</v>
      </c>
      <c r="D463" s="209" t="s">
        <v>461</v>
      </c>
    </row>
    <row r="464" spans="1:4">
      <c r="A464" s="209" t="s">
        <v>1174</v>
      </c>
      <c r="B464" s="209">
        <v>505506</v>
      </c>
      <c r="C464" s="209" t="s">
        <v>446</v>
      </c>
      <c r="D464" s="209" t="s">
        <v>539</v>
      </c>
    </row>
    <row r="465" spans="1:4">
      <c r="A465" s="209" t="s">
        <v>1175</v>
      </c>
      <c r="B465" s="209">
        <v>523850</v>
      </c>
      <c r="C465" s="209" t="s">
        <v>446</v>
      </c>
      <c r="D465" s="209" t="s">
        <v>454</v>
      </c>
    </row>
    <row r="466" spans="1:4">
      <c r="A466" s="209" t="s">
        <v>1176</v>
      </c>
      <c r="B466" s="209">
        <v>523168</v>
      </c>
      <c r="C466" s="209" t="s">
        <v>446</v>
      </c>
      <c r="D466" s="209" t="s">
        <v>660</v>
      </c>
    </row>
    <row r="467" spans="1:4">
      <c r="A467" s="209" t="s">
        <v>1177</v>
      </c>
      <c r="B467" s="209">
        <v>508933</v>
      </c>
      <c r="C467" s="209" t="s">
        <v>1178</v>
      </c>
      <c r="D467" s="209" t="s">
        <v>461</v>
      </c>
    </row>
    <row r="468" spans="1:4">
      <c r="A468" s="209" t="s">
        <v>1179</v>
      </c>
      <c r="B468" s="209">
        <v>512063</v>
      </c>
      <c r="C468" s="209" t="s">
        <v>446</v>
      </c>
      <c r="D468" s="209" t="s">
        <v>468</v>
      </c>
    </row>
    <row r="469" spans="1:4">
      <c r="A469" s="209" t="s">
        <v>1180</v>
      </c>
      <c r="B469" s="209">
        <v>536965</v>
      </c>
      <c r="C469" s="209" t="s">
        <v>446</v>
      </c>
      <c r="D469" s="209" t="s">
        <v>463</v>
      </c>
    </row>
    <row r="470" spans="1:4">
      <c r="A470" s="209" t="s">
        <v>1181</v>
      </c>
      <c r="B470" s="209">
        <v>508136</v>
      </c>
      <c r="C470" s="209" t="s">
        <v>446</v>
      </c>
      <c r="D470" s="209" t="s">
        <v>853</v>
      </c>
    </row>
    <row r="471" spans="1:4">
      <c r="A471" s="209" t="s">
        <v>1182</v>
      </c>
      <c r="B471" s="209">
        <v>532507</v>
      </c>
      <c r="C471" s="209" t="s">
        <v>1183</v>
      </c>
      <c r="D471" s="209" t="s">
        <v>1184</v>
      </c>
    </row>
    <row r="472" spans="1:4">
      <c r="A472" s="209" t="s">
        <v>1185</v>
      </c>
      <c r="B472" s="209">
        <v>537766</v>
      </c>
      <c r="C472" s="209" t="s">
        <v>446</v>
      </c>
      <c r="D472" s="209" t="s">
        <v>744</v>
      </c>
    </row>
    <row r="473" spans="1:4">
      <c r="A473" s="209" t="s">
        <v>1186</v>
      </c>
      <c r="B473" s="209">
        <v>532719</v>
      </c>
      <c r="C473" s="209" t="s">
        <v>1187</v>
      </c>
      <c r="D473" s="209" t="s">
        <v>532</v>
      </c>
    </row>
    <row r="474" spans="1:4">
      <c r="A474" s="209" t="s">
        <v>1188</v>
      </c>
      <c r="B474" s="209">
        <v>523019</v>
      </c>
      <c r="C474" s="209" t="s">
        <v>446</v>
      </c>
      <c r="D474" s="209" t="s">
        <v>429</v>
      </c>
    </row>
    <row r="475" spans="1:4">
      <c r="A475" s="209" t="s">
        <v>1189</v>
      </c>
      <c r="B475" s="209">
        <v>523186</v>
      </c>
      <c r="C475" s="209" t="s">
        <v>446</v>
      </c>
      <c r="D475" s="209" t="s">
        <v>440</v>
      </c>
    </row>
    <row r="476" spans="1:4">
      <c r="A476" s="209" t="s">
        <v>1190</v>
      </c>
      <c r="B476" s="209">
        <v>523186</v>
      </c>
      <c r="C476" s="209" t="s">
        <v>446</v>
      </c>
      <c r="D476" s="209" t="s">
        <v>440</v>
      </c>
    </row>
    <row r="477" spans="1:4">
      <c r="A477" s="209" t="s">
        <v>1191</v>
      </c>
      <c r="B477" s="209" t="s">
        <v>446</v>
      </c>
      <c r="C477" s="209" t="s">
        <v>1192</v>
      </c>
      <c r="D477" s="209" t="s">
        <v>457</v>
      </c>
    </row>
    <row r="478" spans="1:4">
      <c r="A478" s="209" t="s">
        <v>1193</v>
      </c>
      <c r="B478" s="209">
        <v>542206</v>
      </c>
      <c r="C478" s="209" t="s">
        <v>1194</v>
      </c>
      <c r="D478" s="209" t="s">
        <v>812</v>
      </c>
    </row>
    <row r="479" spans="1:4">
      <c r="A479" s="209" t="s">
        <v>1195</v>
      </c>
      <c r="B479" s="209">
        <v>531268</v>
      </c>
      <c r="C479" s="209" t="s">
        <v>446</v>
      </c>
      <c r="D479" s="209" t="s">
        <v>539</v>
      </c>
    </row>
    <row r="480" spans="1:4">
      <c r="A480" s="209" t="s">
        <v>1196</v>
      </c>
      <c r="B480" s="209">
        <v>532380</v>
      </c>
      <c r="C480" s="209" t="s">
        <v>446</v>
      </c>
      <c r="D480" s="209" t="s">
        <v>449</v>
      </c>
    </row>
    <row r="481" spans="1:4">
      <c r="A481" s="209" t="s">
        <v>1197</v>
      </c>
      <c r="B481" s="209">
        <v>524516</v>
      </c>
      <c r="C481" s="209" t="s">
        <v>446</v>
      </c>
      <c r="D481" s="209" t="s">
        <v>484</v>
      </c>
    </row>
    <row r="482" spans="1:4">
      <c r="A482" s="209" t="s">
        <v>1198</v>
      </c>
      <c r="B482" s="209">
        <v>532989</v>
      </c>
      <c r="C482" s="209" t="s">
        <v>1199</v>
      </c>
      <c r="D482" s="209" t="s">
        <v>484</v>
      </c>
    </row>
    <row r="483" spans="1:4">
      <c r="A483" s="209" t="s">
        <v>1200</v>
      </c>
      <c r="B483" s="209">
        <v>530197</v>
      </c>
      <c r="C483" s="209" t="s">
        <v>446</v>
      </c>
      <c r="D483" s="209" t="s">
        <v>606</v>
      </c>
    </row>
    <row r="484" spans="1:4">
      <c r="A484" s="209" t="s">
        <v>1201</v>
      </c>
      <c r="B484" s="209">
        <v>511724</v>
      </c>
      <c r="C484" s="209" t="s">
        <v>446</v>
      </c>
      <c r="D484" s="209" t="s">
        <v>463</v>
      </c>
    </row>
    <row r="485" spans="1:4">
      <c r="A485" s="209" t="s">
        <v>1202</v>
      </c>
      <c r="B485" s="209">
        <v>532977</v>
      </c>
      <c r="C485" s="209" t="s">
        <v>1203</v>
      </c>
      <c r="D485" s="209" t="s">
        <v>1103</v>
      </c>
    </row>
    <row r="486" spans="1:4">
      <c r="A486" s="209" t="s">
        <v>1204</v>
      </c>
      <c r="B486" s="209" t="s">
        <v>446</v>
      </c>
      <c r="C486" s="209" t="s">
        <v>1205</v>
      </c>
      <c r="D486" s="209" t="s">
        <v>628</v>
      </c>
    </row>
    <row r="487" spans="1:4">
      <c r="A487" s="209" t="s">
        <v>1206</v>
      </c>
      <c r="B487" s="209">
        <v>533229</v>
      </c>
      <c r="C487" s="209" t="s">
        <v>1207</v>
      </c>
      <c r="D487" s="209" t="s">
        <v>628</v>
      </c>
    </row>
    <row r="488" spans="1:4">
      <c r="A488" s="209" t="s">
        <v>1208</v>
      </c>
      <c r="B488" s="209">
        <v>500031</v>
      </c>
      <c r="C488" s="209" t="s">
        <v>1209</v>
      </c>
      <c r="D488" s="209" t="s">
        <v>1210</v>
      </c>
    </row>
    <row r="489" spans="1:4">
      <c r="A489" s="209" t="s">
        <v>1211</v>
      </c>
      <c r="B489" s="209">
        <v>500034</v>
      </c>
      <c r="C489" s="209" t="s">
        <v>1212</v>
      </c>
      <c r="D489" s="209" t="s">
        <v>463</v>
      </c>
    </row>
    <row r="490" spans="1:4">
      <c r="A490" s="209" t="s">
        <v>1213</v>
      </c>
      <c r="B490" s="209">
        <v>532978</v>
      </c>
      <c r="C490" s="209" t="s">
        <v>1214</v>
      </c>
      <c r="D490" s="209" t="s">
        <v>612</v>
      </c>
    </row>
    <row r="491" spans="1:4">
      <c r="A491" s="209" t="s">
        <v>1215</v>
      </c>
      <c r="B491" s="209">
        <v>512261</v>
      </c>
      <c r="C491" s="209" t="s">
        <v>446</v>
      </c>
      <c r="D491" s="209" t="s">
        <v>468</v>
      </c>
    </row>
    <row r="492" spans="1:4">
      <c r="A492" s="209" t="s">
        <v>1216</v>
      </c>
      <c r="B492" s="209">
        <v>539872</v>
      </c>
      <c r="C492" s="209" t="s">
        <v>446</v>
      </c>
      <c r="D492" s="209" t="s">
        <v>484</v>
      </c>
    </row>
    <row r="493" spans="1:4">
      <c r="A493" s="209" t="s">
        <v>1217</v>
      </c>
      <c r="B493" s="209">
        <v>500032</v>
      </c>
      <c r="C493" s="209" t="s">
        <v>1218</v>
      </c>
      <c r="D493" s="209" t="s">
        <v>1144</v>
      </c>
    </row>
    <row r="494" spans="1:4">
      <c r="A494" s="209" t="s">
        <v>1219</v>
      </c>
      <c r="B494" s="209">
        <v>500490</v>
      </c>
      <c r="C494" s="209" t="s">
        <v>1220</v>
      </c>
      <c r="D494" s="209" t="s">
        <v>612</v>
      </c>
    </row>
    <row r="495" spans="1:4">
      <c r="A495" s="209" t="s">
        <v>1221</v>
      </c>
      <c r="B495" s="209">
        <v>507944</v>
      </c>
      <c r="C495" s="209" t="s">
        <v>446</v>
      </c>
      <c r="D495" s="209" t="s">
        <v>454</v>
      </c>
    </row>
    <row r="496" spans="1:4">
      <c r="A496" s="209" t="s">
        <v>1222</v>
      </c>
      <c r="B496" s="209">
        <v>511139</v>
      </c>
      <c r="C496" s="209" t="s">
        <v>446</v>
      </c>
      <c r="D496" s="209" t="s">
        <v>867</v>
      </c>
    </row>
    <row r="497" spans="1:4">
      <c r="A497" s="209" t="s">
        <v>1223</v>
      </c>
      <c r="B497" s="209">
        <v>524824</v>
      </c>
      <c r="C497" s="209" t="s">
        <v>1224</v>
      </c>
      <c r="D497" s="209" t="s">
        <v>484</v>
      </c>
    </row>
    <row r="498" spans="1:4">
      <c r="A498" s="209" t="s">
        <v>1225</v>
      </c>
      <c r="B498" s="209">
        <v>530999</v>
      </c>
      <c r="C498" s="209" t="s">
        <v>1226</v>
      </c>
      <c r="D498" s="209" t="s">
        <v>494</v>
      </c>
    </row>
    <row r="499" spans="1:4">
      <c r="A499" s="209" t="s">
        <v>1227</v>
      </c>
      <c r="B499" s="209">
        <v>532382</v>
      </c>
      <c r="C499" s="209" t="s">
        <v>1228</v>
      </c>
      <c r="D499" s="209" t="s">
        <v>1184</v>
      </c>
    </row>
    <row r="500" spans="1:4">
      <c r="A500" s="209" t="s">
        <v>1229</v>
      </c>
      <c r="B500" s="209">
        <v>513142</v>
      </c>
      <c r="C500" s="209" t="s">
        <v>446</v>
      </c>
      <c r="D500" s="209" t="s">
        <v>478</v>
      </c>
    </row>
    <row r="501" spans="1:4">
      <c r="A501" s="209" t="s">
        <v>1230</v>
      </c>
      <c r="B501" s="209" t="s">
        <v>446</v>
      </c>
      <c r="C501" s="209" t="s">
        <v>1231</v>
      </c>
      <c r="D501" s="209" t="s">
        <v>1232</v>
      </c>
    </row>
    <row r="502" spans="1:4">
      <c r="A502" s="209" t="s">
        <v>1233</v>
      </c>
      <c r="B502" s="209">
        <v>539834</v>
      </c>
      <c r="C502" s="209" t="s">
        <v>446</v>
      </c>
      <c r="D502" s="209" t="s">
        <v>468</v>
      </c>
    </row>
    <row r="503" spans="1:4">
      <c r="A503" s="209" t="s">
        <v>1234</v>
      </c>
      <c r="B503" s="209">
        <v>502355</v>
      </c>
      <c r="C503" s="209" t="s">
        <v>1235</v>
      </c>
      <c r="D503" s="209" t="s">
        <v>926</v>
      </c>
    </row>
    <row r="504" spans="1:4">
      <c r="A504" s="209" t="s">
        <v>1236</v>
      </c>
      <c r="B504" s="209">
        <v>539251</v>
      </c>
      <c r="C504" s="209" t="s">
        <v>1237</v>
      </c>
      <c r="D504" s="209" t="s">
        <v>641</v>
      </c>
    </row>
    <row r="505" spans="1:4">
      <c r="A505" s="209" t="s">
        <v>1238</v>
      </c>
      <c r="B505" s="209">
        <v>500102</v>
      </c>
      <c r="C505" s="209" t="s">
        <v>1239</v>
      </c>
      <c r="D505" s="209" t="s">
        <v>440</v>
      </c>
    </row>
    <row r="506" spans="1:4">
      <c r="A506" s="209" t="s">
        <v>1240</v>
      </c>
      <c r="B506" s="209">
        <v>523319</v>
      </c>
      <c r="C506" s="209" t="s">
        <v>1241</v>
      </c>
      <c r="D506" s="209" t="s">
        <v>435</v>
      </c>
    </row>
    <row r="507" spans="1:4">
      <c r="A507" s="209" t="s">
        <v>1242</v>
      </c>
      <c r="B507" s="209">
        <v>532485</v>
      </c>
      <c r="C507" s="209" t="s">
        <v>446</v>
      </c>
      <c r="D507" s="209" t="s">
        <v>463</v>
      </c>
    </row>
    <row r="508" spans="1:4">
      <c r="A508" s="209" t="s">
        <v>1243</v>
      </c>
      <c r="B508" s="209">
        <v>500038</v>
      </c>
      <c r="C508" s="209" t="s">
        <v>1244</v>
      </c>
      <c r="D508" s="209" t="s">
        <v>1144</v>
      </c>
    </row>
    <row r="509" spans="1:4">
      <c r="A509" s="209" t="s">
        <v>1245</v>
      </c>
      <c r="B509" s="209">
        <v>520127</v>
      </c>
      <c r="C509" s="209" t="s">
        <v>446</v>
      </c>
      <c r="D509" s="209" t="s">
        <v>518</v>
      </c>
    </row>
    <row r="510" spans="1:4">
      <c r="A510" s="209" t="s">
        <v>1246</v>
      </c>
      <c r="B510" s="209">
        <v>519295</v>
      </c>
      <c r="C510" s="209" t="s">
        <v>446</v>
      </c>
      <c r="D510" s="209" t="s">
        <v>506</v>
      </c>
    </row>
    <row r="511" spans="1:4">
      <c r="A511" s="209" t="s">
        <v>1247</v>
      </c>
      <c r="B511" s="209">
        <v>531591</v>
      </c>
      <c r="C511" s="209" t="s">
        <v>446</v>
      </c>
      <c r="D511" s="209" t="s">
        <v>463</v>
      </c>
    </row>
    <row r="512" spans="1:4">
      <c r="A512" s="209" t="s">
        <v>1248</v>
      </c>
      <c r="B512" s="209">
        <v>526849</v>
      </c>
      <c r="C512" s="209" t="s">
        <v>1249</v>
      </c>
      <c r="D512" s="209" t="s">
        <v>560</v>
      </c>
    </row>
    <row r="513" spans="1:4">
      <c r="A513" s="209" t="s">
        <v>1250</v>
      </c>
      <c r="B513" s="209">
        <v>509053</v>
      </c>
      <c r="C513" s="209" t="s">
        <v>446</v>
      </c>
      <c r="D513" s="209" t="s">
        <v>867</v>
      </c>
    </row>
    <row r="514" spans="1:4">
      <c r="A514" s="209" t="s">
        <v>1251</v>
      </c>
      <c r="B514" s="209">
        <v>500039</v>
      </c>
      <c r="C514" s="209" t="s">
        <v>1252</v>
      </c>
      <c r="D514" s="209" t="s">
        <v>801</v>
      </c>
    </row>
    <row r="515" spans="1:4">
      <c r="A515" s="209" t="s">
        <v>1253</v>
      </c>
      <c r="B515" s="209">
        <v>541153</v>
      </c>
      <c r="C515" s="209" t="s">
        <v>1254</v>
      </c>
      <c r="D515" s="209" t="s">
        <v>764</v>
      </c>
    </row>
    <row r="516" spans="1:4">
      <c r="A516" s="209" t="s">
        <v>1255</v>
      </c>
      <c r="B516" s="209">
        <v>532946</v>
      </c>
      <c r="C516" s="209" t="s">
        <v>1256</v>
      </c>
      <c r="D516" s="209" t="s">
        <v>560</v>
      </c>
    </row>
    <row r="517" spans="1:4">
      <c r="A517" s="209" t="s">
        <v>1257</v>
      </c>
      <c r="B517" s="209">
        <v>539120</v>
      </c>
      <c r="C517" s="209" t="s">
        <v>446</v>
      </c>
      <c r="D517" s="209" t="s">
        <v>683</v>
      </c>
    </row>
    <row r="518" spans="1:4">
      <c r="A518" s="209" t="s">
        <v>1258</v>
      </c>
      <c r="B518" s="209">
        <v>532134</v>
      </c>
      <c r="C518" s="209" t="s">
        <v>1259</v>
      </c>
      <c r="D518" s="209" t="s">
        <v>764</v>
      </c>
    </row>
    <row r="519" spans="1:4">
      <c r="A519" s="209" t="s">
        <v>1260</v>
      </c>
      <c r="B519" s="209">
        <v>532149</v>
      </c>
      <c r="C519" s="209" t="s">
        <v>1261</v>
      </c>
      <c r="D519" s="209" t="s">
        <v>764</v>
      </c>
    </row>
    <row r="520" spans="1:4">
      <c r="A520" s="209" t="s">
        <v>1262</v>
      </c>
      <c r="B520" s="209">
        <v>532525</v>
      </c>
      <c r="C520" s="209" t="s">
        <v>1263</v>
      </c>
      <c r="D520" s="209" t="s">
        <v>764</v>
      </c>
    </row>
    <row r="521" spans="1:4">
      <c r="A521" s="209" t="s">
        <v>1264</v>
      </c>
      <c r="B521" s="209" t="s">
        <v>446</v>
      </c>
      <c r="C521" s="209" t="s">
        <v>1265</v>
      </c>
      <c r="D521" s="209" t="s">
        <v>457</v>
      </c>
    </row>
    <row r="522" spans="1:4">
      <c r="A522" s="209" t="s">
        <v>1266</v>
      </c>
      <c r="B522" s="209">
        <v>532674</v>
      </c>
      <c r="C522" s="209" t="s">
        <v>1267</v>
      </c>
      <c r="D522" s="209" t="s">
        <v>461</v>
      </c>
    </row>
    <row r="523" spans="1:4">
      <c r="A523" s="209" t="s">
        <v>1268</v>
      </c>
      <c r="B523" s="209">
        <v>500041</v>
      </c>
      <c r="C523" s="209" t="s">
        <v>1269</v>
      </c>
      <c r="D523" s="209" t="s">
        <v>1144</v>
      </c>
    </row>
    <row r="524" spans="1:4">
      <c r="A524" s="209" t="s">
        <v>1270</v>
      </c>
      <c r="B524" s="209" t="s">
        <v>446</v>
      </c>
      <c r="C524" s="209" t="s">
        <v>1271</v>
      </c>
      <c r="D524" s="209" t="s">
        <v>457</v>
      </c>
    </row>
    <row r="525" spans="1:4">
      <c r="A525" s="209" t="s">
        <v>1272</v>
      </c>
      <c r="B525" s="209">
        <v>538546</v>
      </c>
      <c r="C525" s="209" t="s">
        <v>446</v>
      </c>
      <c r="D525" s="209" t="s">
        <v>769</v>
      </c>
    </row>
    <row r="526" spans="1:4">
      <c r="A526" s="209" t="s">
        <v>1273</v>
      </c>
      <c r="B526" s="209">
        <v>519353</v>
      </c>
      <c r="C526" s="209" t="s">
        <v>446</v>
      </c>
      <c r="D526" s="209" t="s">
        <v>853</v>
      </c>
    </row>
    <row r="527" spans="1:4">
      <c r="A527" s="209" t="s">
        <v>1274</v>
      </c>
      <c r="B527" s="209">
        <v>503722</v>
      </c>
      <c r="C527" s="209" t="s">
        <v>1275</v>
      </c>
      <c r="D527" s="209" t="s">
        <v>461</v>
      </c>
    </row>
    <row r="528" spans="1:4">
      <c r="A528" s="209" t="s">
        <v>1276</v>
      </c>
      <c r="B528" s="209">
        <v>532916</v>
      </c>
      <c r="C528" s="209" t="s">
        <v>1277</v>
      </c>
      <c r="D528" s="209" t="s">
        <v>459</v>
      </c>
    </row>
    <row r="529" spans="1:4">
      <c r="A529" s="209" t="s">
        <v>1278</v>
      </c>
      <c r="B529" s="209">
        <v>513502</v>
      </c>
      <c r="C529" s="209" t="s">
        <v>446</v>
      </c>
      <c r="D529" s="209" t="s">
        <v>520</v>
      </c>
    </row>
    <row r="530" spans="1:4">
      <c r="A530" s="209" t="s">
        <v>1279</v>
      </c>
      <c r="B530" s="209">
        <v>532336</v>
      </c>
      <c r="C530" s="209" t="s">
        <v>446</v>
      </c>
      <c r="D530" s="209" t="s">
        <v>539</v>
      </c>
    </row>
    <row r="531" spans="1:4">
      <c r="A531" s="209" t="s">
        <v>1280</v>
      </c>
      <c r="B531" s="209">
        <v>532694</v>
      </c>
      <c r="C531" s="209" t="s">
        <v>1281</v>
      </c>
      <c r="D531" s="209" t="s">
        <v>867</v>
      </c>
    </row>
    <row r="532" spans="1:4">
      <c r="A532" s="209" t="s">
        <v>1282</v>
      </c>
      <c r="B532" s="209">
        <v>532694</v>
      </c>
      <c r="C532" s="209" t="s">
        <v>1281</v>
      </c>
      <c r="D532" s="209" t="s">
        <v>867</v>
      </c>
    </row>
    <row r="533" spans="1:4">
      <c r="A533" s="209" t="s">
        <v>1283</v>
      </c>
      <c r="B533" s="209">
        <v>524687</v>
      </c>
      <c r="C533" s="209" t="s">
        <v>446</v>
      </c>
      <c r="D533" s="209" t="s">
        <v>954</v>
      </c>
    </row>
    <row r="534" spans="1:4">
      <c r="A534" s="209" t="s">
        <v>1284</v>
      </c>
      <c r="B534" s="209">
        <v>524687</v>
      </c>
      <c r="C534" s="209" t="s">
        <v>446</v>
      </c>
      <c r="D534" s="209" t="s">
        <v>954</v>
      </c>
    </row>
    <row r="535" spans="1:4">
      <c r="A535" s="209" t="s">
        <v>1285</v>
      </c>
      <c r="B535" s="209">
        <v>500042</v>
      </c>
      <c r="C535" s="209" t="s">
        <v>1286</v>
      </c>
      <c r="D535" s="209" t="s">
        <v>606</v>
      </c>
    </row>
    <row r="536" spans="1:4">
      <c r="A536" s="209" t="s">
        <v>1287</v>
      </c>
      <c r="B536" s="209">
        <v>500042</v>
      </c>
      <c r="C536" s="209" t="s">
        <v>1286</v>
      </c>
      <c r="D536" s="209" t="s">
        <v>606</v>
      </c>
    </row>
    <row r="537" spans="1:4">
      <c r="A537" s="209" t="s">
        <v>1288</v>
      </c>
      <c r="B537" s="209">
        <v>500043</v>
      </c>
      <c r="C537" s="209" t="s">
        <v>1289</v>
      </c>
      <c r="D537" s="209" t="s">
        <v>872</v>
      </c>
    </row>
    <row r="538" spans="1:4">
      <c r="A538" s="209" t="s">
        <v>1290</v>
      </c>
      <c r="B538" s="209">
        <v>500043</v>
      </c>
      <c r="C538" s="209" t="s">
        <v>1291</v>
      </c>
      <c r="D538" s="209" t="s">
        <v>872</v>
      </c>
    </row>
    <row r="539" spans="1:4">
      <c r="A539" s="209" t="s">
        <v>1292</v>
      </c>
      <c r="B539" s="209">
        <v>522004</v>
      </c>
      <c r="C539" s="209" t="s">
        <v>446</v>
      </c>
      <c r="D539" s="209" t="s">
        <v>454</v>
      </c>
    </row>
    <row r="540" spans="1:4">
      <c r="A540" s="209" t="s">
        <v>1293</v>
      </c>
      <c r="B540" s="209">
        <v>506285</v>
      </c>
      <c r="C540" s="209" t="s">
        <v>1294</v>
      </c>
      <c r="D540" s="209" t="s">
        <v>590</v>
      </c>
    </row>
    <row r="541" spans="1:4">
      <c r="A541" s="209" t="s">
        <v>1295</v>
      </c>
      <c r="B541" s="209">
        <v>539946</v>
      </c>
      <c r="C541" s="209" t="s">
        <v>446</v>
      </c>
      <c r="D541" s="209" t="s">
        <v>463</v>
      </c>
    </row>
    <row r="542" spans="1:4">
      <c r="A542" s="209" t="s">
        <v>1296</v>
      </c>
      <c r="B542" s="209">
        <v>517246</v>
      </c>
      <c r="C542" s="209" t="s">
        <v>446</v>
      </c>
      <c r="D542" s="209" t="s">
        <v>988</v>
      </c>
    </row>
    <row r="543" spans="1:4">
      <c r="A543" s="209" t="s">
        <v>1297</v>
      </c>
      <c r="B543" s="209">
        <v>517246</v>
      </c>
      <c r="C543" s="209" t="s">
        <v>446</v>
      </c>
      <c r="D543" s="209" t="s">
        <v>988</v>
      </c>
    </row>
    <row r="544" spans="1:4">
      <c r="A544" s="209" t="s">
        <v>1298</v>
      </c>
      <c r="B544" s="209">
        <v>539621</v>
      </c>
      <c r="C544" s="209" t="s">
        <v>446</v>
      </c>
      <c r="D544" s="209" t="s">
        <v>463</v>
      </c>
    </row>
    <row r="545" spans="1:4">
      <c r="A545" s="209" t="s">
        <v>1299</v>
      </c>
      <c r="B545" s="209">
        <v>524332</v>
      </c>
      <c r="C545" s="209" t="s">
        <v>446</v>
      </c>
      <c r="D545" s="209" t="s">
        <v>695</v>
      </c>
    </row>
    <row r="546" spans="1:4">
      <c r="A546" s="209" t="s">
        <v>1300</v>
      </c>
      <c r="B546" s="209">
        <v>542057</v>
      </c>
      <c r="C546" s="209" t="s">
        <v>446</v>
      </c>
      <c r="D546" s="209" t="s">
        <v>844</v>
      </c>
    </row>
    <row r="547" spans="1:4">
      <c r="A547" s="209" t="s">
        <v>1301</v>
      </c>
      <c r="B547" s="209">
        <v>524828</v>
      </c>
      <c r="C547" s="209" t="s">
        <v>446</v>
      </c>
      <c r="D547" s="209" t="s">
        <v>484</v>
      </c>
    </row>
    <row r="548" spans="1:4">
      <c r="A548" s="209" t="s">
        <v>1302</v>
      </c>
      <c r="B548" s="209">
        <v>539447</v>
      </c>
      <c r="C548" s="209" t="s">
        <v>1303</v>
      </c>
      <c r="D548" s="209" t="s">
        <v>641</v>
      </c>
    </row>
    <row r="549" spans="1:4">
      <c r="A549" s="209" t="s">
        <v>1304</v>
      </c>
      <c r="B549" s="209">
        <v>533270</v>
      </c>
      <c r="C549" s="209" t="s">
        <v>1305</v>
      </c>
      <c r="D549" s="209" t="s">
        <v>769</v>
      </c>
    </row>
    <row r="550" spans="1:4">
      <c r="A550" s="209" t="s">
        <v>1306</v>
      </c>
      <c r="B550" s="209">
        <v>539546</v>
      </c>
      <c r="C550" s="209" t="s">
        <v>446</v>
      </c>
      <c r="D550" s="209" t="s">
        <v>468</v>
      </c>
    </row>
    <row r="551" spans="1:4">
      <c r="A551" s="209" t="s">
        <v>1307</v>
      </c>
      <c r="B551" s="209">
        <v>539018</v>
      </c>
      <c r="C551" s="209" t="s">
        <v>446</v>
      </c>
      <c r="D551" s="209" t="s">
        <v>478</v>
      </c>
    </row>
    <row r="552" spans="1:4">
      <c r="A552" s="209" t="s">
        <v>1308</v>
      </c>
      <c r="B552" s="209">
        <v>532645</v>
      </c>
      <c r="C552" s="209" t="s">
        <v>446</v>
      </c>
      <c r="D552" s="209" t="s">
        <v>468</v>
      </c>
    </row>
    <row r="553" spans="1:4">
      <c r="A553" s="209" t="s">
        <v>1309</v>
      </c>
      <c r="B553" s="209">
        <v>539399</v>
      </c>
      <c r="C553" s="209" t="s">
        <v>446</v>
      </c>
      <c r="D553" s="209" t="s">
        <v>461</v>
      </c>
    </row>
    <row r="554" spans="1:4">
      <c r="A554" s="209" t="s">
        <v>1310</v>
      </c>
      <c r="B554" s="209">
        <v>522650</v>
      </c>
      <c r="C554" s="209" t="s">
        <v>446</v>
      </c>
      <c r="D554" s="209" t="s">
        <v>631</v>
      </c>
    </row>
    <row r="555" spans="1:4">
      <c r="A555" s="209" t="s">
        <v>1311</v>
      </c>
      <c r="B555" s="209">
        <v>500048</v>
      </c>
      <c r="C555" s="209" t="s">
        <v>1312</v>
      </c>
      <c r="D555" s="209" t="s">
        <v>524</v>
      </c>
    </row>
    <row r="556" spans="1:4">
      <c r="A556" s="209" t="s">
        <v>1313</v>
      </c>
      <c r="B556" s="209">
        <v>541178</v>
      </c>
      <c r="C556" s="209" t="s">
        <v>446</v>
      </c>
      <c r="D556" s="209" t="s">
        <v>631</v>
      </c>
    </row>
    <row r="557" spans="1:4">
      <c r="A557" s="209" t="s">
        <v>1314</v>
      </c>
      <c r="B557" s="209">
        <v>509438</v>
      </c>
      <c r="C557" s="209" t="s">
        <v>446</v>
      </c>
      <c r="D557" s="209" t="s">
        <v>647</v>
      </c>
    </row>
    <row r="558" spans="1:4">
      <c r="A558" s="209" t="s">
        <v>1315</v>
      </c>
      <c r="B558" s="209">
        <v>533095</v>
      </c>
      <c r="C558" s="209" t="s">
        <v>446</v>
      </c>
      <c r="D558" s="209" t="s">
        <v>463</v>
      </c>
    </row>
    <row r="559" spans="1:4">
      <c r="A559" s="209" t="s">
        <v>1316</v>
      </c>
      <c r="B559" s="209">
        <v>512404</v>
      </c>
      <c r="C559" s="209" t="s">
        <v>446</v>
      </c>
      <c r="D559" s="209" t="s">
        <v>478</v>
      </c>
    </row>
    <row r="560" spans="1:4">
      <c r="A560" s="209" t="s">
        <v>1317</v>
      </c>
      <c r="B560" s="209">
        <v>532230</v>
      </c>
      <c r="C560" s="209" t="s">
        <v>446</v>
      </c>
      <c r="D560" s="209" t="s">
        <v>461</v>
      </c>
    </row>
    <row r="561" spans="1:4">
      <c r="A561" s="209" t="s">
        <v>1318</v>
      </c>
      <c r="B561" s="209">
        <v>512195</v>
      </c>
      <c r="C561" s="209" t="s">
        <v>446</v>
      </c>
      <c r="D561" s="209" t="s">
        <v>867</v>
      </c>
    </row>
    <row r="562" spans="1:4">
      <c r="A562" s="209" t="s">
        <v>1319</v>
      </c>
      <c r="B562" s="209">
        <v>509480</v>
      </c>
      <c r="C562" s="209" t="s">
        <v>1320</v>
      </c>
      <c r="D562" s="209" t="s">
        <v>723</v>
      </c>
    </row>
    <row r="563" spans="1:4">
      <c r="A563" s="209" t="s">
        <v>1321</v>
      </c>
      <c r="B563" s="209">
        <v>531340</v>
      </c>
      <c r="C563" s="209" t="s">
        <v>446</v>
      </c>
      <c r="D563" s="209" t="s">
        <v>429</v>
      </c>
    </row>
    <row r="564" spans="1:4">
      <c r="A564" s="209" t="s">
        <v>1322</v>
      </c>
      <c r="B564" s="209">
        <v>524606</v>
      </c>
      <c r="C564" s="209" t="s">
        <v>446</v>
      </c>
      <c r="D564" s="209" t="s">
        <v>484</v>
      </c>
    </row>
    <row r="565" spans="1:4">
      <c r="A565" s="209" t="s">
        <v>1323</v>
      </c>
      <c r="B565" s="209">
        <v>531582</v>
      </c>
      <c r="C565" s="209" t="s">
        <v>446</v>
      </c>
      <c r="D565" s="209" t="s">
        <v>463</v>
      </c>
    </row>
    <row r="566" spans="1:4">
      <c r="A566" s="209" t="s">
        <v>1324</v>
      </c>
      <c r="B566" s="209">
        <v>508664</v>
      </c>
      <c r="C566" s="209" t="s">
        <v>446</v>
      </c>
      <c r="D566" s="209" t="s">
        <v>647</v>
      </c>
    </row>
    <row r="567" spans="1:4">
      <c r="A567" s="209" t="s">
        <v>1325</v>
      </c>
      <c r="B567" s="209" t="s">
        <v>446</v>
      </c>
      <c r="C567" s="209" t="s">
        <v>1326</v>
      </c>
      <c r="D567" s="209" t="s">
        <v>457</v>
      </c>
    </row>
    <row r="568" spans="1:4">
      <c r="A568" s="209" t="s">
        <v>1327</v>
      </c>
      <c r="B568" s="209">
        <v>512477</v>
      </c>
      <c r="C568" s="209" t="s">
        <v>446</v>
      </c>
      <c r="D568" s="209" t="s">
        <v>461</v>
      </c>
    </row>
    <row r="569" spans="1:4">
      <c r="A569" s="209" t="s">
        <v>1328</v>
      </c>
      <c r="B569" s="209">
        <v>512477</v>
      </c>
      <c r="C569" s="209" t="s">
        <v>446</v>
      </c>
      <c r="D569" s="209" t="s">
        <v>461</v>
      </c>
    </row>
    <row r="570" spans="1:4">
      <c r="A570" s="209" t="s">
        <v>1329</v>
      </c>
      <c r="B570" s="209">
        <v>533303</v>
      </c>
      <c r="C570" s="209" t="s">
        <v>1330</v>
      </c>
      <c r="D570" s="209" t="s">
        <v>612</v>
      </c>
    </row>
    <row r="571" spans="1:4">
      <c r="A571" s="209" t="s">
        <v>1331</v>
      </c>
      <c r="B571" s="209">
        <v>532430</v>
      </c>
      <c r="C571" s="209" t="s">
        <v>1332</v>
      </c>
      <c r="D571" s="209" t="s">
        <v>585</v>
      </c>
    </row>
    <row r="572" spans="1:4">
      <c r="A572" s="209" t="s">
        <v>1333</v>
      </c>
      <c r="B572" s="209">
        <v>539662</v>
      </c>
      <c r="C572" s="209" t="s">
        <v>446</v>
      </c>
      <c r="D572" s="209" t="s">
        <v>463</v>
      </c>
    </row>
    <row r="573" spans="1:4">
      <c r="A573" s="209" t="s">
        <v>1334</v>
      </c>
      <c r="B573" s="209">
        <v>511664</v>
      </c>
      <c r="C573" s="209" t="s">
        <v>446</v>
      </c>
      <c r="D573" s="209" t="s">
        <v>449</v>
      </c>
    </row>
    <row r="574" spans="1:4">
      <c r="A574" s="209" t="s">
        <v>1335</v>
      </c>
      <c r="B574" s="209">
        <v>532930</v>
      </c>
      <c r="C574" s="209" t="s">
        <v>1336</v>
      </c>
      <c r="D574" s="209" t="s">
        <v>489</v>
      </c>
    </row>
    <row r="575" spans="1:4">
      <c r="A575" s="209" t="s">
        <v>1337</v>
      </c>
      <c r="B575" s="209">
        <v>530803</v>
      </c>
      <c r="C575" s="209" t="s">
        <v>1338</v>
      </c>
      <c r="D575" s="209" t="s">
        <v>494</v>
      </c>
    </row>
    <row r="576" spans="1:4">
      <c r="A576" s="209" t="s">
        <v>1339</v>
      </c>
      <c r="B576" s="209">
        <v>531719</v>
      </c>
      <c r="C576" s="209" t="s">
        <v>446</v>
      </c>
      <c r="D576" s="209" t="s">
        <v>590</v>
      </c>
    </row>
    <row r="577" spans="1:4">
      <c r="A577" s="209" t="s">
        <v>1340</v>
      </c>
      <c r="B577" s="209">
        <v>504646</v>
      </c>
      <c r="C577" s="209" t="s">
        <v>446</v>
      </c>
      <c r="D577" s="209" t="s">
        <v>801</v>
      </c>
    </row>
    <row r="578" spans="1:4">
      <c r="A578" s="209" t="s">
        <v>1341</v>
      </c>
      <c r="B578" s="209">
        <v>509449</v>
      </c>
      <c r="C578" s="209" t="s">
        <v>446</v>
      </c>
      <c r="D578" s="209" t="s">
        <v>494</v>
      </c>
    </row>
    <row r="579" spans="1:4">
      <c r="A579" s="209" t="s">
        <v>1342</v>
      </c>
      <c r="B579" s="209">
        <v>512296</v>
      </c>
      <c r="C579" s="209" t="s">
        <v>1343</v>
      </c>
      <c r="D579" s="209" t="s">
        <v>520</v>
      </c>
    </row>
    <row r="580" spans="1:4">
      <c r="A580" s="209" t="s">
        <v>1344</v>
      </c>
      <c r="B580" s="209">
        <v>512296</v>
      </c>
      <c r="C580" s="209" t="s">
        <v>1343</v>
      </c>
      <c r="D580" s="209" t="s">
        <v>520</v>
      </c>
    </row>
    <row r="581" spans="1:4">
      <c r="A581" s="209" t="s">
        <v>1345</v>
      </c>
      <c r="B581" s="209">
        <v>540621</v>
      </c>
      <c r="C581" s="209" t="s">
        <v>1346</v>
      </c>
      <c r="D581" s="209" t="s">
        <v>532</v>
      </c>
    </row>
    <row r="582" spans="1:4">
      <c r="A582" s="209" t="s">
        <v>1347</v>
      </c>
      <c r="B582" s="209">
        <v>540545</v>
      </c>
      <c r="C582" s="209" t="s">
        <v>446</v>
      </c>
      <c r="D582" s="209" t="s">
        <v>560</v>
      </c>
    </row>
    <row r="583" spans="1:4">
      <c r="A583" s="209" t="s">
        <v>1348</v>
      </c>
      <c r="B583" s="209">
        <v>512608</v>
      </c>
      <c r="C583" s="209" t="s">
        <v>1349</v>
      </c>
      <c r="D583" s="209" t="s">
        <v>560</v>
      </c>
    </row>
    <row r="584" spans="1:4">
      <c r="A584" s="209" t="s">
        <v>1350</v>
      </c>
      <c r="B584" s="209">
        <v>538576</v>
      </c>
      <c r="C584" s="209" t="s">
        <v>446</v>
      </c>
      <c r="D584" s="209" t="s">
        <v>532</v>
      </c>
    </row>
    <row r="585" spans="1:4">
      <c r="A585" s="209" t="s">
        <v>1351</v>
      </c>
      <c r="B585" s="209">
        <v>500052</v>
      </c>
      <c r="C585" s="209" t="s">
        <v>1352</v>
      </c>
      <c r="D585" s="209" t="s">
        <v>606</v>
      </c>
    </row>
    <row r="586" spans="1:4">
      <c r="A586" s="209" t="s">
        <v>1353</v>
      </c>
      <c r="B586" s="209">
        <v>531862</v>
      </c>
      <c r="C586" s="209" t="s">
        <v>446</v>
      </c>
      <c r="D586" s="209" t="s">
        <v>954</v>
      </c>
    </row>
    <row r="587" spans="1:4">
      <c r="A587" s="209" t="s">
        <v>1354</v>
      </c>
      <c r="B587" s="209">
        <v>511501</v>
      </c>
      <c r="C587" s="209" t="s">
        <v>446</v>
      </c>
      <c r="D587" s="209" t="s">
        <v>429</v>
      </c>
    </row>
    <row r="588" spans="1:4">
      <c r="A588" s="209" t="s">
        <v>1355</v>
      </c>
      <c r="B588" s="209">
        <v>503960</v>
      </c>
      <c r="C588" s="209" t="s">
        <v>1356</v>
      </c>
      <c r="D588" s="209" t="s">
        <v>744</v>
      </c>
    </row>
    <row r="589" spans="1:4">
      <c r="A589" s="209" t="s">
        <v>1357</v>
      </c>
      <c r="B589" s="209">
        <v>541143</v>
      </c>
      <c r="C589" s="209" t="s">
        <v>1358</v>
      </c>
      <c r="D589" s="209" t="s">
        <v>919</v>
      </c>
    </row>
    <row r="590" spans="1:4">
      <c r="A590" s="209" t="s">
        <v>1359</v>
      </c>
      <c r="B590" s="209">
        <v>500049</v>
      </c>
      <c r="C590" s="209" t="s">
        <v>1360</v>
      </c>
      <c r="D590" s="209" t="s">
        <v>919</v>
      </c>
    </row>
    <row r="591" spans="1:4">
      <c r="A591" s="209" t="s">
        <v>1361</v>
      </c>
      <c r="B591" s="209">
        <v>533228</v>
      </c>
      <c r="C591" s="209" t="s">
        <v>1362</v>
      </c>
      <c r="D591" s="209" t="s">
        <v>463</v>
      </c>
    </row>
    <row r="592" spans="1:4">
      <c r="A592" s="209" t="s">
        <v>1363</v>
      </c>
      <c r="B592" s="209">
        <v>500493</v>
      </c>
      <c r="C592" s="209" t="s">
        <v>1364</v>
      </c>
      <c r="D592" s="209" t="s">
        <v>1365</v>
      </c>
    </row>
    <row r="593" spans="1:4">
      <c r="A593" s="209" t="s">
        <v>1366</v>
      </c>
      <c r="B593" s="209">
        <v>505688</v>
      </c>
      <c r="C593" s="209" t="s">
        <v>1367</v>
      </c>
      <c r="D593" s="209" t="s">
        <v>801</v>
      </c>
    </row>
    <row r="594" spans="1:4">
      <c r="A594" s="209" t="s">
        <v>1368</v>
      </c>
      <c r="B594" s="209">
        <v>500103</v>
      </c>
      <c r="C594" s="209" t="s">
        <v>1369</v>
      </c>
      <c r="D594" s="209" t="s">
        <v>489</v>
      </c>
    </row>
    <row r="595" spans="1:4">
      <c r="A595" s="209" t="s">
        <v>1370</v>
      </c>
      <c r="B595" s="209">
        <v>524663</v>
      </c>
      <c r="C595" s="209" t="s">
        <v>446</v>
      </c>
      <c r="D595" s="209" t="s">
        <v>484</v>
      </c>
    </row>
    <row r="596" spans="1:4">
      <c r="A596" s="209" t="s">
        <v>1371</v>
      </c>
      <c r="B596" s="209">
        <v>541096</v>
      </c>
      <c r="C596" s="209" t="s">
        <v>446</v>
      </c>
      <c r="D596" s="209" t="s">
        <v>484</v>
      </c>
    </row>
    <row r="597" spans="1:4">
      <c r="A597" s="209" t="s">
        <v>1372</v>
      </c>
      <c r="B597" s="209">
        <v>500547</v>
      </c>
      <c r="C597" s="209" t="s">
        <v>1373</v>
      </c>
      <c r="D597" s="209" t="s">
        <v>1374</v>
      </c>
    </row>
    <row r="598" spans="1:4">
      <c r="A598" s="209" t="s">
        <v>1375</v>
      </c>
      <c r="B598" s="209">
        <v>590021</v>
      </c>
      <c r="C598" s="209" t="s">
        <v>1376</v>
      </c>
      <c r="D598" s="209" t="s">
        <v>590</v>
      </c>
    </row>
    <row r="599" spans="1:4">
      <c r="A599" s="209" t="s">
        <v>1377</v>
      </c>
      <c r="B599" s="209">
        <v>540700</v>
      </c>
      <c r="C599" s="209" t="s">
        <v>1378</v>
      </c>
      <c r="D599" s="209" t="s">
        <v>1041</v>
      </c>
    </row>
    <row r="600" spans="1:4">
      <c r="A600" s="209" t="s">
        <v>1379</v>
      </c>
      <c r="B600" s="209">
        <v>523229</v>
      </c>
      <c r="C600" s="209" t="s">
        <v>446</v>
      </c>
      <c r="D600" s="209" t="s">
        <v>801</v>
      </c>
    </row>
    <row r="601" spans="1:4">
      <c r="A601" s="209" t="s">
        <v>1380</v>
      </c>
      <c r="B601" s="209">
        <v>531029</v>
      </c>
      <c r="C601" s="209" t="s">
        <v>446</v>
      </c>
      <c r="D601" s="209" t="s">
        <v>468</v>
      </c>
    </row>
    <row r="602" spans="1:4">
      <c r="A602" s="209" t="s">
        <v>1381</v>
      </c>
      <c r="B602" s="209">
        <v>539799</v>
      </c>
      <c r="C602" s="209" t="s">
        <v>1382</v>
      </c>
      <c r="D602" s="209" t="s">
        <v>769</v>
      </c>
    </row>
    <row r="603" spans="1:4">
      <c r="A603" s="209" t="s">
        <v>1383</v>
      </c>
      <c r="B603" s="209">
        <v>532609</v>
      </c>
      <c r="C603" s="209" t="s">
        <v>1384</v>
      </c>
      <c r="D603" s="209" t="s">
        <v>524</v>
      </c>
    </row>
    <row r="604" spans="1:4">
      <c r="A604" s="209" t="s">
        <v>1385</v>
      </c>
      <c r="B604" s="209">
        <v>533499</v>
      </c>
      <c r="C604" s="209" t="s">
        <v>1386</v>
      </c>
      <c r="D604" s="209" t="s">
        <v>432</v>
      </c>
    </row>
    <row r="605" spans="1:4">
      <c r="A605" s="209" t="s">
        <v>1387</v>
      </c>
      <c r="B605" s="209">
        <v>532454</v>
      </c>
      <c r="C605" s="209" t="s">
        <v>1388</v>
      </c>
      <c r="D605" s="209" t="s">
        <v>1389</v>
      </c>
    </row>
    <row r="606" spans="1:4">
      <c r="A606" s="209" t="s">
        <v>1390</v>
      </c>
      <c r="B606" s="209">
        <v>534816</v>
      </c>
      <c r="C606" s="209" t="s">
        <v>1391</v>
      </c>
      <c r="D606" s="209" t="s">
        <v>1392</v>
      </c>
    </row>
    <row r="607" spans="1:4">
      <c r="A607" s="209" t="s">
        <v>1393</v>
      </c>
      <c r="B607" s="209">
        <v>526666</v>
      </c>
      <c r="C607" s="209" t="s">
        <v>1394</v>
      </c>
      <c r="D607" s="209" t="s">
        <v>560</v>
      </c>
    </row>
    <row r="608" spans="1:4">
      <c r="A608" s="209" t="s">
        <v>1395</v>
      </c>
      <c r="B608" s="209">
        <v>524534</v>
      </c>
      <c r="C608" s="209" t="s">
        <v>446</v>
      </c>
      <c r="D608" s="209" t="s">
        <v>590</v>
      </c>
    </row>
    <row r="609" spans="1:4">
      <c r="A609" s="209" t="s">
        <v>1396</v>
      </c>
      <c r="B609" s="209">
        <v>540956</v>
      </c>
      <c r="C609" s="209" t="s">
        <v>446</v>
      </c>
      <c r="D609" s="209" t="s">
        <v>447</v>
      </c>
    </row>
    <row r="610" spans="1:4">
      <c r="A610" s="209" t="s">
        <v>1397</v>
      </c>
      <c r="B610" s="209">
        <v>540956</v>
      </c>
      <c r="C610" s="209" t="s">
        <v>446</v>
      </c>
      <c r="D610" s="209" t="s">
        <v>447</v>
      </c>
    </row>
    <row r="611" spans="1:4">
      <c r="A611" s="209" t="s">
        <v>1398</v>
      </c>
      <c r="B611" s="209">
        <v>514272</v>
      </c>
      <c r="C611" s="209" t="s">
        <v>446</v>
      </c>
      <c r="D611" s="209" t="s">
        <v>461</v>
      </c>
    </row>
    <row r="612" spans="1:4">
      <c r="A612" s="209" t="s">
        <v>1399</v>
      </c>
      <c r="B612" s="209">
        <v>533108</v>
      </c>
      <c r="C612" s="209" t="s">
        <v>446</v>
      </c>
      <c r="D612" s="209" t="s">
        <v>461</v>
      </c>
    </row>
    <row r="613" spans="1:4">
      <c r="A613" s="209" t="s">
        <v>1400</v>
      </c>
      <c r="B613" s="209">
        <v>506027</v>
      </c>
      <c r="C613" s="209" t="s">
        <v>446</v>
      </c>
      <c r="D613" s="209" t="s">
        <v>751</v>
      </c>
    </row>
    <row r="614" spans="1:4">
      <c r="A614" s="209" t="s">
        <v>1401</v>
      </c>
      <c r="B614" s="209">
        <v>500055</v>
      </c>
      <c r="C614" s="209" t="s">
        <v>1402</v>
      </c>
      <c r="D614" s="209" t="s">
        <v>478</v>
      </c>
    </row>
    <row r="615" spans="1:4">
      <c r="A615" s="209" t="s">
        <v>1403</v>
      </c>
      <c r="B615" s="209">
        <v>540061</v>
      </c>
      <c r="C615" s="209" t="s">
        <v>1404</v>
      </c>
      <c r="D615" s="209" t="s">
        <v>459</v>
      </c>
    </row>
    <row r="616" spans="1:4">
      <c r="A616" s="209" t="s">
        <v>1405</v>
      </c>
      <c r="B616" s="209">
        <v>500058</v>
      </c>
      <c r="C616" s="209" t="s">
        <v>446</v>
      </c>
      <c r="D616" s="209" t="s">
        <v>478</v>
      </c>
    </row>
    <row r="617" spans="1:4">
      <c r="A617" s="209" t="s">
        <v>1406</v>
      </c>
      <c r="B617" s="209">
        <v>524723</v>
      </c>
      <c r="C617" s="209" t="s">
        <v>446</v>
      </c>
      <c r="D617" s="209" t="s">
        <v>468</v>
      </c>
    </row>
    <row r="618" spans="1:4">
      <c r="A618" s="209" t="s">
        <v>1407</v>
      </c>
      <c r="B618" s="209">
        <v>533321</v>
      </c>
      <c r="C618" s="209" t="s">
        <v>1408</v>
      </c>
      <c r="D618" s="209" t="s">
        <v>744</v>
      </c>
    </row>
    <row r="619" spans="1:4">
      <c r="A619" s="209" t="s">
        <v>1409</v>
      </c>
      <c r="B619" s="209">
        <v>526853</v>
      </c>
      <c r="C619" s="209" t="s">
        <v>446</v>
      </c>
      <c r="D619" s="209" t="s">
        <v>1410</v>
      </c>
    </row>
    <row r="620" spans="1:4">
      <c r="A620" s="209" t="s">
        <v>1411</v>
      </c>
      <c r="B620" s="209">
        <v>505681</v>
      </c>
      <c r="C620" s="209" t="s">
        <v>446</v>
      </c>
      <c r="D620" s="209" t="s">
        <v>801</v>
      </c>
    </row>
    <row r="621" spans="1:4">
      <c r="A621" s="209" t="s">
        <v>1412</v>
      </c>
      <c r="B621" s="209">
        <v>500059</v>
      </c>
      <c r="C621" s="209" t="s">
        <v>1413</v>
      </c>
      <c r="D621" s="209" t="s">
        <v>612</v>
      </c>
    </row>
    <row r="622" spans="1:4">
      <c r="A622" s="209" t="s">
        <v>1414</v>
      </c>
      <c r="B622" s="209">
        <v>523054</v>
      </c>
      <c r="C622" s="209" t="s">
        <v>446</v>
      </c>
      <c r="D622" s="209" t="s">
        <v>461</v>
      </c>
    </row>
    <row r="623" spans="1:4">
      <c r="A623" s="209" t="s">
        <v>1415</v>
      </c>
      <c r="B623" s="209">
        <v>540148</v>
      </c>
      <c r="C623" s="209" t="s">
        <v>446</v>
      </c>
      <c r="D623" s="209" t="s">
        <v>560</v>
      </c>
    </row>
    <row r="624" spans="1:4">
      <c r="A624" s="209" t="s">
        <v>1416</v>
      </c>
      <c r="B624" s="209">
        <v>514215</v>
      </c>
      <c r="C624" s="209" t="s">
        <v>446</v>
      </c>
      <c r="D624" s="209" t="s">
        <v>461</v>
      </c>
    </row>
    <row r="625" spans="1:4">
      <c r="A625" s="209" t="s">
        <v>1417</v>
      </c>
      <c r="B625" s="209">
        <v>535620</v>
      </c>
      <c r="C625" s="209" t="s">
        <v>446</v>
      </c>
      <c r="D625" s="209" t="s">
        <v>468</v>
      </c>
    </row>
    <row r="626" spans="1:4">
      <c r="A626" s="209" t="s">
        <v>1418</v>
      </c>
      <c r="B626" s="209">
        <v>534535</v>
      </c>
      <c r="C626" s="209" t="s">
        <v>446</v>
      </c>
      <c r="D626" s="209" t="s">
        <v>440</v>
      </c>
    </row>
    <row r="627" spans="1:4">
      <c r="A627" s="209" t="s">
        <v>1419</v>
      </c>
      <c r="B627" s="209">
        <v>532523</v>
      </c>
      <c r="C627" s="209" t="s">
        <v>1420</v>
      </c>
      <c r="D627" s="209" t="s">
        <v>784</v>
      </c>
    </row>
    <row r="628" spans="1:4">
      <c r="A628" s="209" t="s">
        <v>1421</v>
      </c>
      <c r="B628" s="209">
        <v>524396</v>
      </c>
      <c r="C628" s="209" t="s">
        <v>1422</v>
      </c>
      <c r="D628" s="209" t="s">
        <v>484</v>
      </c>
    </row>
    <row r="629" spans="1:4">
      <c r="A629" s="209" t="s">
        <v>1423</v>
      </c>
      <c r="B629" s="209">
        <v>532330</v>
      </c>
      <c r="C629" s="209" t="s">
        <v>446</v>
      </c>
      <c r="D629" s="209" t="s">
        <v>566</v>
      </c>
    </row>
    <row r="630" spans="1:4">
      <c r="A630" s="209" t="s">
        <v>1424</v>
      </c>
      <c r="B630" s="209">
        <v>538364</v>
      </c>
      <c r="C630" s="209" t="s">
        <v>446</v>
      </c>
      <c r="D630" s="209" t="s">
        <v>461</v>
      </c>
    </row>
    <row r="631" spans="1:4">
      <c r="A631" s="209" t="s">
        <v>1425</v>
      </c>
      <c r="B631" s="209">
        <v>500060</v>
      </c>
      <c r="C631" s="209" t="s">
        <v>1426</v>
      </c>
      <c r="D631" s="209" t="s">
        <v>744</v>
      </c>
    </row>
    <row r="632" spans="1:4">
      <c r="A632" s="209" t="s">
        <v>1427</v>
      </c>
      <c r="B632" s="209">
        <v>500335</v>
      </c>
      <c r="C632" s="209" t="s">
        <v>1428</v>
      </c>
      <c r="D632" s="209" t="s">
        <v>459</v>
      </c>
    </row>
    <row r="633" spans="1:4">
      <c r="A633" s="209" t="s">
        <v>1429</v>
      </c>
      <c r="B633" s="209">
        <v>533006</v>
      </c>
      <c r="C633" s="209" t="s">
        <v>446</v>
      </c>
      <c r="D633" s="209" t="s">
        <v>461</v>
      </c>
    </row>
    <row r="634" spans="1:4">
      <c r="A634" s="209" t="s">
        <v>1430</v>
      </c>
      <c r="B634" s="209">
        <v>533006</v>
      </c>
      <c r="C634" s="209" t="s">
        <v>446</v>
      </c>
      <c r="D634" s="209" t="s">
        <v>461</v>
      </c>
    </row>
    <row r="635" spans="1:4">
      <c r="A635" s="209" t="s">
        <v>1431</v>
      </c>
      <c r="B635" s="209">
        <v>522105</v>
      </c>
      <c r="C635" s="209" t="s">
        <v>446</v>
      </c>
      <c r="D635" s="209" t="s">
        <v>454</v>
      </c>
    </row>
    <row r="636" spans="1:4">
      <c r="A636" s="209" t="s">
        <v>1432</v>
      </c>
      <c r="B636" s="209">
        <v>533408</v>
      </c>
      <c r="C636" s="209" t="s">
        <v>1433</v>
      </c>
      <c r="D636" s="209" t="s">
        <v>429</v>
      </c>
    </row>
    <row r="637" spans="1:4">
      <c r="A637" s="209" t="s">
        <v>1434</v>
      </c>
      <c r="B637" s="209" t="s">
        <v>446</v>
      </c>
      <c r="C637" s="209" t="s">
        <v>1435</v>
      </c>
      <c r="D637" s="209" t="s">
        <v>432</v>
      </c>
    </row>
    <row r="638" spans="1:4">
      <c r="A638" s="209" t="s">
        <v>1436</v>
      </c>
      <c r="B638" s="209">
        <v>539043</v>
      </c>
      <c r="C638" s="209" t="s">
        <v>1437</v>
      </c>
      <c r="D638" s="209" t="s">
        <v>641</v>
      </c>
    </row>
    <row r="639" spans="1:4">
      <c r="A639" s="209" t="s">
        <v>1438</v>
      </c>
      <c r="B639" s="209">
        <v>514183</v>
      </c>
      <c r="C639" s="209" t="s">
        <v>446</v>
      </c>
      <c r="D639" s="209" t="s">
        <v>606</v>
      </c>
    </row>
    <row r="640" spans="1:4">
      <c r="A640" s="209" t="s">
        <v>1439</v>
      </c>
      <c r="B640" s="209">
        <v>532290</v>
      </c>
      <c r="C640" s="209" t="s">
        <v>1440</v>
      </c>
      <c r="D640" s="209" t="s">
        <v>429</v>
      </c>
    </row>
    <row r="641" spans="1:4">
      <c r="A641" s="209" t="s">
        <v>1441</v>
      </c>
      <c r="B641" s="209">
        <v>506197</v>
      </c>
      <c r="C641" s="209" t="s">
        <v>1442</v>
      </c>
      <c r="D641" s="209" t="s">
        <v>484</v>
      </c>
    </row>
    <row r="642" spans="1:4">
      <c r="A642" s="209" t="s">
        <v>1443</v>
      </c>
      <c r="B642" s="209">
        <v>526225</v>
      </c>
      <c r="C642" s="209" t="s">
        <v>446</v>
      </c>
      <c r="D642" s="209" t="s">
        <v>566</v>
      </c>
    </row>
    <row r="643" spans="1:4">
      <c r="A643" s="209" t="s">
        <v>1444</v>
      </c>
      <c r="B643" s="209">
        <v>513422</v>
      </c>
      <c r="C643" s="209" t="s">
        <v>446</v>
      </c>
      <c r="D643" s="209" t="s">
        <v>478</v>
      </c>
    </row>
    <row r="644" spans="1:4">
      <c r="A644" s="209" t="s">
        <v>1445</v>
      </c>
      <c r="B644" s="209">
        <v>531175</v>
      </c>
      <c r="C644" s="209" t="s">
        <v>446</v>
      </c>
      <c r="D644" s="209" t="s">
        <v>539</v>
      </c>
    </row>
    <row r="645" spans="1:4">
      <c r="A645" s="209" t="s">
        <v>1446</v>
      </c>
      <c r="B645" s="209">
        <v>540073</v>
      </c>
      <c r="C645" s="209" t="s">
        <v>1447</v>
      </c>
      <c r="D645" s="209" t="s">
        <v>1448</v>
      </c>
    </row>
    <row r="646" spans="1:4">
      <c r="A646" s="209" t="s">
        <v>1449</v>
      </c>
      <c r="B646" s="209">
        <v>502761</v>
      </c>
      <c r="C646" s="209" t="s">
        <v>446</v>
      </c>
      <c r="D646" s="209" t="s">
        <v>461</v>
      </c>
    </row>
    <row r="647" spans="1:4">
      <c r="A647" s="209" t="s">
        <v>1450</v>
      </c>
      <c r="B647" s="209" t="s">
        <v>446</v>
      </c>
      <c r="C647" s="209" t="s">
        <v>1451</v>
      </c>
      <c r="D647" s="209" t="s">
        <v>537</v>
      </c>
    </row>
    <row r="648" spans="1:4">
      <c r="A648" s="209" t="s">
        <v>1452</v>
      </c>
      <c r="B648" s="209">
        <v>502761</v>
      </c>
      <c r="C648" s="209" t="s">
        <v>446</v>
      </c>
      <c r="D648" s="209" t="s">
        <v>461</v>
      </c>
    </row>
    <row r="649" spans="1:4">
      <c r="A649" s="209" t="s">
        <v>1453</v>
      </c>
      <c r="B649" s="209">
        <v>506981</v>
      </c>
      <c r="C649" s="209" t="s">
        <v>446</v>
      </c>
      <c r="D649" s="209" t="s">
        <v>461</v>
      </c>
    </row>
    <row r="650" spans="1:4">
      <c r="A650" s="209" t="s">
        <v>1454</v>
      </c>
      <c r="B650" s="209">
        <v>508939</v>
      </c>
      <c r="C650" s="209" t="s">
        <v>446</v>
      </c>
      <c r="D650" s="209" t="s">
        <v>463</v>
      </c>
    </row>
    <row r="651" spans="1:4">
      <c r="A651" s="209" t="s">
        <v>1455</v>
      </c>
      <c r="B651" s="209">
        <v>539607</v>
      </c>
      <c r="C651" s="209" t="s">
        <v>446</v>
      </c>
      <c r="D651" s="209" t="s">
        <v>539</v>
      </c>
    </row>
    <row r="652" spans="1:4">
      <c r="A652" s="209" t="s">
        <v>1456</v>
      </c>
      <c r="B652" s="209">
        <v>531495</v>
      </c>
      <c r="C652" s="209" t="s">
        <v>1457</v>
      </c>
      <c r="D652" s="209" t="s">
        <v>647</v>
      </c>
    </row>
    <row r="653" spans="1:4">
      <c r="A653" s="209" t="s">
        <v>1458</v>
      </c>
      <c r="B653" s="209">
        <v>526612</v>
      </c>
      <c r="C653" s="209" t="s">
        <v>1459</v>
      </c>
      <c r="D653" s="209" t="s">
        <v>767</v>
      </c>
    </row>
    <row r="654" spans="1:4">
      <c r="A654" s="209" t="s">
        <v>1460</v>
      </c>
      <c r="B654" s="209">
        <v>514440</v>
      </c>
      <c r="C654" s="209" t="s">
        <v>446</v>
      </c>
      <c r="D654" s="209" t="s">
        <v>494</v>
      </c>
    </row>
    <row r="655" spans="1:4">
      <c r="A655" s="209" t="s">
        <v>1461</v>
      </c>
      <c r="B655" s="209">
        <v>500067</v>
      </c>
      <c r="C655" s="209" t="s">
        <v>1462</v>
      </c>
      <c r="D655" s="209" t="s">
        <v>815</v>
      </c>
    </row>
    <row r="656" spans="1:4">
      <c r="A656" s="209" t="s">
        <v>1463</v>
      </c>
      <c r="B656" s="209">
        <v>539637</v>
      </c>
      <c r="C656" s="209" t="s">
        <v>446</v>
      </c>
      <c r="D656" s="209" t="s">
        <v>429</v>
      </c>
    </row>
    <row r="657" spans="1:4">
      <c r="A657" s="209" t="s">
        <v>1464</v>
      </c>
      <c r="B657" s="209">
        <v>531713</v>
      </c>
      <c r="C657" s="209" t="s">
        <v>446</v>
      </c>
      <c r="D657" s="209" t="s">
        <v>867</v>
      </c>
    </row>
    <row r="658" spans="1:4">
      <c r="A658" s="209" t="s">
        <v>1465</v>
      </c>
      <c r="B658" s="209">
        <v>531420</v>
      </c>
      <c r="C658" s="209" t="s">
        <v>446</v>
      </c>
      <c r="D658" s="209" t="s">
        <v>449</v>
      </c>
    </row>
    <row r="659" spans="1:4">
      <c r="A659" s="209" t="s">
        <v>1466</v>
      </c>
      <c r="B659" s="209">
        <v>542669</v>
      </c>
      <c r="C659" s="209" t="s">
        <v>1467</v>
      </c>
      <c r="D659" s="209" t="s">
        <v>564</v>
      </c>
    </row>
    <row r="660" spans="1:4">
      <c r="A660" s="209" t="s">
        <v>1468</v>
      </c>
      <c r="B660" s="209">
        <v>500069</v>
      </c>
      <c r="C660" s="209" t="s">
        <v>446</v>
      </c>
      <c r="D660" s="209" t="s">
        <v>429</v>
      </c>
    </row>
    <row r="661" spans="1:4">
      <c r="A661" s="209" t="s">
        <v>1469</v>
      </c>
      <c r="B661" s="209">
        <v>530809</v>
      </c>
      <c r="C661" s="209" t="s">
        <v>446</v>
      </c>
      <c r="D661" s="209" t="s">
        <v>776</v>
      </c>
    </row>
    <row r="662" spans="1:4">
      <c r="A662" s="209" t="s">
        <v>1470</v>
      </c>
      <c r="B662" s="209">
        <v>524370</v>
      </c>
      <c r="C662" s="209" t="s">
        <v>1471</v>
      </c>
      <c r="D662" s="209" t="s">
        <v>606</v>
      </c>
    </row>
    <row r="663" spans="1:4">
      <c r="A663" s="209" t="s">
        <v>1472</v>
      </c>
      <c r="B663" s="209">
        <v>539122</v>
      </c>
      <c r="C663" s="209" t="s">
        <v>446</v>
      </c>
      <c r="D663" s="209" t="s">
        <v>432</v>
      </c>
    </row>
    <row r="664" spans="1:4">
      <c r="A664" s="209" t="s">
        <v>1473</v>
      </c>
      <c r="B664" s="209" t="s">
        <v>446</v>
      </c>
      <c r="C664" s="209" t="s">
        <v>1474</v>
      </c>
      <c r="D664" s="209" t="s">
        <v>457</v>
      </c>
    </row>
    <row r="665" spans="1:4">
      <c r="A665" s="209" t="s">
        <v>1475</v>
      </c>
      <c r="B665" s="209">
        <v>501425</v>
      </c>
      <c r="C665" s="209" t="s">
        <v>1476</v>
      </c>
      <c r="D665" s="209" t="s">
        <v>853</v>
      </c>
    </row>
    <row r="666" spans="1:4">
      <c r="A666" s="209" t="s">
        <v>1477</v>
      </c>
      <c r="B666" s="209">
        <v>501430</v>
      </c>
      <c r="C666" s="209" t="s">
        <v>446</v>
      </c>
      <c r="D666" s="209" t="s">
        <v>468</v>
      </c>
    </row>
    <row r="667" spans="1:4">
      <c r="A667" s="209" t="s">
        <v>1478</v>
      </c>
      <c r="B667" s="209">
        <v>500020</v>
      </c>
      <c r="C667" s="209" t="s">
        <v>1479</v>
      </c>
      <c r="D667" s="209" t="s">
        <v>461</v>
      </c>
    </row>
    <row r="668" spans="1:4">
      <c r="A668" s="209" t="s">
        <v>1480</v>
      </c>
      <c r="B668" s="209">
        <v>509470</v>
      </c>
      <c r="C668" s="209" t="s">
        <v>446</v>
      </c>
      <c r="D668" s="209" t="s">
        <v>1481</v>
      </c>
    </row>
    <row r="669" spans="1:4">
      <c r="A669" s="209" t="s">
        <v>1482</v>
      </c>
      <c r="B669" s="209">
        <v>502216</v>
      </c>
      <c r="C669" s="209" t="s">
        <v>446</v>
      </c>
      <c r="D669" s="209" t="s">
        <v>532</v>
      </c>
    </row>
    <row r="670" spans="1:4">
      <c r="A670" s="209" t="s">
        <v>1483</v>
      </c>
      <c r="B670" s="209">
        <v>532678</v>
      </c>
      <c r="C670" s="209" t="s">
        <v>1484</v>
      </c>
      <c r="D670" s="209" t="s">
        <v>461</v>
      </c>
    </row>
    <row r="671" spans="1:4">
      <c r="A671" s="209" t="s">
        <v>1485</v>
      </c>
      <c r="B671" s="209" t="s">
        <v>446</v>
      </c>
      <c r="C671" s="209" t="s">
        <v>1486</v>
      </c>
      <c r="D671" s="209" t="s">
        <v>457</v>
      </c>
    </row>
    <row r="672" spans="1:4">
      <c r="A672" s="209" t="s">
        <v>1487</v>
      </c>
      <c r="B672" s="209">
        <v>504648</v>
      </c>
      <c r="C672" s="209" t="s">
        <v>446</v>
      </c>
      <c r="D672" s="209" t="s">
        <v>769</v>
      </c>
    </row>
    <row r="673" spans="1:4">
      <c r="A673" s="209" t="s">
        <v>1488</v>
      </c>
      <c r="B673" s="209">
        <v>523133</v>
      </c>
      <c r="C673" s="209" t="s">
        <v>446</v>
      </c>
      <c r="D673" s="209" t="s">
        <v>461</v>
      </c>
    </row>
    <row r="674" spans="1:4">
      <c r="A674" s="209" t="s">
        <v>1489</v>
      </c>
      <c r="B674" s="209">
        <v>502219</v>
      </c>
      <c r="C674" s="209" t="s">
        <v>1490</v>
      </c>
      <c r="D674" s="209" t="s">
        <v>1491</v>
      </c>
    </row>
    <row r="675" spans="1:4">
      <c r="A675" s="209" t="s">
        <v>1492</v>
      </c>
      <c r="B675" s="209">
        <v>500530</v>
      </c>
      <c r="C675" s="209" t="s">
        <v>1493</v>
      </c>
      <c r="D675" s="209" t="s">
        <v>801</v>
      </c>
    </row>
    <row r="676" spans="1:4">
      <c r="A676" s="209" t="s">
        <v>1494</v>
      </c>
      <c r="B676" s="209">
        <v>536820</v>
      </c>
      <c r="C676" s="209" t="s">
        <v>446</v>
      </c>
      <c r="D676" s="209" t="s">
        <v>539</v>
      </c>
    </row>
    <row r="677" spans="1:4">
      <c r="A677" s="209" t="s">
        <v>1495</v>
      </c>
      <c r="B677" s="209">
        <v>536820</v>
      </c>
      <c r="C677" s="209" t="s">
        <v>446</v>
      </c>
      <c r="D677" s="209" t="s">
        <v>539</v>
      </c>
    </row>
    <row r="678" spans="1:4">
      <c r="A678" s="209" t="s">
        <v>1496</v>
      </c>
      <c r="B678" s="209">
        <v>535279</v>
      </c>
      <c r="C678" s="209" t="s">
        <v>446</v>
      </c>
      <c r="D678" s="209" t="s">
        <v>751</v>
      </c>
    </row>
    <row r="679" spans="1:4">
      <c r="A679" s="209" t="s">
        <v>1497</v>
      </c>
      <c r="B679" s="209">
        <v>500074</v>
      </c>
      <c r="C679" s="209" t="s">
        <v>1498</v>
      </c>
      <c r="D679" s="209" t="s">
        <v>815</v>
      </c>
    </row>
    <row r="680" spans="1:4">
      <c r="A680" s="209" t="s">
        <v>1499</v>
      </c>
      <c r="B680" s="209">
        <v>505690</v>
      </c>
      <c r="C680" s="209" t="s">
        <v>446</v>
      </c>
      <c r="D680" s="209" t="s">
        <v>524</v>
      </c>
    </row>
    <row r="681" spans="1:4">
      <c r="A681" s="209" t="s">
        <v>1500</v>
      </c>
      <c r="B681" s="209">
        <v>535693</v>
      </c>
      <c r="C681" s="209" t="s">
        <v>446</v>
      </c>
      <c r="D681" s="209" t="s">
        <v>844</v>
      </c>
    </row>
    <row r="682" spans="1:4">
      <c r="A682" s="209" t="s">
        <v>1501</v>
      </c>
      <c r="B682" s="209" t="s">
        <v>446</v>
      </c>
      <c r="C682" s="209" t="s">
        <v>1502</v>
      </c>
      <c r="D682" s="209" t="s">
        <v>457</v>
      </c>
    </row>
    <row r="683" spans="1:4">
      <c r="A683" s="209" t="s">
        <v>1503</v>
      </c>
      <c r="B683" s="209">
        <v>531203</v>
      </c>
      <c r="C683" s="209" t="s">
        <v>446</v>
      </c>
      <c r="D683" s="209" t="s">
        <v>530</v>
      </c>
    </row>
    <row r="684" spans="1:4">
      <c r="A684" s="209" t="s">
        <v>1504</v>
      </c>
      <c r="B684" s="209">
        <v>530207</v>
      </c>
      <c r="C684" s="209" t="s">
        <v>446</v>
      </c>
      <c r="D684" s="209" t="s">
        <v>484</v>
      </c>
    </row>
    <row r="685" spans="1:4">
      <c r="A685" s="209" t="s">
        <v>1505</v>
      </c>
      <c r="B685" s="209">
        <v>530249</v>
      </c>
      <c r="C685" s="209" t="s">
        <v>446</v>
      </c>
      <c r="D685" s="209" t="s">
        <v>429</v>
      </c>
    </row>
    <row r="686" spans="1:4">
      <c r="A686" s="209" t="s">
        <v>1506</v>
      </c>
      <c r="B686" s="209">
        <v>532929</v>
      </c>
      <c r="C686" s="209" t="s">
        <v>1507</v>
      </c>
      <c r="D686" s="209" t="s">
        <v>532</v>
      </c>
    </row>
    <row r="687" spans="1:4">
      <c r="A687" s="209" t="s">
        <v>1508</v>
      </c>
      <c r="B687" s="209">
        <v>526731</v>
      </c>
      <c r="C687" s="209" t="s">
        <v>446</v>
      </c>
      <c r="D687" s="209" t="s">
        <v>641</v>
      </c>
    </row>
    <row r="688" spans="1:4">
      <c r="A688" s="209" t="s">
        <v>1509</v>
      </c>
      <c r="B688" s="209" t="s">
        <v>446</v>
      </c>
      <c r="C688" s="209" t="s">
        <v>1510</v>
      </c>
      <c r="D688" s="209" t="s">
        <v>457</v>
      </c>
    </row>
    <row r="689" spans="1:4">
      <c r="A689" s="209" t="s">
        <v>1511</v>
      </c>
      <c r="B689" s="209">
        <v>532368</v>
      </c>
      <c r="C689" s="209" t="s">
        <v>1512</v>
      </c>
      <c r="D689" s="209" t="s">
        <v>539</v>
      </c>
    </row>
    <row r="690" spans="1:4">
      <c r="A690" s="209" t="s">
        <v>1513</v>
      </c>
      <c r="B690" s="209">
        <v>532113</v>
      </c>
      <c r="C690" s="209" t="s">
        <v>1514</v>
      </c>
      <c r="D690" s="209" t="s">
        <v>463</v>
      </c>
    </row>
    <row r="691" spans="1:4">
      <c r="A691" s="209" t="s">
        <v>1515</v>
      </c>
      <c r="B691" s="209">
        <v>539434</v>
      </c>
      <c r="C691" s="209" t="s">
        <v>446</v>
      </c>
      <c r="D691" s="209" t="s">
        <v>463</v>
      </c>
    </row>
    <row r="692" spans="1:4">
      <c r="A692" s="209" t="s">
        <v>1516</v>
      </c>
      <c r="B692" s="209">
        <v>500825</v>
      </c>
      <c r="C692" s="209" t="s">
        <v>1517</v>
      </c>
      <c r="D692" s="209" t="s">
        <v>506</v>
      </c>
    </row>
    <row r="693" spans="1:4">
      <c r="A693" s="209" t="s">
        <v>1518</v>
      </c>
      <c r="B693" s="209">
        <v>534731</v>
      </c>
      <c r="C693" s="209" t="s">
        <v>446</v>
      </c>
      <c r="D693" s="209" t="s">
        <v>844</v>
      </c>
    </row>
    <row r="694" spans="1:4">
      <c r="A694" s="209" t="s">
        <v>1519</v>
      </c>
      <c r="B694" s="209">
        <v>533543</v>
      </c>
      <c r="C694" s="209" t="s">
        <v>1520</v>
      </c>
      <c r="D694" s="209" t="s">
        <v>484</v>
      </c>
    </row>
    <row r="695" spans="1:4">
      <c r="A695" s="209" t="s">
        <v>1521</v>
      </c>
      <c r="B695" s="209" t="s">
        <v>446</v>
      </c>
      <c r="C695" s="209" t="s">
        <v>421</v>
      </c>
      <c r="D695" s="209" t="s">
        <v>537</v>
      </c>
    </row>
    <row r="696" spans="1:4">
      <c r="A696" s="209" t="s">
        <v>1522</v>
      </c>
      <c r="B696" s="209">
        <v>532123</v>
      </c>
      <c r="C696" s="209" t="s">
        <v>1523</v>
      </c>
      <c r="D696" s="209" t="s">
        <v>532</v>
      </c>
    </row>
    <row r="697" spans="1:4">
      <c r="A697" s="209" t="s">
        <v>1524</v>
      </c>
      <c r="B697" s="209">
        <v>514045</v>
      </c>
      <c r="C697" s="209" t="s">
        <v>1525</v>
      </c>
      <c r="D697" s="209" t="s">
        <v>461</v>
      </c>
    </row>
    <row r="698" spans="1:4">
      <c r="A698" s="209" t="s">
        <v>1526</v>
      </c>
      <c r="B698" s="209">
        <v>538789</v>
      </c>
      <c r="C698" s="209" t="s">
        <v>446</v>
      </c>
      <c r="D698" s="209" t="s">
        <v>683</v>
      </c>
    </row>
    <row r="699" spans="1:4">
      <c r="A699" s="209" t="s">
        <v>1527</v>
      </c>
      <c r="B699" s="209">
        <v>540006</v>
      </c>
      <c r="C699" s="209" t="s">
        <v>446</v>
      </c>
      <c r="D699" s="209" t="s">
        <v>429</v>
      </c>
    </row>
    <row r="700" spans="1:4">
      <c r="A700" s="209" t="s">
        <v>1528</v>
      </c>
      <c r="B700" s="209">
        <v>532931</v>
      </c>
      <c r="C700" s="209" t="s">
        <v>1529</v>
      </c>
      <c r="D700" s="209" t="s">
        <v>459</v>
      </c>
    </row>
    <row r="701" spans="1:4">
      <c r="A701" s="209" t="s">
        <v>1530</v>
      </c>
      <c r="B701" s="209">
        <v>517421</v>
      </c>
      <c r="C701" s="209" t="s">
        <v>1531</v>
      </c>
      <c r="D701" s="209" t="s">
        <v>1210</v>
      </c>
    </row>
    <row r="702" spans="1:4">
      <c r="A702" s="209" t="s">
        <v>1532</v>
      </c>
      <c r="B702" s="209">
        <v>504643</v>
      </c>
      <c r="C702" s="209" t="s">
        <v>446</v>
      </c>
      <c r="D702" s="209" t="s">
        <v>769</v>
      </c>
    </row>
    <row r="703" spans="1:4">
      <c r="A703" s="209" t="s">
        <v>1533</v>
      </c>
      <c r="B703" s="209">
        <v>532813</v>
      </c>
      <c r="C703" s="209" t="s">
        <v>1534</v>
      </c>
      <c r="D703" s="209" t="s">
        <v>844</v>
      </c>
    </row>
    <row r="704" spans="1:4">
      <c r="A704" s="209" t="s">
        <v>1535</v>
      </c>
      <c r="B704" s="209">
        <v>507515</v>
      </c>
      <c r="C704" s="209" t="s">
        <v>446</v>
      </c>
      <c r="D704" s="209" t="s">
        <v>606</v>
      </c>
    </row>
    <row r="705" spans="1:4">
      <c r="A705" s="209" t="s">
        <v>1536</v>
      </c>
      <c r="B705" s="209">
        <v>532321</v>
      </c>
      <c r="C705" s="209" t="s">
        <v>1537</v>
      </c>
      <c r="D705" s="209" t="s">
        <v>484</v>
      </c>
    </row>
    <row r="706" spans="1:4">
      <c r="A706" s="209" t="s">
        <v>1538</v>
      </c>
      <c r="B706" s="209" t="s">
        <v>446</v>
      </c>
      <c r="C706" s="209" t="s">
        <v>1539</v>
      </c>
      <c r="D706" s="209" t="s">
        <v>457</v>
      </c>
    </row>
    <row r="707" spans="1:4">
      <c r="A707" s="209" t="s">
        <v>1540</v>
      </c>
      <c r="B707" s="209" t="s">
        <v>446</v>
      </c>
      <c r="C707" s="209" t="s">
        <v>1539</v>
      </c>
      <c r="D707" s="209" t="s">
        <v>457</v>
      </c>
    </row>
    <row r="708" spans="1:4">
      <c r="A708" s="209" t="s">
        <v>1541</v>
      </c>
      <c r="B708" s="209">
        <v>517236</v>
      </c>
      <c r="C708" s="209" t="s">
        <v>446</v>
      </c>
      <c r="D708" s="209" t="s">
        <v>815</v>
      </c>
    </row>
    <row r="709" spans="1:4">
      <c r="A709" s="209" t="s">
        <v>1542</v>
      </c>
      <c r="B709" s="209">
        <v>532386</v>
      </c>
      <c r="C709" s="209" t="s">
        <v>1543</v>
      </c>
      <c r="D709" s="209" t="s">
        <v>539</v>
      </c>
    </row>
    <row r="710" spans="1:4">
      <c r="A710" s="209" t="s">
        <v>1544</v>
      </c>
      <c r="B710" s="209">
        <v>532801</v>
      </c>
      <c r="C710" s="209" t="s">
        <v>1545</v>
      </c>
      <c r="D710" s="209" t="s">
        <v>539</v>
      </c>
    </row>
    <row r="711" spans="1:4">
      <c r="A711" s="209" t="s">
        <v>1546</v>
      </c>
      <c r="B711" s="209">
        <v>524440</v>
      </c>
      <c r="C711" s="209" t="s">
        <v>446</v>
      </c>
      <c r="D711" s="209" t="s">
        <v>494</v>
      </c>
    </row>
    <row r="712" spans="1:4">
      <c r="A712" s="209" t="s">
        <v>1547</v>
      </c>
      <c r="B712" s="209">
        <v>532834</v>
      </c>
      <c r="C712" s="209" t="s">
        <v>1548</v>
      </c>
      <c r="D712" s="209" t="s">
        <v>606</v>
      </c>
    </row>
    <row r="713" spans="1:4">
      <c r="A713" s="209" t="s">
        <v>1549</v>
      </c>
      <c r="B713" s="209">
        <v>538858</v>
      </c>
      <c r="C713" s="209" t="s">
        <v>446</v>
      </c>
      <c r="D713" s="209" t="s">
        <v>784</v>
      </c>
    </row>
    <row r="714" spans="1:4">
      <c r="A714" s="209" t="s">
        <v>1550</v>
      </c>
      <c r="B714" s="209">
        <v>540071</v>
      </c>
      <c r="C714" s="209" t="s">
        <v>446</v>
      </c>
      <c r="D714" s="209" t="s">
        <v>644</v>
      </c>
    </row>
    <row r="715" spans="1:4">
      <c r="A715" s="209" t="s">
        <v>1551</v>
      </c>
      <c r="B715" s="209">
        <v>511196</v>
      </c>
      <c r="C715" s="209" t="s">
        <v>1552</v>
      </c>
      <c r="D715" s="209" t="s">
        <v>504</v>
      </c>
    </row>
    <row r="716" spans="1:4">
      <c r="A716" s="209" t="s">
        <v>1553</v>
      </c>
      <c r="B716" s="209">
        <v>532483</v>
      </c>
      <c r="C716" s="209" t="s">
        <v>1554</v>
      </c>
      <c r="D716" s="209" t="s">
        <v>764</v>
      </c>
    </row>
    <row r="717" spans="1:4">
      <c r="A717" s="209" t="s">
        <v>1555</v>
      </c>
      <c r="B717" s="209">
        <v>539304</v>
      </c>
      <c r="C717" s="209" t="s">
        <v>446</v>
      </c>
      <c r="D717" s="209" t="s">
        <v>429</v>
      </c>
    </row>
    <row r="718" spans="1:4">
      <c r="A718" s="209" t="s">
        <v>1556</v>
      </c>
      <c r="B718" s="209">
        <v>533267</v>
      </c>
      <c r="C718" s="209" t="s">
        <v>1557</v>
      </c>
      <c r="D718" s="209" t="s">
        <v>560</v>
      </c>
    </row>
    <row r="719" spans="1:4">
      <c r="A719" s="209" t="s">
        <v>1558</v>
      </c>
      <c r="B719" s="209">
        <v>533267</v>
      </c>
      <c r="C719" s="209" t="s">
        <v>1557</v>
      </c>
      <c r="D719" s="209" t="s">
        <v>560</v>
      </c>
    </row>
    <row r="720" spans="1:4">
      <c r="A720" s="209" t="s">
        <v>1559</v>
      </c>
      <c r="B720" s="209">
        <v>540710</v>
      </c>
      <c r="C720" s="209" t="s">
        <v>1560</v>
      </c>
      <c r="D720" s="209" t="s">
        <v>532</v>
      </c>
    </row>
    <row r="721" spans="1:4">
      <c r="A721" s="209" t="s">
        <v>1561</v>
      </c>
      <c r="B721" s="209">
        <v>539198</v>
      </c>
      <c r="C721" s="209" t="s">
        <v>446</v>
      </c>
      <c r="D721" s="209" t="s">
        <v>429</v>
      </c>
    </row>
    <row r="722" spans="1:4">
      <c r="A722" s="209" t="s">
        <v>1562</v>
      </c>
      <c r="B722" s="209">
        <v>539198</v>
      </c>
      <c r="C722" s="209" t="s">
        <v>446</v>
      </c>
      <c r="D722" s="209" t="s">
        <v>429</v>
      </c>
    </row>
    <row r="723" spans="1:4">
      <c r="A723" s="209" t="s">
        <v>1563</v>
      </c>
      <c r="B723" s="209">
        <v>532938</v>
      </c>
      <c r="C723" s="209" t="s">
        <v>1564</v>
      </c>
      <c r="D723" s="209" t="s">
        <v>429</v>
      </c>
    </row>
    <row r="724" spans="1:4">
      <c r="A724" s="209" t="s">
        <v>1565</v>
      </c>
      <c r="B724" s="209">
        <v>530879</v>
      </c>
      <c r="C724" s="209" t="s">
        <v>446</v>
      </c>
      <c r="D724" s="209" t="s">
        <v>429</v>
      </c>
    </row>
    <row r="725" spans="1:4">
      <c r="A725" s="209" t="s">
        <v>1566</v>
      </c>
      <c r="B725" s="209">
        <v>538476</v>
      </c>
      <c r="C725" s="209" t="s">
        <v>446</v>
      </c>
      <c r="D725" s="209" t="s">
        <v>463</v>
      </c>
    </row>
    <row r="726" spans="1:4">
      <c r="A726" s="209" t="s">
        <v>1567</v>
      </c>
      <c r="B726" s="209">
        <v>511505</v>
      </c>
      <c r="C726" s="209" t="s">
        <v>1568</v>
      </c>
      <c r="D726" s="209" t="s">
        <v>463</v>
      </c>
    </row>
    <row r="727" spans="1:4">
      <c r="A727" s="209" t="s">
        <v>1569</v>
      </c>
      <c r="B727" s="209">
        <v>524742</v>
      </c>
      <c r="C727" s="209" t="s">
        <v>1570</v>
      </c>
      <c r="D727" s="209" t="s">
        <v>484</v>
      </c>
    </row>
    <row r="728" spans="1:4">
      <c r="A728" s="209" t="s">
        <v>1571</v>
      </c>
      <c r="B728" s="209">
        <v>531595</v>
      </c>
      <c r="C728" s="209" t="s">
        <v>1572</v>
      </c>
      <c r="D728" s="209" t="s">
        <v>463</v>
      </c>
    </row>
    <row r="729" spans="1:4">
      <c r="A729" s="209" t="s">
        <v>1573</v>
      </c>
      <c r="B729" s="209">
        <v>512169</v>
      </c>
      <c r="C729" s="209" t="s">
        <v>446</v>
      </c>
      <c r="D729" s="209" t="s">
        <v>867</v>
      </c>
    </row>
    <row r="730" spans="1:4">
      <c r="A730" s="209" t="s">
        <v>1574</v>
      </c>
      <c r="B730" s="209">
        <v>509486</v>
      </c>
      <c r="C730" s="209" t="s">
        <v>446</v>
      </c>
      <c r="D730" s="209" t="s">
        <v>566</v>
      </c>
    </row>
    <row r="731" spans="1:4">
      <c r="A731" s="209" t="s">
        <v>1575</v>
      </c>
      <c r="B731" s="209">
        <v>509486</v>
      </c>
      <c r="C731" s="209" t="s">
        <v>446</v>
      </c>
      <c r="D731" s="209" t="s">
        <v>566</v>
      </c>
    </row>
    <row r="732" spans="1:4">
      <c r="A732" s="209" t="s">
        <v>1576</v>
      </c>
      <c r="B732" s="209">
        <v>507486</v>
      </c>
      <c r="C732" s="209" t="s">
        <v>446</v>
      </c>
      <c r="D732" s="209" t="s">
        <v>494</v>
      </c>
    </row>
    <row r="733" spans="1:4">
      <c r="A733" s="209" t="s">
        <v>1577</v>
      </c>
      <c r="B733" s="209">
        <v>538817</v>
      </c>
      <c r="C733" s="209" t="s">
        <v>446</v>
      </c>
      <c r="D733" s="209" t="s">
        <v>566</v>
      </c>
    </row>
    <row r="734" spans="1:4">
      <c r="A734" s="209" t="s">
        <v>1578</v>
      </c>
      <c r="B734" s="209">
        <v>536974</v>
      </c>
      <c r="C734" s="209" t="s">
        <v>446</v>
      </c>
      <c r="D734" s="209" t="s">
        <v>566</v>
      </c>
    </row>
    <row r="735" spans="1:4">
      <c r="A735" s="209" t="s">
        <v>1579</v>
      </c>
      <c r="B735" s="209">
        <v>540652</v>
      </c>
      <c r="C735" s="209" t="s">
        <v>446</v>
      </c>
      <c r="D735" s="209" t="s">
        <v>631</v>
      </c>
    </row>
    <row r="736" spans="1:4">
      <c r="A736" s="209" t="s">
        <v>1580</v>
      </c>
      <c r="B736" s="209">
        <v>513375</v>
      </c>
      <c r="C736" s="209" t="s">
        <v>1581</v>
      </c>
      <c r="D736" s="209" t="s">
        <v>1365</v>
      </c>
    </row>
    <row r="737" spans="1:4">
      <c r="A737" s="209" t="s">
        <v>1582</v>
      </c>
      <c r="B737" s="209">
        <v>534804</v>
      </c>
      <c r="C737" s="209" t="s">
        <v>1583</v>
      </c>
      <c r="D737" s="209" t="s">
        <v>429</v>
      </c>
    </row>
    <row r="738" spans="1:4">
      <c r="A738" s="209" t="s">
        <v>1584</v>
      </c>
      <c r="B738" s="209">
        <v>533260</v>
      </c>
      <c r="C738" s="209" t="s">
        <v>1585</v>
      </c>
      <c r="D738" s="209" t="s">
        <v>551</v>
      </c>
    </row>
    <row r="739" spans="1:4">
      <c r="A739" s="209" t="s">
        <v>1586</v>
      </c>
      <c r="B739" s="209">
        <v>530609</v>
      </c>
      <c r="C739" s="209" t="s">
        <v>446</v>
      </c>
      <c r="D739" s="209" t="s">
        <v>1365</v>
      </c>
    </row>
    <row r="740" spans="1:4">
      <c r="A740" s="209" t="s">
        <v>1587</v>
      </c>
      <c r="B740" s="209">
        <v>532282</v>
      </c>
      <c r="C740" s="209" t="s">
        <v>1588</v>
      </c>
      <c r="D740" s="209" t="s">
        <v>801</v>
      </c>
    </row>
    <row r="741" spans="1:4">
      <c r="A741" s="209" t="s">
        <v>1589</v>
      </c>
      <c r="B741" s="209">
        <v>500870</v>
      </c>
      <c r="C741" s="209" t="s">
        <v>1590</v>
      </c>
      <c r="D741" s="209" t="s">
        <v>656</v>
      </c>
    </row>
    <row r="742" spans="1:4">
      <c r="A742" s="209" t="s">
        <v>1591</v>
      </c>
      <c r="B742" s="209">
        <v>500870</v>
      </c>
      <c r="C742" s="209" t="s">
        <v>1590</v>
      </c>
      <c r="D742" s="209" t="s">
        <v>656</v>
      </c>
    </row>
    <row r="743" spans="1:4">
      <c r="A743" s="209" t="s">
        <v>1592</v>
      </c>
      <c r="B743" s="209">
        <v>531682</v>
      </c>
      <c r="C743" s="209" t="s">
        <v>446</v>
      </c>
      <c r="D743" s="209" t="s">
        <v>432</v>
      </c>
    </row>
    <row r="744" spans="1:4">
      <c r="A744" s="209" t="s">
        <v>1593</v>
      </c>
      <c r="B744" s="209">
        <v>531158</v>
      </c>
      <c r="C744" s="209" t="s">
        <v>446</v>
      </c>
      <c r="D744" s="209" t="s">
        <v>468</v>
      </c>
    </row>
    <row r="745" spans="1:4">
      <c r="A745" s="209" t="s">
        <v>1594</v>
      </c>
      <c r="B745" s="209">
        <v>531900</v>
      </c>
      <c r="C745" s="209" t="s">
        <v>446</v>
      </c>
      <c r="D745" s="209" t="s">
        <v>468</v>
      </c>
    </row>
    <row r="746" spans="1:4">
      <c r="A746" s="209" t="s">
        <v>1595</v>
      </c>
      <c r="B746" s="209">
        <v>519600</v>
      </c>
      <c r="C746" s="209" t="s">
        <v>1596</v>
      </c>
      <c r="D746" s="209" t="s">
        <v>853</v>
      </c>
    </row>
    <row r="747" spans="1:4">
      <c r="A747" s="209" t="s">
        <v>1597</v>
      </c>
      <c r="B747" s="209">
        <v>519600</v>
      </c>
      <c r="C747" s="209" t="s">
        <v>1596</v>
      </c>
      <c r="D747" s="209" t="s">
        <v>853</v>
      </c>
    </row>
    <row r="748" spans="1:4">
      <c r="A748" s="209" t="s">
        <v>1598</v>
      </c>
      <c r="B748" s="209">
        <v>500878</v>
      </c>
      <c r="C748" s="209" t="s">
        <v>1599</v>
      </c>
      <c r="D748" s="209" t="s">
        <v>926</v>
      </c>
    </row>
    <row r="749" spans="1:4">
      <c r="A749" s="209" t="s">
        <v>1600</v>
      </c>
      <c r="B749" s="209">
        <v>530789</v>
      </c>
      <c r="C749" s="209" t="s">
        <v>446</v>
      </c>
      <c r="D749" s="209" t="s">
        <v>566</v>
      </c>
    </row>
    <row r="750" spans="1:4">
      <c r="A750" s="209" t="s">
        <v>1601</v>
      </c>
      <c r="B750" s="209">
        <v>531119</v>
      </c>
      <c r="C750" s="209" t="s">
        <v>446</v>
      </c>
      <c r="D750" s="209" t="s">
        <v>560</v>
      </c>
    </row>
    <row r="751" spans="1:4">
      <c r="A751" s="209" t="s">
        <v>1602</v>
      </c>
      <c r="B751" s="209">
        <v>531119</v>
      </c>
      <c r="C751" s="209" t="s">
        <v>446</v>
      </c>
      <c r="D751" s="209" t="s">
        <v>560</v>
      </c>
    </row>
    <row r="752" spans="1:4">
      <c r="A752" s="209" t="s">
        <v>1603</v>
      </c>
      <c r="B752" s="209">
        <v>514171</v>
      </c>
      <c r="C752" s="209" t="s">
        <v>446</v>
      </c>
      <c r="D752" s="209" t="s">
        <v>974</v>
      </c>
    </row>
    <row r="753" spans="1:4">
      <c r="A753" s="209" t="s">
        <v>1604</v>
      </c>
      <c r="B753" s="209">
        <v>538734</v>
      </c>
      <c r="C753" s="209" t="s">
        <v>446</v>
      </c>
      <c r="D753" s="209" t="s">
        <v>432</v>
      </c>
    </row>
    <row r="754" spans="1:4">
      <c r="A754" s="209" t="s">
        <v>1605</v>
      </c>
      <c r="B754" s="209">
        <v>532695</v>
      </c>
      <c r="C754" s="209" t="s">
        <v>1606</v>
      </c>
      <c r="D754" s="209" t="s">
        <v>560</v>
      </c>
    </row>
    <row r="755" spans="1:4">
      <c r="A755" s="209" t="s">
        <v>1607</v>
      </c>
      <c r="B755" s="209">
        <v>532871</v>
      </c>
      <c r="C755" s="209" t="s">
        <v>1608</v>
      </c>
      <c r="D755" s="209" t="s">
        <v>784</v>
      </c>
    </row>
    <row r="756" spans="1:4">
      <c r="A756" s="209" t="s">
        <v>1609</v>
      </c>
      <c r="B756" s="209">
        <v>532701</v>
      </c>
      <c r="C756" s="209" t="s">
        <v>446</v>
      </c>
      <c r="D756" s="209" t="s">
        <v>440</v>
      </c>
    </row>
    <row r="757" spans="1:4">
      <c r="A757" s="209" t="s">
        <v>1610</v>
      </c>
      <c r="B757" s="209">
        <v>522251</v>
      </c>
      <c r="C757" s="209" t="s">
        <v>446</v>
      </c>
      <c r="D757" s="209" t="s">
        <v>454</v>
      </c>
    </row>
    <row r="758" spans="1:4">
      <c r="A758" s="209" t="s">
        <v>1611</v>
      </c>
      <c r="B758" s="209">
        <v>531380</v>
      </c>
      <c r="C758" s="209" t="s">
        <v>446</v>
      </c>
      <c r="D758" s="209" t="s">
        <v>1612</v>
      </c>
    </row>
    <row r="759" spans="1:4">
      <c r="A759" s="209" t="s">
        <v>1613</v>
      </c>
      <c r="B759" s="209">
        <v>532885</v>
      </c>
      <c r="C759" s="209" t="s">
        <v>1614</v>
      </c>
      <c r="D759" s="209" t="s">
        <v>764</v>
      </c>
    </row>
    <row r="760" spans="1:4">
      <c r="A760" s="209" t="s">
        <v>1615</v>
      </c>
      <c r="B760" s="209" t="s">
        <v>446</v>
      </c>
      <c r="C760" s="209" t="s">
        <v>1616</v>
      </c>
      <c r="D760" s="209" t="s">
        <v>537</v>
      </c>
    </row>
    <row r="761" spans="1:4">
      <c r="A761" s="209" t="s">
        <v>1617</v>
      </c>
      <c r="B761" s="209" t="s">
        <v>446</v>
      </c>
      <c r="C761" s="209" t="s">
        <v>1616</v>
      </c>
      <c r="D761" s="209" t="s">
        <v>537</v>
      </c>
    </row>
    <row r="762" spans="1:4">
      <c r="A762" s="209" t="s">
        <v>1618</v>
      </c>
      <c r="B762" s="209">
        <v>501827</v>
      </c>
      <c r="C762" s="209" t="s">
        <v>446</v>
      </c>
      <c r="D762" s="209" t="s">
        <v>518</v>
      </c>
    </row>
    <row r="763" spans="1:4">
      <c r="A763" s="209" t="s">
        <v>1619</v>
      </c>
      <c r="B763" s="209">
        <v>501150</v>
      </c>
      <c r="C763" s="209" t="s">
        <v>1620</v>
      </c>
      <c r="D763" s="209" t="s">
        <v>429</v>
      </c>
    </row>
    <row r="764" spans="1:4">
      <c r="A764" s="209" t="s">
        <v>1621</v>
      </c>
      <c r="B764" s="209">
        <v>517544</v>
      </c>
      <c r="C764" s="209" t="s">
        <v>1622</v>
      </c>
      <c r="D764" s="209" t="s">
        <v>867</v>
      </c>
    </row>
    <row r="765" spans="1:4">
      <c r="A765" s="209" t="s">
        <v>1623</v>
      </c>
      <c r="B765" s="209">
        <v>500280</v>
      </c>
      <c r="C765" s="209" t="s">
        <v>1624</v>
      </c>
      <c r="D765" s="209" t="s">
        <v>461</v>
      </c>
    </row>
    <row r="766" spans="1:4">
      <c r="A766" s="209" t="s">
        <v>1625</v>
      </c>
      <c r="B766" s="209">
        <v>500083</v>
      </c>
      <c r="C766" s="209" t="s">
        <v>1626</v>
      </c>
      <c r="D766" s="209" t="s">
        <v>751</v>
      </c>
    </row>
    <row r="767" spans="1:4">
      <c r="A767" s="209" t="s">
        <v>1627</v>
      </c>
      <c r="B767" s="209">
        <v>532548</v>
      </c>
      <c r="C767" s="209" t="s">
        <v>1628</v>
      </c>
      <c r="D767" s="209" t="s">
        <v>941</v>
      </c>
    </row>
    <row r="768" spans="1:4">
      <c r="A768" s="209" t="s">
        <v>1629</v>
      </c>
      <c r="B768" s="209">
        <v>532548</v>
      </c>
      <c r="C768" s="209" t="s">
        <v>1628</v>
      </c>
      <c r="D768" s="209" t="s">
        <v>941</v>
      </c>
    </row>
    <row r="769" spans="1:4">
      <c r="A769" s="209" t="s">
        <v>1630</v>
      </c>
      <c r="B769" s="209">
        <v>500040</v>
      </c>
      <c r="C769" s="209" t="s">
        <v>1631</v>
      </c>
      <c r="D769" s="209" t="s">
        <v>459</v>
      </c>
    </row>
    <row r="770" spans="1:4">
      <c r="A770" s="209" t="s">
        <v>1632</v>
      </c>
      <c r="B770" s="209">
        <v>530881</v>
      </c>
      <c r="C770" s="209" t="s">
        <v>446</v>
      </c>
      <c r="D770" s="209" t="s">
        <v>429</v>
      </c>
    </row>
    <row r="771" spans="1:4">
      <c r="A771" s="209" t="s">
        <v>1633</v>
      </c>
      <c r="B771" s="209">
        <v>532443</v>
      </c>
      <c r="C771" s="209" t="s">
        <v>1634</v>
      </c>
      <c r="D771" s="209" t="s">
        <v>723</v>
      </c>
    </row>
    <row r="772" spans="1:4">
      <c r="A772" s="209" t="s">
        <v>1635</v>
      </c>
      <c r="B772" s="209">
        <v>532413</v>
      </c>
      <c r="C772" s="209" t="s">
        <v>1636</v>
      </c>
      <c r="D772" s="209" t="s">
        <v>771</v>
      </c>
    </row>
    <row r="773" spans="1:4">
      <c r="A773" s="209" t="s">
        <v>1637</v>
      </c>
      <c r="B773" s="209">
        <v>512341</v>
      </c>
      <c r="C773" s="209" t="s">
        <v>446</v>
      </c>
      <c r="D773" s="209" t="s">
        <v>776</v>
      </c>
    </row>
    <row r="774" spans="1:4">
      <c r="A774" s="209" t="s">
        <v>1638</v>
      </c>
      <c r="B774" s="209">
        <v>500084</v>
      </c>
      <c r="C774" s="209" t="s">
        <v>1639</v>
      </c>
      <c r="D774" s="209" t="s">
        <v>585</v>
      </c>
    </row>
    <row r="775" spans="1:4">
      <c r="A775" s="209" t="s">
        <v>1640</v>
      </c>
      <c r="B775" s="209" t="s">
        <v>446</v>
      </c>
      <c r="C775" s="209" t="s">
        <v>1641</v>
      </c>
      <c r="D775" s="209" t="s">
        <v>1642</v>
      </c>
    </row>
    <row r="776" spans="1:4">
      <c r="A776" s="209" t="s">
        <v>1643</v>
      </c>
      <c r="B776" s="209">
        <v>542333</v>
      </c>
      <c r="C776" s="209" t="s">
        <v>1644</v>
      </c>
      <c r="D776" s="209" t="s">
        <v>1642</v>
      </c>
    </row>
    <row r="777" spans="1:4">
      <c r="A777" s="209" t="s">
        <v>1645</v>
      </c>
      <c r="B777" s="209">
        <v>500093</v>
      </c>
      <c r="C777" s="209" t="s">
        <v>1646</v>
      </c>
      <c r="D777" s="209" t="s">
        <v>489</v>
      </c>
    </row>
    <row r="778" spans="1:4">
      <c r="A778" s="209" t="s">
        <v>1647</v>
      </c>
      <c r="B778" s="209">
        <v>531489</v>
      </c>
      <c r="C778" s="209" t="s">
        <v>446</v>
      </c>
      <c r="D778" s="209" t="s">
        <v>539</v>
      </c>
    </row>
    <row r="779" spans="1:4">
      <c r="A779" s="209" t="s">
        <v>1648</v>
      </c>
      <c r="B779" s="209">
        <v>531946</v>
      </c>
      <c r="C779" s="209" t="s">
        <v>446</v>
      </c>
      <c r="D779" s="209" t="s">
        <v>440</v>
      </c>
    </row>
    <row r="780" spans="1:4">
      <c r="A780" s="209" t="s">
        <v>1649</v>
      </c>
      <c r="B780" s="209">
        <v>542399</v>
      </c>
      <c r="C780" s="209" t="s">
        <v>1650</v>
      </c>
      <c r="D780" s="209" t="s">
        <v>647</v>
      </c>
    </row>
    <row r="781" spans="1:4">
      <c r="A781" s="209" t="s">
        <v>1651</v>
      </c>
      <c r="B781" s="209">
        <v>539600</v>
      </c>
      <c r="C781" s="209" t="s">
        <v>446</v>
      </c>
      <c r="D781" s="209" t="s">
        <v>468</v>
      </c>
    </row>
    <row r="782" spans="1:4">
      <c r="A782" s="209" t="s">
        <v>1652</v>
      </c>
      <c r="B782" s="209">
        <v>530307</v>
      </c>
      <c r="C782" s="209" t="s">
        <v>446</v>
      </c>
      <c r="D782" s="209" t="s">
        <v>644</v>
      </c>
    </row>
    <row r="783" spans="1:4">
      <c r="A783" s="209" t="s">
        <v>1653</v>
      </c>
      <c r="B783" s="209">
        <v>512301</v>
      </c>
      <c r="C783" s="209" t="s">
        <v>446</v>
      </c>
      <c r="D783" s="209" t="s">
        <v>468</v>
      </c>
    </row>
    <row r="784" spans="1:4">
      <c r="A784" s="209" t="s">
        <v>1654</v>
      </c>
      <c r="B784" s="209">
        <v>500085</v>
      </c>
      <c r="C784" s="209" t="s">
        <v>1655</v>
      </c>
      <c r="D784" s="209" t="s">
        <v>954</v>
      </c>
    </row>
    <row r="785" spans="1:4">
      <c r="A785" s="209" t="s">
        <v>1656</v>
      </c>
      <c r="B785" s="209">
        <v>542627</v>
      </c>
      <c r="C785" s="209" t="s">
        <v>1657</v>
      </c>
      <c r="D785" s="209" t="s">
        <v>812</v>
      </c>
    </row>
    <row r="786" spans="1:4">
      <c r="A786" s="209" t="s">
        <v>1658</v>
      </c>
      <c r="B786" s="209">
        <v>522292</v>
      </c>
      <c r="C786" s="209" t="s">
        <v>446</v>
      </c>
      <c r="D786" s="209" t="s">
        <v>461</v>
      </c>
    </row>
    <row r="787" spans="1:4">
      <c r="A787" s="209" t="s">
        <v>1659</v>
      </c>
      <c r="B787" s="209">
        <v>530309</v>
      </c>
      <c r="C787" s="209" t="s">
        <v>446</v>
      </c>
      <c r="D787" s="209" t="s">
        <v>468</v>
      </c>
    </row>
    <row r="788" spans="1:4">
      <c r="A788" s="209" t="s">
        <v>1660</v>
      </c>
      <c r="B788" s="209">
        <v>540829</v>
      </c>
      <c r="C788" s="209" t="s">
        <v>446</v>
      </c>
      <c r="D788" s="209" t="s">
        <v>468</v>
      </c>
    </row>
    <row r="789" spans="1:4">
      <c r="A789" s="209" t="s">
        <v>1661</v>
      </c>
      <c r="B789" s="209">
        <v>535142</v>
      </c>
      <c r="C789" s="209" t="s">
        <v>446</v>
      </c>
      <c r="D789" s="209" t="s">
        <v>449</v>
      </c>
    </row>
    <row r="790" spans="1:4">
      <c r="A790" s="209" t="s">
        <v>1662</v>
      </c>
      <c r="B790" s="209">
        <v>531327</v>
      </c>
      <c r="C790" s="209" t="s">
        <v>446</v>
      </c>
      <c r="D790" s="209" t="s">
        <v>429</v>
      </c>
    </row>
    <row r="791" spans="1:4">
      <c r="A791" s="209" t="s">
        <v>1663</v>
      </c>
      <c r="B791" s="209">
        <v>511696</v>
      </c>
      <c r="C791" s="209" t="s">
        <v>446</v>
      </c>
      <c r="D791" s="209" t="s">
        <v>429</v>
      </c>
    </row>
    <row r="792" spans="1:4">
      <c r="A792" s="209" t="s">
        <v>1664</v>
      </c>
      <c r="B792" s="209">
        <v>531977</v>
      </c>
      <c r="C792" s="209" t="s">
        <v>446</v>
      </c>
      <c r="D792" s="209" t="s">
        <v>518</v>
      </c>
    </row>
    <row r="793" spans="1:4">
      <c r="A793" s="209" t="s">
        <v>1665</v>
      </c>
      <c r="B793" s="209">
        <v>504671</v>
      </c>
      <c r="C793" s="209" t="s">
        <v>446</v>
      </c>
      <c r="D793" s="209" t="s">
        <v>478</v>
      </c>
    </row>
    <row r="794" spans="1:4">
      <c r="A794" s="209" t="s">
        <v>1666</v>
      </c>
      <c r="B794" s="209">
        <v>539800</v>
      </c>
      <c r="C794" s="209" t="s">
        <v>446</v>
      </c>
      <c r="D794" s="209" t="s">
        <v>468</v>
      </c>
    </row>
    <row r="795" spans="1:4">
      <c r="A795" s="209" t="s">
        <v>1667</v>
      </c>
      <c r="B795" s="209">
        <v>526917</v>
      </c>
      <c r="C795" s="209" t="s">
        <v>446</v>
      </c>
      <c r="D795" s="209" t="s">
        <v>532</v>
      </c>
    </row>
    <row r="796" spans="1:4">
      <c r="A796" s="209" t="s">
        <v>1668</v>
      </c>
      <c r="B796" s="209">
        <v>530871</v>
      </c>
      <c r="C796" s="209" t="s">
        <v>446</v>
      </c>
      <c r="D796" s="209" t="s">
        <v>606</v>
      </c>
    </row>
    <row r="797" spans="1:4">
      <c r="A797" s="209" t="s">
        <v>1669</v>
      </c>
      <c r="B797" s="209">
        <v>540395</v>
      </c>
      <c r="C797" s="209" t="s">
        <v>446</v>
      </c>
      <c r="D797" s="209" t="s">
        <v>606</v>
      </c>
    </row>
    <row r="798" spans="1:4">
      <c r="A798" s="209" t="s">
        <v>1670</v>
      </c>
      <c r="B798" s="209">
        <v>541269</v>
      </c>
      <c r="C798" s="209" t="s">
        <v>1671</v>
      </c>
      <c r="D798" s="209" t="s">
        <v>494</v>
      </c>
    </row>
    <row r="799" spans="1:4">
      <c r="A799" s="209" t="s">
        <v>1672</v>
      </c>
      <c r="B799" s="209">
        <v>539230</v>
      </c>
      <c r="C799" s="209" t="s">
        <v>446</v>
      </c>
      <c r="D799" s="209" t="s">
        <v>606</v>
      </c>
    </row>
    <row r="800" spans="1:4">
      <c r="A800" s="209" t="s">
        <v>1673</v>
      </c>
      <c r="B800" s="209">
        <v>506365</v>
      </c>
      <c r="C800" s="209" t="s">
        <v>446</v>
      </c>
      <c r="D800" s="209" t="s">
        <v>484</v>
      </c>
    </row>
    <row r="801" spans="1:4">
      <c r="A801" s="209" t="s">
        <v>1674</v>
      </c>
      <c r="B801" s="209">
        <v>537326</v>
      </c>
      <c r="C801" s="209" t="s">
        <v>446</v>
      </c>
      <c r="D801" s="209" t="s">
        <v>454</v>
      </c>
    </row>
    <row r="802" spans="1:4">
      <c r="A802" s="209" t="s">
        <v>1675</v>
      </c>
      <c r="B802" s="209">
        <v>539011</v>
      </c>
      <c r="C802" s="209" t="s">
        <v>446</v>
      </c>
      <c r="D802" s="209" t="s">
        <v>478</v>
      </c>
    </row>
    <row r="803" spans="1:4">
      <c r="A803" s="209" t="s">
        <v>1676</v>
      </c>
      <c r="B803" s="209">
        <v>523489</v>
      </c>
      <c r="C803" s="209" t="s">
        <v>446</v>
      </c>
      <c r="D803" s="209" t="s">
        <v>635</v>
      </c>
    </row>
    <row r="804" spans="1:4">
      <c r="A804" s="209" t="s">
        <v>1677</v>
      </c>
      <c r="B804" s="209">
        <v>500110</v>
      </c>
      <c r="C804" s="209" t="s">
        <v>1678</v>
      </c>
      <c r="D804" s="209" t="s">
        <v>1374</v>
      </c>
    </row>
    <row r="805" spans="1:4">
      <c r="A805" s="209" t="s">
        <v>1679</v>
      </c>
      <c r="B805" s="209">
        <v>526817</v>
      </c>
      <c r="C805" s="209" t="s">
        <v>446</v>
      </c>
      <c r="D805" s="209" t="s">
        <v>683</v>
      </c>
    </row>
    <row r="806" spans="1:4">
      <c r="A806" s="209" t="s">
        <v>1680</v>
      </c>
      <c r="B806" s="209">
        <v>521244</v>
      </c>
      <c r="C806" s="209" t="s">
        <v>446</v>
      </c>
      <c r="D806" s="209" t="s">
        <v>461</v>
      </c>
    </row>
    <row r="807" spans="1:4">
      <c r="A807" s="209" t="s">
        <v>1681</v>
      </c>
      <c r="B807" s="209">
        <v>532992</v>
      </c>
      <c r="C807" s="209" t="s">
        <v>446</v>
      </c>
      <c r="D807" s="209" t="s">
        <v>647</v>
      </c>
    </row>
    <row r="808" spans="1:4">
      <c r="A808" s="209" t="s">
        <v>1682</v>
      </c>
      <c r="B808" s="209">
        <v>531358</v>
      </c>
      <c r="C808" s="209" t="s">
        <v>446</v>
      </c>
      <c r="D808" s="209" t="s">
        <v>463</v>
      </c>
    </row>
    <row r="809" spans="1:4">
      <c r="A809" s="209" t="s">
        <v>1683</v>
      </c>
      <c r="B809" s="209">
        <v>530427</v>
      </c>
      <c r="C809" s="209" t="s">
        <v>446</v>
      </c>
      <c r="D809" s="209" t="s">
        <v>1684</v>
      </c>
    </row>
    <row r="810" spans="1:4">
      <c r="A810" s="209" t="s">
        <v>1685</v>
      </c>
      <c r="B810" s="209">
        <v>526546</v>
      </c>
      <c r="C810" s="209" t="s">
        <v>446</v>
      </c>
      <c r="D810" s="209" t="s">
        <v>635</v>
      </c>
    </row>
    <row r="811" spans="1:4">
      <c r="A811" s="209" t="s">
        <v>1686</v>
      </c>
      <c r="B811" s="209">
        <v>511243</v>
      </c>
      <c r="C811" s="209" t="s">
        <v>1687</v>
      </c>
      <c r="D811" s="209" t="s">
        <v>463</v>
      </c>
    </row>
    <row r="812" spans="1:4">
      <c r="A812" s="209" t="s">
        <v>1688</v>
      </c>
      <c r="B812" s="209">
        <v>511243</v>
      </c>
      <c r="C812" s="209" t="s">
        <v>1689</v>
      </c>
      <c r="D812" s="209" t="s">
        <v>463</v>
      </c>
    </row>
    <row r="813" spans="1:4">
      <c r="A813" s="209" t="s">
        <v>1690</v>
      </c>
      <c r="B813" s="209">
        <v>519475</v>
      </c>
      <c r="C813" s="209" t="s">
        <v>446</v>
      </c>
      <c r="D813" s="209" t="s">
        <v>526</v>
      </c>
    </row>
    <row r="814" spans="1:4">
      <c r="A814" s="209" t="s">
        <v>1691</v>
      </c>
      <c r="B814" s="209">
        <v>540681</v>
      </c>
      <c r="C814" s="209" t="s">
        <v>446</v>
      </c>
      <c r="D814" s="209" t="s">
        <v>506</v>
      </c>
    </row>
    <row r="815" spans="1:4">
      <c r="A815" s="209" t="s">
        <v>1692</v>
      </c>
      <c r="B815" s="209">
        <v>501833</v>
      </c>
      <c r="C815" s="209" t="s">
        <v>446</v>
      </c>
      <c r="D815" s="209" t="s">
        <v>1693</v>
      </c>
    </row>
    <row r="816" spans="1:4">
      <c r="A816" s="209" t="s">
        <v>1694</v>
      </c>
      <c r="B816" s="209">
        <v>539335</v>
      </c>
      <c r="C816" s="209" t="s">
        <v>446</v>
      </c>
      <c r="D816" s="209" t="s">
        <v>468</v>
      </c>
    </row>
    <row r="817" spans="1:4">
      <c r="A817" s="209" t="s">
        <v>1695</v>
      </c>
      <c r="B817" s="209">
        <v>530191</v>
      </c>
      <c r="C817" s="209" t="s">
        <v>1696</v>
      </c>
      <c r="D817" s="209" t="s">
        <v>606</v>
      </c>
    </row>
    <row r="818" spans="1:4">
      <c r="A818" s="209" t="s">
        <v>1697</v>
      </c>
      <c r="B818" s="209">
        <v>530191</v>
      </c>
      <c r="C818" s="209" t="s">
        <v>1696</v>
      </c>
      <c r="D818" s="209" t="s">
        <v>606</v>
      </c>
    </row>
    <row r="819" spans="1:4">
      <c r="A819" s="209" t="s">
        <v>1698</v>
      </c>
      <c r="B819" s="209">
        <v>519477</v>
      </c>
      <c r="C819" s="209" t="s">
        <v>446</v>
      </c>
      <c r="D819" s="209" t="s">
        <v>695</v>
      </c>
    </row>
    <row r="820" spans="1:4">
      <c r="A820" s="209" t="s">
        <v>1699</v>
      </c>
      <c r="B820" s="209">
        <v>542678</v>
      </c>
      <c r="C820" s="209" t="s">
        <v>1700</v>
      </c>
      <c r="D820" s="209" t="s">
        <v>484</v>
      </c>
    </row>
    <row r="821" spans="1:4">
      <c r="A821" s="209" t="s">
        <v>1701</v>
      </c>
      <c r="B821" s="209">
        <v>534758</v>
      </c>
      <c r="C821" s="209" t="s">
        <v>1702</v>
      </c>
      <c r="D821" s="209" t="s">
        <v>432</v>
      </c>
    </row>
    <row r="822" spans="1:4">
      <c r="A822" s="209" t="s">
        <v>1703</v>
      </c>
      <c r="B822" s="209">
        <v>533407</v>
      </c>
      <c r="C822" s="209" t="s">
        <v>1704</v>
      </c>
      <c r="D822" s="209" t="s">
        <v>461</v>
      </c>
    </row>
    <row r="823" spans="1:4">
      <c r="A823" s="209" t="s">
        <v>1705</v>
      </c>
      <c r="B823" s="209">
        <v>530829</v>
      </c>
      <c r="C823" s="209" t="s">
        <v>446</v>
      </c>
      <c r="D823" s="209" t="s">
        <v>463</v>
      </c>
    </row>
    <row r="824" spans="1:4">
      <c r="A824" s="209" t="s">
        <v>1706</v>
      </c>
      <c r="B824" s="209">
        <v>505230</v>
      </c>
      <c r="C824" s="209" t="s">
        <v>1707</v>
      </c>
      <c r="D824" s="209" t="s">
        <v>435</v>
      </c>
    </row>
    <row r="825" spans="1:4">
      <c r="A825" s="209" t="s">
        <v>1708</v>
      </c>
      <c r="B825" s="209">
        <v>531283</v>
      </c>
      <c r="C825" s="209" t="s">
        <v>446</v>
      </c>
      <c r="D825" s="209" t="s">
        <v>463</v>
      </c>
    </row>
    <row r="826" spans="1:4">
      <c r="A826" s="209" t="s">
        <v>1709</v>
      </c>
      <c r="B826" s="209">
        <v>526373</v>
      </c>
      <c r="C826" s="209" t="s">
        <v>446</v>
      </c>
      <c r="D826" s="209" t="s">
        <v>647</v>
      </c>
    </row>
    <row r="827" spans="1:4">
      <c r="A827" s="209" t="s">
        <v>1710</v>
      </c>
      <c r="B827" s="209">
        <v>532807</v>
      </c>
      <c r="C827" s="209" t="s">
        <v>1711</v>
      </c>
      <c r="D827" s="209" t="s">
        <v>447</v>
      </c>
    </row>
    <row r="828" spans="1:4">
      <c r="A828" s="209" t="s">
        <v>1712</v>
      </c>
      <c r="B828" s="209">
        <v>532807</v>
      </c>
      <c r="C828" s="209" t="s">
        <v>1711</v>
      </c>
      <c r="D828" s="209" t="s">
        <v>447</v>
      </c>
    </row>
    <row r="829" spans="1:4">
      <c r="A829" s="209" t="s">
        <v>1713</v>
      </c>
      <c r="B829" s="209">
        <v>530457</v>
      </c>
      <c r="C829" s="209" t="s">
        <v>446</v>
      </c>
      <c r="D829" s="209" t="s">
        <v>449</v>
      </c>
    </row>
    <row r="830" spans="1:4">
      <c r="A830" s="209" t="s">
        <v>1714</v>
      </c>
      <c r="B830" s="209">
        <v>532324</v>
      </c>
      <c r="C830" s="209" t="s">
        <v>1715</v>
      </c>
      <c r="D830" s="209" t="s">
        <v>449</v>
      </c>
    </row>
    <row r="831" spans="1:4">
      <c r="A831" s="209" t="s">
        <v>1716</v>
      </c>
      <c r="B831" s="209">
        <v>500087</v>
      </c>
      <c r="C831" s="209" t="s">
        <v>1717</v>
      </c>
      <c r="D831" s="209" t="s">
        <v>484</v>
      </c>
    </row>
    <row r="832" spans="1:4">
      <c r="A832" s="209" t="s">
        <v>1718</v>
      </c>
      <c r="B832" s="209">
        <v>531775</v>
      </c>
      <c r="C832" s="209" t="s">
        <v>446</v>
      </c>
      <c r="D832" s="209" t="s">
        <v>468</v>
      </c>
    </row>
    <row r="833" spans="1:4">
      <c r="A833" s="209" t="s">
        <v>1719</v>
      </c>
      <c r="B833" s="209">
        <v>502445</v>
      </c>
      <c r="C833" s="209" t="s">
        <v>446</v>
      </c>
      <c r="D833" s="209" t="s">
        <v>532</v>
      </c>
    </row>
    <row r="834" spans="1:4">
      <c r="A834" s="209" t="s">
        <v>1720</v>
      </c>
      <c r="B834" s="209">
        <v>531235</v>
      </c>
      <c r="C834" s="209" t="s">
        <v>446</v>
      </c>
      <c r="D834" s="209" t="s">
        <v>463</v>
      </c>
    </row>
    <row r="835" spans="1:4">
      <c r="A835" s="209" t="s">
        <v>1721</v>
      </c>
      <c r="B835" s="209">
        <v>538786</v>
      </c>
      <c r="C835" s="209" t="s">
        <v>446</v>
      </c>
      <c r="D835" s="209" t="s">
        <v>970</v>
      </c>
    </row>
    <row r="836" spans="1:4">
      <c r="A836" s="209" t="s">
        <v>1722</v>
      </c>
      <c r="B836" s="209">
        <v>538674</v>
      </c>
      <c r="C836" s="209" t="s">
        <v>446</v>
      </c>
      <c r="D836" s="209" t="s">
        <v>1389</v>
      </c>
    </row>
    <row r="837" spans="1:4">
      <c r="A837" s="209" t="s">
        <v>1723</v>
      </c>
      <c r="B837" s="209">
        <v>532210</v>
      </c>
      <c r="C837" s="209" t="s">
        <v>1724</v>
      </c>
      <c r="D837" s="209" t="s">
        <v>764</v>
      </c>
    </row>
    <row r="838" spans="1:4">
      <c r="A838" s="209" t="s">
        <v>1725</v>
      </c>
      <c r="B838" s="209">
        <v>521210</v>
      </c>
      <c r="C838" s="209" t="s">
        <v>446</v>
      </c>
      <c r="D838" s="209" t="s">
        <v>560</v>
      </c>
    </row>
    <row r="839" spans="1:4">
      <c r="A839" s="209" t="s">
        <v>1726</v>
      </c>
      <c r="B839" s="209">
        <v>780013</v>
      </c>
      <c r="C839" s="209" t="s">
        <v>446</v>
      </c>
      <c r="D839" s="209" t="s">
        <v>537</v>
      </c>
    </row>
    <row r="840" spans="1:4">
      <c r="A840" s="209" t="s">
        <v>1727</v>
      </c>
      <c r="B840" s="209">
        <v>780013</v>
      </c>
      <c r="C840" s="209" t="s">
        <v>446</v>
      </c>
      <c r="D840" s="209" t="s">
        <v>537</v>
      </c>
    </row>
    <row r="841" spans="1:4">
      <c r="A841" s="209" t="s">
        <v>1728</v>
      </c>
      <c r="B841" s="209" t="s">
        <v>446</v>
      </c>
      <c r="C841" s="209" t="s">
        <v>1729</v>
      </c>
      <c r="D841" s="209" t="s">
        <v>457</v>
      </c>
    </row>
    <row r="842" spans="1:4">
      <c r="A842" s="209" t="s">
        <v>1730</v>
      </c>
      <c r="B842" s="209" t="s">
        <v>446</v>
      </c>
      <c r="C842" s="209" t="s">
        <v>1731</v>
      </c>
      <c r="D842" s="209" t="s">
        <v>457</v>
      </c>
    </row>
    <row r="843" spans="1:4">
      <c r="A843" s="209" t="s">
        <v>1732</v>
      </c>
      <c r="B843" s="209">
        <v>540403</v>
      </c>
      <c r="C843" s="209" t="s">
        <v>1733</v>
      </c>
      <c r="D843" s="209" t="s">
        <v>551</v>
      </c>
    </row>
    <row r="844" spans="1:4">
      <c r="A844" s="209" t="s">
        <v>1734</v>
      </c>
      <c r="B844" s="209">
        <v>506390</v>
      </c>
      <c r="C844" s="209" t="s">
        <v>1735</v>
      </c>
      <c r="D844" s="209" t="s">
        <v>606</v>
      </c>
    </row>
    <row r="845" spans="1:4">
      <c r="A845" s="209" t="s">
        <v>1736</v>
      </c>
      <c r="B845" s="209">
        <v>506390</v>
      </c>
      <c r="C845" s="209" t="s">
        <v>1737</v>
      </c>
      <c r="D845" s="209" t="s">
        <v>606</v>
      </c>
    </row>
    <row r="846" spans="1:4">
      <c r="A846" s="209" t="s">
        <v>1738</v>
      </c>
      <c r="B846" s="209">
        <v>512213</v>
      </c>
      <c r="C846" s="209" t="s">
        <v>446</v>
      </c>
      <c r="D846" s="209" t="s">
        <v>468</v>
      </c>
    </row>
    <row r="847" spans="1:4">
      <c r="A847" s="209" t="s">
        <v>1739</v>
      </c>
      <c r="B847" s="209">
        <v>540310</v>
      </c>
      <c r="C847" s="209" t="s">
        <v>446</v>
      </c>
      <c r="D847" s="209" t="s">
        <v>461</v>
      </c>
    </row>
    <row r="848" spans="1:4">
      <c r="A848" s="209" t="s">
        <v>1740</v>
      </c>
      <c r="B848" s="209">
        <v>538433</v>
      </c>
      <c r="C848" s="209" t="s">
        <v>446</v>
      </c>
      <c r="D848" s="209" t="s">
        <v>429</v>
      </c>
    </row>
    <row r="849" spans="1:4">
      <c r="A849" s="209" t="s">
        <v>1741</v>
      </c>
      <c r="B849" s="209">
        <v>540481</v>
      </c>
      <c r="C849" s="209" t="s">
        <v>446</v>
      </c>
      <c r="D849" s="209" t="s">
        <v>429</v>
      </c>
    </row>
    <row r="850" spans="1:4">
      <c r="A850" s="209" t="s">
        <v>1742</v>
      </c>
      <c r="B850" s="209">
        <v>530839</v>
      </c>
      <c r="C850" s="209" t="s">
        <v>446</v>
      </c>
      <c r="D850" s="209" t="s">
        <v>539</v>
      </c>
    </row>
    <row r="851" spans="1:4">
      <c r="A851" s="209" t="s">
        <v>1743</v>
      </c>
      <c r="B851" s="209">
        <v>500147</v>
      </c>
      <c r="C851" s="209" t="s">
        <v>446</v>
      </c>
      <c r="D851" s="209" t="s">
        <v>454</v>
      </c>
    </row>
    <row r="852" spans="1:4">
      <c r="A852" s="209" t="s">
        <v>1744</v>
      </c>
      <c r="B852" s="209">
        <v>517330</v>
      </c>
      <c r="C852" s="209" t="s">
        <v>1745</v>
      </c>
      <c r="D852" s="209" t="s">
        <v>744</v>
      </c>
    </row>
    <row r="853" spans="1:4">
      <c r="A853" s="209" t="s">
        <v>1746</v>
      </c>
      <c r="B853" s="209" t="s">
        <v>446</v>
      </c>
      <c r="C853" s="209" t="s">
        <v>1747</v>
      </c>
      <c r="D853" s="209" t="s">
        <v>457</v>
      </c>
    </row>
    <row r="854" spans="1:4">
      <c r="A854" s="209" t="s">
        <v>1748</v>
      </c>
      <c r="B854" s="209">
        <v>512018</v>
      </c>
      <c r="C854" s="209" t="s">
        <v>446</v>
      </c>
      <c r="D854" s="209" t="s">
        <v>452</v>
      </c>
    </row>
    <row r="855" spans="1:4">
      <c r="A855" s="209" t="s">
        <v>1749</v>
      </c>
      <c r="B855" s="209">
        <v>533278</v>
      </c>
      <c r="C855" s="209" t="s">
        <v>1750</v>
      </c>
      <c r="D855" s="209" t="s">
        <v>1123</v>
      </c>
    </row>
    <row r="856" spans="1:4">
      <c r="A856" s="209" t="s">
        <v>1751</v>
      </c>
      <c r="B856" s="209">
        <v>533278</v>
      </c>
      <c r="C856" s="209" t="s">
        <v>1752</v>
      </c>
      <c r="D856" s="209" t="s">
        <v>1123</v>
      </c>
    </row>
    <row r="857" spans="1:4">
      <c r="A857" s="209" t="s">
        <v>1753</v>
      </c>
      <c r="B857" s="209">
        <v>501831</v>
      </c>
      <c r="C857" s="209" t="s">
        <v>446</v>
      </c>
      <c r="D857" s="209" t="s">
        <v>506</v>
      </c>
    </row>
    <row r="858" spans="1:4">
      <c r="A858" s="209" t="s">
        <v>1754</v>
      </c>
      <c r="B858" s="209">
        <v>520131</v>
      </c>
      <c r="C858" s="209" t="s">
        <v>446</v>
      </c>
      <c r="D858" s="209" t="s">
        <v>518</v>
      </c>
    </row>
    <row r="859" spans="1:4">
      <c r="A859" s="209" t="s">
        <v>1755</v>
      </c>
      <c r="B859" s="209">
        <v>508571</v>
      </c>
      <c r="C859" s="209" t="s">
        <v>446</v>
      </c>
      <c r="D859" s="209" t="s">
        <v>926</v>
      </c>
    </row>
    <row r="860" spans="1:4">
      <c r="A860" s="209" t="s">
        <v>1756</v>
      </c>
      <c r="B860" s="209">
        <v>513353</v>
      </c>
      <c r="C860" s="209" t="s">
        <v>446</v>
      </c>
      <c r="D860" s="209" t="s">
        <v>606</v>
      </c>
    </row>
    <row r="861" spans="1:4">
      <c r="A861" s="209" t="s">
        <v>1757</v>
      </c>
      <c r="B861" s="209">
        <v>540678</v>
      </c>
      <c r="C861" s="209" t="s">
        <v>1758</v>
      </c>
      <c r="D861" s="209" t="s">
        <v>1693</v>
      </c>
    </row>
    <row r="862" spans="1:4">
      <c r="A862" s="209" t="s">
        <v>1759</v>
      </c>
      <c r="B862" s="209">
        <v>539436</v>
      </c>
      <c r="C862" s="209" t="s">
        <v>1760</v>
      </c>
      <c r="D862" s="209" t="s">
        <v>935</v>
      </c>
    </row>
    <row r="863" spans="1:4">
      <c r="A863" s="209" t="s">
        <v>1761</v>
      </c>
      <c r="B863" s="209">
        <v>500830</v>
      </c>
      <c r="C863" s="209" t="s">
        <v>1762</v>
      </c>
      <c r="D863" s="209" t="s">
        <v>628</v>
      </c>
    </row>
    <row r="864" spans="1:4">
      <c r="A864" s="209" t="s">
        <v>1763</v>
      </c>
      <c r="B864" s="209">
        <v>500830</v>
      </c>
      <c r="C864" s="209" t="s">
        <v>1762</v>
      </c>
      <c r="D864" s="209" t="s">
        <v>628</v>
      </c>
    </row>
    <row r="865" spans="1:4">
      <c r="A865" s="209" t="s">
        <v>1764</v>
      </c>
      <c r="B865" s="209">
        <v>531210</v>
      </c>
      <c r="C865" s="209" t="s">
        <v>446</v>
      </c>
      <c r="D865" s="209" t="s">
        <v>484</v>
      </c>
    </row>
    <row r="866" spans="1:4">
      <c r="A866" s="209" t="s">
        <v>1765</v>
      </c>
      <c r="B866" s="209">
        <v>540023</v>
      </c>
      <c r="C866" s="209" t="s">
        <v>446</v>
      </c>
      <c r="D866" s="209" t="s">
        <v>1184</v>
      </c>
    </row>
    <row r="867" spans="1:4">
      <c r="A867" s="209" t="s">
        <v>1766</v>
      </c>
      <c r="B867" s="209">
        <v>524752</v>
      </c>
      <c r="C867" s="209" t="s">
        <v>446</v>
      </c>
      <c r="D867" s="209" t="s">
        <v>484</v>
      </c>
    </row>
    <row r="868" spans="1:4">
      <c r="A868" s="209" t="s">
        <v>1767</v>
      </c>
      <c r="B868" s="209">
        <v>534691</v>
      </c>
      <c r="C868" s="209" t="s">
        <v>446</v>
      </c>
      <c r="D868" s="209" t="s">
        <v>429</v>
      </c>
    </row>
    <row r="869" spans="1:4">
      <c r="A869" s="209" t="s">
        <v>1768</v>
      </c>
      <c r="B869" s="209">
        <v>535267</v>
      </c>
      <c r="C869" s="209" t="s">
        <v>446</v>
      </c>
      <c r="D869" s="209" t="s">
        <v>463</v>
      </c>
    </row>
    <row r="870" spans="1:4">
      <c r="A870" s="209" t="s">
        <v>1769</v>
      </c>
      <c r="B870" s="209">
        <v>531216</v>
      </c>
      <c r="C870" s="209" t="s">
        <v>446</v>
      </c>
      <c r="D870" s="209" t="s">
        <v>463</v>
      </c>
    </row>
    <row r="871" spans="1:4">
      <c r="A871" s="209" t="s">
        <v>1770</v>
      </c>
      <c r="B871" s="209">
        <v>533272</v>
      </c>
      <c r="C871" s="209" t="s">
        <v>1771</v>
      </c>
      <c r="D871" s="209" t="s">
        <v>524</v>
      </c>
    </row>
    <row r="872" spans="1:4">
      <c r="A872" s="209" t="s">
        <v>1772</v>
      </c>
      <c r="B872" s="209">
        <v>539986</v>
      </c>
      <c r="C872" s="209" t="s">
        <v>446</v>
      </c>
      <c r="D872" s="209" t="s">
        <v>641</v>
      </c>
    </row>
    <row r="873" spans="1:4">
      <c r="A873" s="209" t="s">
        <v>1773</v>
      </c>
      <c r="B873" s="209">
        <v>532342</v>
      </c>
      <c r="C873" s="209" t="s">
        <v>446</v>
      </c>
      <c r="D873" s="209" t="s">
        <v>432</v>
      </c>
    </row>
    <row r="874" spans="1:4">
      <c r="A874" s="209" t="s">
        <v>1774</v>
      </c>
      <c r="B874" s="209">
        <v>531041</v>
      </c>
      <c r="C874" s="209" t="s">
        <v>446</v>
      </c>
      <c r="D874" s="209" t="s">
        <v>468</v>
      </c>
    </row>
    <row r="875" spans="1:4">
      <c r="A875" s="209" t="s">
        <v>1775</v>
      </c>
      <c r="B875" s="209">
        <v>532456</v>
      </c>
      <c r="C875" s="209" t="s">
        <v>1776</v>
      </c>
      <c r="D875" s="209" t="s">
        <v>543</v>
      </c>
    </row>
    <row r="876" spans="1:4">
      <c r="A876" s="209" t="s">
        <v>1777</v>
      </c>
      <c r="B876" s="209">
        <v>532339</v>
      </c>
      <c r="C876" s="209" t="s">
        <v>1778</v>
      </c>
      <c r="D876" s="209" t="s">
        <v>931</v>
      </c>
    </row>
    <row r="877" spans="1:4">
      <c r="A877" s="209" t="s">
        <v>1779</v>
      </c>
      <c r="B877" s="209">
        <v>507833</v>
      </c>
      <c r="C877" s="209" t="s">
        <v>446</v>
      </c>
      <c r="D877" s="209" t="s">
        <v>771</v>
      </c>
    </row>
    <row r="878" spans="1:4">
      <c r="A878" s="209" t="s">
        <v>1780</v>
      </c>
      <c r="B878" s="209">
        <v>522231</v>
      </c>
      <c r="C878" s="209" t="s">
        <v>446</v>
      </c>
      <c r="D878" s="209" t="s">
        <v>844</v>
      </c>
    </row>
    <row r="879" spans="1:4">
      <c r="A879" s="209" t="s">
        <v>1781</v>
      </c>
      <c r="B879" s="209">
        <v>538965</v>
      </c>
      <c r="C879" s="209" t="s">
        <v>446</v>
      </c>
      <c r="D879" s="209" t="s">
        <v>484</v>
      </c>
    </row>
    <row r="880" spans="1:4">
      <c r="A880" s="209" t="s">
        <v>1782</v>
      </c>
      <c r="B880" s="209">
        <v>539266</v>
      </c>
      <c r="C880" s="209" t="s">
        <v>446</v>
      </c>
      <c r="D880" s="209" t="s">
        <v>466</v>
      </c>
    </row>
    <row r="881" spans="1:4">
      <c r="A881" s="209" t="s">
        <v>1783</v>
      </c>
      <c r="B881" s="209">
        <v>504340</v>
      </c>
      <c r="C881" s="209" t="s">
        <v>446</v>
      </c>
      <c r="D881" s="209" t="s">
        <v>429</v>
      </c>
    </row>
    <row r="882" spans="1:4">
      <c r="A882" s="209" t="s">
        <v>1784</v>
      </c>
      <c r="B882" s="209">
        <v>539991</v>
      </c>
      <c r="C882" s="209" t="s">
        <v>1785</v>
      </c>
      <c r="D882" s="209" t="s">
        <v>812</v>
      </c>
    </row>
    <row r="883" spans="1:4">
      <c r="A883" s="209" t="s">
        <v>1786</v>
      </c>
      <c r="B883" s="209">
        <v>526829</v>
      </c>
      <c r="C883" s="209" t="s">
        <v>446</v>
      </c>
      <c r="D883" s="209" t="s">
        <v>656</v>
      </c>
    </row>
    <row r="884" spans="1:4">
      <c r="A884" s="209" t="s">
        <v>1787</v>
      </c>
      <c r="B884" s="209">
        <v>526829</v>
      </c>
      <c r="C884" s="209" t="s">
        <v>1788</v>
      </c>
      <c r="D884" s="209" t="s">
        <v>656</v>
      </c>
    </row>
    <row r="885" spans="1:4">
      <c r="A885" s="209" t="s">
        <v>1789</v>
      </c>
      <c r="B885" s="209">
        <v>526829</v>
      </c>
      <c r="C885" s="209" t="s">
        <v>446</v>
      </c>
      <c r="D885" s="209" t="s">
        <v>656</v>
      </c>
    </row>
    <row r="886" spans="1:4">
      <c r="A886" s="209" t="s">
        <v>1790</v>
      </c>
      <c r="B886" s="209">
        <v>539091</v>
      </c>
      <c r="C886" s="209" t="s">
        <v>446</v>
      </c>
      <c r="D886" s="209" t="s">
        <v>466</v>
      </c>
    </row>
    <row r="887" spans="1:4">
      <c r="A887" s="209" t="s">
        <v>1791</v>
      </c>
      <c r="B887" s="209">
        <v>532902</v>
      </c>
      <c r="C887" s="209" t="s">
        <v>1792</v>
      </c>
      <c r="D887" s="209" t="s">
        <v>532</v>
      </c>
    </row>
    <row r="888" spans="1:4">
      <c r="A888" s="209" t="s">
        <v>1793</v>
      </c>
      <c r="B888" s="209" t="s">
        <v>446</v>
      </c>
      <c r="C888" s="209" t="s">
        <v>1794</v>
      </c>
      <c r="D888" s="209" t="s">
        <v>537</v>
      </c>
    </row>
    <row r="889" spans="1:4">
      <c r="A889" s="209" t="s">
        <v>1795</v>
      </c>
      <c r="B889" s="209">
        <v>531344</v>
      </c>
      <c r="C889" s="209" t="s">
        <v>1796</v>
      </c>
      <c r="D889" s="209" t="s">
        <v>569</v>
      </c>
    </row>
    <row r="890" spans="1:4">
      <c r="A890" s="209" t="s">
        <v>1797</v>
      </c>
      <c r="B890" s="209">
        <v>531344</v>
      </c>
      <c r="C890" s="209" t="s">
        <v>1796</v>
      </c>
      <c r="D890" s="209" t="s">
        <v>569</v>
      </c>
    </row>
    <row r="891" spans="1:4">
      <c r="A891" s="209" t="s">
        <v>1798</v>
      </c>
      <c r="B891" s="209">
        <v>540597</v>
      </c>
      <c r="C891" s="209" t="s">
        <v>446</v>
      </c>
      <c r="D891" s="209" t="s">
        <v>767</v>
      </c>
    </row>
    <row r="892" spans="1:4">
      <c r="A892" s="209" t="s">
        <v>1799</v>
      </c>
      <c r="B892" s="209">
        <v>531067</v>
      </c>
      <c r="C892" s="209" t="s">
        <v>446</v>
      </c>
      <c r="D892" s="209" t="s">
        <v>463</v>
      </c>
    </row>
    <row r="893" spans="1:4">
      <c r="A893" s="209" t="s">
        <v>1800</v>
      </c>
      <c r="B893" s="209">
        <v>531067</v>
      </c>
      <c r="C893" s="209" t="s">
        <v>446</v>
      </c>
      <c r="D893" s="209" t="s">
        <v>463</v>
      </c>
    </row>
    <row r="894" spans="1:4">
      <c r="A894" s="209" t="s">
        <v>1801</v>
      </c>
      <c r="B894" s="209">
        <v>506935</v>
      </c>
      <c r="C894" s="209" t="s">
        <v>446</v>
      </c>
      <c r="D894" s="209" t="s">
        <v>539</v>
      </c>
    </row>
    <row r="895" spans="1:4">
      <c r="A895" s="209" t="s">
        <v>1802</v>
      </c>
      <c r="B895" s="209">
        <v>531460</v>
      </c>
      <c r="C895" s="209" t="s">
        <v>446</v>
      </c>
      <c r="D895" s="209" t="s">
        <v>744</v>
      </c>
    </row>
    <row r="896" spans="1:4">
      <c r="A896" s="209" t="s">
        <v>1803</v>
      </c>
      <c r="B896" s="209">
        <v>523232</v>
      </c>
      <c r="C896" s="209" t="s">
        <v>446</v>
      </c>
      <c r="D896" s="209" t="s">
        <v>656</v>
      </c>
    </row>
    <row r="897" spans="1:4">
      <c r="A897" s="209" t="s">
        <v>1804</v>
      </c>
      <c r="B897" s="209">
        <v>538868</v>
      </c>
      <c r="C897" s="209" t="s">
        <v>446</v>
      </c>
      <c r="D897" s="209" t="s">
        <v>463</v>
      </c>
    </row>
    <row r="898" spans="1:4">
      <c r="A898" s="209" t="s">
        <v>1805</v>
      </c>
      <c r="B898" s="209" t="s">
        <v>446</v>
      </c>
      <c r="C898" s="209" t="s">
        <v>1806</v>
      </c>
      <c r="D898" s="209" t="s">
        <v>457</v>
      </c>
    </row>
    <row r="899" spans="1:4">
      <c r="A899" s="209" t="s">
        <v>1807</v>
      </c>
      <c r="B899" s="209">
        <v>522295</v>
      </c>
      <c r="C899" s="209" t="s">
        <v>1808</v>
      </c>
      <c r="D899" s="209" t="s">
        <v>641</v>
      </c>
    </row>
    <row r="900" spans="1:4">
      <c r="A900" s="209" t="s">
        <v>1809</v>
      </c>
      <c r="B900" s="209">
        <v>531556</v>
      </c>
      <c r="C900" s="209" t="s">
        <v>1810</v>
      </c>
      <c r="D900" s="209" t="s">
        <v>504</v>
      </c>
    </row>
    <row r="901" spans="1:4">
      <c r="A901" s="209" t="s">
        <v>1811</v>
      </c>
      <c r="B901" s="209">
        <v>524506</v>
      </c>
      <c r="C901" s="209" t="s">
        <v>446</v>
      </c>
      <c r="D901" s="209" t="s">
        <v>484</v>
      </c>
    </row>
    <row r="902" spans="1:4">
      <c r="A902" s="209" t="s">
        <v>1812</v>
      </c>
      <c r="B902" s="209">
        <v>530755</v>
      </c>
      <c r="C902" s="209" t="s">
        <v>1813</v>
      </c>
      <c r="D902" s="209" t="s">
        <v>1814</v>
      </c>
    </row>
    <row r="903" spans="1:4">
      <c r="A903" s="209" t="s">
        <v>1815</v>
      </c>
      <c r="B903" s="209">
        <v>532941</v>
      </c>
      <c r="C903" s="209" t="s">
        <v>1816</v>
      </c>
      <c r="D903" s="209" t="s">
        <v>744</v>
      </c>
    </row>
    <row r="904" spans="1:4">
      <c r="A904" s="209" t="s">
        <v>1817</v>
      </c>
      <c r="B904" s="209">
        <v>507543</v>
      </c>
      <c r="C904" s="209" t="s">
        <v>446</v>
      </c>
      <c r="D904" s="209" t="s">
        <v>695</v>
      </c>
    </row>
    <row r="905" spans="1:4">
      <c r="A905" s="209" t="s">
        <v>1818</v>
      </c>
      <c r="B905" s="209">
        <v>533167</v>
      </c>
      <c r="C905" s="209" t="s">
        <v>446</v>
      </c>
      <c r="D905" s="209" t="s">
        <v>844</v>
      </c>
    </row>
    <row r="906" spans="1:4">
      <c r="A906" s="209" t="s">
        <v>1819</v>
      </c>
      <c r="B906" s="209">
        <v>506395</v>
      </c>
      <c r="C906" s="209" t="s">
        <v>1820</v>
      </c>
      <c r="D906" s="209" t="s">
        <v>954</v>
      </c>
    </row>
    <row r="907" spans="1:4">
      <c r="A907" s="209" t="s">
        <v>1821</v>
      </c>
      <c r="B907" s="209">
        <v>526737</v>
      </c>
      <c r="C907" s="209" t="s">
        <v>446</v>
      </c>
      <c r="D907" s="209" t="s">
        <v>767</v>
      </c>
    </row>
    <row r="908" spans="1:4">
      <c r="A908" s="209" t="s">
        <v>1822</v>
      </c>
      <c r="B908" s="209">
        <v>540199</v>
      </c>
      <c r="C908" s="209" t="s">
        <v>446</v>
      </c>
      <c r="D908" s="209" t="s">
        <v>429</v>
      </c>
    </row>
    <row r="909" spans="1:4">
      <c r="A909" s="209" t="s">
        <v>1823</v>
      </c>
      <c r="B909" s="209">
        <v>532179</v>
      </c>
      <c r="C909" s="209" t="s">
        <v>1824</v>
      </c>
      <c r="D909" s="209" t="s">
        <v>764</v>
      </c>
    </row>
    <row r="910" spans="1:4">
      <c r="A910" s="209" t="s">
        <v>1825</v>
      </c>
      <c r="B910" s="209">
        <v>530859</v>
      </c>
      <c r="C910" s="209" t="s">
        <v>446</v>
      </c>
      <c r="D910" s="209" t="s">
        <v>440</v>
      </c>
    </row>
    <row r="911" spans="1:4">
      <c r="A911" s="209" t="s">
        <v>1826</v>
      </c>
      <c r="B911" s="209">
        <v>530545</v>
      </c>
      <c r="C911" s="209" t="s">
        <v>446</v>
      </c>
      <c r="D911" s="209" t="s">
        <v>435</v>
      </c>
    </row>
    <row r="912" spans="1:4">
      <c r="A912" s="209" t="s">
        <v>1827</v>
      </c>
      <c r="B912" s="209">
        <v>530545</v>
      </c>
      <c r="C912" s="209" t="s">
        <v>446</v>
      </c>
      <c r="D912" s="209" t="s">
        <v>435</v>
      </c>
    </row>
    <row r="913" spans="1:4">
      <c r="A913" s="209" t="s">
        <v>1828</v>
      </c>
      <c r="B913" s="209">
        <v>523100</v>
      </c>
      <c r="C913" s="209" t="s">
        <v>446</v>
      </c>
      <c r="D913" s="209" t="s">
        <v>478</v>
      </c>
    </row>
    <row r="914" spans="1:4">
      <c r="A914" s="209" t="s">
        <v>1829</v>
      </c>
      <c r="B914" s="209">
        <v>508814</v>
      </c>
      <c r="C914" s="209" t="s">
        <v>1830</v>
      </c>
      <c r="D914" s="209" t="s">
        <v>494</v>
      </c>
    </row>
    <row r="915" spans="1:4">
      <c r="A915" s="209" t="s">
        <v>1831</v>
      </c>
      <c r="B915" s="209">
        <v>538922</v>
      </c>
      <c r="C915" s="209" t="s">
        <v>446</v>
      </c>
      <c r="D915" s="209" t="s">
        <v>539</v>
      </c>
    </row>
    <row r="916" spans="1:4">
      <c r="A916" s="209" t="s">
        <v>1832</v>
      </c>
      <c r="B916" s="209">
        <v>526550</v>
      </c>
      <c r="C916" s="209" t="s">
        <v>1833</v>
      </c>
      <c r="D916" s="209" t="s">
        <v>647</v>
      </c>
    </row>
    <row r="917" spans="1:4">
      <c r="A917" s="209" t="s">
        <v>1834</v>
      </c>
      <c r="B917" s="209">
        <v>531624</v>
      </c>
      <c r="C917" s="209" t="s">
        <v>1835</v>
      </c>
      <c r="D917" s="209" t="s">
        <v>532</v>
      </c>
    </row>
    <row r="918" spans="1:4">
      <c r="A918" s="209" t="s">
        <v>1836</v>
      </c>
      <c r="B918" s="209">
        <v>523415</v>
      </c>
      <c r="C918" s="209" t="s">
        <v>446</v>
      </c>
      <c r="D918" s="209" t="s">
        <v>478</v>
      </c>
    </row>
    <row r="919" spans="1:4">
      <c r="A919" s="209" t="s">
        <v>1837</v>
      </c>
      <c r="B919" s="209">
        <v>534920</v>
      </c>
      <c r="C919" s="209" t="s">
        <v>446</v>
      </c>
      <c r="D919" s="209" t="s">
        <v>432</v>
      </c>
    </row>
    <row r="920" spans="1:4">
      <c r="A920" s="209" t="s">
        <v>1838</v>
      </c>
      <c r="B920" s="209">
        <v>533144</v>
      </c>
      <c r="C920" s="209" t="s">
        <v>1839</v>
      </c>
      <c r="D920" s="209" t="s">
        <v>1448</v>
      </c>
    </row>
    <row r="921" spans="1:4">
      <c r="A921" s="209" t="s">
        <v>1840</v>
      </c>
      <c r="B921" s="209">
        <v>542641</v>
      </c>
      <c r="C921" s="209" t="s">
        <v>1841</v>
      </c>
      <c r="D921" s="209" t="s">
        <v>463</v>
      </c>
    </row>
    <row r="922" spans="1:4">
      <c r="A922" s="209" t="s">
        <v>1842</v>
      </c>
      <c r="B922" s="209">
        <v>538770</v>
      </c>
      <c r="C922" s="209" t="s">
        <v>446</v>
      </c>
      <c r="D922" s="209" t="s">
        <v>532</v>
      </c>
    </row>
    <row r="923" spans="1:4">
      <c r="A923" s="209" t="s">
        <v>1843</v>
      </c>
      <c r="B923" s="209">
        <v>512093</v>
      </c>
      <c r="C923" s="209" t="s">
        <v>446</v>
      </c>
      <c r="D923" s="209" t="s">
        <v>539</v>
      </c>
    </row>
    <row r="924" spans="1:4">
      <c r="A924" s="209" t="s">
        <v>1844</v>
      </c>
      <c r="B924" s="209">
        <v>522001</v>
      </c>
      <c r="C924" s="209" t="s">
        <v>446</v>
      </c>
      <c r="D924" s="209" t="s">
        <v>524</v>
      </c>
    </row>
    <row r="925" spans="1:4">
      <c r="A925" s="209" t="s">
        <v>1845</v>
      </c>
      <c r="B925" s="209">
        <v>509472</v>
      </c>
      <c r="C925" s="209" t="s">
        <v>446</v>
      </c>
      <c r="D925" s="209" t="s">
        <v>468</v>
      </c>
    </row>
    <row r="926" spans="1:4">
      <c r="A926" s="209" t="s">
        <v>1846</v>
      </c>
      <c r="B926" s="209">
        <v>524388</v>
      </c>
      <c r="C926" s="209" t="s">
        <v>446</v>
      </c>
      <c r="D926" s="209" t="s">
        <v>771</v>
      </c>
    </row>
    <row r="927" spans="1:4">
      <c r="A927" s="209" t="s">
        <v>1847</v>
      </c>
      <c r="B927" s="209">
        <v>539527</v>
      </c>
      <c r="C927" s="209" t="s">
        <v>446</v>
      </c>
      <c r="D927" s="209" t="s">
        <v>1365</v>
      </c>
    </row>
    <row r="928" spans="1:4">
      <c r="A928" s="209" t="s">
        <v>1848</v>
      </c>
      <c r="B928" s="209">
        <v>532392</v>
      </c>
      <c r="C928" s="209" t="s">
        <v>1849</v>
      </c>
      <c r="D928" s="209" t="s">
        <v>449</v>
      </c>
    </row>
    <row r="929" spans="1:4">
      <c r="A929" s="209" t="s">
        <v>1850</v>
      </c>
      <c r="B929" s="209" t="s">
        <v>446</v>
      </c>
      <c r="C929" s="209" t="s">
        <v>1851</v>
      </c>
      <c r="D929" s="209" t="s">
        <v>457</v>
      </c>
    </row>
    <row r="930" spans="1:4">
      <c r="A930" s="209" t="s">
        <v>1852</v>
      </c>
      <c r="B930" s="209">
        <v>541770</v>
      </c>
      <c r="C930" s="209" t="s">
        <v>1853</v>
      </c>
      <c r="D930" s="209" t="s">
        <v>463</v>
      </c>
    </row>
    <row r="931" spans="1:4">
      <c r="A931" s="209" t="s">
        <v>1854</v>
      </c>
      <c r="B931" s="209">
        <v>539131</v>
      </c>
      <c r="C931" s="209" t="s">
        <v>446</v>
      </c>
      <c r="D931" s="209" t="s">
        <v>466</v>
      </c>
    </row>
    <row r="932" spans="1:4">
      <c r="A932" s="209" t="s">
        <v>1855</v>
      </c>
      <c r="B932" s="209">
        <v>512379</v>
      </c>
      <c r="C932" s="209" t="s">
        <v>446</v>
      </c>
      <c r="D932" s="209" t="s">
        <v>539</v>
      </c>
    </row>
    <row r="933" spans="1:4">
      <c r="A933" s="209" t="s">
        <v>1856</v>
      </c>
      <c r="B933" s="209">
        <v>511413</v>
      </c>
      <c r="C933" s="209" t="s">
        <v>1857</v>
      </c>
      <c r="D933" s="209" t="s">
        <v>463</v>
      </c>
    </row>
    <row r="934" spans="1:4">
      <c r="A934" s="209" t="s">
        <v>1858</v>
      </c>
      <c r="B934" s="209">
        <v>526269</v>
      </c>
      <c r="C934" s="209" t="s">
        <v>446</v>
      </c>
      <c r="D934" s="209" t="s">
        <v>606</v>
      </c>
    </row>
    <row r="935" spans="1:4">
      <c r="A935" s="209" t="s">
        <v>1859</v>
      </c>
      <c r="B935" s="209">
        <v>526977</v>
      </c>
      <c r="C935" s="209" t="s">
        <v>446</v>
      </c>
      <c r="D935" s="209" t="s">
        <v>769</v>
      </c>
    </row>
    <row r="936" spans="1:4">
      <c r="A936" s="209" t="s">
        <v>1860</v>
      </c>
      <c r="B936" s="209">
        <v>500092</v>
      </c>
      <c r="C936" s="209" t="s">
        <v>1861</v>
      </c>
      <c r="D936" s="209" t="s">
        <v>429</v>
      </c>
    </row>
    <row r="937" spans="1:4">
      <c r="A937" s="209" t="s">
        <v>1862</v>
      </c>
      <c r="B937" s="209">
        <v>539876</v>
      </c>
      <c r="C937" s="209" t="s">
        <v>1863</v>
      </c>
      <c r="D937" s="209" t="s">
        <v>1210</v>
      </c>
    </row>
    <row r="938" spans="1:4">
      <c r="A938" s="209" t="s">
        <v>1864</v>
      </c>
      <c r="B938" s="209" t="s">
        <v>446</v>
      </c>
      <c r="C938" s="209" t="s">
        <v>1865</v>
      </c>
      <c r="D938" s="209" t="s">
        <v>457</v>
      </c>
    </row>
    <row r="939" spans="1:4">
      <c r="A939" s="209" t="s">
        <v>1866</v>
      </c>
      <c r="B939" s="209">
        <v>538521</v>
      </c>
      <c r="C939" s="209" t="s">
        <v>446</v>
      </c>
      <c r="D939" s="209" t="s">
        <v>1448</v>
      </c>
    </row>
    <row r="940" spans="1:4">
      <c r="A940" s="209" t="s">
        <v>1867</v>
      </c>
      <c r="B940" s="209">
        <v>540903</v>
      </c>
      <c r="C940" s="209" t="s">
        <v>446</v>
      </c>
      <c r="D940" s="209" t="s">
        <v>530</v>
      </c>
    </row>
    <row r="941" spans="1:4">
      <c r="A941" s="209" t="s">
        <v>1868</v>
      </c>
      <c r="B941" s="209">
        <v>530067</v>
      </c>
      <c r="C941" s="209" t="s">
        <v>446</v>
      </c>
      <c r="D941" s="209" t="s">
        <v>463</v>
      </c>
    </row>
    <row r="942" spans="1:4">
      <c r="A942" s="209" t="s">
        <v>1869</v>
      </c>
      <c r="B942" s="209">
        <v>526027</v>
      </c>
      <c r="C942" s="209" t="s">
        <v>1870</v>
      </c>
      <c r="D942" s="209" t="s">
        <v>520</v>
      </c>
    </row>
    <row r="943" spans="1:4">
      <c r="A943" s="209" t="s">
        <v>1871</v>
      </c>
      <c r="B943" s="209">
        <v>511710</v>
      </c>
      <c r="C943" s="209" t="s">
        <v>446</v>
      </c>
      <c r="D943" s="209" t="s">
        <v>463</v>
      </c>
    </row>
    <row r="944" spans="1:4">
      <c r="A944" s="209" t="s">
        <v>1872</v>
      </c>
      <c r="B944" s="209">
        <v>500480</v>
      </c>
      <c r="C944" s="209" t="s">
        <v>1873</v>
      </c>
      <c r="D944" s="209" t="s">
        <v>454</v>
      </c>
    </row>
    <row r="945" spans="1:4">
      <c r="A945" s="209" t="s">
        <v>1874</v>
      </c>
      <c r="B945" s="209">
        <v>500480</v>
      </c>
      <c r="C945" s="209" t="s">
        <v>1873</v>
      </c>
      <c r="D945" s="209" t="s">
        <v>454</v>
      </c>
    </row>
    <row r="946" spans="1:4">
      <c r="A946" s="209" t="s">
        <v>1875</v>
      </c>
      <c r="B946" s="209">
        <v>530843</v>
      </c>
      <c r="C946" s="209" t="s">
        <v>1876</v>
      </c>
      <c r="D946" s="209" t="s">
        <v>628</v>
      </c>
    </row>
    <row r="947" spans="1:4">
      <c r="A947" s="209" t="s">
        <v>1877</v>
      </c>
      <c r="B947" s="209">
        <v>532332</v>
      </c>
      <c r="C947" s="209" t="s">
        <v>1878</v>
      </c>
      <c r="D947" s="209" t="s">
        <v>539</v>
      </c>
    </row>
    <row r="948" spans="1:4">
      <c r="A948" s="209" t="s">
        <v>1879</v>
      </c>
      <c r="B948" s="209">
        <v>531472</v>
      </c>
      <c r="C948" s="209" t="s">
        <v>446</v>
      </c>
      <c r="D948" s="209" t="s">
        <v>744</v>
      </c>
    </row>
    <row r="949" spans="1:4">
      <c r="A949" s="209" t="s">
        <v>1880</v>
      </c>
      <c r="B949" s="209">
        <v>532640</v>
      </c>
      <c r="C949" s="209" t="s">
        <v>1881</v>
      </c>
      <c r="D949" s="209" t="s">
        <v>970</v>
      </c>
    </row>
    <row r="950" spans="1:4">
      <c r="A950" s="209" t="s">
        <v>1882</v>
      </c>
      <c r="B950" s="209">
        <v>532640</v>
      </c>
      <c r="C950" s="209" t="s">
        <v>1881</v>
      </c>
      <c r="D950" s="209" t="s">
        <v>970</v>
      </c>
    </row>
    <row r="951" spans="1:4">
      <c r="A951" s="209" t="s">
        <v>1883</v>
      </c>
      <c r="B951" s="209">
        <v>532271</v>
      </c>
      <c r="C951" s="209" t="s">
        <v>446</v>
      </c>
      <c r="D951" s="209" t="s">
        <v>539</v>
      </c>
    </row>
    <row r="952" spans="1:4">
      <c r="A952" s="209" t="s">
        <v>1884</v>
      </c>
      <c r="B952" s="209">
        <v>532173</v>
      </c>
      <c r="C952" s="209" t="s">
        <v>1885</v>
      </c>
      <c r="D952" s="209" t="s">
        <v>539</v>
      </c>
    </row>
    <row r="953" spans="1:4">
      <c r="A953" s="209" t="s">
        <v>1886</v>
      </c>
      <c r="B953" s="209">
        <v>532175</v>
      </c>
      <c r="C953" s="209" t="s">
        <v>1887</v>
      </c>
      <c r="D953" s="209" t="s">
        <v>432</v>
      </c>
    </row>
    <row r="954" spans="1:4">
      <c r="A954" s="209" t="s">
        <v>1888</v>
      </c>
      <c r="B954" s="209">
        <v>533151</v>
      </c>
      <c r="C954" s="209" t="s">
        <v>1889</v>
      </c>
      <c r="D954" s="209" t="s">
        <v>970</v>
      </c>
    </row>
    <row r="955" spans="1:4">
      <c r="A955" s="209" t="s">
        <v>1890</v>
      </c>
      <c r="B955" s="209">
        <v>533160</v>
      </c>
      <c r="C955" s="209" t="s">
        <v>1891</v>
      </c>
      <c r="D955" s="209" t="s">
        <v>532</v>
      </c>
    </row>
    <row r="956" spans="1:4">
      <c r="A956" s="209" t="s">
        <v>1892</v>
      </c>
      <c r="B956" s="209" t="s">
        <v>446</v>
      </c>
      <c r="C956" s="209" t="s">
        <v>1893</v>
      </c>
      <c r="D956" s="209" t="s">
        <v>457</v>
      </c>
    </row>
    <row r="957" spans="1:4">
      <c r="A957" s="209" t="s">
        <v>1894</v>
      </c>
      <c r="B957" s="209" t="s">
        <v>446</v>
      </c>
      <c r="C957" s="209" t="s">
        <v>1895</v>
      </c>
      <c r="D957" s="209" t="s">
        <v>457</v>
      </c>
    </row>
    <row r="958" spans="1:4">
      <c r="A958" s="209" t="s">
        <v>1896</v>
      </c>
      <c r="B958" s="209">
        <v>517514</v>
      </c>
      <c r="C958" s="209" t="s">
        <v>446</v>
      </c>
      <c r="D958" s="209" t="s">
        <v>631</v>
      </c>
    </row>
    <row r="959" spans="1:4">
      <c r="A959" s="209" t="s">
        <v>1897</v>
      </c>
      <c r="B959" s="209">
        <v>517514</v>
      </c>
      <c r="C959" s="209" t="s">
        <v>446</v>
      </c>
      <c r="D959" s="209" t="s">
        <v>631</v>
      </c>
    </row>
    <row r="960" spans="1:4">
      <c r="A960" s="209" t="s">
        <v>1898</v>
      </c>
      <c r="B960" s="209">
        <v>500096</v>
      </c>
      <c r="C960" s="209" t="s">
        <v>1899</v>
      </c>
      <c r="D960" s="209" t="s">
        <v>628</v>
      </c>
    </row>
    <row r="961" spans="1:4">
      <c r="A961" s="209" t="s">
        <v>1900</v>
      </c>
      <c r="B961" s="209">
        <v>500096</v>
      </c>
      <c r="C961" s="209" t="s">
        <v>1899</v>
      </c>
      <c r="D961" s="209" t="s">
        <v>628</v>
      </c>
    </row>
    <row r="962" spans="1:4">
      <c r="A962" s="209" t="s">
        <v>1901</v>
      </c>
      <c r="B962" s="209">
        <v>526821</v>
      </c>
      <c r="C962" s="209" t="s">
        <v>446</v>
      </c>
      <c r="D962" s="209" t="s">
        <v>606</v>
      </c>
    </row>
    <row r="963" spans="1:4">
      <c r="A963" s="209" t="s">
        <v>1902</v>
      </c>
      <c r="B963" s="209">
        <v>530825</v>
      </c>
      <c r="C963" s="209" t="s">
        <v>446</v>
      </c>
      <c r="D963" s="209" t="s">
        <v>606</v>
      </c>
    </row>
    <row r="964" spans="1:4">
      <c r="A964" s="209" t="s">
        <v>1903</v>
      </c>
      <c r="B964" s="209">
        <v>530825</v>
      </c>
      <c r="C964" s="209" t="s">
        <v>446</v>
      </c>
      <c r="D964" s="209" t="s">
        <v>606</v>
      </c>
    </row>
    <row r="965" spans="1:4">
      <c r="A965" s="209" t="s">
        <v>1904</v>
      </c>
      <c r="B965" s="209">
        <v>501148</v>
      </c>
      <c r="C965" s="209" t="s">
        <v>446</v>
      </c>
      <c r="D965" s="209" t="s">
        <v>466</v>
      </c>
    </row>
    <row r="966" spans="1:4">
      <c r="A966" s="209" t="s">
        <v>1905</v>
      </c>
      <c r="B966" s="209">
        <v>542216</v>
      </c>
      <c r="C966" s="209" t="s">
        <v>1906</v>
      </c>
      <c r="D966" s="209" t="s">
        <v>1907</v>
      </c>
    </row>
    <row r="967" spans="1:4">
      <c r="A967" s="209" t="s">
        <v>1908</v>
      </c>
      <c r="B967" s="209">
        <v>500097</v>
      </c>
      <c r="C967" s="209" t="s">
        <v>1909</v>
      </c>
      <c r="D967" s="209" t="s">
        <v>1144</v>
      </c>
    </row>
    <row r="968" spans="1:4">
      <c r="A968" s="209" t="s">
        <v>1910</v>
      </c>
      <c r="B968" s="209">
        <v>539900</v>
      </c>
      <c r="C968" s="209" t="s">
        <v>446</v>
      </c>
      <c r="D968" s="209" t="s">
        <v>468</v>
      </c>
    </row>
    <row r="969" spans="1:4">
      <c r="A969" s="209" t="s">
        <v>1911</v>
      </c>
      <c r="B969" s="209">
        <v>521220</v>
      </c>
      <c r="C969" s="209" t="s">
        <v>1912</v>
      </c>
      <c r="D969" s="209" t="s">
        <v>461</v>
      </c>
    </row>
    <row r="970" spans="1:4">
      <c r="A970" s="209" t="s">
        <v>1913</v>
      </c>
      <c r="B970" s="209" t="s">
        <v>446</v>
      </c>
      <c r="C970" s="209" t="s">
        <v>1914</v>
      </c>
      <c r="D970" s="209" t="s">
        <v>457</v>
      </c>
    </row>
    <row r="971" spans="1:4">
      <c r="A971" s="209" t="s">
        <v>1915</v>
      </c>
      <c r="B971" s="209">
        <v>532329</v>
      </c>
      <c r="C971" s="209" t="s">
        <v>446</v>
      </c>
      <c r="D971" s="209" t="s">
        <v>539</v>
      </c>
    </row>
    <row r="972" spans="1:4">
      <c r="A972" s="209" t="s">
        <v>1916</v>
      </c>
      <c r="B972" s="209">
        <v>532329</v>
      </c>
      <c r="C972" s="209" t="s">
        <v>446</v>
      </c>
      <c r="D972" s="209" t="s">
        <v>539</v>
      </c>
    </row>
    <row r="973" spans="1:4">
      <c r="A973" s="209" t="s">
        <v>1917</v>
      </c>
      <c r="B973" s="209">
        <v>540361</v>
      </c>
      <c r="C973" s="209" t="s">
        <v>446</v>
      </c>
      <c r="D973" s="209" t="s">
        <v>468</v>
      </c>
    </row>
    <row r="974" spans="1:4">
      <c r="A974" s="209" t="s">
        <v>1918</v>
      </c>
      <c r="B974" s="209">
        <v>539770</v>
      </c>
      <c r="C974" s="209" t="s">
        <v>446</v>
      </c>
      <c r="D974" s="209" t="s">
        <v>429</v>
      </c>
    </row>
    <row r="975" spans="1:4">
      <c r="A975" s="209" t="s">
        <v>1919</v>
      </c>
      <c r="B975" s="209">
        <v>539884</v>
      </c>
      <c r="C975" s="209" t="s">
        <v>446</v>
      </c>
      <c r="D975" s="209" t="s">
        <v>560</v>
      </c>
    </row>
    <row r="976" spans="1:4">
      <c r="A976" s="209" t="s">
        <v>1920</v>
      </c>
      <c r="B976" s="209">
        <v>532528</v>
      </c>
      <c r="C976" s="209" t="s">
        <v>1921</v>
      </c>
      <c r="D976" s="209" t="s">
        <v>539</v>
      </c>
    </row>
    <row r="977" spans="1:4">
      <c r="A977" s="209" t="s">
        <v>1922</v>
      </c>
      <c r="B977" s="209">
        <v>530171</v>
      </c>
      <c r="C977" s="209" t="s">
        <v>446</v>
      </c>
      <c r="D977" s="209" t="s">
        <v>429</v>
      </c>
    </row>
    <row r="978" spans="1:4">
      <c r="A978" s="209" t="s">
        <v>1923</v>
      </c>
      <c r="B978" s="209">
        <v>530393</v>
      </c>
      <c r="C978" s="209" t="s">
        <v>1924</v>
      </c>
      <c r="D978" s="209" t="s">
        <v>429</v>
      </c>
    </row>
    <row r="979" spans="1:4">
      <c r="A979" s="209" t="s">
        <v>1925</v>
      </c>
      <c r="B979" s="209">
        <v>532772</v>
      </c>
      <c r="C979" s="209" t="s">
        <v>1926</v>
      </c>
      <c r="D979" s="209" t="s">
        <v>764</v>
      </c>
    </row>
    <row r="980" spans="1:4">
      <c r="A980" s="209" t="s">
        <v>1927</v>
      </c>
      <c r="B980" s="209">
        <v>511611</v>
      </c>
      <c r="C980" s="209" t="s">
        <v>1928</v>
      </c>
      <c r="D980" s="209" t="s">
        <v>463</v>
      </c>
    </row>
    <row r="981" spans="1:4">
      <c r="A981" s="209" t="s">
        <v>1929</v>
      </c>
      <c r="B981" s="209">
        <v>502820</v>
      </c>
      <c r="C981" s="209" t="s">
        <v>1930</v>
      </c>
      <c r="D981" s="209" t="s">
        <v>461</v>
      </c>
    </row>
    <row r="982" spans="1:4">
      <c r="A982" s="209" t="s">
        <v>1931</v>
      </c>
      <c r="B982" s="209">
        <v>523369</v>
      </c>
      <c r="C982" s="209" t="s">
        <v>446</v>
      </c>
      <c r="D982" s="209" t="s">
        <v>1144</v>
      </c>
    </row>
    <row r="983" spans="1:4">
      <c r="A983" s="209" t="s">
        <v>1932</v>
      </c>
      <c r="B983" s="209">
        <v>523367</v>
      </c>
      <c r="C983" s="209" t="s">
        <v>1933</v>
      </c>
      <c r="D983" s="209" t="s">
        <v>435</v>
      </c>
    </row>
    <row r="984" spans="1:4">
      <c r="A984" s="209" t="s">
        <v>1934</v>
      </c>
      <c r="B984" s="209">
        <v>500117</v>
      </c>
      <c r="C984" s="209" t="s">
        <v>1935</v>
      </c>
      <c r="D984" s="209" t="s">
        <v>660</v>
      </c>
    </row>
    <row r="985" spans="1:4">
      <c r="A985" s="209" t="s">
        <v>1936</v>
      </c>
      <c r="B985" s="209">
        <v>590031</v>
      </c>
      <c r="C985" s="209" t="s">
        <v>1937</v>
      </c>
      <c r="D985" s="209" t="s">
        <v>631</v>
      </c>
    </row>
    <row r="986" spans="1:4">
      <c r="A986" s="209" t="s">
        <v>1938</v>
      </c>
      <c r="B986" s="209">
        <v>590031</v>
      </c>
      <c r="C986" s="209" t="s">
        <v>1937</v>
      </c>
      <c r="D986" s="209" t="s">
        <v>631</v>
      </c>
    </row>
    <row r="987" spans="1:4">
      <c r="A987" s="209" t="s">
        <v>1939</v>
      </c>
      <c r="B987" s="209" t="s">
        <v>446</v>
      </c>
      <c r="C987" s="209" t="s">
        <v>1940</v>
      </c>
      <c r="D987" s="209" t="s">
        <v>457</v>
      </c>
    </row>
    <row r="988" spans="1:4">
      <c r="A988" s="209" t="s">
        <v>1941</v>
      </c>
      <c r="B988" s="209">
        <v>505703</v>
      </c>
      <c r="C988" s="209" t="s">
        <v>446</v>
      </c>
      <c r="D988" s="209" t="s">
        <v>454</v>
      </c>
    </row>
    <row r="989" spans="1:4">
      <c r="A989" s="209" t="s">
        <v>1942</v>
      </c>
      <c r="B989" s="209">
        <v>502137</v>
      </c>
      <c r="C989" s="209" t="s">
        <v>1943</v>
      </c>
      <c r="D989" s="209" t="s">
        <v>459</v>
      </c>
    </row>
    <row r="990" spans="1:4">
      <c r="A990" s="209" t="s">
        <v>1944</v>
      </c>
      <c r="B990" s="209">
        <v>512068</v>
      </c>
      <c r="C990" s="209" t="s">
        <v>446</v>
      </c>
      <c r="D990" s="209" t="s">
        <v>426</v>
      </c>
    </row>
    <row r="991" spans="1:4">
      <c r="A991" s="209" t="s">
        <v>1945</v>
      </c>
      <c r="B991" s="209">
        <v>542248</v>
      </c>
      <c r="C991" s="209" t="s">
        <v>1946</v>
      </c>
      <c r="D991" s="209" t="s">
        <v>635</v>
      </c>
    </row>
    <row r="992" spans="1:4">
      <c r="A992" s="209" t="s">
        <v>1947</v>
      </c>
      <c r="B992" s="209">
        <v>531989</v>
      </c>
      <c r="C992" s="209" t="s">
        <v>446</v>
      </c>
      <c r="D992" s="209" t="s">
        <v>641</v>
      </c>
    </row>
    <row r="993" spans="1:4">
      <c r="A993" s="209" t="s">
        <v>1948</v>
      </c>
      <c r="B993" s="209">
        <v>539190</v>
      </c>
      <c r="C993" s="209" t="s">
        <v>446</v>
      </c>
      <c r="D993" s="209" t="s">
        <v>463</v>
      </c>
    </row>
    <row r="994" spans="1:4">
      <c r="A994" s="209" t="s">
        <v>1949</v>
      </c>
      <c r="B994" s="209">
        <v>531227</v>
      </c>
      <c r="C994" s="209" t="s">
        <v>446</v>
      </c>
      <c r="D994" s="209" t="s">
        <v>494</v>
      </c>
    </row>
    <row r="995" spans="1:4">
      <c r="A995" s="209" t="s">
        <v>1950</v>
      </c>
      <c r="B995" s="209">
        <v>539405</v>
      </c>
      <c r="C995" s="209" t="s">
        <v>446</v>
      </c>
      <c r="D995" s="209" t="s">
        <v>560</v>
      </c>
    </row>
    <row r="996" spans="1:4">
      <c r="A996" s="209" t="s">
        <v>1951</v>
      </c>
      <c r="B996" s="209">
        <v>539559</v>
      </c>
      <c r="C996" s="209" t="s">
        <v>446</v>
      </c>
      <c r="D996" s="209" t="s">
        <v>560</v>
      </c>
    </row>
    <row r="997" spans="1:4">
      <c r="A997" s="209" t="s">
        <v>1952</v>
      </c>
      <c r="B997" s="209">
        <v>539559</v>
      </c>
      <c r="C997" s="209" t="s">
        <v>446</v>
      </c>
      <c r="D997" s="209" t="s">
        <v>560</v>
      </c>
    </row>
    <row r="998" spans="1:4">
      <c r="A998" s="209" t="s">
        <v>1953</v>
      </c>
      <c r="B998" s="209">
        <v>532760</v>
      </c>
      <c r="C998" s="209" t="s">
        <v>1954</v>
      </c>
      <c r="D998" s="209" t="s">
        <v>577</v>
      </c>
    </row>
    <row r="999" spans="1:4">
      <c r="A999" s="209" t="s">
        <v>1955</v>
      </c>
      <c r="B999" s="209">
        <v>541778</v>
      </c>
      <c r="C999" s="209" t="s">
        <v>446</v>
      </c>
      <c r="D999" s="209" t="s">
        <v>606</v>
      </c>
    </row>
    <row r="1000" spans="1:4">
      <c r="A1000" s="209" t="s">
        <v>1956</v>
      </c>
      <c r="B1000" s="209">
        <v>500645</v>
      </c>
      <c r="C1000" s="209" t="s">
        <v>1957</v>
      </c>
      <c r="D1000" s="209" t="s">
        <v>494</v>
      </c>
    </row>
    <row r="1001" spans="1:4">
      <c r="A1001" s="209" t="s">
        <v>1958</v>
      </c>
      <c r="B1001" s="209">
        <v>506401</v>
      </c>
      <c r="C1001" s="209" t="s">
        <v>1959</v>
      </c>
      <c r="D1001" s="209" t="s">
        <v>494</v>
      </c>
    </row>
    <row r="1002" spans="1:4">
      <c r="A1002" s="209" t="s">
        <v>1960</v>
      </c>
      <c r="B1002" s="209">
        <v>514030</v>
      </c>
      <c r="C1002" s="209" t="s">
        <v>446</v>
      </c>
      <c r="D1002" s="209" t="s">
        <v>461</v>
      </c>
    </row>
    <row r="1003" spans="1:4">
      <c r="A1003" s="209" t="s">
        <v>1961</v>
      </c>
      <c r="B1003" s="209">
        <v>539455</v>
      </c>
      <c r="C1003" s="209" t="s">
        <v>446</v>
      </c>
      <c r="D1003" s="209" t="s">
        <v>478</v>
      </c>
    </row>
    <row r="1004" spans="1:4">
      <c r="A1004" s="209" t="s">
        <v>1962</v>
      </c>
      <c r="B1004" s="209">
        <v>780006</v>
      </c>
      <c r="C1004" s="209" t="s">
        <v>446</v>
      </c>
      <c r="D1004" s="209" t="s">
        <v>537</v>
      </c>
    </row>
    <row r="1005" spans="1:4">
      <c r="A1005" s="209" t="s">
        <v>1963</v>
      </c>
      <c r="B1005" s="209">
        <v>532848</v>
      </c>
      <c r="C1005" s="209" t="s">
        <v>1964</v>
      </c>
      <c r="D1005" s="209" t="s">
        <v>867</v>
      </c>
    </row>
    <row r="1006" spans="1:4">
      <c r="A1006" s="209" t="s">
        <v>1965</v>
      </c>
      <c r="B1006" s="209">
        <v>539596</v>
      </c>
      <c r="C1006" s="209" t="s">
        <v>446</v>
      </c>
      <c r="D1006" s="209" t="s">
        <v>429</v>
      </c>
    </row>
    <row r="1007" spans="1:4">
      <c r="A1007" s="209" t="s">
        <v>1966</v>
      </c>
      <c r="B1007" s="209">
        <v>504286</v>
      </c>
      <c r="C1007" s="209" t="s">
        <v>1967</v>
      </c>
      <c r="D1007" s="209" t="s">
        <v>744</v>
      </c>
    </row>
    <row r="1008" spans="1:4">
      <c r="A1008" s="209" t="s">
        <v>1968</v>
      </c>
      <c r="B1008" s="209">
        <v>504240</v>
      </c>
      <c r="C1008" s="209" t="s">
        <v>446</v>
      </c>
      <c r="D1008" s="209" t="s">
        <v>744</v>
      </c>
    </row>
    <row r="1009" spans="1:4">
      <c r="A1009" s="209" t="s">
        <v>1969</v>
      </c>
      <c r="B1009" s="209">
        <v>504256</v>
      </c>
      <c r="C1009" s="209" t="s">
        <v>446</v>
      </c>
      <c r="D1009" s="209" t="s">
        <v>988</v>
      </c>
    </row>
    <row r="1010" spans="1:4">
      <c r="A1010" s="209" t="s">
        <v>1970</v>
      </c>
      <c r="B1010" s="209">
        <v>533137</v>
      </c>
      <c r="C1010" s="209" t="s">
        <v>1971</v>
      </c>
      <c r="D1010" s="209" t="s">
        <v>1184</v>
      </c>
    </row>
    <row r="1011" spans="1:4">
      <c r="A1011" s="209" t="s">
        <v>1972</v>
      </c>
      <c r="B1011" s="209">
        <v>532121</v>
      </c>
      <c r="C1011" s="209" t="s">
        <v>1973</v>
      </c>
      <c r="D1011" s="209" t="s">
        <v>764</v>
      </c>
    </row>
    <row r="1012" spans="1:4">
      <c r="A1012" s="209" t="s">
        <v>1974</v>
      </c>
      <c r="B1012" s="209">
        <v>537536</v>
      </c>
      <c r="C1012" s="209" t="s">
        <v>446</v>
      </c>
      <c r="D1012" s="209" t="s">
        <v>484</v>
      </c>
    </row>
    <row r="1013" spans="1:4">
      <c r="A1013" s="209" t="s">
        <v>1975</v>
      </c>
      <c r="B1013" s="209">
        <v>531521</v>
      </c>
      <c r="C1013" s="209" t="s">
        <v>446</v>
      </c>
      <c r="D1013" s="209" t="s">
        <v>484</v>
      </c>
    </row>
    <row r="1014" spans="1:4">
      <c r="A1014" s="209" t="s">
        <v>1976</v>
      </c>
      <c r="B1014" s="209" t="s">
        <v>446</v>
      </c>
      <c r="C1014" s="209" t="s">
        <v>1977</v>
      </c>
      <c r="D1014" s="209" t="s">
        <v>457</v>
      </c>
    </row>
    <row r="1015" spans="1:4">
      <c r="A1015" s="209" t="s">
        <v>1978</v>
      </c>
      <c r="B1015" s="209">
        <v>539197</v>
      </c>
      <c r="C1015" s="209" t="s">
        <v>446</v>
      </c>
      <c r="D1015" s="209" t="s">
        <v>468</v>
      </c>
    </row>
    <row r="1016" spans="1:4">
      <c r="A1016" s="209" t="s">
        <v>1979</v>
      </c>
      <c r="B1016" s="209">
        <v>539197</v>
      </c>
      <c r="C1016" s="209" t="s">
        <v>446</v>
      </c>
      <c r="D1016" s="209" t="s">
        <v>468</v>
      </c>
    </row>
    <row r="1017" spans="1:4">
      <c r="A1017" s="209" t="s">
        <v>1980</v>
      </c>
      <c r="B1017" s="209">
        <v>531585</v>
      </c>
      <c r="C1017" s="209" t="s">
        <v>446</v>
      </c>
      <c r="D1017" s="209" t="s">
        <v>468</v>
      </c>
    </row>
    <row r="1018" spans="1:4">
      <c r="A1018" s="209" t="s">
        <v>1981</v>
      </c>
      <c r="B1018" s="209">
        <v>512445</v>
      </c>
      <c r="C1018" s="209" t="s">
        <v>446</v>
      </c>
      <c r="D1018" s="209" t="s">
        <v>429</v>
      </c>
    </row>
    <row r="1019" spans="1:4">
      <c r="A1019" s="209" t="s">
        <v>1982</v>
      </c>
      <c r="B1019" s="209">
        <v>530765</v>
      </c>
      <c r="C1019" s="209" t="s">
        <v>446</v>
      </c>
      <c r="D1019" s="209" t="s">
        <v>463</v>
      </c>
    </row>
    <row r="1020" spans="1:4">
      <c r="A1020" s="209" t="s">
        <v>1983</v>
      </c>
      <c r="B1020" s="209">
        <v>542002</v>
      </c>
      <c r="C1020" s="209" t="s">
        <v>446</v>
      </c>
      <c r="D1020" s="209" t="s">
        <v>532</v>
      </c>
    </row>
    <row r="1021" spans="1:4">
      <c r="A1021" s="209" t="s">
        <v>1984</v>
      </c>
      <c r="B1021" s="209">
        <v>511072</v>
      </c>
      <c r="C1021" s="209" t="s">
        <v>1985</v>
      </c>
      <c r="D1021" s="209" t="s">
        <v>504</v>
      </c>
    </row>
    <row r="1022" spans="1:4">
      <c r="A1022" s="209" t="s">
        <v>1986</v>
      </c>
      <c r="B1022" s="209">
        <v>519588</v>
      </c>
      <c r="C1022" s="209" t="s">
        <v>1987</v>
      </c>
      <c r="D1022" s="209" t="s">
        <v>506</v>
      </c>
    </row>
    <row r="1023" spans="1:4">
      <c r="A1023" s="209" t="s">
        <v>1988</v>
      </c>
      <c r="B1023" s="209">
        <v>538715</v>
      </c>
      <c r="C1023" s="209" t="s">
        <v>446</v>
      </c>
      <c r="D1023" s="209" t="s">
        <v>566</v>
      </c>
    </row>
    <row r="1024" spans="1:4">
      <c r="A1024" s="209" t="s">
        <v>1989</v>
      </c>
      <c r="B1024" s="209">
        <v>500119</v>
      </c>
      <c r="C1024" s="209" t="s">
        <v>1990</v>
      </c>
      <c r="D1024" s="209" t="s">
        <v>1144</v>
      </c>
    </row>
    <row r="1025" spans="1:4">
      <c r="A1025" s="209" t="s">
        <v>1991</v>
      </c>
      <c r="B1025" s="209">
        <v>531923</v>
      </c>
      <c r="C1025" s="209" t="s">
        <v>446</v>
      </c>
      <c r="D1025" s="209" t="s">
        <v>1144</v>
      </c>
    </row>
    <row r="1026" spans="1:4">
      <c r="A1026" s="209" t="s">
        <v>1992</v>
      </c>
      <c r="B1026" s="209">
        <v>531198</v>
      </c>
      <c r="C1026" s="209" t="s">
        <v>446</v>
      </c>
      <c r="D1026" s="209" t="s">
        <v>647</v>
      </c>
    </row>
    <row r="1027" spans="1:4">
      <c r="A1027" s="209" t="s">
        <v>1993</v>
      </c>
      <c r="B1027" s="209">
        <v>521216</v>
      </c>
      <c r="C1027" s="209" t="s">
        <v>446</v>
      </c>
      <c r="D1027" s="209" t="s">
        <v>461</v>
      </c>
    </row>
    <row r="1028" spans="1:4">
      <c r="A1028" s="209" t="s">
        <v>1994</v>
      </c>
      <c r="B1028" s="209">
        <v>542679</v>
      </c>
      <c r="C1028" s="209" t="s">
        <v>1995</v>
      </c>
      <c r="D1028" s="209" t="s">
        <v>744</v>
      </c>
    </row>
    <row r="1029" spans="1:4">
      <c r="A1029" s="209" t="s">
        <v>1996</v>
      </c>
      <c r="B1029" s="209">
        <v>532180</v>
      </c>
      <c r="C1029" s="209" t="s">
        <v>1997</v>
      </c>
      <c r="D1029" s="209" t="s">
        <v>764</v>
      </c>
    </row>
    <row r="1030" spans="1:4">
      <c r="A1030" s="209" t="s">
        <v>1998</v>
      </c>
      <c r="B1030" s="209">
        <v>512485</v>
      </c>
      <c r="C1030" s="209" t="s">
        <v>446</v>
      </c>
      <c r="D1030" s="209" t="s">
        <v>468</v>
      </c>
    </row>
    <row r="1031" spans="1:4">
      <c r="A1031" s="209" t="s">
        <v>1999</v>
      </c>
      <c r="B1031" s="209">
        <v>521151</v>
      </c>
      <c r="C1031" s="209" t="s">
        <v>446</v>
      </c>
      <c r="D1031" s="209" t="s">
        <v>461</v>
      </c>
    </row>
    <row r="1032" spans="1:4">
      <c r="A1032" s="209" t="s">
        <v>2000</v>
      </c>
      <c r="B1032" s="209">
        <v>503637</v>
      </c>
      <c r="C1032" s="209" t="s">
        <v>446</v>
      </c>
      <c r="D1032" s="209" t="s">
        <v>429</v>
      </c>
    </row>
    <row r="1033" spans="1:4">
      <c r="A1033" s="209" t="s">
        <v>2001</v>
      </c>
      <c r="B1033" s="209">
        <v>507717</v>
      </c>
      <c r="C1033" s="209" t="s">
        <v>2002</v>
      </c>
      <c r="D1033" s="209" t="s">
        <v>590</v>
      </c>
    </row>
    <row r="1034" spans="1:4">
      <c r="A1034" s="209" t="s">
        <v>2003</v>
      </c>
      <c r="B1034" s="209">
        <v>538446</v>
      </c>
      <c r="C1034" s="209" t="s">
        <v>446</v>
      </c>
      <c r="D1034" s="209" t="s">
        <v>429</v>
      </c>
    </row>
    <row r="1035" spans="1:4">
      <c r="A1035" s="209" t="s">
        <v>2004</v>
      </c>
      <c r="B1035" s="209" t="s">
        <v>446</v>
      </c>
      <c r="C1035" s="209" t="s">
        <v>2005</v>
      </c>
      <c r="D1035" s="209" t="s">
        <v>457</v>
      </c>
    </row>
    <row r="1036" spans="1:4">
      <c r="A1036" s="209" t="s">
        <v>2006</v>
      </c>
      <c r="B1036" s="209">
        <v>531043</v>
      </c>
      <c r="C1036" s="209" t="s">
        <v>446</v>
      </c>
      <c r="D1036" s="209" t="s">
        <v>635</v>
      </c>
    </row>
    <row r="1037" spans="1:4">
      <c r="A1037" s="209" t="s">
        <v>2007</v>
      </c>
      <c r="B1037" s="209">
        <v>540268</v>
      </c>
      <c r="C1037" s="209" t="s">
        <v>446</v>
      </c>
      <c r="D1037" s="209" t="s">
        <v>429</v>
      </c>
    </row>
    <row r="1038" spans="1:4">
      <c r="A1038" s="209" t="s">
        <v>2008</v>
      </c>
      <c r="B1038" s="209">
        <v>506405</v>
      </c>
      <c r="C1038" s="209" t="s">
        <v>446</v>
      </c>
      <c r="D1038" s="209" t="s">
        <v>606</v>
      </c>
    </row>
    <row r="1039" spans="1:4">
      <c r="A1039" s="209" t="s">
        <v>2009</v>
      </c>
      <c r="B1039" s="209">
        <v>511451</v>
      </c>
      <c r="C1039" s="209" t="s">
        <v>446</v>
      </c>
      <c r="D1039" s="209" t="s">
        <v>463</v>
      </c>
    </row>
    <row r="1040" spans="1:4">
      <c r="A1040" s="209" t="s">
        <v>2010</v>
      </c>
      <c r="B1040" s="209">
        <v>507442</v>
      </c>
      <c r="C1040" s="209" t="s">
        <v>2011</v>
      </c>
      <c r="D1040" s="209" t="s">
        <v>1144</v>
      </c>
    </row>
    <row r="1041" spans="1:4">
      <c r="A1041" s="209" t="s">
        <v>2012</v>
      </c>
      <c r="B1041" s="209">
        <v>501945</v>
      </c>
      <c r="C1041" s="209" t="s">
        <v>446</v>
      </c>
      <c r="D1041" s="209" t="s">
        <v>463</v>
      </c>
    </row>
    <row r="1042" spans="1:4">
      <c r="A1042" s="209" t="s">
        <v>2013</v>
      </c>
      <c r="B1042" s="209">
        <v>526971</v>
      </c>
      <c r="C1042" s="209" t="s">
        <v>446</v>
      </c>
      <c r="D1042" s="209" t="s">
        <v>468</v>
      </c>
    </row>
    <row r="1043" spans="1:4">
      <c r="A1043" s="209" t="s">
        <v>2014</v>
      </c>
      <c r="B1043" s="209">
        <v>531306</v>
      </c>
      <c r="C1043" s="209" t="s">
        <v>446</v>
      </c>
      <c r="D1043" s="209" t="s">
        <v>454</v>
      </c>
    </row>
    <row r="1044" spans="1:4">
      <c r="A1044" s="209" t="s">
        <v>2015</v>
      </c>
      <c r="B1044" s="209">
        <v>531306</v>
      </c>
      <c r="C1044" s="209" t="s">
        <v>446</v>
      </c>
      <c r="D1044" s="209" t="s">
        <v>454</v>
      </c>
    </row>
    <row r="1045" spans="1:4">
      <c r="A1045" s="209" t="s">
        <v>2016</v>
      </c>
      <c r="B1045" s="209">
        <v>541302</v>
      </c>
      <c r="C1045" s="209" t="s">
        <v>446</v>
      </c>
      <c r="D1045" s="209" t="s">
        <v>844</v>
      </c>
    </row>
    <row r="1046" spans="1:4">
      <c r="A1046" s="209" t="s">
        <v>2017</v>
      </c>
      <c r="B1046" s="209">
        <v>507886</v>
      </c>
      <c r="C1046" s="209" t="s">
        <v>446</v>
      </c>
      <c r="D1046" s="209" t="s">
        <v>532</v>
      </c>
    </row>
    <row r="1047" spans="1:4">
      <c r="A1047" s="209" t="s">
        <v>2018</v>
      </c>
      <c r="B1047" s="209">
        <v>540695</v>
      </c>
      <c r="C1047" s="209" t="s">
        <v>446</v>
      </c>
      <c r="D1047" s="209" t="s">
        <v>468</v>
      </c>
    </row>
    <row r="1048" spans="1:4">
      <c r="A1048" s="209" t="s">
        <v>2019</v>
      </c>
      <c r="B1048" s="209">
        <v>531237</v>
      </c>
      <c r="C1048" s="209" t="s">
        <v>446</v>
      </c>
      <c r="D1048" s="209" t="s">
        <v>463</v>
      </c>
    </row>
    <row r="1049" spans="1:4">
      <c r="A1049" s="209" t="s">
        <v>2020</v>
      </c>
      <c r="B1049" s="209">
        <v>533336</v>
      </c>
      <c r="C1049" s="209" t="s">
        <v>2021</v>
      </c>
      <c r="D1049" s="209" t="s">
        <v>466</v>
      </c>
    </row>
    <row r="1050" spans="1:4">
      <c r="A1050" s="209" t="s">
        <v>2022</v>
      </c>
      <c r="B1050" s="209">
        <v>523736</v>
      </c>
      <c r="C1050" s="209" t="s">
        <v>2023</v>
      </c>
      <c r="D1050" s="209" t="s">
        <v>823</v>
      </c>
    </row>
    <row r="1051" spans="1:4">
      <c r="A1051" s="209" t="s">
        <v>2024</v>
      </c>
      <c r="B1051" s="209">
        <v>538902</v>
      </c>
      <c r="C1051" s="209" t="s">
        <v>2025</v>
      </c>
      <c r="D1051" s="209" t="s">
        <v>853</v>
      </c>
    </row>
    <row r="1052" spans="1:4">
      <c r="A1052" s="209" t="s">
        <v>2026</v>
      </c>
      <c r="B1052" s="209" t="s">
        <v>446</v>
      </c>
      <c r="C1052" s="209" t="s">
        <v>2027</v>
      </c>
      <c r="D1052" s="209" t="s">
        <v>853</v>
      </c>
    </row>
    <row r="1053" spans="1:4">
      <c r="A1053" s="209" t="s">
        <v>2028</v>
      </c>
      <c r="B1053" s="209">
        <v>508860</v>
      </c>
      <c r="C1053" s="209" t="s">
        <v>446</v>
      </c>
      <c r="D1053" s="209" t="s">
        <v>844</v>
      </c>
    </row>
    <row r="1054" spans="1:4">
      <c r="A1054" s="209" t="s">
        <v>2029</v>
      </c>
      <c r="B1054" s="209">
        <v>500120</v>
      </c>
      <c r="C1054" s="209" t="s">
        <v>446</v>
      </c>
      <c r="D1054" s="209" t="s">
        <v>494</v>
      </c>
    </row>
    <row r="1055" spans="1:4">
      <c r="A1055" s="209" t="s">
        <v>2030</v>
      </c>
      <c r="B1055" s="209">
        <v>522163</v>
      </c>
      <c r="C1055" s="209" t="s">
        <v>2031</v>
      </c>
      <c r="D1055" s="209" t="s">
        <v>744</v>
      </c>
    </row>
    <row r="1056" spans="1:4">
      <c r="A1056" s="209" t="s">
        <v>2032</v>
      </c>
      <c r="B1056" s="209">
        <v>530959</v>
      </c>
      <c r="C1056" s="209" t="s">
        <v>446</v>
      </c>
      <c r="D1056" s="209" t="s">
        <v>853</v>
      </c>
    </row>
    <row r="1057" spans="1:4">
      <c r="A1057" s="209" t="s">
        <v>2033</v>
      </c>
      <c r="B1057" s="209">
        <v>500089</v>
      </c>
      <c r="C1057" s="209" t="s">
        <v>2034</v>
      </c>
      <c r="D1057" s="209" t="s">
        <v>606</v>
      </c>
    </row>
    <row r="1058" spans="1:4">
      <c r="A1058" s="209" t="s">
        <v>2035</v>
      </c>
      <c r="B1058" s="209">
        <v>500089</v>
      </c>
      <c r="C1058" s="209" t="s">
        <v>2034</v>
      </c>
      <c r="D1058" s="209" t="s">
        <v>606</v>
      </c>
    </row>
    <row r="1059" spans="1:4">
      <c r="A1059" s="209" t="s">
        <v>2036</v>
      </c>
      <c r="B1059" s="209">
        <v>540811</v>
      </c>
      <c r="C1059" s="209" t="s">
        <v>446</v>
      </c>
      <c r="D1059" s="209" t="s">
        <v>468</v>
      </c>
    </row>
    <row r="1060" spans="1:4">
      <c r="A1060" s="209" t="s">
        <v>2037</v>
      </c>
      <c r="B1060" s="209">
        <v>542685</v>
      </c>
      <c r="C1060" s="209" t="s">
        <v>2038</v>
      </c>
      <c r="D1060" s="209" t="s">
        <v>970</v>
      </c>
    </row>
    <row r="1061" spans="1:4">
      <c r="A1061" s="209" t="s">
        <v>2039</v>
      </c>
      <c r="B1061" s="209">
        <v>539979</v>
      </c>
      <c r="C1061" s="209" t="s">
        <v>2040</v>
      </c>
      <c r="D1061" s="209" t="s">
        <v>461</v>
      </c>
    </row>
    <row r="1062" spans="1:4">
      <c r="A1062" s="209" t="s">
        <v>2041</v>
      </c>
      <c r="B1062" s="209">
        <v>540151</v>
      </c>
      <c r="C1062" s="209" t="s">
        <v>446</v>
      </c>
      <c r="D1062" s="209" t="s">
        <v>449</v>
      </c>
    </row>
    <row r="1063" spans="1:4">
      <c r="A1063" s="209" t="s">
        <v>2042</v>
      </c>
      <c r="B1063" s="209">
        <v>542155</v>
      </c>
      <c r="C1063" s="209" t="s">
        <v>2043</v>
      </c>
      <c r="D1063" s="209" t="s">
        <v>812</v>
      </c>
    </row>
    <row r="1064" spans="1:4">
      <c r="A1064" s="209" t="s">
        <v>2044</v>
      </c>
      <c r="B1064" s="209">
        <v>506414</v>
      </c>
      <c r="C1064" s="209" t="s">
        <v>446</v>
      </c>
      <c r="D1064" s="209" t="s">
        <v>484</v>
      </c>
    </row>
    <row r="1065" spans="1:4">
      <c r="A1065" s="209" t="s">
        <v>2045</v>
      </c>
      <c r="B1065" s="209">
        <v>531153</v>
      </c>
      <c r="C1065" s="209" t="s">
        <v>446</v>
      </c>
      <c r="D1065" s="209" t="s">
        <v>695</v>
      </c>
    </row>
    <row r="1066" spans="1:4">
      <c r="A1066" s="209" t="s">
        <v>2046</v>
      </c>
      <c r="B1066" s="209">
        <v>540789</v>
      </c>
      <c r="C1066" s="209" t="s">
        <v>2047</v>
      </c>
      <c r="D1066" s="209" t="s">
        <v>2048</v>
      </c>
    </row>
    <row r="1067" spans="1:4">
      <c r="A1067" s="209" t="s">
        <v>2049</v>
      </c>
      <c r="B1067" s="209">
        <v>540047</v>
      </c>
      <c r="C1067" s="209" t="s">
        <v>2050</v>
      </c>
      <c r="D1067" s="209" t="s">
        <v>1041</v>
      </c>
    </row>
    <row r="1068" spans="1:4">
      <c r="A1068" s="209" t="s">
        <v>2051</v>
      </c>
      <c r="B1068" s="209">
        <v>526927</v>
      </c>
      <c r="C1068" s="209" t="s">
        <v>446</v>
      </c>
      <c r="D1068" s="209" t="s">
        <v>539</v>
      </c>
    </row>
    <row r="1069" spans="1:4">
      <c r="A1069" s="209" t="s">
        <v>2052</v>
      </c>
      <c r="B1069" s="209">
        <v>500068</v>
      </c>
      <c r="C1069" s="209" t="s">
        <v>446</v>
      </c>
      <c r="D1069" s="209" t="s">
        <v>454</v>
      </c>
    </row>
    <row r="1070" spans="1:4">
      <c r="A1070" s="209" t="s">
        <v>2053</v>
      </c>
      <c r="B1070" s="209">
        <v>500068</v>
      </c>
      <c r="C1070" s="209" t="s">
        <v>446</v>
      </c>
      <c r="D1070" s="209" t="s">
        <v>454</v>
      </c>
    </row>
    <row r="1071" spans="1:4">
      <c r="A1071" s="209" t="s">
        <v>2054</v>
      </c>
      <c r="B1071" s="209">
        <v>532839</v>
      </c>
      <c r="C1071" s="209" t="s">
        <v>2055</v>
      </c>
      <c r="D1071" s="209" t="s">
        <v>1184</v>
      </c>
    </row>
    <row r="1072" spans="1:4">
      <c r="A1072" s="209" t="s">
        <v>2056</v>
      </c>
      <c r="B1072" s="209">
        <v>532839</v>
      </c>
      <c r="C1072" s="209" t="s">
        <v>2055</v>
      </c>
      <c r="D1072" s="209" t="s">
        <v>1184</v>
      </c>
    </row>
    <row r="1073" spans="1:4">
      <c r="A1073" s="209" t="s">
        <v>2057</v>
      </c>
      <c r="B1073" s="209">
        <v>531553</v>
      </c>
      <c r="C1073" s="209" t="s">
        <v>446</v>
      </c>
      <c r="D1073" s="209" t="s">
        <v>867</v>
      </c>
    </row>
    <row r="1074" spans="1:4">
      <c r="A1074" s="209" t="s">
        <v>2058</v>
      </c>
      <c r="B1074" s="209">
        <v>540701</v>
      </c>
      <c r="C1074" s="209" t="s">
        <v>2059</v>
      </c>
      <c r="D1074" s="209" t="s">
        <v>484</v>
      </c>
    </row>
    <row r="1075" spans="1:4">
      <c r="A1075" s="209" t="s">
        <v>2060</v>
      </c>
      <c r="B1075" s="209">
        <v>538432</v>
      </c>
      <c r="C1075" s="209" t="s">
        <v>446</v>
      </c>
      <c r="D1075" s="209" t="s">
        <v>468</v>
      </c>
    </row>
    <row r="1076" spans="1:4">
      <c r="A1076" s="209" t="s">
        <v>2061</v>
      </c>
      <c r="B1076" s="209">
        <v>532488</v>
      </c>
      <c r="C1076" s="209" t="s">
        <v>2062</v>
      </c>
      <c r="D1076" s="209" t="s">
        <v>484</v>
      </c>
    </row>
    <row r="1077" spans="1:4">
      <c r="A1077" s="209" t="s">
        <v>2063</v>
      </c>
      <c r="B1077" s="209">
        <v>526285</v>
      </c>
      <c r="C1077" s="209" t="s">
        <v>446</v>
      </c>
      <c r="D1077" s="209" t="s">
        <v>695</v>
      </c>
    </row>
    <row r="1078" spans="1:4">
      <c r="A1078" s="209" t="s">
        <v>2064</v>
      </c>
      <c r="B1078" s="209">
        <v>526315</v>
      </c>
      <c r="C1078" s="209" t="s">
        <v>446</v>
      </c>
      <c r="D1078" s="209" t="s">
        <v>974</v>
      </c>
    </row>
    <row r="1079" spans="1:4">
      <c r="A1079" s="209" t="s">
        <v>2065</v>
      </c>
      <c r="B1079" s="209">
        <v>540699</v>
      </c>
      <c r="C1079" s="209" t="s">
        <v>2066</v>
      </c>
      <c r="D1079" s="209" t="s">
        <v>815</v>
      </c>
    </row>
    <row r="1080" spans="1:4">
      <c r="A1080" s="209" t="s">
        <v>2067</v>
      </c>
      <c r="B1080" s="209">
        <v>540699</v>
      </c>
      <c r="C1080" s="209" t="s">
        <v>2066</v>
      </c>
      <c r="D1080" s="209" t="s">
        <v>815</v>
      </c>
    </row>
    <row r="1081" spans="1:4">
      <c r="A1081" s="209" t="s">
        <v>2068</v>
      </c>
      <c r="B1081" s="209">
        <v>532868</v>
      </c>
      <c r="C1081" s="209" t="s">
        <v>2069</v>
      </c>
      <c r="D1081" s="209" t="s">
        <v>532</v>
      </c>
    </row>
    <row r="1082" spans="1:4">
      <c r="A1082" s="209" t="s">
        <v>2070</v>
      </c>
      <c r="B1082" s="209">
        <v>533146</v>
      </c>
      <c r="C1082" s="209" t="s">
        <v>2071</v>
      </c>
      <c r="D1082" s="209" t="s">
        <v>2072</v>
      </c>
    </row>
    <row r="1083" spans="1:4">
      <c r="A1083" s="209" t="s">
        <v>2073</v>
      </c>
      <c r="B1083" s="209">
        <v>533146</v>
      </c>
      <c r="C1083" s="209" t="s">
        <v>2074</v>
      </c>
      <c r="D1083" s="209" t="s">
        <v>2072</v>
      </c>
    </row>
    <row r="1084" spans="1:4">
      <c r="A1084" s="209" t="s">
        <v>2075</v>
      </c>
      <c r="B1084" s="209">
        <v>505526</v>
      </c>
      <c r="C1084" s="209" t="s">
        <v>446</v>
      </c>
      <c r="D1084" s="209" t="s">
        <v>466</v>
      </c>
    </row>
    <row r="1085" spans="1:4">
      <c r="A1085" s="209" t="s">
        <v>2076</v>
      </c>
      <c r="B1085" s="209">
        <v>542013</v>
      </c>
      <c r="C1085" s="209" t="s">
        <v>446</v>
      </c>
      <c r="D1085" s="209" t="s">
        <v>926</v>
      </c>
    </row>
    <row r="1086" spans="1:4">
      <c r="A1086" s="209" t="s">
        <v>2077</v>
      </c>
      <c r="B1086" s="209">
        <v>541403</v>
      </c>
      <c r="C1086" s="209" t="s">
        <v>2078</v>
      </c>
      <c r="D1086" s="209" t="s">
        <v>560</v>
      </c>
    </row>
    <row r="1087" spans="1:4">
      <c r="A1087" s="209" t="s">
        <v>2079</v>
      </c>
      <c r="B1087" s="209">
        <v>526504</v>
      </c>
      <c r="C1087" s="209" t="s">
        <v>446</v>
      </c>
      <c r="D1087" s="209" t="s">
        <v>635</v>
      </c>
    </row>
    <row r="1088" spans="1:4">
      <c r="A1088" s="209" t="s">
        <v>2080</v>
      </c>
      <c r="B1088" s="209">
        <v>522261</v>
      </c>
      <c r="C1088" s="209" t="s">
        <v>2081</v>
      </c>
      <c r="D1088" s="209" t="s">
        <v>787</v>
      </c>
    </row>
    <row r="1089" spans="1:4">
      <c r="A1089" s="209" t="s">
        <v>2082</v>
      </c>
      <c r="B1089" s="209">
        <v>522261</v>
      </c>
      <c r="C1089" s="209" t="s">
        <v>2081</v>
      </c>
      <c r="D1089" s="209" t="s">
        <v>787</v>
      </c>
    </row>
    <row r="1090" spans="1:4">
      <c r="A1090" s="209" t="s">
        <v>2083</v>
      </c>
      <c r="B1090" s="209">
        <v>512519</v>
      </c>
      <c r="C1090" s="209" t="s">
        <v>2084</v>
      </c>
      <c r="D1090" s="209" t="s">
        <v>461</v>
      </c>
    </row>
    <row r="1091" spans="1:4">
      <c r="A1091" s="209" t="s">
        <v>2085</v>
      </c>
      <c r="B1091" s="209" t="s">
        <v>446</v>
      </c>
      <c r="C1091" s="209" t="s">
        <v>2086</v>
      </c>
      <c r="D1091" s="209" t="s">
        <v>537</v>
      </c>
    </row>
    <row r="1092" spans="1:4">
      <c r="A1092" s="209" t="s">
        <v>2087</v>
      </c>
      <c r="B1092" s="209">
        <v>533176</v>
      </c>
      <c r="C1092" s="209" t="s">
        <v>2088</v>
      </c>
      <c r="D1092" s="209" t="s">
        <v>449</v>
      </c>
    </row>
    <row r="1093" spans="1:4">
      <c r="A1093" s="209" t="s">
        <v>2089</v>
      </c>
      <c r="B1093" s="209">
        <v>526783</v>
      </c>
      <c r="C1093" s="209" t="s">
        <v>446</v>
      </c>
      <c r="D1093" s="209" t="s">
        <v>635</v>
      </c>
    </row>
    <row r="1094" spans="1:4">
      <c r="A1094" s="209" t="s">
        <v>2090</v>
      </c>
      <c r="B1094" s="209">
        <v>539267</v>
      </c>
      <c r="C1094" s="209" t="s">
        <v>446</v>
      </c>
      <c r="D1094" s="209" t="s">
        <v>468</v>
      </c>
    </row>
    <row r="1095" spans="1:4">
      <c r="A1095" s="209" t="s">
        <v>2091</v>
      </c>
      <c r="B1095" s="209">
        <v>539524</v>
      </c>
      <c r="C1095" s="209" t="s">
        <v>2092</v>
      </c>
      <c r="D1095" s="209" t="s">
        <v>635</v>
      </c>
    </row>
    <row r="1096" spans="1:4">
      <c r="A1096" s="209" t="s">
        <v>2093</v>
      </c>
      <c r="B1096" s="209">
        <v>541299</v>
      </c>
      <c r="C1096" s="209" t="s">
        <v>446</v>
      </c>
      <c r="D1096" s="209" t="s">
        <v>635</v>
      </c>
    </row>
    <row r="1097" spans="1:4">
      <c r="A1097" s="209" t="s">
        <v>2094</v>
      </c>
      <c r="B1097" s="209">
        <v>500124</v>
      </c>
      <c r="C1097" s="209" t="s">
        <v>2095</v>
      </c>
      <c r="D1097" s="209" t="s">
        <v>484</v>
      </c>
    </row>
    <row r="1098" spans="1:4">
      <c r="A1098" s="209" t="s">
        <v>2096</v>
      </c>
      <c r="B1098" s="209">
        <v>540144</v>
      </c>
      <c r="C1098" s="209" t="s">
        <v>446</v>
      </c>
      <c r="D1098" s="209" t="s">
        <v>530</v>
      </c>
    </row>
    <row r="1099" spans="1:4">
      <c r="A1099" s="209" t="s">
        <v>2097</v>
      </c>
      <c r="B1099" s="209">
        <v>523618</v>
      </c>
      <c r="C1099" s="209" t="s">
        <v>2098</v>
      </c>
      <c r="D1099" s="209" t="s">
        <v>1693</v>
      </c>
    </row>
    <row r="1100" spans="1:4">
      <c r="A1100" s="209" t="s">
        <v>2099</v>
      </c>
      <c r="B1100" s="209">
        <v>523618</v>
      </c>
      <c r="C1100" s="209" t="s">
        <v>2098</v>
      </c>
      <c r="D1100" s="209" t="s">
        <v>1693</v>
      </c>
    </row>
    <row r="1101" spans="1:4">
      <c r="A1101" s="209" t="s">
        <v>2100</v>
      </c>
      <c r="B1101" s="209">
        <v>534674</v>
      </c>
      <c r="C1101" s="209" t="s">
        <v>2101</v>
      </c>
      <c r="D1101" s="209" t="s">
        <v>468</v>
      </c>
    </row>
    <row r="1102" spans="1:4">
      <c r="A1102" s="209" t="s">
        <v>2102</v>
      </c>
      <c r="B1102" s="209">
        <v>511634</v>
      </c>
      <c r="C1102" s="209" t="s">
        <v>446</v>
      </c>
      <c r="D1102" s="209" t="s">
        <v>844</v>
      </c>
    </row>
    <row r="1103" spans="1:4">
      <c r="A1103" s="209" t="s">
        <v>2103</v>
      </c>
      <c r="B1103" s="209">
        <v>531471</v>
      </c>
      <c r="C1103" s="209" t="s">
        <v>446</v>
      </c>
      <c r="D1103" s="209" t="s">
        <v>787</v>
      </c>
    </row>
    <row r="1104" spans="1:4">
      <c r="A1104" s="209" t="s">
        <v>2104</v>
      </c>
      <c r="B1104" s="209">
        <v>504908</v>
      </c>
      <c r="C1104" s="209" t="s">
        <v>446</v>
      </c>
      <c r="D1104" s="209" t="s">
        <v>801</v>
      </c>
    </row>
    <row r="1105" spans="1:4">
      <c r="A1105" s="209" t="s">
        <v>2105</v>
      </c>
      <c r="B1105" s="209">
        <v>526355</v>
      </c>
      <c r="C1105" s="209" t="s">
        <v>446</v>
      </c>
      <c r="D1105" s="209" t="s">
        <v>566</v>
      </c>
    </row>
    <row r="1106" spans="1:4">
      <c r="A1106" s="209" t="s">
        <v>2106</v>
      </c>
      <c r="B1106" s="209">
        <v>517437</v>
      </c>
      <c r="C1106" s="209" t="s">
        <v>446</v>
      </c>
      <c r="D1106" s="209" t="s">
        <v>566</v>
      </c>
    </row>
    <row r="1107" spans="1:4">
      <c r="A1107" s="209" t="s">
        <v>2107</v>
      </c>
      <c r="B1107" s="209">
        <v>532610</v>
      </c>
      <c r="C1107" s="209" t="s">
        <v>2108</v>
      </c>
      <c r="D1107" s="209" t="s">
        <v>1144</v>
      </c>
    </row>
    <row r="1108" spans="1:4">
      <c r="A1108" s="209" t="s">
        <v>2109</v>
      </c>
      <c r="B1108" s="209">
        <v>538608</v>
      </c>
      <c r="C1108" s="209" t="s">
        <v>2110</v>
      </c>
      <c r="D1108" s="209" t="s">
        <v>812</v>
      </c>
    </row>
    <row r="1109" spans="1:4">
      <c r="A1109" s="209" t="s">
        <v>2111</v>
      </c>
      <c r="B1109" s="209">
        <v>532365</v>
      </c>
      <c r="C1109" s="209" t="s">
        <v>2112</v>
      </c>
      <c r="D1109" s="209" t="s">
        <v>432</v>
      </c>
    </row>
    <row r="1110" spans="1:4">
      <c r="A1110" s="209" t="s">
        <v>2113</v>
      </c>
      <c r="B1110" s="209">
        <v>505242</v>
      </c>
      <c r="C1110" s="209" t="s">
        <v>2114</v>
      </c>
      <c r="D1110" s="209" t="s">
        <v>454</v>
      </c>
    </row>
    <row r="1111" spans="1:4">
      <c r="A1111" s="209" t="s">
        <v>2115</v>
      </c>
      <c r="B1111" s="209">
        <v>539681</v>
      </c>
      <c r="C1111" s="209" t="s">
        <v>446</v>
      </c>
      <c r="D1111" s="209" t="s">
        <v>463</v>
      </c>
    </row>
    <row r="1112" spans="1:4">
      <c r="A1112" s="209" t="s">
        <v>2116</v>
      </c>
      <c r="B1112" s="209">
        <v>540795</v>
      </c>
      <c r="C1112" s="209" t="s">
        <v>446</v>
      </c>
      <c r="D1112" s="209" t="s">
        <v>744</v>
      </c>
    </row>
    <row r="1113" spans="1:4">
      <c r="A1113" s="209" t="s">
        <v>2117</v>
      </c>
      <c r="B1113" s="209">
        <v>524818</v>
      </c>
      <c r="C1113" s="209" t="s">
        <v>446</v>
      </c>
      <c r="D1113" s="209" t="s">
        <v>606</v>
      </c>
    </row>
    <row r="1114" spans="1:4">
      <c r="A1114" s="209" t="s">
        <v>2118</v>
      </c>
      <c r="B1114" s="209">
        <v>530779</v>
      </c>
      <c r="C1114" s="209" t="s">
        <v>446</v>
      </c>
      <c r="D1114" s="209" t="s">
        <v>463</v>
      </c>
    </row>
    <row r="1115" spans="1:4">
      <c r="A1115" s="209" t="s">
        <v>2119</v>
      </c>
      <c r="B1115" s="209">
        <v>517238</v>
      </c>
      <c r="C1115" s="209" t="s">
        <v>446</v>
      </c>
      <c r="D1115" s="209" t="s">
        <v>988</v>
      </c>
    </row>
    <row r="1116" spans="1:4">
      <c r="A1116" s="209" t="s">
        <v>2120</v>
      </c>
      <c r="B1116" s="209">
        <v>532707</v>
      </c>
      <c r="C1116" s="209" t="s">
        <v>2121</v>
      </c>
      <c r="D1116" s="209" t="s">
        <v>606</v>
      </c>
    </row>
    <row r="1117" spans="1:4">
      <c r="A1117" s="209" t="s">
        <v>2122</v>
      </c>
      <c r="B1117" s="209">
        <v>531533</v>
      </c>
      <c r="C1117" s="209" t="s">
        <v>446</v>
      </c>
      <c r="D1117" s="209" t="s">
        <v>432</v>
      </c>
    </row>
    <row r="1118" spans="1:4">
      <c r="A1118" s="209" t="s">
        <v>2123</v>
      </c>
      <c r="B1118" s="209" t="s">
        <v>446</v>
      </c>
      <c r="C1118" s="209" t="s">
        <v>2124</v>
      </c>
      <c r="D1118" s="209" t="s">
        <v>457</v>
      </c>
    </row>
    <row r="1119" spans="1:4">
      <c r="A1119" s="209" t="s">
        <v>2125</v>
      </c>
      <c r="B1119" s="209">
        <v>507917</v>
      </c>
      <c r="C1119" s="209" t="s">
        <v>446</v>
      </c>
      <c r="D1119" s="209" t="s">
        <v>532</v>
      </c>
    </row>
    <row r="1120" spans="1:4">
      <c r="A1120" s="209" t="s">
        <v>2126</v>
      </c>
      <c r="B1120" s="209">
        <v>520081</v>
      </c>
      <c r="C1120" s="209" t="s">
        <v>446</v>
      </c>
      <c r="D1120" s="209" t="s">
        <v>478</v>
      </c>
    </row>
    <row r="1121" spans="1:4">
      <c r="A1121" s="209" t="s">
        <v>2127</v>
      </c>
      <c r="B1121" s="209">
        <v>541053</v>
      </c>
      <c r="C1121" s="209" t="s">
        <v>446</v>
      </c>
      <c r="D1121" s="209" t="s">
        <v>429</v>
      </c>
    </row>
    <row r="1122" spans="1:4">
      <c r="A1122" s="209" t="s">
        <v>2128</v>
      </c>
      <c r="B1122" s="209">
        <v>590022</v>
      </c>
      <c r="C1122" s="209" t="s">
        <v>2129</v>
      </c>
      <c r="D1122" s="209" t="s">
        <v>461</v>
      </c>
    </row>
    <row r="1123" spans="1:4">
      <c r="A1123" s="209" t="s">
        <v>2130</v>
      </c>
      <c r="B1123" s="209">
        <v>531346</v>
      </c>
      <c r="C1123" s="209" t="s">
        <v>446</v>
      </c>
      <c r="D1123" s="209" t="s">
        <v>926</v>
      </c>
    </row>
    <row r="1124" spans="1:4">
      <c r="A1124" s="209" t="s">
        <v>2131</v>
      </c>
      <c r="B1124" s="209">
        <v>532751</v>
      </c>
      <c r="C1124" s="209" t="s">
        <v>2132</v>
      </c>
      <c r="D1124" s="209" t="s">
        <v>744</v>
      </c>
    </row>
    <row r="1125" spans="1:4">
      <c r="A1125" s="209" t="s">
        <v>2133</v>
      </c>
      <c r="B1125" s="209" t="s">
        <v>446</v>
      </c>
      <c r="C1125" s="209" t="s">
        <v>2134</v>
      </c>
      <c r="D1125" s="209" t="s">
        <v>537</v>
      </c>
    </row>
    <row r="1126" spans="1:4">
      <c r="A1126" s="209" t="s">
        <v>2135</v>
      </c>
      <c r="B1126" s="209">
        <v>532927</v>
      </c>
      <c r="C1126" s="209" t="s">
        <v>2136</v>
      </c>
      <c r="D1126" s="209" t="s">
        <v>776</v>
      </c>
    </row>
    <row r="1127" spans="1:4">
      <c r="A1127" s="209" t="s">
        <v>2137</v>
      </c>
      <c r="B1127" s="209">
        <v>534839</v>
      </c>
      <c r="C1127" s="209" t="s">
        <v>446</v>
      </c>
      <c r="D1127" s="209" t="s">
        <v>644</v>
      </c>
    </row>
    <row r="1128" spans="1:4">
      <c r="A1128" s="209" t="s">
        <v>2138</v>
      </c>
      <c r="B1128" s="209">
        <v>530643</v>
      </c>
      <c r="C1128" s="209" t="s">
        <v>446</v>
      </c>
      <c r="D1128" s="209" t="s">
        <v>988</v>
      </c>
    </row>
    <row r="1129" spans="1:4">
      <c r="A1129" s="209" t="s">
        <v>2139</v>
      </c>
      <c r="B1129" s="209">
        <v>523732</v>
      </c>
      <c r="C1129" s="209" t="s">
        <v>446</v>
      </c>
      <c r="D1129" s="209" t="s">
        <v>941</v>
      </c>
    </row>
    <row r="1130" spans="1:4">
      <c r="A1130" s="209" t="s">
        <v>2140</v>
      </c>
      <c r="B1130" s="209">
        <v>538708</v>
      </c>
      <c r="C1130" s="209" t="s">
        <v>446</v>
      </c>
      <c r="D1130" s="209" t="s">
        <v>463</v>
      </c>
    </row>
    <row r="1131" spans="1:4">
      <c r="A1131" s="209" t="s">
        <v>2141</v>
      </c>
      <c r="B1131" s="209">
        <v>538708</v>
      </c>
      <c r="C1131" s="209" t="s">
        <v>446</v>
      </c>
      <c r="D1131" s="209" t="s">
        <v>463</v>
      </c>
    </row>
    <row r="1132" spans="1:4">
      <c r="A1132" s="209" t="s">
        <v>2142</v>
      </c>
      <c r="B1132" s="209">
        <v>526703</v>
      </c>
      <c r="C1132" s="209" t="s">
        <v>446</v>
      </c>
      <c r="D1132" s="209" t="s">
        <v>566</v>
      </c>
    </row>
    <row r="1133" spans="1:4">
      <c r="A1133" s="209" t="s">
        <v>2143</v>
      </c>
      <c r="B1133" s="209">
        <v>540063</v>
      </c>
      <c r="C1133" s="209" t="s">
        <v>446</v>
      </c>
      <c r="D1133" s="209" t="s">
        <v>432</v>
      </c>
    </row>
    <row r="1134" spans="1:4">
      <c r="A1134" s="209" t="s">
        <v>2144</v>
      </c>
      <c r="B1134" s="209">
        <v>532922</v>
      </c>
      <c r="C1134" s="209" t="s">
        <v>2145</v>
      </c>
      <c r="D1134" s="209" t="s">
        <v>429</v>
      </c>
    </row>
    <row r="1135" spans="1:4">
      <c r="A1135" s="209" t="s">
        <v>2146</v>
      </c>
      <c r="B1135" s="209">
        <v>532696</v>
      </c>
      <c r="C1135" s="209" t="s">
        <v>2147</v>
      </c>
      <c r="D1135" s="209" t="s">
        <v>551</v>
      </c>
    </row>
    <row r="1136" spans="1:4">
      <c r="A1136" s="209" t="s">
        <v>2148</v>
      </c>
      <c r="B1136" s="209">
        <v>526483</v>
      </c>
      <c r="C1136" s="209" t="s">
        <v>446</v>
      </c>
      <c r="D1136" s="209" t="s">
        <v>1684</v>
      </c>
    </row>
    <row r="1137" spans="1:4">
      <c r="A1137" s="209" t="s">
        <v>2149</v>
      </c>
      <c r="B1137" s="209">
        <v>535694</v>
      </c>
      <c r="C1137" s="209" t="s">
        <v>446</v>
      </c>
      <c r="D1137" s="209" t="s">
        <v>468</v>
      </c>
    </row>
    <row r="1138" spans="1:4">
      <c r="A1138" s="209" t="s">
        <v>2150</v>
      </c>
      <c r="B1138" s="209">
        <v>505200</v>
      </c>
      <c r="C1138" s="209" t="s">
        <v>2151</v>
      </c>
      <c r="D1138" s="209" t="s">
        <v>1103</v>
      </c>
    </row>
    <row r="1139" spans="1:4">
      <c r="A1139" s="209" t="s">
        <v>2152</v>
      </c>
      <c r="B1139" s="209">
        <v>500125</v>
      </c>
      <c r="C1139" s="209" t="s">
        <v>2153</v>
      </c>
      <c r="D1139" s="209" t="s">
        <v>1144</v>
      </c>
    </row>
    <row r="1140" spans="1:4">
      <c r="A1140" s="209" t="s">
        <v>2154</v>
      </c>
      <c r="B1140" s="209">
        <v>500125</v>
      </c>
      <c r="C1140" s="209" t="s">
        <v>2153</v>
      </c>
      <c r="D1140" s="209" t="s">
        <v>1144</v>
      </c>
    </row>
    <row r="1141" spans="1:4">
      <c r="A1141" s="209" t="s">
        <v>2155</v>
      </c>
      <c r="B1141" s="209">
        <v>523127</v>
      </c>
      <c r="C1141" s="209" t="s">
        <v>2156</v>
      </c>
      <c r="D1141" s="209" t="s">
        <v>647</v>
      </c>
    </row>
    <row r="1142" spans="1:4">
      <c r="A1142" s="209" t="s">
        <v>2157</v>
      </c>
      <c r="B1142" s="209">
        <v>500840</v>
      </c>
      <c r="C1142" s="209" t="s">
        <v>2158</v>
      </c>
      <c r="D1142" s="209" t="s">
        <v>647</v>
      </c>
    </row>
    <row r="1143" spans="1:4">
      <c r="A1143" s="209" t="s">
        <v>2159</v>
      </c>
      <c r="B1143" s="209">
        <v>523708</v>
      </c>
      <c r="C1143" s="209" t="s">
        <v>2160</v>
      </c>
      <c r="D1143" s="209" t="s">
        <v>454</v>
      </c>
    </row>
    <row r="1144" spans="1:4">
      <c r="A1144" s="209" t="s">
        <v>2161</v>
      </c>
      <c r="B1144" s="209">
        <v>523708</v>
      </c>
      <c r="C1144" s="209" t="s">
        <v>2160</v>
      </c>
      <c r="D1144" s="209" t="s">
        <v>454</v>
      </c>
    </row>
    <row r="1145" spans="1:4">
      <c r="A1145" s="209" t="s">
        <v>2162</v>
      </c>
      <c r="B1145" s="209">
        <v>538653</v>
      </c>
      <c r="C1145" s="209" t="s">
        <v>2163</v>
      </c>
      <c r="D1145" s="209" t="s">
        <v>812</v>
      </c>
    </row>
    <row r="1146" spans="1:4">
      <c r="A1146" s="209" t="s">
        <v>2164</v>
      </c>
      <c r="B1146" s="209">
        <v>530581</v>
      </c>
      <c r="C1146" s="209" t="s">
        <v>446</v>
      </c>
      <c r="D1146" s="209" t="s">
        <v>867</v>
      </c>
    </row>
    <row r="1147" spans="1:4">
      <c r="A1147" s="209" t="s">
        <v>2165</v>
      </c>
      <c r="B1147" s="209">
        <v>532820</v>
      </c>
      <c r="C1147" s="209" t="s">
        <v>2166</v>
      </c>
      <c r="D1147" s="209" t="s">
        <v>461</v>
      </c>
    </row>
    <row r="1148" spans="1:4">
      <c r="A1148" s="209" t="s">
        <v>2167</v>
      </c>
      <c r="B1148" s="209">
        <v>513452</v>
      </c>
      <c r="C1148" s="209" t="s">
        <v>446</v>
      </c>
      <c r="D1148" s="209" t="s">
        <v>478</v>
      </c>
    </row>
    <row r="1149" spans="1:4">
      <c r="A1149" s="209" t="s">
        <v>2168</v>
      </c>
      <c r="B1149" s="209">
        <v>500123</v>
      </c>
      <c r="C1149" s="209" t="s">
        <v>446</v>
      </c>
      <c r="D1149" s="209" t="s">
        <v>494</v>
      </c>
    </row>
    <row r="1150" spans="1:4">
      <c r="A1150" s="209" t="s">
        <v>2169</v>
      </c>
      <c r="B1150" s="209">
        <v>500123</v>
      </c>
      <c r="C1150" s="209" t="s">
        <v>446</v>
      </c>
      <c r="D1150" s="209" t="s">
        <v>494</v>
      </c>
    </row>
    <row r="1151" spans="1:4">
      <c r="A1151" s="209" t="s">
        <v>2170</v>
      </c>
      <c r="B1151" s="209">
        <v>503681</v>
      </c>
      <c r="C1151" s="209" t="s">
        <v>446</v>
      </c>
      <c r="D1151" s="209" t="s">
        <v>867</v>
      </c>
    </row>
    <row r="1152" spans="1:4">
      <c r="A1152" s="209" t="s">
        <v>2171</v>
      </c>
      <c r="B1152" s="209">
        <v>523329</v>
      </c>
      <c r="C1152" s="209" t="s">
        <v>446</v>
      </c>
      <c r="D1152" s="209" t="s">
        <v>532</v>
      </c>
    </row>
    <row r="1153" spans="1:4">
      <c r="A1153" s="209" t="s">
        <v>2172</v>
      </c>
      <c r="B1153" s="209">
        <v>505700</v>
      </c>
      <c r="C1153" s="209" t="s">
        <v>2173</v>
      </c>
      <c r="D1153" s="209" t="s">
        <v>454</v>
      </c>
    </row>
    <row r="1154" spans="1:4">
      <c r="A1154" s="209" t="s">
        <v>2174</v>
      </c>
      <c r="B1154" s="209">
        <v>500128</v>
      </c>
      <c r="C1154" s="209" t="s">
        <v>2175</v>
      </c>
      <c r="D1154" s="209" t="s">
        <v>844</v>
      </c>
    </row>
    <row r="1155" spans="1:4">
      <c r="A1155" s="209" t="s">
        <v>2176</v>
      </c>
      <c r="B1155" s="209">
        <v>533264</v>
      </c>
      <c r="C1155" s="209" t="s">
        <v>2177</v>
      </c>
      <c r="D1155" s="209" t="s">
        <v>844</v>
      </c>
    </row>
    <row r="1156" spans="1:4">
      <c r="A1156" s="209" t="s">
        <v>2178</v>
      </c>
      <c r="B1156" s="209">
        <v>526608</v>
      </c>
      <c r="C1156" s="209" t="s">
        <v>2179</v>
      </c>
      <c r="D1156" s="209" t="s">
        <v>769</v>
      </c>
    </row>
    <row r="1157" spans="1:4">
      <c r="A1157" s="209" t="s">
        <v>2180</v>
      </c>
      <c r="B1157" s="209">
        <v>526608</v>
      </c>
      <c r="C1157" s="209" t="s">
        <v>2179</v>
      </c>
      <c r="D1157" s="209" t="s">
        <v>769</v>
      </c>
    </row>
    <row r="1158" spans="1:4">
      <c r="A1158" s="209" t="s">
        <v>2181</v>
      </c>
      <c r="B1158" s="209">
        <v>526473</v>
      </c>
      <c r="C1158" s="209" t="s">
        <v>446</v>
      </c>
      <c r="D1158" s="209" t="s">
        <v>644</v>
      </c>
    </row>
    <row r="1159" spans="1:4">
      <c r="A1159" s="209" t="s">
        <v>2182</v>
      </c>
      <c r="B1159" s="209">
        <v>526473</v>
      </c>
      <c r="C1159" s="209" t="s">
        <v>446</v>
      </c>
      <c r="D1159" s="209" t="s">
        <v>644</v>
      </c>
    </row>
    <row r="1160" spans="1:4">
      <c r="A1160" s="209" t="s">
        <v>2183</v>
      </c>
      <c r="B1160" s="209">
        <v>526705</v>
      </c>
      <c r="C1160" s="209" t="s">
        <v>446</v>
      </c>
      <c r="D1160" s="209" t="s">
        <v>468</v>
      </c>
    </row>
    <row r="1161" spans="1:4">
      <c r="A1161" s="209" t="s">
        <v>2184</v>
      </c>
      <c r="B1161" s="209">
        <v>522074</v>
      </c>
      <c r="C1161" s="209" t="s">
        <v>2185</v>
      </c>
      <c r="D1161" s="209" t="s">
        <v>454</v>
      </c>
    </row>
    <row r="1162" spans="1:4">
      <c r="A1162" s="209" t="s">
        <v>2186</v>
      </c>
      <c r="B1162" s="209" t="s">
        <v>446</v>
      </c>
      <c r="C1162" s="209" t="s">
        <v>2187</v>
      </c>
      <c r="D1162" s="209" t="s">
        <v>537</v>
      </c>
    </row>
    <row r="1163" spans="1:4">
      <c r="A1163" s="209" t="s">
        <v>2188</v>
      </c>
      <c r="B1163" s="209">
        <v>531278</v>
      </c>
      <c r="C1163" s="209" t="s">
        <v>446</v>
      </c>
      <c r="D1163" s="209" t="s">
        <v>429</v>
      </c>
    </row>
    <row r="1164" spans="1:4">
      <c r="A1164" s="209" t="s">
        <v>2189</v>
      </c>
      <c r="B1164" s="209">
        <v>517477</v>
      </c>
      <c r="C1164" s="209" t="s">
        <v>446</v>
      </c>
      <c r="D1164" s="209" t="s">
        <v>539</v>
      </c>
    </row>
    <row r="1165" spans="1:4">
      <c r="A1165" s="209" t="s">
        <v>2190</v>
      </c>
      <c r="B1165" s="209">
        <v>504000</v>
      </c>
      <c r="C1165" s="209" t="s">
        <v>446</v>
      </c>
      <c r="D1165" s="209" t="s">
        <v>744</v>
      </c>
    </row>
    <row r="1166" spans="1:4">
      <c r="A1166" s="209" t="s">
        <v>2191</v>
      </c>
      <c r="B1166" s="209">
        <v>522027</v>
      </c>
      <c r="C1166" s="209" t="s">
        <v>446</v>
      </c>
      <c r="D1166" s="209" t="s">
        <v>454</v>
      </c>
    </row>
    <row r="1167" spans="1:4">
      <c r="A1167" s="209" t="s">
        <v>2192</v>
      </c>
      <c r="B1167" s="209">
        <v>522027</v>
      </c>
      <c r="C1167" s="209" t="s">
        <v>446</v>
      </c>
      <c r="D1167" s="209" t="s">
        <v>454</v>
      </c>
    </row>
    <row r="1168" spans="1:4">
      <c r="A1168" s="209" t="s">
        <v>2193</v>
      </c>
      <c r="B1168" s="209">
        <v>531162</v>
      </c>
      <c r="C1168" s="209" t="s">
        <v>2194</v>
      </c>
      <c r="D1168" s="209" t="s">
        <v>628</v>
      </c>
    </row>
    <row r="1169" spans="1:4">
      <c r="A1169" s="209" t="s">
        <v>2195</v>
      </c>
      <c r="B1169" s="209" t="s">
        <v>446</v>
      </c>
      <c r="C1169" s="209" t="s">
        <v>2196</v>
      </c>
      <c r="D1169" s="209" t="s">
        <v>628</v>
      </c>
    </row>
    <row r="1170" spans="1:4">
      <c r="A1170" s="209" t="s">
        <v>2197</v>
      </c>
      <c r="B1170" s="209">
        <v>533208</v>
      </c>
      <c r="C1170" s="209" t="s">
        <v>446</v>
      </c>
      <c r="D1170" s="209" t="s">
        <v>440</v>
      </c>
    </row>
    <row r="1171" spans="1:4">
      <c r="A1171" s="209" t="s">
        <v>2198</v>
      </c>
      <c r="B1171" s="209">
        <v>533218</v>
      </c>
      <c r="C1171" s="209" t="s">
        <v>2199</v>
      </c>
      <c r="D1171" s="209" t="s">
        <v>532</v>
      </c>
    </row>
    <row r="1172" spans="1:4">
      <c r="A1172" s="209" t="s">
        <v>2200</v>
      </c>
      <c r="B1172" s="209">
        <v>542602</v>
      </c>
      <c r="C1172" s="209" t="s">
        <v>2201</v>
      </c>
      <c r="D1172" s="209" t="s">
        <v>466</v>
      </c>
    </row>
    <row r="1173" spans="1:4">
      <c r="A1173" s="209" t="s">
        <v>2202</v>
      </c>
      <c r="B1173" s="209">
        <v>504008</v>
      </c>
      <c r="C1173" s="209" t="s">
        <v>2203</v>
      </c>
      <c r="D1173" s="209" t="s">
        <v>489</v>
      </c>
    </row>
    <row r="1174" spans="1:4">
      <c r="A1174" s="209" t="s">
        <v>2204</v>
      </c>
      <c r="B1174" s="209">
        <v>538882</v>
      </c>
      <c r="C1174" s="209" t="s">
        <v>446</v>
      </c>
      <c r="D1174" s="209" t="s">
        <v>429</v>
      </c>
    </row>
    <row r="1175" spans="1:4">
      <c r="A1175" s="209" t="s">
        <v>2205</v>
      </c>
      <c r="B1175" s="209">
        <v>507265</v>
      </c>
      <c r="C1175" s="209" t="s">
        <v>446</v>
      </c>
      <c r="D1175" s="209" t="s">
        <v>624</v>
      </c>
    </row>
    <row r="1176" spans="1:4">
      <c r="A1176" s="209" t="s">
        <v>2206</v>
      </c>
      <c r="B1176" s="209">
        <v>530333</v>
      </c>
      <c r="C1176" s="209" t="s">
        <v>446</v>
      </c>
      <c r="D1176" s="209" t="s">
        <v>744</v>
      </c>
    </row>
    <row r="1177" spans="1:4">
      <c r="A1177" s="209" t="s">
        <v>2207</v>
      </c>
      <c r="B1177" s="209">
        <v>532737</v>
      </c>
      <c r="C1177" s="209" t="s">
        <v>2208</v>
      </c>
      <c r="D1177" s="209" t="s">
        <v>429</v>
      </c>
    </row>
    <row r="1178" spans="1:4">
      <c r="A1178" s="209" t="s">
        <v>2209</v>
      </c>
      <c r="B1178" s="209" t="s">
        <v>446</v>
      </c>
      <c r="C1178" s="209" t="s">
        <v>2210</v>
      </c>
      <c r="D1178" s="209" t="s">
        <v>457</v>
      </c>
    </row>
    <row r="1179" spans="1:4">
      <c r="A1179" s="209" t="s">
        <v>2211</v>
      </c>
      <c r="B1179" s="209">
        <v>533161</v>
      </c>
      <c r="C1179" s="209" t="s">
        <v>2212</v>
      </c>
      <c r="D1179" s="209" t="s">
        <v>641</v>
      </c>
    </row>
    <row r="1180" spans="1:4">
      <c r="A1180" s="209" t="s">
        <v>2213</v>
      </c>
      <c r="B1180" s="209">
        <v>524768</v>
      </c>
      <c r="C1180" s="209" t="s">
        <v>446</v>
      </c>
      <c r="D1180" s="209" t="s">
        <v>494</v>
      </c>
    </row>
    <row r="1181" spans="1:4">
      <c r="A1181" s="209" t="s">
        <v>2214</v>
      </c>
      <c r="B1181" s="209">
        <v>532038</v>
      </c>
      <c r="C1181" s="209" t="s">
        <v>446</v>
      </c>
      <c r="D1181" s="209" t="s">
        <v>468</v>
      </c>
    </row>
    <row r="1182" spans="1:4">
      <c r="A1182" s="209" t="s">
        <v>2215</v>
      </c>
      <c r="B1182" s="209">
        <v>532920</v>
      </c>
      <c r="C1182" s="209" t="s">
        <v>2216</v>
      </c>
      <c r="D1182" s="209" t="s">
        <v>1077</v>
      </c>
    </row>
    <row r="1183" spans="1:4">
      <c r="A1183" s="209" t="s">
        <v>2217</v>
      </c>
      <c r="B1183" s="209">
        <v>500132</v>
      </c>
      <c r="C1183" s="209" t="s">
        <v>446</v>
      </c>
      <c r="D1183" s="209" t="s">
        <v>1144</v>
      </c>
    </row>
    <row r="1184" spans="1:4">
      <c r="A1184" s="209" t="s">
        <v>2218</v>
      </c>
      <c r="B1184" s="209">
        <v>509525</v>
      </c>
      <c r="C1184" s="209" t="s">
        <v>446</v>
      </c>
      <c r="D1184" s="209" t="s">
        <v>435</v>
      </c>
    </row>
    <row r="1185" spans="1:4">
      <c r="A1185" s="209" t="s">
        <v>2219</v>
      </c>
      <c r="B1185" s="209">
        <v>504351</v>
      </c>
      <c r="C1185" s="209" t="s">
        <v>446</v>
      </c>
      <c r="D1185" s="209" t="s">
        <v>432</v>
      </c>
    </row>
    <row r="1186" spans="1:4">
      <c r="A1186" s="209" t="s">
        <v>2220</v>
      </c>
      <c r="B1186" s="209">
        <v>504351</v>
      </c>
      <c r="C1186" s="209" t="s">
        <v>446</v>
      </c>
      <c r="D1186" s="209" t="s">
        <v>432</v>
      </c>
    </row>
    <row r="1187" spans="1:4">
      <c r="A1187" s="209" t="s">
        <v>2221</v>
      </c>
      <c r="B1187" s="209">
        <v>512441</v>
      </c>
      <c r="C1187" s="209" t="s">
        <v>446</v>
      </c>
      <c r="D1187" s="209" t="s">
        <v>867</v>
      </c>
    </row>
    <row r="1188" spans="1:4">
      <c r="A1188" s="209" t="s">
        <v>2222</v>
      </c>
      <c r="B1188" s="209">
        <v>538684</v>
      </c>
      <c r="C1188" s="209" t="s">
        <v>446</v>
      </c>
      <c r="D1188" s="209" t="s">
        <v>449</v>
      </c>
    </row>
    <row r="1189" spans="1:4">
      <c r="A1189" s="209" t="s">
        <v>2223</v>
      </c>
      <c r="B1189" s="209">
        <v>540153</v>
      </c>
      <c r="C1189" s="209" t="s">
        <v>2224</v>
      </c>
      <c r="D1189" s="209" t="s">
        <v>1103</v>
      </c>
    </row>
    <row r="1190" spans="1:4">
      <c r="A1190" s="209" t="s">
        <v>2225</v>
      </c>
      <c r="B1190" s="209">
        <v>532219</v>
      </c>
      <c r="C1190" s="209" t="s">
        <v>2226</v>
      </c>
      <c r="D1190" s="209" t="s">
        <v>585</v>
      </c>
    </row>
    <row r="1191" spans="1:4">
      <c r="A1191" s="209" t="s">
        <v>2227</v>
      </c>
      <c r="B1191" s="209">
        <v>532178</v>
      </c>
      <c r="C1191" s="209" t="s">
        <v>2228</v>
      </c>
      <c r="D1191" s="209" t="s">
        <v>530</v>
      </c>
    </row>
    <row r="1192" spans="1:4">
      <c r="A1192" s="209" t="s">
        <v>2229</v>
      </c>
      <c r="B1192" s="209">
        <v>532178</v>
      </c>
      <c r="C1192" s="209" t="s">
        <v>2228</v>
      </c>
      <c r="D1192" s="209" t="s">
        <v>530</v>
      </c>
    </row>
    <row r="1193" spans="1:4">
      <c r="A1193" s="209" t="s">
        <v>2230</v>
      </c>
      <c r="B1193" s="209">
        <v>533477</v>
      </c>
      <c r="C1193" s="209" t="s">
        <v>446</v>
      </c>
      <c r="D1193" s="209" t="s">
        <v>801</v>
      </c>
    </row>
    <row r="1194" spans="1:4">
      <c r="A1194" s="209" t="s">
        <v>2231</v>
      </c>
      <c r="B1194" s="209">
        <v>533477</v>
      </c>
      <c r="C1194" s="209" t="s">
        <v>446</v>
      </c>
      <c r="D1194" s="209" t="s">
        <v>801</v>
      </c>
    </row>
    <row r="1195" spans="1:4">
      <c r="A1195" s="209" t="s">
        <v>2232</v>
      </c>
      <c r="B1195" s="209">
        <v>526574</v>
      </c>
      <c r="C1195" s="209" t="s">
        <v>446</v>
      </c>
      <c r="D1195" s="209" t="s">
        <v>468</v>
      </c>
    </row>
    <row r="1196" spans="1:4">
      <c r="A1196" s="209" t="s">
        <v>2233</v>
      </c>
      <c r="B1196" s="209">
        <v>532700</v>
      </c>
      <c r="C1196" s="209" t="s">
        <v>2234</v>
      </c>
      <c r="D1196" s="209" t="s">
        <v>1184</v>
      </c>
    </row>
    <row r="1197" spans="1:4">
      <c r="A1197" s="209" t="s">
        <v>2235</v>
      </c>
      <c r="B1197" s="209">
        <v>532700</v>
      </c>
      <c r="C1197" s="209" t="s">
        <v>2234</v>
      </c>
      <c r="D1197" s="209" t="s">
        <v>1184</v>
      </c>
    </row>
    <row r="1198" spans="1:4">
      <c r="A1198" s="209" t="s">
        <v>2236</v>
      </c>
      <c r="B1198" s="209">
        <v>500246</v>
      </c>
      <c r="C1198" s="209" t="s">
        <v>446</v>
      </c>
      <c r="D1198" s="209" t="s">
        <v>454</v>
      </c>
    </row>
    <row r="1199" spans="1:4">
      <c r="A1199" s="209" t="s">
        <v>2237</v>
      </c>
      <c r="B1199" s="209">
        <v>532658</v>
      </c>
      <c r="C1199" s="209" t="s">
        <v>2238</v>
      </c>
      <c r="D1199" s="209" t="s">
        <v>744</v>
      </c>
    </row>
    <row r="1200" spans="1:4">
      <c r="A1200" s="209" t="s">
        <v>2239</v>
      </c>
      <c r="B1200" s="209">
        <v>523754</v>
      </c>
      <c r="C1200" s="209" t="s">
        <v>446</v>
      </c>
      <c r="D1200" s="209" t="s">
        <v>566</v>
      </c>
    </row>
    <row r="1201" spans="1:4">
      <c r="A1201" s="209" t="s">
        <v>2240</v>
      </c>
      <c r="B1201" s="209">
        <v>530407</v>
      </c>
      <c r="C1201" s="209" t="s">
        <v>446</v>
      </c>
      <c r="D1201" s="209" t="s">
        <v>463</v>
      </c>
    </row>
    <row r="1202" spans="1:4">
      <c r="A1202" s="209" t="s">
        <v>2241</v>
      </c>
      <c r="B1202" s="209">
        <v>531155</v>
      </c>
      <c r="C1202" s="209" t="s">
        <v>446</v>
      </c>
      <c r="D1202" s="209" t="s">
        <v>484</v>
      </c>
    </row>
    <row r="1203" spans="1:4">
      <c r="A1203" s="209" t="s">
        <v>2242</v>
      </c>
      <c r="B1203" s="209">
        <v>539844</v>
      </c>
      <c r="C1203" s="209" t="s">
        <v>2243</v>
      </c>
      <c r="D1203" s="209" t="s">
        <v>612</v>
      </c>
    </row>
    <row r="1204" spans="1:4">
      <c r="A1204" s="209" t="s">
        <v>2244</v>
      </c>
      <c r="B1204" s="209">
        <v>540596</v>
      </c>
      <c r="C1204" s="209" t="s">
        <v>2245</v>
      </c>
      <c r="D1204" s="209" t="s">
        <v>484</v>
      </c>
    </row>
    <row r="1205" spans="1:4">
      <c r="A1205" s="209" t="s">
        <v>2246</v>
      </c>
      <c r="B1205" s="209">
        <v>533261</v>
      </c>
      <c r="C1205" s="209" t="s">
        <v>2247</v>
      </c>
      <c r="D1205" s="209" t="s">
        <v>449</v>
      </c>
    </row>
    <row r="1206" spans="1:4">
      <c r="A1206" s="209" t="s">
        <v>2248</v>
      </c>
      <c r="B1206" s="209">
        <v>530909</v>
      </c>
      <c r="C1206" s="209" t="s">
        <v>446</v>
      </c>
      <c r="D1206" s="209" t="s">
        <v>867</v>
      </c>
    </row>
    <row r="1207" spans="1:4">
      <c r="A1207" s="209" t="s">
        <v>2249</v>
      </c>
      <c r="B1207" s="209">
        <v>531502</v>
      </c>
      <c r="C1207" s="209" t="s">
        <v>446</v>
      </c>
      <c r="D1207" s="209" t="s">
        <v>867</v>
      </c>
    </row>
    <row r="1208" spans="1:4">
      <c r="A1208" s="209" t="s">
        <v>2250</v>
      </c>
      <c r="B1208" s="209">
        <v>531502</v>
      </c>
      <c r="C1208" s="209" t="s">
        <v>446</v>
      </c>
      <c r="D1208" s="209" t="s">
        <v>867</v>
      </c>
    </row>
    <row r="1209" spans="1:4">
      <c r="A1209" s="209" t="s">
        <v>2251</v>
      </c>
      <c r="B1209" s="209">
        <v>500133</v>
      </c>
      <c r="C1209" s="209" t="s">
        <v>2252</v>
      </c>
      <c r="D1209" s="209" t="s">
        <v>631</v>
      </c>
    </row>
    <row r="1210" spans="1:4">
      <c r="A1210" s="209" t="s">
        <v>2253</v>
      </c>
      <c r="B1210" s="209">
        <v>500133</v>
      </c>
      <c r="C1210" s="209" t="s">
        <v>2254</v>
      </c>
      <c r="D1210" s="209" t="s">
        <v>631</v>
      </c>
    </row>
    <row r="1211" spans="1:4">
      <c r="A1211" s="209" t="s">
        <v>2255</v>
      </c>
      <c r="B1211" s="209">
        <v>540455</v>
      </c>
      <c r="C1211" s="209" t="s">
        <v>446</v>
      </c>
      <c r="D1211" s="209" t="s">
        <v>429</v>
      </c>
    </row>
    <row r="1212" spans="1:4">
      <c r="A1212" s="209" t="s">
        <v>2256</v>
      </c>
      <c r="B1212" s="209">
        <v>511716</v>
      </c>
      <c r="C1212" s="209" t="s">
        <v>446</v>
      </c>
      <c r="D1212" s="209" t="s">
        <v>463</v>
      </c>
    </row>
    <row r="1213" spans="1:4">
      <c r="A1213" s="209" t="s">
        <v>2257</v>
      </c>
      <c r="B1213" s="209">
        <v>500495</v>
      </c>
      <c r="C1213" s="209" t="s">
        <v>2258</v>
      </c>
      <c r="D1213" s="209" t="s">
        <v>524</v>
      </c>
    </row>
    <row r="1214" spans="1:4">
      <c r="A1214" s="209" t="s">
        <v>2259</v>
      </c>
      <c r="B1214" s="209">
        <v>531259</v>
      </c>
      <c r="C1214" s="209" t="s">
        <v>446</v>
      </c>
      <c r="D1214" s="209" t="s">
        <v>2048</v>
      </c>
    </row>
    <row r="1215" spans="1:4">
      <c r="A1215" s="209" t="s">
        <v>2260</v>
      </c>
      <c r="B1215" s="209">
        <v>514118</v>
      </c>
      <c r="C1215" s="209" t="s">
        <v>446</v>
      </c>
      <c r="D1215" s="209" t="s">
        <v>461</v>
      </c>
    </row>
    <row r="1216" spans="1:4">
      <c r="A1216" s="209" t="s">
        <v>2261</v>
      </c>
      <c r="B1216" s="209">
        <v>514118</v>
      </c>
      <c r="C1216" s="209" t="s">
        <v>446</v>
      </c>
      <c r="D1216" s="209" t="s">
        <v>461</v>
      </c>
    </row>
    <row r="1217" spans="1:4">
      <c r="A1217" s="209" t="s">
        <v>2262</v>
      </c>
      <c r="B1217" s="209">
        <v>532787</v>
      </c>
      <c r="C1217" s="209" t="s">
        <v>2263</v>
      </c>
      <c r="D1217" s="209" t="s">
        <v>2264</v>
      </c>
    </row>
    <row r="1218" spans="1:4">
      <c r="A1218" s="209" t="s">
        <v>2265</v>
      </c>
      <c r="B1218" s="209">
        <v>533149</v>
      </c>
      <c r="C1218" s="209" t="s">
        <v>446</v>
      </c>
      <c r="D1218" s="209" t="s">
        <v>429</v>
      </c>
    </row>
    <row r="1219" spans="1:4">
      <c r="A1219" s="209" t="s">
        <v>2266</v>
      </c>
      <c r="B1219" s="209">
        <v>533704</v>
      </c>
      <c r="C1219" s="209" t="s">
        <v>2267</v>
      </c>
      <c r="D1219" s="209" t="s">
        <v>1693</v>
      </c>
    </row>
    <row r="1220" spans="1:4">
      <c r="A1220" s="209" t="s">
        <v>2268</v>
      </c>
      <c r="B1220" s="209">
        <v>500135</v>
      </c>
      <c r="C1220" s="209" t="s">
        <v>2269</v>
      </c>
      <c r="D1220" s="209" t="s">
        <v>641</v>
      </c>
    </row>
    <row r="1221" spans="1:4">
      <c r="A1221" s="209" t="s">
        <v>2270</v>
      </c>
      <c r="B1221" s="209">
        <v>534927</v>
      </c>
      <c r="C1221" s="209" t="s">
        <v>446</v>
      </c>
      <c r="D1221" s="209" t="s">
        <v>644</v>
      </c>
    </row>
    <row r="1222" spans="1:4">
      <c r="A1222" s="209" t="s">
        <v>2271</v>
      </c>
      <c r="B1222" s="209">
        <v>500136</v>
      </c>
      <c r="C1222" s="209" t="s">
        <v>2272</v>
      </c>
      <c r="D1222" s="209" t="s">
        <v>494</v>
      </c>
    </row>
    <row r="1223" spans="1:4">
      <c r="A1223" s="209" t="s">
        <v>2273</v>
      </c>
      <c r="B1223" s="209">
        <v>537707</v>
      </c>
      <c r="C1223" s="209" t="s">
        <v>446</v>
      </c>
      <c r="D1223" s="209" t="s">
        <v>532</v>
      </c>
    </row>
    <row r="1224" spans="1:4">
      <c r="A1224" s="209" t="s">
        <v>2274</v>
      </c>
      <c r="B1224" s="209">
        <v>521137</v>
      </c>
      <c r="C1224" s="209" t="s">
        <v>446</v>
      </c>
      <c r="D1224" s="209" t="s">
        <v>461</v>
      </c>
    </row>
    <row r="1225" spans="1:4">
      <c r="A1225" s="209" t="s">
        <v>2275</v>
      </c>
      <c r="B1225" s="209">
        <v>530929</v>
      </c>
      <c r="C1225" s="209" t="s">
        <v>446</v>
      </c>
      <c r="D1225" s="209" t="s">
        <v>468</v>
      </c>
    </row>
    <row r="1226" spans="1:4">
      <c r="A1226" s="209" t="s">
        <v>2276</v>
      </c>
      <c r="B1226" s="209">
        <v>532823</v>
      </c>
      <c r="C1226" s="209" t="s">
        <v>2277</v>
      </c>
      <c r="D1226" s="209" t="s">
        <v>723</v>
      </c>
    </row>
    <row r="1227" spans="1:4">
      <c r="A1227" s="209" t="s">
        <v>2278</v>
      </c>
      <c r="B1227" s="209" t="s">
        <v>446</v>
      </c>
      <c r="C1227" s="209" t="s">
        <v>2279</v>
      </c>
      <c r="D1227" s="209" t="s">
        <v>457</v>
      </c>
    </row>
    <row r="1228" spans="1:4">
      <c r="A1228" s="209" t="s">
        <v>2280</v>
      </c>
      <c r="B1228" s="209">
        <v>533109</v>
      </c>
      <c r="C1228" s="209" t="s">
        <v>2281</v>
      </c>
      <c r="D1228" s="209" t="s">
        <v>543</v>
      </c>
    </row>
    <row r="1229" spans="1:4">
      <c r="A1229" s="209" t="s">
        <v>2282</v>
      </c>
      <c r="B1229" s="209">
        <v>521014</v>
      </c>
      <c r="C1229" s="209" t="s">
        <v>446</v>
      </c>
      <c r="D1229" s="209" t="s">
        <v>461</v>
      </c>
    </row>
    <row r="1230" spans="1:4">
      <c r="A1230" s="209" t="s">
        <v>2283</v>
      </c>
      <c r="B1230" s="209" t="s">
        <v>446</v>
      </c>
      <c r="C1230" s="209" t="s">
        <v>2284</v>
      </c>
      <c r="D1230" s="209" t="s">
        <v>461</v>
      </c>
    </row>
    <row r="1231" spans="1:4">
      <c r="A1231" s="209" t="s">
        <v>2285</v>
      </c>
      <c r="B1231" s="209">
        <v>542668</v>
      </c>
      <c r="C1231" s="209" t="s">
        <v>2286</v>
      </c>
      <c r="D1231" s="209" t="s">
        <v>867</v>
      </c>
    </row>
    <row r="1232" spans="1:4">
      <c r="A1232" s="209" t="s">
        <v>2287</v>
      </c>
      <c r="B1232" s="209">
        <v>531508</v>
      </c>
      <c r="C1232" s="209" t="s">
        <v>2288</v>
      </c>
      <c r="D1232" s="209" t="s">
        <v>992</v>
      </c>
    </row>
    <row r="1233" spans="1:4">
      <c r="A1233" s="209" t="s">
        <v>2289</v>
      </c>
      <c r="B1233" s="209">
        <v>531508</v>
      </c>
      <c r="C1233" s="209" t="s">
        <v>2288</v>
      </c>
      <c r="D1233" s="209" t="s">
        <v>992</v>
      </c>
    </row>
    <row r="1234" spans="1:4">
      <c r="A1234" s="209" t="s">
        <v>2290</v>
      </c>
      <c r="B1234" s="209">
        <v>508906</v>
      </c>
      <c r="C1234" s="209" t="s">
        <v>2291</v>
      </c>
      <c r="D1234" s="209" t="s">
        <v>459</v>
      </c>
    </row>
    <row r="1235" spans="1:4">
      <c r="A1235" s="209" t="s">
        <v>2292</v>
      </c>
      <c r="B1235" s="209">
        <v>532684</v>
      </c>
      <c r="C1235" s="209" t="s">
        <v>2293</v>
      </c>
      <c r="D1235" s="209" t="s">
        <v>1365</v>
      </c>
    </row>
    <row r="1236" spans="1:4">
      <c r="A1236" s="209" t="s">
        <v>2294</v>
      </c>
      <c r="B1236" s="209">
        <v>524790</v>
      </c>
      <c r="C1236" s="209" t="s">
        <v>446</v>
      </c>
      <c r="D1236" s="209" t="s">
        <v>484</v>
      </c>
    </row>
    <row r="1237" spans="1:4">
      <c r="A1237" s="209" t="s">
        <v>2295</v>
      </c>
      <c r="B1237" s="209">
        <v>514060</v>
      </c>
      <c r="C1237" s="209" t="s">
        <v>446</v>
      </c>
      <c r="D1237" s="209" t="s">
        <v>461</v>
      </c>
    </row>
    <row r="1238" spans="1:4">
      <c r="A1238" s="209" t="s">
        <v>2296</v>
      </c>
      <c r="B1238" s="209">
        <v>514358</v>
      </c>
      <c r="C1238" s="209" t="s">
        <v>446</v>
      </c>
      <c r="D1238" s="209" t="s">
        <v>461</v>
      </c>
    </row>
    <row r="1239" spans="1:4">
      <c r="A1239" s="209" t="s">
        <v>2297</v>
      </c>
      <c r="B1239" s="209">
        <v>532511</v>
      </c>
      <c r="C1239" s="209" t="s">
        <v>2298</v>
      </c>
      <c r="D1239" s="209" t="s">
        <v>590</v>
      </c>
    </row>
    <row r="1240" spans="1:4">
      <c r="A1240" s="209" t="s">
        <v>2299</v>
      </c>
      <c r="B1240" s="209">
        <v>500650</v>
      </c>
      <c r="C1240" s="209" t="s">
        <v>2300</v>
      </c>
      <c r="D1240" s="209" t="s">
        <v>606</v>
      </c>
    </row>
    <row r="1241" spans="1:4">
      <c r="A1241" s="209" t="s">
        <v>2301</v>
      </c>
      <c r="B1241" s="209">
        <v>533090</v>
      </c>
      <c r="C1241" s="209" t="s">
        <v>2302</v>
      </c>
      <c r="D1241" s="209" t="s">
        <v>776</v>
      </c>
    </row>
    <row r="1242" spans="1:4">
      <c r="A1242" s="209" t="s">
        <v>2303</v>
      </c>
      <c r="B1242" s="209">
        <v>500086</v>
      </c>
      <c r="C1242" s="209" t="s">
        <v>2304</v>
      </c>
      <c r="D1242" s="209" t="s">
        <v>801</v>
      </c>
    </row>
    <row r="1243" spans="1:4">
      <c r="A1243" s="209" t="s">
        <v>2305</v>
      </c>
      <c r="B1243" s="209" t="s">
        <v>446</v>
      </c>
      <c r="C1243" s="209" t="s">
        <v>2306</v>
      </c>
      <c r="D1243" s="209" t="s">
        <v>801</v>
      </c>
    </row>
    <row r="1244" spans="1:4">
      <c r="A1244" s="209" t="s">
        <v>2307</v>
      </c>
      <c r="B1244" s="209">
        <v>530571</v>
      </c>
      <c r="C1244" s="209" t="s">
        <v>446</v>
      </c>
      <c r="D1244" s="209" t="s">
        <v>867</v>
      </c>
    </row>
    <row r="1245" spans="1:4">
      <c r="A1245" s="209" t="s">
        <v>2308</v>
      </c>
      <c r="B1245" s="209">
        <v>526614</v>
      </c>
      <c r="C1245" s="209" t="s">
        <v>446</v>
      </c>
      <c r="D1245" s="209" t="s">
        <v>1365</v>
      </c>
    </row>
    <row r="1246" spans="1:4">
      <c r="A1246" s="209" t="s">
        <v>2309</v>
      </c>
      <c r="B1246" s="209">
        <v>539552</v>
      </c>
      <c r="C1246" s="209" t="s">
        <v>446</v>
      </c>
      <c r="D1246" s="209" t="s">
        <v>463</v>
      </c>
    </row>
    <row r="1247" spans="1:4">
      <c r="A1247" s="209" t="s">
        <v>2310</v>
      </c>
      <c r="B1247" s="209">
        <v>532656</v>
      </c>
      <c r="C1247" s="209" t="s">
        <v>446</v>
      </c>
      <c r="D1247" s="209" t="s">
        <v>478</v>
      </c>
    </row>
    <row r="1248" spans="1:4">
      <c r="A1248" s="209" t="s">
        <v>2311</v>
      </c>
      <c r="B1248" s="209">
        <v>514474</v>
      </c>
      <c r="C1248" s="209" t="s">
        <v>446</v>
      </c>
      <c r="D1248" s="209" t="s">
        <v>461</v>
      </c>
    </row>
    <row r="1249" spans="1:4">
      <c r="A1249" s="209" t="s">
        <v>2312</v>
      </c>
      <c r="B1249" s="209">
        <v>530117</v>
      </c>
      <c r="C1249" s="209" t="s">
        <v>2313</v>
      </c>
      <c r="D1249" s="209" t="s">
        <v>606</v>
      </c>
    </row>
    <row r="1250" spans="1:4">
      <c r="A1250" s="209" t="s">
        <v>2314</v>
      </c>
      <c r="B1250" s="209">
        <v>530079</v>
      </c>
      <c r="C1250" s="209" t="s">
        <v>446</v>
      </c>
      <c r="D1250" s="209" t="s">
        <v>461</v>
      </c>
    </row>
    <row r="1251" spans="1:4">
      <c r="A1251" s="209" t="s">
        <v>2315</v>
      </c>
      <c r="B1251" s="209">
        <v>532666</v>
      </c>
      <c r="C1251" s="209" t="s">
        <v>2316</v>
      </c>
      <c r="D1251" s="209" t="s">
        <v>432</v>
      </c>
    </row>
    <row r="1252" spans="1:4">
      <c r="A1252" s="209" t="s">
        <v>2317</v>
      </c>
      <c r="B1252" s="209">
        <v>531599</v>
      </c>
      <c r="C1252" s="209" t="s">
        <v>383</v>
      </c>
      <c r="D1252" s="209" t="s">
        <v>484</v>
      </c>
    </row>
    <row r="1253" spans="1:4">
      <c r="A1253" s="209" t="s">
        <v>2318</v>
      </c>
      <c r="B1253" s="209">
        <v>505744</v>
      </c>
      <c r="C1253" s="209" t="s">
        <v>2319</v>
      </c>
      <c r="D1253" s="209" t="s">
        <v>801</v>
      </c>
    </row>
    <row r="1254" spans="1:4">
      <c r="A1254" s="209" t="s">
        <v>2320</v>
      </c>
      <c r="B1254" s="209">
        <v>505744</v>
      </c>
      <c r="C1254" s="209" t="s">
        <v>2319</v>
      </c>
      <c r="D1254" s="209" t="s">
        <v>801</v>
      </c>
    </row>
    <row r="1255" spans="1:4">
      <c r="A1255" s="209" t="s">
        <v>2321</v>
      </c>
      <c r="B1255" s="209" t="s">
        <v>446</v>
      </c>
      <c r="C1255" s="209" t="s">
        <v>2322</v>
      </c>
      <c r="D1255" s="209" t="s">
        <v>457</v>
      </c>
    </row>
    <row r="1256" spans="1:4">
      <c r="A1256" s="209" t="s">
        <v>2323</v>
      </c>
      <c r="B1256" s="209">
        <v>526689</v>
      </c>
      <c r="C1256" s="209" t="s">
        <v>446</v>
      </c>
      <c r="D1256" s="209" t="s">
        <v>566</v>
      </c>
    </row>
    <row r="1257" spans="1:4">
      <c r="A1257" s="209" t="s">
        <v>2324</v>
      </c>
      <c r="B1257" s="209">
        <v>500141</v>
      </c>
      <c r="C1257" s="209" t="s">
        <v>446</v>
      </c>
      <c r="D1257" s="209" t="s">
        <v>478</v>
      </c>
    </row>
    <row r="1258" spans="1:4">
      <c r="A1258" s="209" t="s">
        <v>2325</v>
      </c>
      <c r="B1258" s="209">
        <v>590024</v>
      </c>
      <c r="C1258" s="209" t="s">
        <v>2326</v>
      </c>
      <c r="D1258" s="209" t="s">
        <v>954</v>
      </c>
    </row>
    <row r="1259" spans="1:4">
      <c r="A1259" s="209" t="s">
        <v>2327</v>
      </c>
      <c r="B1259" s="209">
        <v>533896</v>
      </c>
      <c r="C1259" s="209" t="s">
        <v>446</v>
      </c>
      <c r="D1259" s="209" t="s">
        <v>484</v>
      </c>
    </row>
    <row r="1260" spans="1:4">
      <c r="A1260" s="209" t="s">
        <v>2328</v>
      </c>
      <c r="B1260" s="209">
        <v>500142</v>
      </c>
      <c r="C1260" s="209" t="s">
        <v>446</v>
      </c>
      <c r="D1260" s="209" t="s">
        <v>463</v>
      </c>
    </row>
    <row r="1261" spans="1:4">
      <c r="A1261" s="209" t="s">
        <v>2329</v>
      </c>
      <c r="B1261" s="209">
        <v>507910</v>
      </c>
      <c r="C1261" s="209" t="s">
        <v>446</v>
      </c>
      <c r="D1261" s="209" t="s">
        <v>566</v>
      </c>
    </row>
    <row r="1262" spans="1:4">
      <c r="A1262" s="209" t="s">
        <v>2330</v>
      </c>
      <c r="B1262" s="209">
        <v>507910</v>
      </c>
      <c r="C1262" s="209" t="s">
        <v>446</v>
      </c>
      <c r="D1262" s="209" t="s">
        <v>566</v>
      </c>
    </row>
    <row r="1263" spans="1:4">
      <c r="A1263" s="209" t="s">
        <v>2331</v>
      </c>
      <c r="B1263" s="209">
        <v>532768</v>
      </c>
      <c r="C1263" s="209" t="s">
        <v>2332</v>
      </c>
      <c r="D1263" s="209" t="s">
        <v>801</v>
      </c>
    </row>
    <row r="1264" spans="1:4">
      <c r="A1264" s="209" t="s">
        <v>2333</v>
      </c>
      <c r="B1264" s="209">
        <v>526227</v>
      </c>
      <c r="C1264" s="209" t="s">
        <v>2334</v>
      </c>
      <c r="D1264" s="209" t="s">
        <v>461</v>
      </c>
    </row>
    <row r="1265" spans="1:4">
      <c r="A1265" s="209" t="s">
        <v>2335</v>
      </c>
      <c r="B1265" s="209">
        <v>532022</v>
      </c>
      <c r="C1265" s="209" t="s">
        <v>446</v>
      </c>
      <c r="D1265" s="209" t="s">
        <v>461</v>
      </c>
    </row>
    <row r="1266" spans="1:4">
      <c r="A1266" s="209" t="s">
        <v>2336</v>
      </c>
      <c r="B1266" s="209">
        <v>526227</v>
      </c>
      <c r="C1266" s="209" t="s">
        <v>2334</v>
      </c>
      <c r="D1266" s="209" t="s">
        <v>461</v>
      </c>
    </row>
    <row r="1267" spans="1:4">
      <c r="A1267" s="209" t="s">
        <v>2337</v>
      </c>
      <c r="B1267" s="209">
        <v>539098</v>
      </c>
      <c r="C1267" s="209" t="s">
        <v>446</v>
      </c>
      <c r="D1267" s="209" t="s">
        <v>471</v>
      </c>
    </row>
    <row r="1268" spans="1:4">
      <c r="A1268" s="209" t="s">
        <v>2338</v>
      </c>
      <c r="B1268" s="209">
        <v>541557</v>
      </c>
      <c r="C1268" s="209" t="s">
        <v>2339</v>
      </c>
      <c r="D1268" s="209" t="s">
        <v>606</v>
      </c>
    </row>
    <row r="1269" spans="1:4">
      <c r="A1269" s="209" t="s">
        <v>2340</v>
      </c>
      <c r="B1269" s="209">
        <v>517264</v>
      </c>
      <c r="C1269" s="209" t="s">
        <v>2341</v>
      </c>
      <c r="D1269" s="209" t="s">
        <v>988</v>
      </c>
    </row>
    <row r="1270" spans="1:4">
      <c r="A1270" s="209" t="s">
        <v>2342</v>
      </c>
      <c r="B1270" s="209">
        <v>533333</v>
      </c>
      <c r="C1270" s="209" t="s">
        <v>2343</v>
      </c>
      <c r="D1270" s="209" t="s">
        <v>606</v>
      </c>
    </row>
    <row r="1271" spans="1:4">
      <c r="A1271" s="209" t="s">
        <v>2344</v>
      </c>
      <c r="B1271" s="209">
        <v>508954</v>
      </c>
      <c r="C1271" s="209" t="s">
        <v>446</v>
      </c>
      <c r="D1271" s="209" t="s">
        <v>463</v>
      </c>
    </row>
    <row r="1272" spans="1:4">
      <c r="A1272" s="209" t="s">
        <v>2345</v>
      </c>
      <c r="B1272" s="209">
        <v>500144</v>
      </c>
      <c r="C1272" s="209" t="s">
        <v>2346</v>
      </c>
      <c r="D1272" s="209" t="s">
        <v>744</v>
      </c>
    </row>
    <row r="1273" spans="1:4">
      <c r="A1273" s="209" t="s">
        <v>2347</v>
      </c>
      <c r="B1273" s="209">
        <v>500940</v>
      </c>
      <c r="C1273" s="209" t="s">
        <v>2348</v>
      </c>
      <c r="D1273" s="209" t="s">
        <v>566</v>
      </c>
    </row>
    <row r="1274" spans="1:4">
      <c r="A1274" s="209" t="s">
        <v>2349</v>
      </c>
      <c r="B1274" s="209">
        <v>511122</v>
      </c>
      <c r="C1274" s="209" t="s">
        <v>446</v>
      </c>
      <c r="D1274" s="209" t="s">
        <v>463</v>
      </c>
    </row>
    <row r="1275" spans="1:4">
      <c r="A1275" s="209" t="s">
        <v>2350</v>
      </c>
      <c r="B1275" s="209">
        <v>511122</v>
      </c>
      <c r="C1275" s="209" t="s">
        <v>446</v>
      </c>
      <c r="D1275" s="209" t="s">
        <v>463</v>
      </c>
    </row>
    <row r="1276" spans="1:4">
      <c r="A1276" s="209" t="s">
        <v>2351</v>
      </c>
      <c r="B1276" s="209">
        <v>532379</v>
      </c>
      <c r="C1276" s="209" t="s">
        <v>446</v>
      </c>
      <c r="D1276" s="209" t="s">
        <v>539</v>
      </c>
    </row>
    <row r="1277" spans="1:4">
      <c r="A1277" s="209" t="s">
        <v>2352</v>
      </c>
      <c r="B1277" s="209">
        <v>532809</v>
      </c>
      <c r="C1277" s="209" t="s">
        <v>2353</v>
      </c>
      <c r="D1277" s="209" t="s">
        <v>776</v>
      </c>
    </row>
    <row r="1278" spans="1:4">
      <c r="A1278" s="209" t="s">
        <v>2354</v>
      </c>
      <c r="B1278" s="209">
        <v>524743</v>
      </c>
      <c r="C1278" s="209" t="s">
        <v>446</v>
      </c>
      <c r="D1278" s="209" t="s">
        <v>494</v>
      </c>
    </row>
    <row r="1279" spans="1:4">
      <c r="A1279" s="209" t="s">
        <v>2355</v>
      </c>
      <c r="B1279" s="209" t="s">
        <v>446</v>
      </c>
      <c r="C1279" s="209" t="s">
        <v>2356</v>
      </c>
      <c r="D1279" s="209" t="s">
        <v>457</v>
      </c>
    </row>
    <row r="1280" spans="1:4">
      <c r="A1280" s="209" t="s">
        <v>2357</v>
      </c>
      <c r="B1280" s="209">
        <v>530885</v>
      </c>
      <c r="C1280" s="209" t="s">
        <v>446</v>
      </c>
      <c r="D1280" s="209" t="s">
        <v>432</v>
      </c>
    </row>
    <row r="1281" spans="1:4">
      <c r="A1281" s="209" t="s">
        <v>2358</v>
      </c>
      <c r="B1281" s="209">
        <v>536751</v>
      </c>
      <c r="C1281" s="209" t="s">
        <v>446</v>
      </c>
      <c r="D1281" s="209" t="s">
        <v>429</v>
      </c>
    </row>
    <row r="1282" spans="1:4">
      <c r="A1282" s="209" t="s">
        <v>2359</v>
      </c>
      <c r="B1282" s="209">
        <v>523672</v>
      </c>
      <c r="C1282" s="209" t="s">
        <v>446</v>
      </c>
      <c r="D1282" s="209" t="s">
        <v>644</v>
      </c>
    </row>
    <row r="1283" spans="1:4">
      <c r="A1283" s="209" t="s">
        <v>2360</v>
      </c>
      <c r="B1283" s="209">
        <v>533638</v>
      </c>
      <c r="C1283" s="209" t="s">
        <v>2361</v>
      </c>
      <c r="D1283" s="209" t="s">
        <v>566</v>
      </c>
    </row>
    <row r="1284" spans="1:4">
      <c r="A1284" s="209" t="s">
        <v>2362</v>
      </c>
      <c r="B1284" s="209">
        <v>540267</v>
      </c>
      <c r="C1284" s="209" t="s">
        <v>446</v>
      </c>
      <c r="D1284" s="209" t="s">
        <v>468</v>
      </c>
    </row>
    <row r="1285" spans="1:4">
      <c r="A1285" s="209" t="s">
        <v>2363</v>
      </c>
      <c r="B1285" s="209">
        <v>530705</v>
      </c>
      <c r="C1285" s="209" t="s">
        <v>446</v>
      </c>
      <c r="D1285" s="209" t="s">
        <v>461</v>
      </c>
    </row>
    <row r="1286" spans="1:4">
      <c r="A1286" s="209" t="s">
        <v>2364</v>
      </c>
      <c r="B1286" s="209">
        <v>532518</v>
      </c>
      <c r="C1286" s="209" t="s">
        <v>446</v>
      </c>
      <c r="D1286" s="209" t="s">
        <v>466</v>
      </c>
    </row>
    <row r="1287" spans="1:4">
      <c r="A1287" s="209" t="s">
        <v>2365</v>
      </c>
      <c r="B1287" s="209">
        <v>522017</v>
      </c>
      <c r="C1287" s="209" t="s">
        <v>446</v>
      </c>
      <c r="D1287" s="209" t="s">
        <v>744</v>
      </c>
    </row>
    <row r="1288" spans="1:4">
      <c r="A1288" s="209" t="s">
        <v>2366</v>
      </c>
      <c r="B1288" s="209">
        <v>534757</v>
      </c>
      <c r="C1288" s="209" t="s">
        <v>446</v>
      </c>
      <c r="D1288" s="209" t="s">
        <v>463</v>
      </c>
    </row>
    <row r="1289" spans="1:4">
      <c r="A1289" s="209" t="s">
        <v>2367</v>
      </c>
      <c r="B1289" s="209" t="s">
        <v>446</v>
      </c>
      <c r="C1289" s="209" t="s">
        <v>2368</v>
      </c>
      <c r="D1289" s="209" t="s">
        <v>457</v>
      </c>
    </row>
    <row r="1290" spans="1:4">
      <c r="A1290" s="209" t="s">
        <v>2369</v>
      </c>
      <c r="B1290" s="209">
        <v>540945</v>
      </c>
      <c r="C1290" s="209" t="s">
        <v>446</v>
      </c>
      <c r="D1290" s="209" t="s">
        <v>530</v>
      </c>
    </row>
    <row r="1291" spans="1:4">
      <c r="A1291" s="209" t="s">
        <v>2370</v>
      </c>
      <c r="B1291" s="209">
        <v>503831</v>
      </c>
      <c r="C1291" s="209" t="s">
        <v>446</v>
      </c>
      <c r="D1291" s="209" t="s">
        <v>647</v>
      </c>
    </row>
    <row r="1292" spans="1:4">
      <c r="A1292" s="209" t="s">
        <v>2371</v>
      </c>
      <c r="B1292" s="209">
        <v>507552</v>
      </c>
      <c r="C1292" s="209" t="s">
        <v>446</v>
      </c>
      <c r="D1292" s="209" t="s">
        <v>526</v>
      </c>
    </row>
    <row r="1293" spans="1:4">
      <c r="A1293" s="209" t="s">
        <v>2372</v>
      </c>
      <c r="B1293" s="209">
        <v>502865</v>
      </c>
      <c r="C1293" s="209" t="s">
        <v>446</v>
      </c>
      <c r="D1293" s="209" t="s">
        <v>454</v>
      </c>
    </row>
    <row r="1294" spans="1:4">
      <c r="A1294" s="209" t="s">
        <v>2373</v>
      </c>
      <c r="B1294" s="209">
        <v>500033</v>
      </c>
      <c r="C1294" s="209" t="s">
        <v>446</v>
      </c>
      <c r="D1294" s="209" t="s">
        <v>2374</v>
      </c>
    </row>
    <row r="1295" spans="1:4">
      <c r="A1295" s="209" t="s">
        <v>2375</v>
      </c>
      <c r="B1295" s="209">
        <v>532843</v>
      </c>
      <c r="C1295" s="209" t="s">
        <v>2376</v>
      </c>
      <c r="D1295" s="209" t="s">
        <v>916</v>
      </c>
    </row>
    <row r="1296" spans="1:4">
      <c r="A1296" s="209" t="s">
        <v>2377</v>
      </c>
      <c r="B1296" s="209">
        <v>523696</v>
      </c>
      <c r="C1296" s="209" t="s">
        <v>446</v>
      </c>
      <c r="D1296" s="209" t="s">
        <v>635</v>
      </c>
    </row>
    <row r="1297" spans="1:4">
      <c r="A1297" s="209" t="s">
        <v>2378</v>
      </c>
      <c r="B1297" s="209">
        <v>530213</v>
      </c>
      <c r="C1297" s="209" t="s">
        <v>446</v>
      </c>
      <c r="D1297" s="209" t="s">
        <v>468</v>
      </c>
    </row>
    <row r="1298" spans="1:4">
      <c r="A1298" s="209" t="s">
        <v>2379</v>
      </c>
      <c r="B1298" s="209">
        <v>500150</v>
      </c>
      <c r="C1298" s="209" t="s">
        <v>2380</v>
      </c>
      <c r="D1298" s="209" t="s">
        <v>494</v>
      </c>
    </row>
    <row r="1299" spans="1:4">
      <c r="A1299" s="209" t="s">
        <v>2381</v>
      </c>
      <c r="B1299" s="209">
        <v>500150</v>
      </c>
      <c r="C1299" s="209" t="s">
        <v>2380</v>
      </c>
      <c r="D1299" s="209" t="s">
        <v>494</v>
      </c>
    </row>
    <row r="1300" spans="1:4">
      <c r="A1300" s="209" t="s">
        <v>2382</v>
      </c>
      <c r="B1300" s="209">
        <v>513579</v>
      </c>
      <c r="C1300" s="209" t="s">
        <v>446</v>
      </c>
      <c r="D1300" s="209" t="s">
        <v>1123</v>
      </c>
    </row>
    <row r="1301" spans="1:4">
      <c r="A1301" s="209" t="s">
        <v>2383</v>
      </c>
      <c r="B1301" s="209" t="s">
        <v>446</v>
      </c>
      <c r="C1301" s="209" t="s">
        <v>2384</v>
      </c>
      <c r="D1301" s="209" t="s">
        <v>457</v>
      </c>
    </row>
    <row r="1302" spans="1:4">
      <c r="A1302" s="209" t="s">
        <v>2385</v>
      </c>
      <c r="B1302" s="209">
        <v>532403</v>
      </c>
      <c r="C1302" s="209" t="s">
        <v>446</v>
      </c>
      <c r="D1302" s="209" t="s">
        <v>539</v>
      </c>
    </row>
    <row r="1303" spans="1:4">
      <c r="A1303" s="209" t="s">
        <v>2386</v>
      </c>
      <c r="B1303" s="209">
        <v>540190</v>
      </c>
      <c r="C1303" s="209" t="s">
        <v>446</v>
      </c>
      <c r="D1303" s="209" t="s">
        <v>468</v>
      </c>
    </row>
    <row r="1304" spans="1:4">
      <c r="A1304" s="209" t="s">
        <v>2387</v>
      </c>
      <c r="B1304" s="209">
        <v>539839</v>
      </c>
      <c r="C1304" s="209" t="s">
        <v>446</v>
      </c>
      <c r="D1304" s="209" t="s">
        <v>463</v>
      </c>
    </row>
    <row r="1305" spans="1:4">
      <c r="A1305" s="209" t="s">
        <v>2388</v>
      </c>
      <c r="B1305" s="209">
        <v>539032</v>
      </c>
      <c r="C1305" s="209" t="s">
        <v>2389</v>
      </c>
      <c r="D1305" s="209" t="s">
        <v>812</v>
      </c>
    </row>
    <row r="1306" spans="1:4">
      <c r="A1306" s="209" t="s">
        <v>2390</v>
      </c>
      <c r="B1306" s="209">
        <v>539730</v>
      </c>
      <c r="C1306" s="209" t="s">
        <v>446</v>
      </c>
      <c r="D1306" s="209" t="s">
        <v>484</v>
      </c>
    </row>
    <row r="1307" spans="1:4">
      <c r="A1307" s="209" t="s">
        <v>2391</v>
      </c>
      <c r="B1307" s="209">
        <v>530077</v>
      </c>
      <c r="C1307" s="209" t="s">
        <v>446</v>
      </c>
      <c r="D1307" s="209" t="s">
        <v>644</v>
      </c>
    </row>
    <row r="1308" spans="1:4">
      <c r="A1308" s="209" t="s">
        <v>2392</v>
      </c>
      <c r="B1308" s="209">
        <v>508980</v>
      </c>
      <c r="C1308" s="209" t="s">
        <v>446</v>
      </c>
      <c r="D1308" s="209" t="s">
        <v>867</v>
      </c>
    </row>
    <row r="1309" spans="1:4">
      <c r="A1309" s="209" t="s">
        <v>2393</v>
      </c>
      <c r="B1309" s="209">
        <v>522195</v>
      </c>
      <c r="C1309" s="209" t="s">
        <v>446</v>
      </c>
      <c r="D1309" s="209" t="s">
        <v>801</v>
      </c>
    </row>
    <row r="1310" spans="1:4">
      <c r="A1310" s="209" t="s">
        <v>2394</v>
      </c>
      <c r="B1310" s="209">
        <v>521167</v>
      </c>
      <c r="C1310" s="209" t="s">
        <v>2395</v>
      </c>
      <c r="D1310" s="209" t="s">
        <v>1002</v>
      </c>
    </row>
    <row r="1311" spans="1:4">
      <c r="A1311" s="209" t="s">
        <v>2396</v>
      </c>
      <c r="B1311" s="209">
        <v>532042</v>
      </c>
      <c r="C1311" s="209" t="s">
        <v>446</v>
      </c>
      <c r="D1311" s="209" t="s">
        <v>518</v>
      </c>
    </row>
    <row r="1312" spans="1:4">
      <c r="A1312" s="209" t="s">
        <v>2397</v>
      </c>
      <c r="B1312" s="209">
        <v>533213</v>
      </c>
      <c r="C1312" s="209" t="s">
        <v>446</v>
      </c>
      <c r="D1312" s="209" t="s">
        <v>429</v>
      </c>
    </row>
    <row r="1313" spans="1:4">
      <c r="A1313" s="209" t="s">
        <v>2398</v>
      </c>
      <c r="B1313" s="209">
        <v>538568</v>
      </c>
      <c r="C1313" s="209" t="s">
        <v>446</v>
      </c>
      <c r="D1313" s="209" t="s">
        <v>468</v>
      </c>
    </row>
    <row r="1314" spans="1:4">
      <c r="A1314" s="209" t="s">
        <v>2399</v>
      </c>
      <c r="B1314" s="209">
        <v>539169</v>
      </c>
      <c r="C1314" s="209" t="s">
        <v>446</v>
      </c>
      <c r="D1314" s="209" t="s">
        <v>432</v>
      </c>
    </row>
    <row r="1315" spans="1:4">
      <c r="A1315" s="209" t="s">
        <v>2400</v>
      </c>
      <c r="B1315" s="209">
        <v>533400</v>
      </c>
      <c r="C1315" s="209" t="s">
        <v>2401</v>
      </c>
      <c r="D1315" s="209" t="s">
        <v>506</v>
      </c>
    </row>
    <row r="1316" spans="1:4">
      <c r="A1316" s="209" t="s">
        <v>2402</v>
      </c>
      <c r="B1316" s="209">
        <v>523574</v>
      </c>
      <c r="C1316" s="209" t="s">
        <v>2403</v>
      </c>
      <c r="D1316" s="209" t="s">
        <v>615</v>
      </c>
    </row>
    <row r="1317" spans="1:4">
      <c r="A1317" s="209" t="s">
        <v>2402</v>
      </c>
      <c r="B1317" s="209">
        <v>570002</v>
      </c>
      <c r="C1317" s="209" t="s">
        <v>2404</v>
      </c>
      <c r="D1317" s="209" t="s">
        <v>615</v>
      </c>
    </row>
    <row r="1318" spans="1:4">
      <c r="A1318" s="209" t="s">
        <v>2405</v>
      </c>
      <c r="B1318" s="209">
        <v>536507</v>
      </c>
      <c r="C1318" s="209" t="s">
        <v>2406</v>
      </c>
      <c r="D1318" s="209" t="s">
        <v>615</v>
      </c>
    </row>
    <row r="1319" spans="1:4">
      <c r="A1319" s="209" t="s">
        <v>2407</v>
      </c>
      <c r="B1319" s="209">
        <v>533296</v>
      </c>
      <c r="C1319" s="209" t="s">
        <v>2408</v>
      </c>
      <c r="D1319" s="209" t="s">
        <v>615</v>
      </c>
    </row>
    <row r="1320" spans="1:4">
      <c r="A1320" s="209" t="s">
        <v>2409</v>
      </c>
      <c r="B1320" s="209">
        <v>540064</v>
      </c>
      <c r="C1320" s="209" t="s">
        <v>2410</v>
      </c>
      <c r="D1320" s="209" t="s">
        <v>615</v>
      </c>
    </row>
    <row r="1321" spans="1:4">
      <c r="A1321" s="209" t="s">
        <v>2411</v>
      </c>
      <c r="B1321" s="209">
        <v>540798</v>
      </c>
      <c r="C1321" s="209" t="s">
        <v>2412</v>
      </c>
      <c r="D1321" s="209" t="s">
        <v>767</v>
      </c>
    </row>
    <row r="1322" spans="1:4">
      <c r="A1322" s="209" t="s">
        <v>2413</v>
      </c>
      <c r="B1322" s="209">
        <v>523113</v>
      </c>
      <c r="C1322" s="209" t="s">
        <v>446</v>
      </c>
      <c r="D1322" s="209" t="s">
        <v>463</v>
      </c>
    </row>
    <row r="1323" spans="1:4">
      <c r="A1323" s="209" t="s">
        <v>2414</v>
      </c>
      <c r="B1323" s="209">
        <v>534063</v>
      </c>
      <c r="C1323" s="209" t="s">
        <v>446</v>
      </c>
      <c r="D1323" s="209" t="s">
        <v>429</v>
      </c>
    </row>
    <row r="1324" spans="1:4">
      <c r="A1324" s="209" t="s">
        <v>2415</v>
      </c>
      <c r="B1324" s="209">
        <v>504346</v>
      </c>
      <c r="C1324" s="209" t="s">
        <v>446</v>
      </c>
      <c r="D1324" s="209" t="s">
        <v>429</v>
      </c>
    </row>
    <row r="1325" spans="1:4">
      <c r="A1325" s="209" t="s">
        <v>2416</v>
      </c>
      <c r="B1325" s="209">
        <v>505250</v>
      </c>
      <c r="C1325" s="209" t="s">
        <v>446</v>
      </c>
      <c r="D1325" s="209" t="s">
        <v>454</v>
      </c>
    </row>
    <row r="1326" spans="1:4">
      <c r="A1326" s="209" t="s">
        <v>2417</v>
      </c>
      <c r="B1326" s="209">
        <v>540614</v>
      </c>
      <c r="C1326" s="209" t="s">
        <v>446</v>
      </c>
      <c r="D1326" s="209" t="s">
        <v>489</v>
      </c>
    </row>
    <row r="1327" spans="1:4">
      <c r="A1327" s="209" t="s">
        <v>2418</v>
      </c>
      <c r="B1327" s="209">
        <v>531758</v>
      </c>
      <c r="C1327" s="209" t="s">
        <v>446</v>
      </c>
      <c r="D1327" s="209" t="s">
        <v>463</v>
      </c>
    </row>
    <row r="1328" spans="1:4">
      <c r="A1328" s="209" t="s">
        <v>2419</v>
      </c>
      <c r="B1328" s="209">
        <v>513059</v>
      </c>
      <c r="C1328" s="209" t="s">
        <v>446</v>
      </c>
      <c r="D1328" s="209" t="s">
        <v>801</v>
      </c>
    </row>
    <row r="1329" spans="1:4">
      <c r="A1329" s="209" t="s">
        <v>2420</v>
      </c>
      <c r="B1329" s="209">
        <v>542666</v>
      </c>
      <c r="C1329" s="209" t="s">
        <v>2421</v>
      </c>
      <c r="D1329" s="209" t="s">
        <v>2422</v>
      </c>
    </row>
    <row r="1330" spans="1:4">
      <c r="A1330" s="209" t="s">
        <v>2423</v>
      </c>
      <c r="B1330" s="209">
        <v>505714</v>
      </c>
      <c r="C1330" s="209" t="s">
        <v>2424</v>
      </c>
      <c r="D1330" s="209" t="s">
        <v>801</v>
      </c>
    </row>
    <row r="1331" spans="1:4">
      <c r="A1331" s="209" t="s">
        <v>2425</v>
      </c>
      <c r="B1331" s="209">
        <v>505714</v>
      </c>
      <c r="C1331" s="209" t="s">
        <v>2424</v>
      </c>
      <c r="D1331" s="209" t="s">
        <v>801</v>
      </c>
    </row>
    <row r="1332" spans="1:4">
      <c r="A1332" s="209" t="s">
        <v>2426</v>
      </c>
      <c r="B1332" s="209">
        <v>524624</v>
      </c>
      <c r="C1332" s="209" t="s">
        <v>2427</v>
      </c>
      <c r="D1332" s="209" t="s">
        <v>2428</v>
      </c>
    </row>
    <row r="1333" spans="1:4">
      <c r="A1333" s="209" t="s">
        <v>2429</v>
      </c>
      <c r="B1333" s="209">
        <v>531196</v>
      </c>
      <c r="C1333" s="209" t="s">
        <v>446</v>
      </c>
      <c r="D1333" s="209" t="s">
        <v>468</v>
      </c>
    </row>
    <row r="1334" spans="1:4">
      <c r="A1334" s="209" t="s">
        <v>2430</v>
      </c>
      <c r="B1334" s="209">
        <v>531196</v>
      </c>
      <c r="C1334" s="209" t="s">
        <v>446</v>
      </c>
      <c r="D1334" s="209" t="s">
        <v>468</v>
      </c>
    </row>
    <row r="1335" spans="1:4">
      <c r="A1335" s="209" t="s">
        <v>2431</v>
      </c>
      <c r="B1335" s="209">
        <v>532155</v>
      </c>
      <c r="C1335" s="209" t="s">
        <v>2432</v>
      </c>
      <c r="D1335" s="209" t="s">
        <v>471</v>
      </c>
    </row>
    <row r="1336" spans="1:4">
      <c r="A1336" s="209" t="s">
        <v>2433</v>
      </c>
      <c r="B1336" s="209">
        <v>532155</v>
      </c>
      <c r="C1336" s="209" t="s">
        <v>2432</v>
      </c>
      <c r="D1336" s="209" t="s">
        <v>471</v>
      </c>
    </row>
    <row r="1337" spans="1:4">
      <c r="A1337" s="209" t="s">
        <v>2434</v>
      </c>
      <c r="B1337" s="209">
        <v>538609</v>
      </c>
      <c r="C1337" s="209" t="s">
        <v>446</v>
      </c>
      <c r="D1337" s="209" t="s">
        <v>429</v>
      </c>
    </row>
    <row r="1338" spans="1:4">
      <c r="A1338" s="209" t="s">
        <v>2435</v>
      </c>
      <c r="B1338" s="209">
        <v>505711</v>
      </c>
      <c r="C1338" s="209" t="s">
        <v>446</v>
      </c>
      <c r="D1338" s="209" t="s">
        <v>801</v>
      </c>
    </row>
    <row r="1339" spans="1:4">
      <c r="A1339" s="209" t="s">
        <v>2436</v>
      </c>
      <c r="B1339" s="209">
        <v>539228</v>
      </c>
      <c r="C1339" s="209" t="s">
        <v>446</v>
      </c>
      <c r="D1339" s="209" t="s">
        <v>2437</v>
      </c>
    </row>
    <row r="1340" spans="1:4">
      <c r="A1340" s="209" t="s">
        <v>2438</v>
      </c>
      <c r="B1340" s="209">
        <v>538881</v>
      </c>
      <c r="C1340" s="209" t="s">
        <v>446</v>
      </c>
      <c r="D1340" s="209" t="s">
        <v>463</v>
      </c>
    </row>
    <row r="1341" spans="1:4">
      <c r="A1341" s="209" t="s">
        <v>2439</v>
      </c>
      <c r="B1341" s="209">
        <v>504697</v>
      </c>
      <c r="C1341" s="209" t="s">
        <v>446</v>
      </c>
      <c r="D1341" s="209" t="s">
        <v>744</v>
      </c>
    </row>
    <row r="1342" spans="1:4">
      <c r="A1342" s="209" t="s">
        <v>2440</v>
      </c>
      <c r="B1342" s="209">
        <v>531911</v>
      </c>
      <c r="C1342" s="209" t="s">
        <v>446</v>
      </c>
      <c r="D1342" s="209" t="s">
        <v>454</v>
      </c>
    </row>
    <row r="1343" spans="1:4">
      <c r="A1343" s="209" t="s">
        <v>2441</v>
      </c>
      <c r="B1343" s="209">
        <v>526073</v>
      </c>
      <c r="C1343" s="209" t="s">
        <v>446</v>
      </c>
      <c r="D1343" s="209" t="s">
        <v>631</v>
      </c>
    </row>
    <row r="1344" spans="1:4">
      <c r="A1344" s="209" t="s">
        <v>2442</v>
      </c>
      <c r="B1344" s="209">
        <v>506186</v>
      </c>
      <c r="C1344" s="209" t="s">
        <v>446</v>
      </c>
      <c r="D1344" s="209" t="s">
        <v>449</v>
      </c>
    </row>
    <row r="1345" spans="1:4">
      <c r="A1345" s="209" t="s">
        <v>2443</v>
      </c>
      <c r="B1345" s="209">
        <v>540935</v>
      </c>
      <c r="C1345" s="209" t="s">
        <v>2444</v>
      </c>
      <c r="D1345" s="209" t="s">
        <v>606</v>
      </c>
    </row>
    <row r="1346" spans="1:4">
      <c r="A1346" s="209" t="s">
        <v>2445</v>
      </c>
      <c r="B1346" s="209">
        <v>533265</v>
      </c>
      <c r="C1346" s="209" t="s">
        <v>2446</v>
      </c>
      <c r="D1346" s="209" t="s">
        <v>478</v>
      </c>
    </row>
    <row r="1347" spans="1:4">
      <c r="A1347" s="209" t="s">
        <v>2447</v>
      </c>
      <c r="B1347" s="209">
        <v>532726</v>
      </c>
      <c r="C1347" s="209" t="s">
        <v>2448</v>
      </c>
      <c r="D1347" s="209" t="s">
        <v>478</v>
      </c>
    </row>
    <row r="1348" spans="1:4">
      <c r="A1348" s="209" t="s">
        <v>2449</v>
      </c>
      <c r="B1348" s="209">
        <v>531902</v>
      </c>
      <c r="C1348" s="209" t="s">
        <v>2450</v>
      </c>
      <c r="D1348" s="209" t="s">
        <v>532</v>
      </c>
    </row>
    <row r="1349" spans="1:4">
      <c r="A1349" s="209" t="s">
        <v>2451</v>
      </c>
      <c r="B1349" s="209">
        <v>532959</v>
      </c>
      <c r="C1349" s="209" t="s">
        <v>2452</v>
      </c>
      <c r="D1349" s="209" t="s">
        <v>844</v>
      </c>
    </row>
    <row r="1350" spans="1:4">
      <c r="A1350" s="209" t="s">
        <v>2453</v>
      </c>
      <c r="B1350" s="209">
        <v>513108</v>
      </c>
      <c r="C1350" s="209" t="s">
        <v>2454</v>
      </c>
      <c r="D1350" s="209" t="s">
        <v>769</v>
      </c>
    </row>
    <row r="1351" spans="1:4">
      <c r="A1351" s="209" t="s">
        <v>2455</v>
      </c>
      <c r="B1351" s="209">
        <v>500153</v>
      </c>
      <c r="C1351" s="209" t="s">
        <v>446</v>
      </c>
      <c r="D1351" s="209" t="s">
        <v>494</v>
      </c>
    </row>
    <row r="1352" spans="1:4">
      <c r="A1352" s="209" t="s">
        <v>2456</v>
      </c>
      <c r="B1352" s="209">
        <v>541703</v>
      </c>
      <c r="C1352" s="209" t="s">
        <v>446</v>
      </c>
      <c r="D1352" s="209" t="s">
        <v>447</v>
      </c>
    </row>
    <row r="1353" spans="1:4">
      <c r="A1353" s="209" t="s">
        <v>2457</v>
      </c>
      <c r="B1353" s="209">
        <v>541703</v>
      </c>
      <c r="C1353" s="209" t="s">
        <v>446</v>
      </c>
      <c r="D1353" s="209" t="s">
        <v>447</v>
      </c>
    </row>
    <row r="1354" spans="1:4">
      <c r="A1354" s="209" t="s">
        <v>2458</v>
      </c>
      <c r="B1354" s="209">
        <v>504397</v>
      </c>
      <c r="C1354" s="209" t="s">
        <v>446</v>
      </c>
      <c r="D1354" s="209" t="s">
        <v>867</v>
      </c>
    </row>
    <row r="1355" spans="1:4">
      <c r="A1355" s="209" t="s">
        <v>2459</v>
      </c>
      <c r="B1355" s="209">
        <v>526367</v>
      </c>
      <c r="C1355" s="209" t="s">
        <v>2460</v>
      </c>
      <c r="D1355" s="209" t="s">
        <v>532</v>
      </c>
    </row>
    <row r="1356" spans="1:4">
      <c r="A1356" s="209" t="s">
        <v>2461</v>
      </c>
      <c r="B1356" s="209">
        <v>514167</v>
      </c>
      <c r="C1356" s="209" t="s">
        <v>2462</v>
      </c>
      <c r="D1356" s="209" t="s">
        <v>867</v>
      </c>
    </row>
    <row r="1357" spans="1:4">
      <c r="A1357" s="209" t="s">
        <v>2463</v>
      </c>
      <c r="B1357" s="209" t="s">
        <v>446</v>
      </c>
      <c r="C1357" s="209" t="s">
        <v>2464</v>
      </c>
      <c r="D1357" s="209" t="s">
        <v>457</v>
      </c>
    </row>
    <row r="1358" spans="1:4">
      <c r="A1358" s="209" t="s">
        <v>2465</v>
      </c>
      <c r="B1358" s="209">
        <v>531813</v>
      </c>
      <c r="C1358" s="209" t="s">
        <v>446</v>
      </c>
      <c r="D1358" s="209" t="s">
        <v>440</v>
      </c>
    </row>
    <row r="1359" spans="1:4">
      <c r="A1359" s="209" t="s">
        <v>2466</v>
      </c>
      <c r="B1359" s="209">
        <v>531813</v>
      </c>
      <c r="C1359" s="209" t="s">
        <v>446</v>
      </c>
      <c r="D1359" s="209" t="s">
        <v>440</v>
      </c>
    </row>
    <row r="1360" spans="1:4">
      <c r="A1360" s="209" t="s">
        <v>2467</v>
      </c>
      <c r="B1360" s="209">
        <v>539680</v>
      </c>
      <c r="C1360" s="209" t="s">
        <v>446</v>
      </c>
      <c r="D1360" s="209" t="s">
        <v>484</v>
      </c>
    </row>
    <row r="1361" spans="1:4">
      <c r="A1361" s="209" t="s">
        <v>2468</v>
      </c>
      <c r="B1361" s="209">
        <v>540647</v>
      </c>
      <c r="C1361" s="209" t="s">
        <v>2469</v>
      </c>
      <c r="D1361" s="209" t="s">
        <v>466</v>
      </c>
    </row>
    <row r="1362" spans="1:4">
      <c r="A1362" s="209" t="s">
        <v>2470</v>
      </c>
      <c r="B1362" s="209">
        <v>521176</v>
      </c>
      <c r="C1362" s="209" t="s">
        <v>2471</v>
      </c>
      <c r="D1362" s="209" t="s">
        <v>461</v>
      </c>
    </row>
    <row r="1363" spans="1:4">
      <c r="A1363" s="209" t="s">
        <v>2472</v>
      </c>
      <c r="B1363" s="209">
        <v>512443</v>
      </c>
      <c r="C1363" s="209" t="s">
        <v>446</v>
      </c>
      <c r="D1363" s="209" t="s">
        <v>468</v>
      </c>
    </row>
    <row r="1364" spans="1:4">
      <c r="A1364" s="209" t="s">
        <v>2473</v>
      </c>
      <c r="B1364" s="209">
        <v>539492</v>
      </c>
      <c r="C1364" s="209" t="s">
        <v>446</v>
      </c>
      <c r="D1364" s="209" t="s">
        <v>463</v>
      </c>
    </row>
    <row r="1365" spans="1:4">
      <c r="A1365" s="209" t="s">
        <v>2474</v>
      </c>
      <c r="B1365" s="209">
        <v>542011</v>
      </c>
      <c r="C1365" s="209" t="s">
        <v>2475</v>
      </c>
      <c r="D1365" s="209" t="s">
        <v>524</v>
      </c>
    </row>
    <row r="1366" spans="1:4">
      <c r="A1366" s="209" t="s">
        <v>2476</v>
      </c>
      <c r="B1366" s="209">
        <v>500155</v>
      </c>
      <c r="C1366" s="209" t="s">
        <v>2477</v>
      </c>
      <c r="D1366" s="209" t="s">
        <v>461</v>
      </c>
    </row>
    <row r="1367" spans="1:4">
      <c r="A1367" s="209" t="s">
        <v>2478</v>
      </c>
      <c r="B1367" s="209">
        <v>530615</v>
      </c>
      <c r="C1367" s="209" t="s">
        <v>446</v>
      </c>
      <c r="D1367" s="209" t="s">
        <v>478</v>
      </c>
    </row>
    <row r="1368" spans="1:4">
      <c r="A1368" s="209" t="s">
        <v>2479</v>
      </c>
      <c r="B1368" s="209">
        <v>526727</v>
      </c>
      <c r="C1368" s="209" t="s">
        <v>446</v>
      </c>
      <c r="D1368" s="209" t="s">
        <v>844</v>
      </c>
    </row>
    <row r="1369" spans="1:4">
      <c r="A1369" s="209" t="s">
        <v>2480</v>
      </c>
      <c r="B1369" s="209">
        <v>512493</v>
      </c>
      <c r="C1369" s="209" t="s">
        <v>446</v>
      </c>
      <c r="D1369" s="209" t="s">
        <v>429</v>
      </c>
    </row>
    <row r="1370" spans="1:4">
      <c r="A1370" s="209" t="s">
        <v>2481</v>
      </c>
      <c r="B1370" s="209">
        <v>530161</v>
      </c>
      <c r="C1370" s="209" t="s">
        <v>446</v>
      </c>
      <c r="D1370" s="209" t="s">
        <v>468</v>
      </c>
    </row>
    <row r="1371" spans="1:4">
      <c r="A1371" s="209" t="s">
        <v>2482</v>
      </c>
      <c r="B1371" s="209">
        <v>541276</v>
      </c>
      <c r="C1371" s="209" t="s">
        <v>446</v>
      </c>
      <c r="D1371" s="209" t="s">
        <v>468</v>
      </c>
    </row>
    <row r="1372" spans="1:4">
      <c r="A1372" s="209" t="s">
        <v>2483</v>
      </c>
      <c r="B1372" s="209">
        <v>509563</v>
      </c>
      <c r="C1372" s="209" t="s">
        <v>446</v>
      </c>
      <c r="D1372" s="209" t="s">
        <v>461</v>
      </c>
    </row>
    <row r="1373" spans="1:4">
      <c r="A1373" s="209" t="s">
        <v>2484</v>
      </c>
      <c r="B1373" s="209">
        <v>500655</v>
      </c>
      <c r="C1373" s="209" t="s">
        <v>446</v>
      </c>
      <c r="D1373" s="209" t="s">
        <v>494</v>
      </c>
    </row>
    <row r="1374" spans="1:4">
      <c r="A1374" s="209" t="s">
        <v>2485</v>
      </c>
      <c r="B1374" s="209">
        <v>514400</v>
      </c>
      <c r="C1374" s="209" t="s">
        <v>446</v>
      </c>
      <c r="D1374" s="209" t="s">
        <v>468</v>
      </c>
    </row>
    <row r="1375" spans="1:4">
      <c r="A1375" s="209" t="s">
        <v>2486</v>
      </c>
      <c r="B1375" s="209">
        <v>509557</v>
      </c>
      <c r="C1375" s="209" t="s">
        <v>2487</v>
      </c>
      <c r="D1375" s="209" t="s">
        <v>461</v>
      </c>
    </row>
    <row r="1376" spans="1:4">
      <c r="A1376" s="209" t="s">
        <v>2488</v>
      </c>
      <c r="B1376" s="209">
        <v>532622</v>
      </c>
      <c r="C1376" s="209" t="s">
        <v>2489</v>
      </c>
      <c r="D1376" s="209" t="s">
        <v>767</v>
      </c>
    </row>
    <row r="1377" spans="1:4">
      <c r="A1377" s="209" t="s">
        <v>2490</v>
      </c>
      <c r="B1377" s="209">
        <v>532345</v>
      </c>
      <c r="C1377" s="209" t="s">
        <v>2491</v>
      </c>
      <c r="D1377" s="209" t="s">
        <v>767</v>
      </c>
    </row>
    <row r="1378" spans="1:4">
      <c r="A1378" s="209" t="s">
        <v>2492</v>
      </c>
      <c r="B1378" s="209">
        <v>539515</v>
      </c>
      <c r="C1378" s="209" t="s">
        <v>446</v>
      </c>
      <c r="D1378" s="209" t="s">
        <v>468</v>
      </c>
    </row>
    <row r="1379" spans="1:4">
      <c r="A1379" s="209" t="s">
        <v>2493</v>
      </c>
      <c r="B1379" s="209">
        <v>540613</v>
      </c>
      <c r="C1379" s="209" t="s">
        <v>446</v>
      </c>
      <c r="D1379" s="209" t="s">
        <v>468</v>
      </c>
    </row>
    <row r="1380" spans="1:4">
      <c r="A1380" s="209" t="s">
        <v>2494</v>
      </c>
      <c r="B1380" s="209">
        <v>540936</v>
      </c>
      <c r="C1380" s="209" t="s">
        <v>446</v>
      </c>
      <c r="D1380" s="209" t="s">
        <v>468</v>
      </c>
    </row>
    <row r="1381" spans="1:4">
      <c r="A1381" s="209" t="s">
        <v>2495</v>
      </c>
      <c r="B1381" s="209">
        <v>524564</v>
      </c>
      <c r="C1381" s="209" t="s">
        <v>446</v>
      </c>
      <c r="D1381" s="209" t="s">
        <v>494</v>
      </c>
    </row>
    <row r="1382" spans="1:4">
      <c r="A1382" s="209" t="s">
        <v>2496</v>
      </c>
      <c r="B1382" s="209">
        <v>541546</v>
      </c>
      <c r="C1382" s="209" t="s">
        <v>2497</v>
      </c>
      <c r="D1382" s="209" t="s">
        <v>844</v>
      </c>
    </row>
    <row r="1383" spans="1:4">
      <c r="A1383" s="209" t="s">
        <v>2498</v>
      </c>
      <c r="B1383" s="209">
        <v>532767</v>
      </c>
      <c r="C1383" s="209" t="s">
        <v>2499</v>
      </c>
      <c r="D1383" s="209" t="s">
        <v>844</v>
      </c>
    </row>
    <row r="1384" spans="1:4">
      <c r="A1384" s="209" t="s">
        <v>2500</v>
      </c>
      <c r="B1384" s="209">
        <v>532183</v>
      </c>
      <c r="C1384" s="209" t="s">
        <v>446</v>
      </c>
      <c r="D1384" s="209" t="s">
        <v>1144</v>
      </c>
    </row>
    <row r="1385" spans="1:4">
      <c r="A1385" s="209" t="s">
        <v>2501</v>
      </c>
      <c r="B1385" s="209">
        <v>539009</v>
      </c>
      <c r="C1385" s="209" t="s">
        <v>446</v>
      </c>
      <c r="D1385" s="209" t="s">
        <v>844</v>
      </c>
    </row>
    <row r="1386" spans="1:4">
      <c r="A1386" s="209" t="s">
        <v>2502</v>
      </c>
      <c r="B1386" s="209">
        <v>538319</v>
      </c>
      <c r="C1386" s="209" t="s">
        <v>446</v>
      </c>
      <c r="D1386" s="209" t="s">
        <v>429</v>
      </c>
    </row>
    <row r="1387" spans="1:4">
      <c r="A1387" s="209" t="s">
        <v>2503</v>
      </c>
      <c r="B1387" s="209">
        <v>535917</v>
      </c>
      <c r="C1387" s="209" t="s">
        <v>446</v>
      </c>
      <c r="D1387" s="209" t="s">
        <v>429</v>
      </c>
    </row>
    <row r="1388" spans="1:4">
      <c r="A1388" s="209" t="s">
        <v>2504</v>
      </c>
      <c r="B1388" s="209">
        <v>535431</v>
      </c>
      <c r="C1388" s="209" t="s">
        <v>446</v>
      </c>
      <c r="D1388" s="209" t="s">
        <v>429</v>
      </c>
    </row>
    <row r="1389" spans="1:4">
      <c r="A1389" s="209" t="s">
        <v>2505</v>
      </c>
      <c r="B1389" s="209">
        <v>530855</v>
      </c>
      <c r="C1389" s="209" t="s">
        <v>446</v>
      </c>
      <c r="D1389" s="209" t="s">
        <v>463</v>
      </c>
    </row>
    <row r="1390" spans="1:4">
      <c r="A1390" s="209" t="s">
        <v>2506</v>
      </c>
      <c r="B1390" s="209">
        <v>532309</v>
      </c>
      <c r="C1390" s="209" t="s">
        <v>2507</v>
      </c>
      <c r="D1390" s="209" t="s">
        <v>489</v>
      </c>
    </row>
    <row r="1391" spans="1:4">
      <c r="A1391" s="209" t="s">
        <v>2508</v>
      </c>
      <c r="B1391" s="209">
        <v>532309</v>
      </c>
      <c r="C1391" s="209" t="s">
        <v>2507</v>
      </c>
      <c r="D1391" s="209" t="s">
        <v>489</v>
      </c>
    </row>
    <row r="1392" spans="1:4">
      <c r="A1392" s="209" t="s">
        <v>2509</v>
      </c>
      <c r="B1392" s="209">
        <v>522275</v>
      </c>
      <c r="C1392" s="209" t="s">
        <v>2510</v>
      </c>
      <c r="D1392" s="209" t="s">
        <v>585</v>
      </c>
    </row>
    <row r="1393" spans="1:4">
      <c r="A1393" s="209" t="s">
        <v>2511</v>
      </c>
      <c r="B1393" s="209">
        <v>522275</v>
      </c>
      <c r="C1393" s="209" t="s">
        <v>2510</v>
      </c>
      <c r="D1393" s="209" t="s">
        <v>585</v>
      </c>
    </row>
    <row r="1394" spans="1:4">
      <c r="A1394" s="209" t="s">
        <v>2512</v>
      </c>
      <c r="B1394" s="209">
        <v>504028</v>
      </c>
      <c r="C1394" s="209" t="s">
        <v>446</v>
      </c>
      <c r="D1394" s="209" t="s">
        <v>631</v>
      </c>
    </row>
    <row r="1395" spans="1:4">
      <c r="A1395" s="209" t="s">
        <v>2513</v>
      </c>
      <c r="B1395" s="209">
        <v>532764</v>
      </c>
      <c r="C1395" s="209" t="s">
        <v>2514</v>
      </c>
      <c r="D1395" s="209" t="s">
        <v>532</v>
      </c>
    </row>
    <row r="1396" spans="1:4">
      <c r="A1396" s="209" t="s">
        <v>2515</v>
      </c>
      <c r="B1396" s="209">
        <v>530389</v>
      </c>
      <c r="C1396" s="209" t="s">
        <v>446</v>
      </c>
      <c r="D1396" s="209" t="s">
        <v>466</v>
      </c>
    </row>
    <row r="1397" spans="1:4">
      <c r="A1397" s="209" t="s">
        <v>2516</v>
      </c>
      <c r="B1397" s="209" t="s">
        <v>446</v>
      </c>
      <c r="C1397" s="209" t="s">
        <v>2517</v>
      </c>
      <c r="D1397" s="209" t="s">
        <v>457</v>
      </c>
    </row>
    <row r="1398" spans="1:4">
      <c r="A1398" s="209" t="s">
        <v>2518</v>
      </c>
      <c r="B1398" s="209">
        <v>539486</v>
      </c>
      <c r="C1398" s="209" t="s">
        <v>446</v>
      </c>
      <c r="D1398" s="209" t="s">
        <v>463</v>
      </c>
    </row>
    <row r="1399" spans="1:4">
      <c r="A1399" s="209" t="s">
        <v>2519</v>
      </c>
      <c r="B1399" s="209">
        <v>521133</v>
      </c>
      <c r="C1399" s="209" t="s">
        <v>446</v>
      </c>
      <c r="D1399" s="209" t="s">
        <v>461</v>
      </c>
    </row>
    <row r="1400" spans="1:4">
      <c r="A1400" s="209" t="s">
        <v>2520</v>
      </c>
      <c r="B1400" s="209">
        <v>521133</v>
      </c>
      <c r="C1400" s="209" t="s">
        <v>446</v>
      </c>
      <c r="D1400" s="209" t="s">
        <v>461</v>
      </c>
    </row>
    <row r="1401" spans="1:4">
      <c r="A1401" s="209" t="s">
        <v>2521</v>
      </c>
      <c r="B1401" s="209">
        <v>532318</v>
      </c>
      <c r="C1401" s="209" t="s">
        <v>2522</v>
      </c>
      <c r="D1401" s="209" t="s">
        <v>2072</v>
      </c>
    </row>
    <row r="1402" spans="1:4">
      <c r="A1402" s="209" t="s">
        <v>2523</v>
      </c>
      <c r="B1402" s="209">
        <v>531137</v>
      </c>
      <c r="C1402" s="209" t="s">
        <v>446</v>
      </c>
      <c r="D1402" s="209" t="s">
        <v>867</v>
      </c>
    </row>
    <row r="1403" spans="1:4">
      <c r="A1403" s="209" t="s">
        <v>2524</v>
      </c>
      <c r="B1403" s="209">
        <v>541999</v>
      </c>
      <c r="C1403" s="209" t="s">
        <v>446</v>
      </c>
      <c r="D1403" s="209" t="s">
        <v>644</v>
      </c>
    </row>
    <row r="1404" spans="1:4">
      <c r="A1404" s="209" t="s">
        <v>2525</v>
      </c>
      <c r="B1404" s="209">
        <v>540755</v>
      </c>
      <c r="C1404" s="209" t="s">
        <v>2526</v>
      </c>
      <c r="D1404" s="209" t="s">
        <v>2527</v>
      </c>
    </row>
    <row r="1405" spans="1:4">
      <c r="A1405" s="209" t="s">
        <v>2528</v>
      </c>
      <c r="B1405" s="209">
        <v>539407</v>
      </c>
      <c r="C1405" s="209" t="s">
        <v>446</v>
      </c>
      <c r="D1405" s="209" t="s">
        <v>844</v>
      </c>
    </row>
    <row r="1406" spans="1:4">
      <c r="A1406" s="209" t="s">
        <v>2529</v>
      </c>
      <c r="B1406" s="209">
        <v>514336</v>
      </c>
      <c r="C1406" s="209" t="s">
        <v>446</v>
      </c>
      <c r="D1406" s="209" t="s">
        <v>784</v>
      </c>
    </row>
    <row r="1407" spans="1:4">
      <c r="A1407" s="209" t="s">
        <v>2530</v>
      </c>
      <c r="B1407" s="209">
        <v>514336</v>
      </c>
      <c r="C1407" s="209" t="s">
        <v>446</v>
      </c>
      <c r="D1407" s="209" t="s">
        <v>784</v>
      </c>
    </row>
    <row r="1408" spans="1:4">
      <c r="A1408" s="209" t="s">
        <v>2531</v>
      </c>
      <c r="B1408" s="209">
        <v>506109</v>
      </c>
      <c r="C1408" s="209" t="s">
        <v>2532</v>
      </c>
      <c r="D1408" s="209" t="s">
        <v>539</v>
      </c>
    </row>
    <row r="1409" spans="1:4">
      <c r="A1409" s="209" t="s">
        <v>2533</v>
      </c>
      <c r="B1409" s="209">
        <v>531739</v>
      </c>
      <c r="C1409" s="209" t="s">
        <v>446</v>
      </c>
      <c r="D1409" s="209" t="s">
        <v>484</v>
      </c>
    </row>
    <row r="1410" spans="1:4">
      <c r="A1410" s="209" t="s">
        <v>2534</v>
      </c>
      <c r="B1410" s="209">
        <v>539206</v>
      </c>
      <c r="C1410" s="209" t="s">
        <v>446</v>
      </c>
      <c r="D1410" s="209" t="s">
        <v>784</v>
      </c>
    </row>
    <row r="1411" spans="1:4">
      <c r="A1411" s="209" t="s">
        <v>2535</v>
      </c>
      <c r="B1411" s="209">
        <v>538961</v>
      </c>
      <c r="C1411" s="209" t="s">
        <v>2536</v>
      </c>
      <c r="D1411" s="209" t="s">
        <v>440</v>
      </c>
    </row>
    <row r="1412" spans="1:4">
      <c r="A1412" s="209" t="s">
        <v>2537</v>
      </c>
      <c r="B1412" s="209">
        <v>530343</v>
      </c>
      <c r="C1412" s="209" t="s">
        <v>2538</v>
      </c>
      <c r="D1412" s="209" t="s">
        <v>744</v>
      </c>
    </row>
    <row r="1413" spans="1:4">
      <c r="A1413" s="209" t="s">
        <v>2539</v>
      </c>
      <c r="B1413" s="209">
        <v>532285</v>
      </c>
      <c r="C1413" s="209" t="s">
        <v>2540</v>
      </c>
      <c r="D1413" s="209" t="s">
        <v>429</v>
      </c>
    </row>
    <row r="1414" spans="1:4">
      <c r="A1414" s="209" t="s">
        <v>2541</v>
      </c>
      <c r="B1414" s="209">
        <v>500171</v>
      </c>
      <c r="C1414" s="209" t="s">
        <v>2542</v>
      </c>
      <c r="D1414" s="209" t="s">
        <v>494</v>
      </c>
    </row>
    <row r="1415" spans="1:4">
      <c r="A1415" s="209" t="s">
        <v>2543</v>
      </c>
      <c r="B1415" s="209">
        <v>533048</v>
      </c>
      <c r="C1415" s="209" t="s">
        <v>2544</v>
      </c>
      <c r="D1415" s="209" t="s">
        <v>844</v>
      </c>
    </row>
    <row r="1416" spans="1:4">
      <c r="A1416" s="209" t="s">
        <v>2545</v>
      </c>
      <c r="B1416" s="209">
        <v>511676</v>
      </c>
      <c r="C1416" s="209" t="s">
        <v>2546</v>
      </c>
      <c r="D1416" s="209" t="s">
        <v>504</v>
      </c>
    </row>
    <row r="1417" spans="1:4">
      <c r="A1417" s="209" t="s">
        <v>2547</v>
      </c>
      <c r="B1417" s="209">
        <v>538788</v>
      </c>
      <c r="C1417" s="209" t="s">
        <v>446</v>
      </c>
      <c r="D1417" s="209" t="s">
        <v>463</v>
      </c>
    </row>
    <row r="1418" spans="1:4">
      <c r="A1418" s="209" t="s">
        <v>2548</v>
      </c>
      <c r="B1418" s="209">
        <v>532716</v>
      </c>
      <c r="C1418" s="209" t="s">
        <v>2549</v>
      </c>
      <c r="D1418" s="209" t="s">
        <v>435</v>
      </c>
    </row>
    <row r="1419" spans="1:4">
      <c r="A1419" s="209" t="s">
        <v>2550</v>
      </c>
      <c r="B1419" s="209">
        <v>507815</v>
      </c>
      <c r="C1419" s="209" t="s">
        <v>2551</v>
      </c>
      <c r="D1419" s="209" t="s">
        <v>628</v>
      </c>
    </row>
    <row r="1420" spans="1:4">
      <c r="A1420" s="209" t="s">
        <v>2552</v>
      </c>
      <c r="B1420" s="209">
        <v>507815</v>
      </c>
      <c r="C1420" s="209" t="s">
        <v>2551</v>
      </c>
      <c r="D1420" s="209" t="s">
        <v>628</v>
      </c>
    </row>
    <row r="1421" spans="1:4">
      <c r="A1421" s="209" t="s">
        <v>2553</v>
      </c>
      <c r="B1421" s="209">
        <v>531744</v>
      </c>
      <c r="C1421" s="209" t="s">
        <v>446</v>
      </c>
      <c r="D1421" s="209" t="s">
        <v>468</v>
      </c>
    </row>
    <row r="1422" spans="1:4">
      <c r="A1422" s="209" t="s">
        <v>2554</v>
      </c>
      <c r="B1422" s="209">
        <v>590025</v>
      </c>
      <c r="C1422" s="209" t="s">
        <v>2555</v>
      </c>
      <c r="D1422" s="209" t="s">
        <v>461</v>
      </c>
    </row>
    <row r="1423" spans="1:4">
      <c r="A1423" s="209" t="s">
        <v>2556</v>
      </c>
      <c r="B1423" s="209">
        <v>507506</v>
      </c>
      <c r="C1423" s="209" t="s">
        <v>446</v>
      </c>
      <c r="D1423" s="209" t="s">
        <v>1144</v>
      </c>
    </row>
    <row r="1424" spans="1:4">
      <c r="A1424" s="209" t="s">
        <v>2557</v>
      </c>
      <c r="B1424" s="209" t="s">
        <v>446</v>
      </c>
      <c r="C1424" s="209" t="s">
        <v>2558</v>
      </c>
      <c r="D1424" s="209" t="s">
        <v>457</v>
      </c>
    </row>
    <row r="1425" spans="1:4">
      <c r="A1425" s="209" t="s">
        <v>2559</v>
      </c>
      <c r="B1425" s="209">
        <v>539013</v>
      </c>
      <c r="C1425" s="209" t="s">
        <v>446</v>
      </c>
      <c r="D1425" s="209" t="s">
        <v>585</v>
      </c>
    </row>
    <row r="1426" spans="1:4">
      <c r="A1426" s="209" t="s">
        <v>2560</v>
      </c>
      <c r="B1426" s="209">
        <v>533212</v>
      </c>
      <c r="C1426" s="209" t="s">
        <v>446</v>
      </c>
      <c r="D1426" s="209" t="s">
        <v>635</v>
      </c>
    </row>
    <row r="1427" spans="1:4">
      <c r="A1427" s="209" t="s">
        <v>2561</v>
      </c>
      <c r="B1427" s="209" t="s">
        <v>446</v>
      </c>
      <c r="C1427" s="209" t="s">
        <v>2562</v>
      </c>
      <c r="D1427" s="209" t="s">
        <v>537</v>
      </c>
    </row>
    <row r="1428" spans="1:4">
      <c r="A1428" s="209" t="s">
        <v>2563</v>
      </c>
      <c r="B1428" s="209">
        <v>531199</v>
      </c>
      <c r="C1428" s="209" t="s">
        <v>446</v>
      </c>
      <c r="D1428" s="209" t="s">
        <v>463</v>
      </c>
    </row>
    <row r="1429" spans="1:4">
      <c r="A1429" s="209" t="s">
        <v>2564</v>
      </c>
      <c r="B1429" s="209">
        <v>500676</v>
      </c>
      <c r="C1429" s="209" t="s">
        <v>2565</v>
      </c>
      <c r="D1429" s="209" t="s">
        <v>506</v>
      </c>
    </row>
    <row r="1430" spans="1:4">
      <c r="A1430" s="209" t="s">
        <v>2566</v>
      </c>
      <c r="B1430" s="209">
        <v>500660</v>
      </c>
      <c r="C1430" s="209" t="s">
        <v>2567</v>
      </c>
      <c r="D1430" s="209" t="s">
        <v>484</v>
      </c>
    </row>
    <row r="1431" spans="1:4">
      <c r="A1431" s="209" t="s">
        <v>2568</v>
      </c>
      <c r="B1431" s="209">
        <v>542477</v>
      </c>
      <c r="C1431" s="209" t="s">
        <v>2569</v>
      </c>
      <c r="D1431" s="209" t="s">
        <v>812</v>
      </c>
    </row>
    <row r="1432" spans="1:4">
      <c r="A1432" s="209" t="s">
        <v>2570</v>
      </c>
      <c r="B1432" s="209">
        <v>532296</v>
      </c>
      <c r="C1432" s="209" t="s">
        <v>2571</v>
      </c>
      <c r="D1432" s="209" t="s">
        <v>484</v>
      </c>
    </row>
    <row r="1433" spans="1:4">
      <c r="A1433" s="209" t="s">
        <v>2572</v>
      </c>
      <c r="B1433" s="209">
        <v>513528</v>
      </c>
      <c r="C1433" s="209" t="s">
        <v>446</v>
      </c>
      <c r="D1433" s="209" t="s">
        <v>974</v>
      </c>
    </row>
    <row r="1434" spans="1:4">
      <c r="A1434" s="209" t="s">
        <v>2573</v>
      </c>
      <c r="B1434" s="209">
        <v>530263</v>
      </c>
      <c r="C1434" s="209" t="s">
        <v>446</v>
      </c>
      <c r="D1434" s="209" t="s">
        <v>463</v>
      </c>
    </row>
    <row r="1435" spans="1:4">
      <c r="A1435" s="209" t="s">
        <v>2574</v>
      </c>
      <c r="B1435" s="209" t="s">
        <v>446</v>
      </c>
      <c r="C1435" s="209" t="s">
        <v>2575</v>
      </c>
      <c r="D1435" s="209" t="s">
        <v>457</v>
      </c>
    </row>
    <row r="1436" spans="1:4">
      <c r="A1436" s="209" t="s">
        <v>2576</v>
      </c>
      <c r="B1436" s="209">
        <v>531463</v>
      </c>
      <c r="C1436" s="209" t="s">
        <v>446</v>
      </c>
      <c r="D1436" s="209" t="s">
        <v>867</v>
      </c>
    </row>
    <row r="1437" spans="1:4">
      <c r="A1437" s="209" t="s">
        <v>2577</v>
      </c>
      <c r="B1437" s="209">
        <v>531479</v>
      </c>
      <c r="C1437" s="209" t="s">
        <v>446</v>
      </c>
      <c r="D1437" s="209" t="s">
        <v>532</v>
      </c>
    </row>
    <row r="1438" spans="1:4">
      <c r="A1438" s="209" t="s">
        <v>2578</v>
      </c>
      <c r="B1438" s="209">
        <v>501848</v>
      </c>
      <c r="C1438" s="209" t="s">
        <v>2579</v>
      </c>
      <c r="D1438" s="209" t="s">
        <v>1693</v>
      </c>
    </row>
    <row r="1439" spans="1:4">
      <c r="A1439" s="209" t="s">
        <v>2580</v>
      </c>
      <c r="B1439" s="209">
        <v>532773</v>
      </c>
      <c r="C1439" s="209" t="s">
        <v>2581</v>
      </c>
      <c r="D1439" s="209" t="s">
        <v>2582</v>
      </c>
    </row>
    <row r="1440" spans="1:4">
      <c r="A1440" s="209" t="s">
        <v>2583</v>
      </c>
      <c r="B1440" s="209">
        <v>540654</v>
      </c>
      <c r="C1440" s="209" t="s">
        <v>446</v>
      </c>
      <c r="D1440" s="209" t="s">
        <v>432</v>
      </c>
    </row>
    <row r="1441" spans="1:4">
      <c r="A1441" s="209" t="s">
        <v>2584</v>
      </c>
      <c r="B1441" s="209">
        <v>540266</v>
      </c>
      <c r="C1441" s="209" t="s">
        <v>446</v>
      </c>
      <c r="D1441" s="209" t="s">
        <v>468</v>
      </c>
    </row>
    <row r="1442" spans="1:4">
      <c r="A1442" s="209" t="s">
        <v>2585</v>
      </c>
      <c r="B1442" s="209" t="s">
        <v>446</v>
      </c>
      <c r="C1442" s="209" t="s">
        <v>2586</v>
      </c>
      <c r="D1442" s="209" t="s">
        <v>457</v>
      </c>
    </row>
    <row r="1443" spans="1:4">
      <c r="A1443" s="209" t="s">
        <v>2587</v>
      </c>
      <c r="B1443" s="209" t="s">
        <v>446</v>
      </c>
      <c r="C1443" s="209" t="s">
        <v>2588</v>
      </c>
      <c r="D1443" s="209" t="s">
        <v>457</v>
      </c>
    </row>
    <row r="1444" spans="1:4">
      <c r="A1444" s="209" t="s">
        <v>2589</v>
      </c>
      <c r="B1444" s="209" t="s">
        <v>446</v>
      </c>
      <c r="C1444" s="209" t="s">
        <v>2588</v>
      </c>
      <c r="D1444" s="209" t="s">
        <v>457</v>
      </c>
    </row>
    <row r="1445" spans="1:4">
      <c r="A1445" s="209" t="s">
        <v>2590</v>
      </c>
      <c r="B1445" s="209">
        <v>526025</v>
      </c>
      <c r="C1445" s="209" t="s">
        <v>446</v>
      </c>
      <c r="D1445" s="209" t="s">
        <v>461</v>
      </c>
    </row>
    <row r="1446" spans="1:4">
      <c r="A1446" s="209" t="s">
        <v>2591</v>
      </c>
      <c r="B1446" s="209">
        <v>531904</v>
      </c>
      <c r="C1446" s="209" t="s">
        <v>2592</v>
      </c>
      <c r="D1446" s="209" t="s">
        <v>812</v>
      </c>
    </row>
    <row r="1447" spans="1:4">
      <c r="A1447" s="209" t="s">
        <v>2593</v>
      </c>
      <c r="B1447" s="209">
        <v>533104</v>
      </c>
      <c r="C1447" s="209" t="s">
        <v>2594</v>
      </c>
      <c r="D1447" s="209" t="s">
        <v>1077</v>
      </c>
    </row>
    <row r="1448" spans="1:4">
      <c r="A1448" s="209" t="s">
        <v>2595</v>
      </c>
      <c r="B1448" s="209">
        <v>542351</v>
      </c>
      <c r="C1448" s="209" t="s">
        <v>2596</v>
      </c>
      <c r="D1448" s="209" t="s">
        <v>2597</v>
      </c>
    </row>
    <row r="1449" spans="1:4">
      <c r="A1449" s="209" t="s">
        <v>2598</v>
      </c>
      <c r="B1449" s="209">
        <v>507488</v>
      </c>
      <c r="C1449" s="209" t="s">
        <v>2599</v>
      </c>
      <c r="D1449" s="209" t="s">
        <v>1077</v>
      </c>
    </row>
    <row r="1450" spans="1:4">
      <c r="A1450" s="209" t="s">
        <v>2600</v>
      </c>
      <c r="B1450" s="209">
        <v>505255</v>
      </c>
      <c r="C1450" s="209" t="s">
        <v>2601</v>
      </c>
      <c r="D1450" s="209" t="s">
        <v>454</v>
      </c>
    </row>
    <row r="1451" spans="1:4">
      <c r="A1451" s="209" t="s">
        <v>2602</v>
      </c>
      <c r="B1451" s="209">
        <v>532754</v>
      </c>
      <c r="C1451" s="209" t="s">
        <v>2603</v>
      </c>
      <c r="D1451" s="209" t="s">
        <v>585</v>
      </c>
    </row>
    <row r="1452" spans="1:4">
      <c r="A1452" s="209" t="s">
        <v>2604</v>
      </c>
      <c r="B1452" s="209">
        <v>540124</v>
      </c>
      <c r="C1452" s="209" t="s">
        <v>2605</v>
      </c>
      <c r="D1452" s="209" t="s">
        <v>801</v>
      </c>
    </row>
    <row r="1453" spans="1:4">
      <c r="A1453" s="209" t="s">
        <v>2606</v>
      </c>
      <c r="B1453" s="209">
        <v>509567</v>
      </c>
      <c r="C1453" s="209" t="s">
        <v>2607</v>
      </c>
      <c r="D1453" s="209" t="s">
        <v>1374</v>
      </c>
    </row>
    <row r="1454" spans="1:4">
      <c r="A1454" s="209" t="s">
        <v>2608</v>
      </c>
      <c r="B1454" s="209">
        <v>506480</v>
      </c>
      <c r="C1454" s="209" t="s">
        <v>2609</v>
      </c>
      <c r="D1454" s="209" t="s">
        <v>656</v>
      </c>
    </row>
    <row r="1455" spans="1:4">
      <c r="A1455" s="209" t="s">
        <v>2610</v>
      </c>
      <c r="B1455" s="209">
        <v>530317</v>
      </c>
      <c r="C1455" s="209" t="s">
        <v>446</v>
      </c>
      <c r="D1455" s="209" t="s">
        <v>484</v>
      </c>
    </row>
    <row r="1456" spans="1:4">
      <c r="A1456" s="209" t="s">
        <v>2611</v>
      </c>
      <c r="B1456" s="209">
        <v>532734</v>
      </c>
      <c r="C1456" s="209" t="s">
        <v>2612</v>
      </c>
      <c r="D1456" s="209" t="s">
        <v>478</v>
      </c>
    </row>
    <row r="1457" spans="1:4">
      <c r="A1457" s="209" t="s">
        <v>2613</v>
      </c>
      <c r="B1457" s="209">
        <v>500163</v>
      </c>
      <c r="C1457" s="209" t="s">
        <v>2614</v>
      </c>
      <c r="D1457" s="209" t="s">
        <v>2615</v>
      </c>
    </row>
    <row r="1458" spans="1:4">
      <c r="A1458" s="209" t="s">
        <v>2616</v>
      </c>
      <c r="B1458" s="209">
        <v>500163</v>
      </c>
      <c r="C1458" s="209" t="s">
        <v>2614</v>
      </c>
      <c r="D1458" s="209" t="s">
        <v>2615</v>
      </c>
    </row>
    <row r="1459" spans="1:4">
      <c r="A1459" s="209" t="s">
        <v>2617</v>
      </c>
      <c r="B1459" s="209" t="s">
        <v>446</v>
      </c>
      <c r="C1459" s="209" t="s">
        <v>2618</v>
      </c>
      <c r="D1459" s="209" t="s">
        <v>457</v>
      </c>
    </row>
    <row r="1460" spans="1:4">
      <c r="A1460" s="209" t="s">
        <v>2619</v>
      </c>
      <c r="B1460" s="209">
        <v>540743</v>
      </c>
      <c r="C1460" s="209" t="s">
        <v>2620</v>
      </c>
      <c r="D1460" s="209" t="s">
        <v>644</v>
      </c>
    </row>
    <row r="1461" spans="1:4">
      <c r="A1461" s="209" t="s">
        <v>2621</v>
      </c>
      <c r="B1461" s="209">
        <v>532424</v>
      </c>
      <c r="C1461" s="209" t="s">
        <v>2622</v>
      </c>
      <c r="D1461" s="209" t="s">
        <v>628</v>
      </c>
    </row>
    <row r="1462" spans="1:4">
      <c r="A1462" s="209" t="s">
        <v>2623</v>
      </c>
      <c r="B1462" s="209">
        <v>500164</v>
      </c>
      <c r="C1462" s="209" t="s">
        <v>2624</v>
      </c>
      <c r="D1462" s="209" t="s">
        <v>494</v>
      </c>
    </row>
    <row r="1463" spans="1:4">
      <c r="A1463" s="209" t="s">
        <v>2625</v>
      </c>
      <c r="B1463" s="209">
        <v>533150</v>
      </c>
      <c r="C1463" s="209" t="s">
        <v>2626</v>
      </c>
      <c r="D1463" s="209" t="s">
        <v>532</v>
      </c>
    </row>
    <row r="1464" spans="1:4">
      <c r="A1464" s="209" t="s">
        <v>2627</v>
      </c>
      <c r="B1464" s="209">
        <v>538787</v>
      </c>
      <c r="C1464" s="209" t="s">
        <v>446</v>
      </c>
      <c r="D1464" s="209" t="s">
        <v>463</v>
      </c>
    </row>
    <row r="1465" spans="1:4">
      <c r="A1465" s="209" t="s">
        <v>2628</v>
      </c>
      <c r="B1465" s="209">
        <v>533189</v>
      </c>
      <c r="C1465" s="209" t="s">
        <v>2629</v>
      </c>
      <c r="D1465" s="209" t="s">
        <v>560</v>
      </c>
    </row>
    <row r="1466" spans="1:4">
      <c r="A1466" s="209" t="s">
        <v>2630</v>
      </c>
      <c r="B1466" s="209">
        <v>531600</v>
      </c>
      <c r="C1466" s="209" t="s">
        <v>446</v>
      </c>
      <c r="D1466" s="209" t="s">
        <v>429</v>
      </c>
    </row>
    <row r="1467" spans="1:4">
      <c r="A1467" s="209" t="s">
        <v>2631</v>
      </c>
      <c r="B1467" s="209">
        <v>532957</v>
      </c>
      <c r="C1467" s="209" t="s">
        <v>446</v>
      </c>
      <c r="D1467" s="209" t="s">
        <v>461</v>
      </c>
    </row>
    <row r="1468" spans="1:4">
      <c r="A1468" s="209" t="s">
        <v>2632</v>
      </c>
      <c r="B1468" s="209">
        <v>532630</v>
      </c>
      <c r="C1468" s="209" t="s">
        <v>2633</v>
      </c>
      <c r="D1468" s="209" t="s">
        <v>560</v>
      </c>
    </row>
    <row r="1469" spans="1:4">
      <c r="A1469" s="209" t="s">
        <v>2634</v>
      </c>
      <c r="B1469" s="209">
        <v>539725</v>
      </c>
      <c r="C1469" s="209" t="s">
        <v>2635</v>
      </c>
      <c r="D1469" s="209" t="s">
        <v>695</v>
      </c>
    </row>
    <row r="1470" spans="1:4">
      <c r="A1470" s="209" t="s">
        <v>2636</v>
      </c>
      <c r="B1470" s="209">
        <v>532980</v>
      </c>
      <c r="C1470" s="209" t="s">
        <v>2637</v>
      </c>
      <c r="D1470" s="209" t="s">
        <v>695</v>
      </c>
    </row>
    <row r="1471" spans="1:4">
      <c r="A1471" s="209" t="s">
        <v>2638</v>
      </c>
      <c r="B1471" s="209">
        <v>780012</v>
      </c>
      <c r="C1471" s="209" t="s">
        <v>446</v>
      </c>
      <c r="D1471" s="209" t="s">
        <v>537</v>
      </c>
    </row>
    <row r="1472" spans="1:4">
      <c r="A1472" s="209" t="s">
        <v>2639</v>
      </c>
      <c r="B1472" s="209">
        <v>538542</v>
      </c>
      <c r="C1472" s="209" t="s">
        <v>446</v>
      </c>
      <c r="D1472" s="209" t="s">
        <v>506</v>
      </c>
    </row>
    <row r="1473" spans="1:4">
      <c r="A1473" s="209" t="s">
        <v>2640</v>
      </c>
      <c r="B1473" s="209">
        <v>538180</v>
      </c>
      <c r="C1473" s="209" t="s">
        <v>2641</v>
      </c>
      <c r="D1473" s="209" t="s">
        <v>466</v>
      </c>
    </row>
    <row r="1474" spans="1:4">
      <c r="A1474" s="209" t="s">
        <v>2642</v>
      </c>
      <c r="B1474" s="209">
        <v>505576</v>
      </c>
      <c r="C1474" s="209" t="s">
        <v>446</v>
      </c>
      <c r="D1474" s="209" t="s">
        <v>463</v>
      </c>
    </row>
    <row r="1475" spans="1:4">
      <c r="A1475" s="209" t="s">
        <v>2643</v>
      </c>
      <c r="B1475" s="209">
        <v>531928</v>
      </c>
      <c r="C1475" s="209" t="s">
        <v>446</v>
      </c>
      <c r="D1475" s="209" t="s">
        <v>723</v>
      </c>
    </row>
    <row r="1476" spans="1:4">
      <c r="A1476" s="209" t="s">
        <v>2644</v>
      </c>
      <c r="B1476" s="209">
        <v>540062</v>
      </c>
      <c r="C1476" s="209" t="s">
        <v>446</v>
      </c>
      <c r="D1476" s="209" t="s">
        <v>551</v>
      </c>
    </row>
    <row r="1477" spans="1:4">
      <c r="A1477" s="209" t="s">
        <v>2645</v>
      </c>
      <c r="B1477" s="209">
        <v>530579</v>
      </c>
      <c r="C1477" s="209" t="s">
        <v>446</v>
      </c>
      <c r="D1477" s="209" t="s">
        <v>463</v>
      </c>
    </row>
    <row r="1478" spans="1:4">
      <c r="A1478" s="209" t="s">
        <v>2646</v>
      </c>
      <c r="B1478" s="209">
        <v>500151</v>
      </c>
      <c r="C1478" s="209" t="s">
        <v>2647</v>
      </c>
      <c r="D1478" s="209" t="s">
        <v>2615</v>
      </c>
    </row>
    <row r="1479" spans="1:4">
      <c r="A1479" s="209" t="s">
        <v>2648</v>
      </c>
      <c r="B1479" s="209">
        <v>526729</v>
      </c>
      <c r="C1479" s="209" t="s">
        <v>2649</v>
      </c>
      <c r="D1479" s="209" t="s">
        <v>560</v>
      </c>
    </row>
    <row r="1480" spans="1:4">
      <c r="A1480" s="209" t="s">
        <v>2650</v>
      </c>
      <c r="B1480" s="209" t="s">
        <v>446</v>
      </c>
      <c r="C1480" s="209" t="s">
        <v>2651</v>
      </c>
      <c r="D1480" s="209" t="s">
        <v>457</v>
      </c>
    </row>
    <row r="1481" spans="1:4">
      <c r="A1481" s="209" t="s">
        <v>2652</v>
      </c>
      <c r="B1481" s="209">
        <v>531439</v>
      </c>
      <c r="C1481" s="209" t="s">
        <v>2653</v>
      </c>
      <c r="D1481" s="209" t="s">
        <v>432</v>
      </c>
    </row>
    <row r="1482" spans="1:4">
      <c r="A1482" s="209" t="s">
        <v>2654</v>
      </c>
      <c r="B1482" s="209">
        <v>531360</v>
      </c>
      <c r="C1482" s="209" t="s">
        <v>446</v>
      </c>
      <c r="D1482" s="209" t="s">
        <v>867</v>
      </c>
    </row>
    <row r="1483" spans="1:4">
      <c r="A1483" s="209" t="s">
        <v>2655</v>
      </c>
      <c r="B1483" s="209">
        <v>513309</v>
      </c>
      <c r="C1483" s="209" t="s">
        <v>446</v>
      </c>
      <c r="D1483" s="209" t="s">
        <v>751</v>
      </c>
    </row>
    <row r="1484" spans="1:4">
      <c r="A1484" s="209" t="s">
        <v>2656</v>
      </c>
      <c r="B1484" s="209">
        <v>523676</v>
      </c>
      <c r="C1484" s="209" t="s">
        <v>446</v>
      </c>
      <c r="D1484" s="209" t="s">
        <v>560</v>
      </c>
    </row>
    <row r="1485" spans="1:4">
      <c r="A1485" s="209" t="s">
        <v>2657</v>
      </c>
      <c r="B1485" s="209">
        <v>530655</v>
      </c>
      <c r="C1485" s="209" t="s">
        <v>2658</v>
      </c>
      <c r="D1485" s="209" t="s">
        <v>769</v>
      </c>
    </row>
    <row r="1486" spans="1:4">
      <c r="A1486" s="209" t="s">
        <v>2659</v>
      </c>
      <c r="B1486" s="209">
        <v>530655</v>
      </c>
      <c r="C1486" s="209" t="s">
        <v>2658</v>
      </c>
      <c r="D1486" s="209" t="s">
        <v>769</v>
      </c>
    </row>
    <row r="1487" spans="1:4">
      <c r="A1487" s="209" t="s">
        <v>2660</v>
      </c>
      <c r="B1487" s="209">
        <v>500166</v>
      </c>
      <c r="C1487" s="209" t="s">
        <v>446</v>
      </c>
      <c r="D1487" s="209" t="s">
        <v>853</v>
      </c>
    </row>
    <row r="1488" spans="1:4">
      <c r="A1488" s="209" t="s">
        <v>2661</v>
      </c>
      <c r="B1488" s="209">
        <v>500168</v>
      </c>
      <c r="C1488" s="209" t="s">
        <v>446</v>
      </c>
      <c r="D1488" s="209" t="s">
        <v>926</v>
      </c>
    </row>
    <row r="1489" spans="1:4">
      <c r="A1489" s="209" t="s">
        <v>2662</v>
      </c>
      <c r="B1489" s="209">
        <v>500168</v>
      </c>
      <c r="C1489" s="209" t="s">
        <v>446</v>
      </c>
      <c r="D1489" s="209" t="s">
        <v>926</v>
      </c>
    </row>
    <row r="1490" spans="1:4">
      <c r="A1490" s="209" t="s">
        <v>2663</v>
      </c>
      <c r="B1490" s="209">
        <v>531913</v>
      </c>
      <c r="C1490" s="209" t="s">
        <v>446</v>
      </c>
      <c r="D1490" s="209" t="s">
        <v>769</v>
      </c>
    </row>
    <row r="1491" spans="1:4">
      <c r="A1491" s="209" t="s">
        <v>2664</v>
      </c>
      <c r="B1491" s="209">
        <v>526717</v>
      </c>
      <c r="C1491" s="209" t="s">
        <v>446</v>
      </c>
      <c r="D1491" s="209" t="s">
        <v>641</v>
      </c>
    </row>
    <row r="1492" spans="1:4">
      <c r="A1492" s="209" t="s">
        <v>2665</v>
      </c>
      <c r="B1492" s="209">
        <v>531608</v>
      </c>
      <c r="C1492" s="209" t="s">
        <v>446</v>
      </c>
      <c r="D1492" s="209" t="s">
        <v>1491</v>
      </c>
    </row>
    <row r="1493" spans="1:4">
      <c r="A1493" s="209" t="s">
        <v>2666</v>
      </c>
      <c r="B1493" s="209">
        <v>531111</v>
      </c>
      <c r="C1493" s="209" t="s">
        <v>446</v>
      </c>
      <c r="D1493" s="209" t="s">
        <v>1491</v>
      </c>
    </row>
    <row r="1494" spans="1:4">
      <c r="A1494" s="209" t="s">
        <v>2667</v>
      </c>
      <c r="B1494" s="209">
        <v>531111</v>
      </c>
      <c r="C1494" s="209" t="s">
        <v>446</v>
      </c>
      <c r="D1494" s="209" t="s">
        <v>1491</v>
      </c>
    </row>
    <row r="1495" spans="1:4">
      <c r="A1495" s="209" t="s">
        <v>2668</v>
      </c>
      <c r="B1495" s="209">
        <v>509148</v>
      </c>
      <c r="C1495" s="209" t="s">
        <v>446</v>
      </c>
      <c r="D1495" s="209" t="s">
        <v>926</v>
      </c>
    </row>
    <row r="1496" spans="1:4">
      <c r="A1496" s="209" t="s">
        <v>2669</v>
      </c>
      <c r="B1496" s="209">
        <v>530709</v>
      </c>
      <c r="C1496" s="209" t="s">
        <v>446</v>
      </c>
      <c r="D1496" s="209" t="s">
        <v>463</v>
      </c>
    </row>
    <row r="1497" spans="1:4">
      <c r="A1497" s="209" t="s">
        <v>2670</v>
      </c>
      <c r="B1497" s="209">
        <v>530663</v>
      </c>
      <c r="C1497" s="209" t="s">
        <v>446</v>
      </c>
      <c r="D1497" s="209" t="s">
        <v>429</v>
      </c>
    </row>
    <row r="1498" spans="1:4">
      <c r="A1498" s="209" t="s">
        <v>2671</v>
      </c>
      <c r="B1498" s="209">
        <v>532543</v>
      </c>
      <c r="C1498" s="209" t="s">
        <v>2672</v>
      </c>
      <c r="D1498" s="209" t="s">
        <v>656</v>
      </c>
    </row>
    <row r="1499" spans="1:4">
      <c r="A1499" s="209" t="s">
        <v>2673</v>
      </c>
      <c r="B1499" s="209">
        <v>533761</v>
      </c>
      <c r="C1499" s="209" t="s">
        <v>2674</v>
      </c>
      <c r="D1499" s="209" t="s">
        <v>844</v>
      </c>
    </row>
    <row r="1500" spans="1:4">
      <c r="A1500" s="209" t="s">
        <v>2675</v>
      </c>
      <c r="B1500" s="209">
        <v>780002</v>
      </c>
      <c r="C1500" s="209" t="s">
        <v>446</v>
      </c>
      <c r="D1500" s="209" t="s">
        <v>537</v>
      </c>
    </row>
    <row r="1501" spans="1:4">
      <c r="A1501" s="209" t="s">
        <v>2676</v>
      </c>
      <c r="B1501" s="209">
        <v>590126</v>
      </c>
      <c r="C1501" s="209" t="s">
        <v>446</v>
      </c>
      <c r="D1501" s="209" t="s">
        <v>2048</v>
      </c>
    </row>
    <row r="1502" spans="1:4">
      <c r="A1502" s="209" t="s">
        <v>2677</v>
      </c>
      <c r="B1502" s="209">
        <v>539235</v>
      </c>
      <c r="C1502" s="209" t="s">
        <v>446</v>
      </c>
      <c r="D1502" s="209" t="s">
        <v>853</v>
      </c>
    </row>
    <row r="1503" spans="1:4">
      <c r="A1503" s="209" t="s">
        <v>2678</v>
      </c>
      <c r="B1503" s="209">
        <v>532482</v>
      </c>
      <c r="C1503" s="209" t="s">
        <v>2679</v>
      </c>
      <c r="D1503" s="209" t="s">
        <v>484</v>
      </c>
    </row>
    <row r="1504" spans="1:4">
      <c r="A1504" s="209" t="s">
        <v>2680</v>
      </c>
      <c r="B1504" s="209">
        <v>532482</v>
      </c>
      <c r="C1504" s="209" t="s">
        <v>2679</v>
      </c>
      <c r="D1504" s="209" t="s">
        <v>484</v>
      </c>
    </row>
    <row r="1505" spans="1:4">
      <c r="A1505" s="209" t="s">
        <v>2681</v>
      </c>
      <c r="B1505" s="209">
        <v>509488</v>
      </c>
      <c r="C1505" s="209" t="s">
        <v>2682</v>
      </c>
      <c r="D1505" s="209" t="s">
        <v>631</v>
      </c>
    </row>
    <row r="1506" spans="1:4">
      <c r="A1506" s="209" t="s">
        <v>2683</v>
      </c>
      <c r="B1506" s="209">
        <v>509488</v>
      </c>
      <c r="C1506" s="209" t="s">
        <v>2682</v>
      </c>
      <c r="D1506" s="209" t="s">
        <v>631</v>
      </c>
    </row>
    <row r="1507" spans="1:4">
      <c r="A1507" s="209" t="s">
        <v>2684</v>
      </c>
      <c r="B1507" s="209">
        <v>500300</v>
      </c>
      <c r="C1507" s="209" t="s">
        <v>2685</v>
      </c>
      <c r="D1507" s="209" t="s">
        <v>459</v>
      </c>
    </row>
    <row r="1508" spans="1:4">
      <c r="A1508" s="209" t="s">
        <v>2686</v>
      </c>
      <c r="B1508" s="209">
        <v>526751</v>
      </c>
      <c r="C1508" s="209" t="s">
        <v>446</v>
      </c>
      <c r="D1508" s="209" t="s">
        <v>440</v>
      </c>
    </row>
    <row r="1509" spans="1:4">
      <c r="A1509" s="209" t="s">
        <v>2687</v>
      </c>
      <c r="B1509" s="209">
        <v>505710</v>
      </c>
      <c r="C1509" s="209" t="s">
        <v>446</v>
      </c>
      <c r="D1509" s="209" t="s">
        <v>494</v>
      </c>
    </row>
    <row r="1510" spans="1:4">
      <c r="A1510" s="209" t="s">
        <v>2688</v>
      </c>
      <c r="B1510" s="209">
        <v>505710</v>
      </c>
      <c r="C1510" s="209" t="s">
        <v>446</v>
      </c>
      <c r="D1510" s="209" t="s">
        <v>494</v>
      </c>
    </row>
    <row r="1511" spans="1:4">
      <c r="A1511" s="209" t="s">
        <v>2689</v>
      </c>
      <c r="B1511" s="209">
        <v>509546</v>
      </c>
      <c r="C1511" s="209" t="s">
        <v>446</v>
      </c>
      <c r="D1511" s="209" t="s">
        <v>647</v>
      </c>
    </row>
    <row r="1512" spans="1:4">
      <c r="A1512" s="209" t="s">
        <v>2690</v>
      </c>
      <c r="B1512" s="209">
        <v>533282</v>
      </c>
      <c r="C1512" s="209" t="s">
        <v>2691</v>
      </c>
      <c r="D1512" s="209" t="s">
        <v>2692</v>
      </c>
    </row>
    <row r="1513" spans="1:4">
      <c r="A1513" s="209" t="s">
        <v>2693</v>
      </c>
      <c r="B1513" s="209">
        <v>533282</v>
      </c>
      <c r="C1513" s="209" t="s">
        <v>2691</v>
      </c>
      <c r="D1513" s="209" t="s">
        <v>2692</v>
      </c>
    </row>
    <row r="1514" spans="1:4">
      <c r="A1514" s="209" t="s">
        <v>2694</v>
      </c>
      <c r="B1514" s="209">
        <v>532015</v>
      </c>
      <c r="C1514" s="209" t="s">
        <v>446</v>
      </c>
      <c r="D1514" s="209" t="s">
        <v>461</v>
      </c>
    </row>
    <row r="1515" spans="1:4">
      <c r="A1515" s="209" t="s">
        <v>2695</v>
      </c>
      <c r="B1515" s="209">
        <v>532015</v>
      </c>
      <c r="C1515" s="209" t="s">
        <v>446</v>
      </c>
      <c r="D1515" s="209" t="s">
        <v>461</v>
      </c>
    </row>
    <row r="1516" spans="1:4">
      <c r="A1516" s="209" t="s">
        <v>2696</v>
      </c>
      <c r="B1516" s="209">
        <v>501455</v>
      </c>
      <c r="C1516" s="209" t="s">
        <v>2697</v>
      </c>
      <c r="D1516" s="209" t="s">
        <v>454</v>
      </c>
    </row>
    <row r="1517" spans="1:4">
      <c r="A1517" s="209" t="s">
        <v>2698</v>
      </c>
      <c r="B1517" s="209">
        <v>531737</v>
      </c>
      <c r="C1517" s="209" t="s">
        <v>446</v>
      </c>
      <c r="D1517" s="209" t="s">
        <v>867</v>
      </c>
    </row>
    <row r="1518" spans="1:4">
      <c r="A1518" s="209" t="s">
        <v>2699</v>
      </c>
      <c r="B1518" s="209">
        <v>538979</v>
      </c>
      <c r="C1518" s="209" t="s">
        <v>2700</v>
      </c>
      <c r="D1518" s="209" t="s">
        <v>723</v>
      </c>
    </row>
    <row r="1519" spans="1:4">
      <c r="A1519" s="209" t="s">
        <v>2701</v>
      </c>
      <c r="B1519" s="209">
        <v>526797</v>
      </c>
      <c r="C1519" s="209" t="s">
        <v>2702</v>
      </c>
      <c r="D1519" s="209" t="s">
        <v>941</v>
      </c>
    </row>
    <row r="1520" spans="1:4">
      <c r="A1520" s="209" t="s">
        <v>2703</v>
      </c>
      <c r="B1520" s="209" t="s">
        <v>446</v>
      </c>
      <c r="C1520" s="209" t="s">
        <v>2704</v>
      </c>
      <c r="D1520" s="209" t="s">
        <v>457</v>
      </c>
    </row>
    <row r="1521" spans="1:4">
      <c r="A1521" s="209" t="s">
        <v>2705</v>
      </c>
      <c r="B1521" s="209">
        <v>508918</v>
      </c>
      <c r="C1521" s="209" t="s">
        <v>446</v>
      </c>
      <c r="D1521" s="209" t="s">
        <v>551</v>
      </c>
    </row>
    <row r="1522" spans="1:4">
      <c r="A1522" s="209" t="s">
        <v>2706</v>
      </c>
      <c r="B1522" s="209">
        <v>506076</v>
      </c>
      <c r="C1522" s="209" t="s">
        <v>2707</v>
      </c>
      <c r="D1522" s="209" t="s">
        <v>1365</v>
      </c>
    </row>
    <row r="1523" spans="1:4">
      <c r="A1523" s="209" t="s">
        <v>2708</v>
      </c>
      <c r="B1523" s="209">
        <v>531449</v>
      </c>
      <c r="C1523" s="209" t="s">
        <v>446</v>
      </c>
      <c r="D1523" s="209" t="s">
        <v>644</v>
      </c>
    </row>
    <row r="1524" spans="1:4">
      <c r="A1524" s="209" t="s">
        <v>2709</v>
      </c>
      <c r="B1524" s="209">
        <v>501314</v>
      </c>
      <c r="C1524" s="209" t="s">
        <v>446</v>
      </c>
      <c r="D1524" s="209" t="s">
        <v>468</v>
      </c>
    </row>
    <row r="1525" spans="1:4">
      <c r="A1525" s="209" t="s">
        <v>2710</v>
      </c>
      <c r="B1525" s="209">
        <v>539522</v>
      </c>
      <c r="C1525" s="209" t="s">
        <v>446</v>
      </c>
      <c r="D1525" s="209" t="s">
        <v>892</v>
      </c>
    </row>
    <row r="1526" spans="1:4">
      <c r="A1526" s="209" t="s">
        <v>2711</v>
      </c>
      <c r="B1526" s="209">
        <v>539522</v>
      </c>
      <c r="C1526" s="209" t="s">
        <v>446</v>
      </c>
      <c r="D1526" s="209" t="s">
        <v>892</v>
      </c>
    </row>
    <row r="1527" spans="1:4">
      <c r="A1527" s="209" t="s">
        <v>2712</v>
      </c>
      <c r="B1527" s="209">
        <v>509152</v>
      </c>
      <c r="C1527" s="209" t="s">
        <v>2713</v>
      </c>
      <c r="D1527" s="209" t="s">
        <v>926</v>
      </c>
    </row>
    <row r="1528" spans="1:4">
      <c r="A1528" s="209" t="s">
        <v>2714</v>
      </c>
      <c r="B1528" s="209">
        <v>511288</v>
      </c>
      <c r="C1528" s="209" t="s">
        <v>2715</v>
      </c>
      <c r="D1528" s="209" t="s">
        <v>504</v>
      </c>
    </row>
    <row r="1529" spans="1:4">
      <c r="A1529" s="209" t="s">
        <v>2716</v>
      </c>
      <c r="B1529" s="209">
        <v>511543</v>
      </c>
      <c r="C1529" s="209" t="s">
        <v>446</v>
      </c>
      <c r="D1529" s="209" t="s">
        <v>463</v>
      </c>
    </row>
    <row r="1530" spans="1:4">
      <c r="A1530" s="209" t="s">
        <v>2717</v>
      </c>
      <c r="B1530" s="209">
        <v>530605</v>
      </c>
      <c r="C1530" s="209" t="s">
        <v>446</v>
      </c>
      <c r="D1530" s="209" t="s">
        <v>461</v>
      </c>
    </row>
    <row r="1531" spans="1:4">
      <c r="A1531" s="209" t="s">
        <v>2718</v>
      </c>
      <c r="B1531" s="209">
        <v>530469</v>
      </c>
      <c r="C1531" s="209" t="s">
        <v>446</v>
      </c>
      <c r="D1531" s="209" t="s">
        <v>463</v>
      </c>
    </row>
    <row r="1532" spans="1:4">
      <c r="A1532" s="209" t="s">
        <v>2719</v>
      </c>
      <c r="B1532" s="209">
        <v>532951</v>
      </c>
      <c r="C1532" s="209" t="s">
        <v>2720</v>
      </c>
      <c r="D1532" s="209" t="s">
        <v>432</v>
      </c>
    </row>
    <row r="1533" spans="1:4">
      <c r="A1533" s="209" t="s">
        <v>2721</v>
      </c>
      <c r="B1533" s="209">
        <v>532139</v>
      </c>
      <c r="C1533" s="209" t="s">
        <v>446</v>
      </c>
      <c r="D1533" s="209" t="s">
        <v>776</v>
      </c>
    </row>
    <row r="1534" spans="1:4">
      <c r="A1534" s="209" t="s">
        <v>2722</v>
      </c>
      <c r="B1534" s="209">
        <v>532775</v>
      </c>
      <c r="C1534" s="209" t="s">
        <v>2723</v>
      </c>
      <c r="D1534" s="209" t="s">
        <v>592</v>
      </c>
    </row>
    <row r="1535" spans="1:4">
      <c r="A1535" s="209" t="s">
        <v>2724</v>
      </c>
      <c r="B1535" s="209">
        <v>500160</v>
      </c>
      <c r="C1535" s="209" t="s">
        <v>2725</v>
      </c>
      <c r="D1535" s="209" t="s">
        <v>1392</v>
      </c>
    </row>
    <row r="1536" spans="1:4">
      <c r="A1536" s="209" t="s">
        <v>2726</v>
      </c>
      <c r="B1536" s="209">
        <v>500170</v>
      </c>
      <c r="C1536" s="209" t="s">
        <v>2727</v>
      </c>
      <c r="D1536" s="209" t="s">
        <v>461</v>
      </c>
    </row>
    <row r="1537" spans="1:4">
      <c r="A1537" s="209" t="s">
        <v>2728</v>
      </c>
      <c r="B1537" s="209">
        <v>532744</v>
      </c>
      <c r="C1537" s="209" t="s">
        <v>2729</v>
      </c>
      <c r="D1537" s="209" t="s">
        <v>461</v>
      </c>
    </row>
    <row r="1538" spans="1:4">
      <c r="A1538" s="209" t="s">
        <v>2730</v>
      </c>
      <c r="B1538" s="209">
        <v>540602</v>
      </c>
      <c r="C1538" s="209" t="s">
        <v>2731</v>
      </c>
      <c r="D1538" s="209" t="s">
        <v>1392</v>
      </c>
    </row>
    <row r="1539" spans="1:4">
      <c r="A1539" s="209" t="s">
        <v>2732</v>
      </c>
      <c r="B1539" s="209">
        <v>539479</v>
      </c>
      <c r="C1539" s="209" t="s">
        <v>446</v>
      </c>
      <c r="D1539" s="209" t="s">
        <v>454</v>
      </c>
    </row>
    <row r="1540" spans="1:4">
      <c r="A1540" s="209" t="s">
        <v>2733</v>
      </c>
      <c r="B1540" s="209">
        <v>509079</v>
      </c>
      <c r="C1540" s="209" t="s">
        <v>2734</v>
      </c>
      <c r="D1540" s="209" t="s">
        <v>484</v>
      </c>
    </row>
    <row r="1541" spans="1:4">
      <c r="A1541" s="209" t="s">
        <v>2735</v>
      </c>
      <c r="B1541" s="209">
        <v>530001</v>
      </c>
      <c r="C1541" s="209" t="s">
        <v>2736</v>
      </c>
      <c r="D1541" s="209" t="s">
        <v>494</v>
      </c>
    </row>
    <row r="1542" spans="1:4">
      <c r="A1542" s="209" t="s">
        <v>2737</v>
      </c>
      <c r="B1542" s="209">
        <v>524226</v>
      </c>
      <c r="C1542" s="209" t="s">
        <v>2738</v>
      </c>
      <c r="D1542" s="209" t="s">
        <v>644</v>
      </c>
    </row>
    <row r="1543" spans="1:4">
      <c r="A1543" s="209" t="s">
        <v>2739</v>
      </c>
      <c r="B1543" s="209">
        <v>522217</v>
      </c>
      <c r="C1543" s="209" t="s">
        <v>2740</v>
      </c>
      <c r="D1543" s="209" t="s">
        <v>524</v>
      </c>
    </row>
    <row r="1544" spans="1:4">
      <c r="A1544" s="209" t="s">
        <v>2741</v>
      </c>
      <c r="B1544" s="209">
        <v>523768</v>
      </c>
      <c r="C1544" s="209" t="s">
        <v>446</v>
      </c>
      <c r="D1544" s="209" t="s">
        <v>974</v>
      </c>
    </row>
    <row r="1545" spans="1:4">
      <c r="A1545" s="209" t="s">
        <v>2742</v>
      </c>
      <c r="B1545" s="209">
        <v>513507</v>
      </c>
      <c r="C1545" s="209" t="s">
        <v>446</v>
      </c>
      <c r="D1545" s="209" t="s">
        <v>769</v>
      </c>
    </row>
    <row r="1546" spans="1:4">
      <c r="A1546" s="209" t="s">
        <v>2743</v>
      </c>
      <c r="B1546" s="209">
        <v>514386</v>
      </c>
      <c r="C1546" s="209" t="s">
        <v>446</v>
      </c>
      <c r="D1546" s="209" t="s">
        <v>461</v>
      </c>
    </row>
    <row r="1547" spans="1:4">
      <c r="A1547" s="209" t="s">
        <v>2744</v>
      </c>
      <c r="B1547" s="209">
        <v>526965</v>
      </c>
      <c r="C1547" s="209" t="s">
        <v>446</v>
      </c>
      <c r="D1547" s="209" t="s">
        <v>641</v>
      </c>
    </row>
    <row r="1548" spans="1:4">
      <c r="A1548" s="209" t="s">
        <v>2745</v>
      </c>
      <c r="B1548" s="209">
        <v>511441</v>
      </c>
      <c r="C1548" s="209" t="s">
        <v>446</v>
      </c>
      <c r="D1548" s="209" t="s">
        <v>429</v>
      </c>
    </row>
    <row r="1549" spans="1:4">
      <c r="A1549" s="209" t="s">
        <v>2746</v>
      </c>
      <c r="B1549" s="209">
        <v>500173</v>
      </c>
      <c r="C1549" s="209" t="s">
        <v>2747</v>
      </c>
      <c r="D1549" s="209" t="s">
        <v>1481</v>
      </c>
    </row>
    <row r="1550" spans="1:4">
      <c r="A1550" s="209" t="s">
        <v>2748</v>
      </c>
      <c r="B1550" s="209">
        <v>531410</v>
      </c>
      <c r="C1550" s="209" t="s">
        <v>446</v>
      </c>
      <c r="D1550" s="209" t="s">
        <v>751</v>
      </c>
    </row>
    <row r="1551" spans="1:4">
      <c r="A1551" s="209" t="s">
        <v>2749</v>
      </c>
      <c r="B1551" s="209">
        <v>539336</v>
      </c>
      <c r="C1551" s="209" t="s">
        <v>2750</v>
      </c>
      <c r="D1551" s="209" t="s">
        <v>577</v>
      </c>
    </row>
    <row r="1552" spans="1:4">
      <c r="A1552" s="209" t="s">
        <v>2751</v>
      </c>
      <c r="B1552" s="209">
        <v>507960</v>
      </c>
      <c r="C1552" s="209" t="s">
        <v>446</v>
      </c>
      <c r="D1552" s="209" t="s">
        <v>647</v>
      </c>
    </row>
    <row r="1553" spans="1:4">
      <c r="A1553" s="209" t="s">
        <v>2752</v>
      </c>
      <c r="B1553" s="209">
        <v>540938</v>
      </c>
      <c r="C1553" s="209" t="s">
        <v>446</v>
      </c>
      <c r="D1553" s="209" t="s">
        <v>461</v>
      </c>
    </row>
    <row r="1554" spans="1:4">
      <c r="A1554" s="209" t="s">
        <v>2753</v>
      </c>
      <c r="B1554" s="209">
        <v>517300</v>
      </c>
      <c r="C1554" s="209" t="s">
        <v>2754</v>
      </c>
      <c r="D1554" s="209" t="s">
        <v>585</v>
      </c>
    </row>
    <row r="1555" spans="1:4">
      <c r="A1555" s="209" t="s">
        <v>2755</v>
      </c>
      <c r="B1555" s="209">
        <v>517372</v>
      </c>
      <c r="C1555" s="209" t="s">
        <v>446</v>
      </c>
      <c r="D1555" s="209" t="s">
        <v>1365</v>
      </c>
    </row>
    <row r="1556" spans="1:4">
      <c r="A1556" s="209" t="s">
        <v>2756</v>
      </c>
      <c r="B1556" s="209">
        <v>531341</v>
      </c>
      <c r="C1556" s="209" t="s">
        <v>446</v>
      </c>
      <c r="D1556" s="209" t="s">
        <v>463</v>
      </c>
    </row>
    <row r="1557" spans="1:4">
      <c r="A1557" s="209" t="s">
        <v>2757</v>
      </c>
      <c r="B1557" s="209">
        <v>500174</v>
      </c>
      <c r="C1557" s="209" t="s">
        <v>2758</v>
      </c>
      <c r="D1557" s="209" t="s">
        <v>463</v>
      </c>
    </row>
    <row r="1558" spans="1:4">
      <c r="A1558" s="209" t="s">
        <v>2759</v>
      </c>
      <c r="B1558" s="209">
        <v>524754</v>
      </c>
      <c r="C1558" s="209" t="s">
        <v>446</v>
      </c>
      <c r="D1558" s="209" t="s">
        <v>1410</v>
      </c>
    </row>
    <row r="1559" spans="1:4">
      <c r="A1559" s="209" t="s">
        <v>2760</v>
      </c>
      <c r="B1559" s="209">
        <v>531881</v>
      </c>
      <c r="C1559" s="209" t="s">
        <v>446</v>
      </c>
      <c r="D1559" s="209" t="s">
        <v>468</v>
      </c>
    </row>
    <row r="1560" spans="1:4">
      <c r="A1560" s="209" t="s">
        <v>2761</v>
      </c>
      <c r="B1560" s="209">
        <v>532181</v>
      </c>
      <c r="C1560" s="209" t="s">
        <v>2762</v>
      </c>
      <c r="D1560" s="209" t="s">
        <v>1123</v>
      </c>
    </row>
    <row r="1561" spans="1:4">
      <c r="A1561" s="209" t="s">
        <v>2763</v>
      </c>
      <c r="B1561" s="209">
        <v>500670</v>
      </c>
      <c r="C1561" s="209" t="s">
        <v>2764</v>
      </c>
      <c r="D1561" s="209" t="s">
        <v>954</v>
      </c>
    </row>
    <row r="1562" spans="1:4">
      <c r="A1562" s="209" t="s">
        <v>2765</v>
      </c>
      <c r="B1562" s="209">
        <v>513536</v>
      </c>
      <c r="C1562" s="209" t="s">
        <v>446</v>
      </c>
      <c r="D1562" s="209" t="s">
        <v>509</v>
      </c>
    </row>
    <row r="1563" spans="1:4">
      <c r="A1563" s="209" t="s">
        <v>2766</v>
      </c>
      <c r="B1563" s="209">
        <v>506858</v>
      </c>
      <c r="C1563" s="209" t="s">
        <v>446</v>
      </c>
      <c r="D1563" s="209" t="s">
        <v>823</v>
      </c>
    </row>
    <row r="1564" spans="1:4">
      <c r="A1564" s="209" t="s">
        <v>2767</v>
      </c>
      <c r="B1564" s="209">
        <v>533248</v>
      </c>
      <c r="C1564" s="209" t="s">
        <v>2768</v>
      </c>
      <c r="D1564" s="209" t="s">
        <v>582</v>
      </c>
    </row>
    <row r="1565" spans="1:4">
      <c r="A1565" s="209" t="s">
        <v>2769</v>
      </c>
      <c r="B1565" s="209">
        <v>517288</v>
      </c>
      <c r="C1565" s="209" t="s">
        <v>446</v>
      </c>
      <c r="D1565" s="209" t="s">
        <v>744</v>
      </c>
    </row>
    <row r="1566" spans="1:4">
      <c r="A1566" s="209" t="s">
        <v>2770</v>
      </c>
      <c r="B1566" s="209">
        <v>523836</v>
      </c>
      <c r="C1566" s="209" t="s">
        <v>2771</v>
      </c>
      <c r="D1566" s="209" t="s">
        <v>641</v>
      </c>
    </row>
    <row r="1567" spans="1:4">
      <c r="A1567" s="209" t="s">
        <v>2772</v>
      </c>
      <c r="B1567" s="209">
        <v>518029</v>
      </c>
      <c r="C1567" s="209" t="s">
        <v>2773</v>
      </c>
      <c r="D1567" s="209" t="s">
        <v>459</v>
      </c>
    </row>
    <row r="1568" spans="1:4">
      <c r="A1568" s="209" t="s">
        <v>2774</v>
      </c>
      <c r="B1568" s="209">
        <v>500690</v>
      </c>
      <c r="C1568" s="209" t="s">
        <v>2775</v>
      </c>
      <c r="D1568" s="209" t="s">
        <v>954</v>
      </c>
    </row>
    <row r="1569" spans="1:4">
      <c r="A1569" s="209" t="s">
        <v>2776</v>
      </c>
      <c r="B1569" s="209">
        <v>532160</v>
      </c>
      <c r="C1569" s="209" t="s">
        <v>446</v>
      </c>
      <c r="D1569" s="209" t="s">
        <v>2777</v>
      </c>
    </row>
    <row r="1570" spans="1:4">
      <c r="A1570" s="209" t="s">
        <v>2778</v>
      </c>
      <c r="B1570" s="209">
        <v>532702</v>
      </c>
      <c r="C1570" s="209" t="s">
        <v>2779</v>
      </c>
      <c r="D1570" s="209" t="s">
        <v>471</v>
      </c>
    </row>
    <row r="1571" spans="1:4">
      <c r="A1571" s="209" t="s">
        <v>2780</v>
      </c>
      <c r="B1571" s="209">
        <v>524314</v>
      </c>
      <c r="C1571" s="209" t="s">
        <v>446</v>
      </c>
      <c r="D1571" s="209" t="s">
        <v>484</v>
      </c>
    </row>
    <row r="1572" spans="1:4">
      <c r="A1572" s="209" t="s">
        <v>2781</v>
      </c>
      <c r="B1572" s="209">
        <v>506879</v>
      </c>
      <c r="C1572" s="209" t="s">
        <v>446</v>
      </c>
      <c r="D1572" s="209" t="s">
        <v>484</v>
      </c>
    </row>
    <row r="1573" spans="1:4">
      <c r="A1573" s="209" t="s">
        <v>2782</v>
      </c>
      <c r="B1573" s="209">
        <v>513337</v>
      </c>
      <c r="C1573" s="209" t="s">
        <v>446</v>
      </c>
      <c r="D1573" s="209" t="s">
        <v>566</v>
      </c>
    </row>
    <row r="1574" spans="1:4">
      <c r="A1574" s="209" t="s">
        <v>2783</v>
      </c>
      <c r="B1574" s="209">
        <v>506640</v>
      </c>
      <c r="C1574" s="209" t="s">
        <v>446</v>
      </c>
      <c r="D1574" s="209" t="s">
        <v>494</v>
      </c>
    </row>
    <row r="1575" spans="1:4">
      <c r="A1575" s="209" t="s">
        <v>2784</v>
      </c>
      <c r="B1575" s="209">
        <v>506640</v>
      </c>
      <c r="C1575" s="209" t="s">
        <v>446</v>
      </c>
      <c r="D1575" s="209" t="s">
        <v>494</v>
      </c>
    </row>
    <row r="1576" spans="1:4">
      <c r="A1576" s="209" t="s">
        <v>2785</v>
      </c>
      <c r="B1576" s="209">
        <v>538567</v>
      </c>
      <c r="C1576" s="209" t="s">
        <v>2786</v>
      </c>
      <c r="D1576" s="209" t="s">
        <v>656</v>
      </c>
    </row>
    <row r="1577" spans="1:4">
      <c r="A1577" s="209" t="s">
        <v>2787</v>
      </c>
      <c r="B1577" s="209">
        <v>538567</v>
      </c>
      <c r="C1577" s="209" t="s">
        <v>2786</v>
      </c>
      <c r="D1577" s="209" t="s">
        <v>656</v>
      </c>
    </row>
    <row r="1578" spans="1:4">
      <c r="A1578" s="209" t="s">
        <v>2788</v>
      </c>
      <c r="B1578" s="209">
        <v>532425</v>
      </c>
      <c r="C1578" s="209" t="s">
        <v>446</v>
      </c>
      <c r="D1578" s="209" t="s">
        <v>494</v>
      </c>
    </row>
    <row r="1579" spans="1:4">
      <c r="A1579" s="209" t="s">
        <v>2789</v>
      </c>
      <c r="B1579" s="209">
        <v>532457</v>
      </c>
      <c r="C1579" s="209" t="s">
        <v>2790</v>
      </c>
      <c r="D1579" s="209" t="s">
        <v>494</v>
      </c>
    </row>
    <row r="1580" spans="1:4">
      <c r="A1580" s="209" t="s">
        <v>2791</v>
      </c>
      <c r="B1580" s="209">
        <v>523277</v>
      </c>
      <c r="C1580" s="209" t="s">
        <v>446</v>
      </c>
      <c r="D1580" s="209" t="s">
        <v>449</v>
      </c>
    </row>
    <row r="1581" spans="1:4">
      <c r="A1581" s="209" t="s">
        <v>2792</v>
      </c>
      <c r="B1581" s="209">
        <v>532708</v>
      </c>
      <c r="C1581" s="209" t="s">
        <v>2793</v>
      </c>
      <c r="D1581" s="209" t="s">
        <v>585</v>
      </c>
    </row>
    <row r="1582" spans="1:4">
      <c r="A1582" s="209" t="s">
        <v>2794</v>
      </c>
      <c r="B1582" s="209">
        <v>530141</v>
      </c>
      <c r="C1582" s="209" t="s">
        <v>446</v>
      </c>
      <c r="D1582" s="209" t="s">
        <v>532</v>
      </c>
    </row>
    <row r="1583" spans="1:4">
      <c r="A1583" s="209" t="s">
        <v>2795</v>
      </c>
      <c r="B1583" s="209">
        <v>533275</v>
      </c>
      <c r="C1583" s="209" t="s">
        <v>2796</v>
      </c>
      <c r="D1583" s="209" t="s">
        <v>478</v>
      </c>
    </row>
    <row r="1584" spans="1:4">
      <c r="A1584" s="209" t="s">
        <v>2797</v>
      </c>
      <c r="B1584" s="209">
        <v>541019</v>
      </c>
      <c r="C1584" s="209" t="s">
        <v>2798</v>
      </c>
      <c r="D1584" s="209" t="s">
        <v>844</v>
      </c>
    </row>
    <row r="1585" spans="1:4">
      <c r="A1585" s="209" t="s">
        <v>2799</v>
      </c>
      <c r="B1585" s="209">
        <v>539337</v>
      </c>
      <c r="C1585" s="209" t="s">
        <v>446</v>
      </c>
      <c r="D1585" s="209" t="s">
        <v>641</v>
      </c>
    </row>
    <row r="1586" spans="1:4">
      <c r="A1586" s="209" t="s">
        <v>2800</v>
      </c>
      <c r="B1586" s="209">
        <v>502873</v>
      </c>
      <c r="C1586" s="209" t="s">
        <v>446</v>
      </c>
      <c r="D1586" s="209" t="s">
        <v>461</v>
      </c>
    </row>
    <row r="1587" spans="1:4">
      <c r="A1587" s="209" t="s">
        <v>2801</v>
      </c>
      <c r="B1587" s="209">
        <v>532145</v>
      </c>
      <c r="C1587" s="209" t="s">
        <v>446</v>
      </c>
      <c r="D1587" s="209" t="s">
        <v>647</v>
      </c>
    </row>
    <row r="1588" spans="1:4">
      <c r="A1588" s="209" t="s">
        <v>2802</v>
      </c>
      <c r="B1588" s="209">
        <v>532145</v>
      </c>
      <c r="C1588" s="209" t="s">
        <v>446</v>
      </c>
      <c r="D1588" s="209" t="s">
        <v>647</v>
      </c>
    </row>
    <row r="1589" spans="1:4">
      <c r="A1589" s="209" t="s">
        <v>2803</v>
      </c>
      <c r="B1589" s="209">
        <v>539854</v>
      </c>
      <c r="C1589" s="209" t="s">
        <v>446</v>
      </c>
      <c r="D1589" s="209" t="s">
        <v>644</v>
      </c>
    </row>
    <row r="1590" spans="1:4">
      <c r="A1590" s="209" t="s">
        <v>2804</v>
      </c>
      <c r="B1590" s="209">
        <v>515147</v>
      </c>
      <c r="C1590" s="209" t="s">
        <v>446</v>
      </c>
      <c r="D1590" s="209" t="s">
        <v>641</v>
      </c>
    </row>
    <row r="1591" spans="1:4">
      <c r="A1591" s="209" t="s">
        <v>2805</v>
      </c>
      <c r="B1591" s="209">
        <v>509597</v>
      </c>
      <c r="C1591" s="209" t="s">
        <v>446</v>
      </c>
      <c r="D1591" s="209" t="s">
        <v>606</v>
      </c>
    </row>
    <row r="1592" spans="1:4">
      <c r="A1592" s="209" t="s">
        <v>2806</v>
      </c>
      <c r="B1592" s="209">
        <v>531971</v>
      </c>
      <c r="C1592" s="209" t="s">
        <v>446</v>
      </c>
      <c r="D1592" s="209" t="s">
        <v>461</v>
      </c>
    </row>
    <row r="1593" spans="1:4">
      <c r="A1593" s="209" t="s">
        <v>2807</v>
      </c>
      <c r="B1593" s="209">
        <v>538081</v>
      </c>
      <c r="C1593" s="209" t="s">
        <v>446</v>
      </c>
      <c r="D1593" s="209" t="s">
        <v>461</v>
      </c>
    </row>
    <row r="1594" spans="1:4">
      <c r="A1594" s="209" t="s">
        <v>2808</v>
      </c>
      <c r="B1594" s="209">
        <v>512604</v>
      </c>
      <c r="C1594" s="209" t="s">
        <v>446</v>
      </c>
      <c r="D1594" s="209" t="s">
        <v>560</v>
      </c>
    </row>
    <row r="1595" spans="1:4">
      <c r="A1595" s="209" t="s">
        <v>2809</v>
      </c>
      <c r="B1595" s="209">
        <v>542682</v>
      </c>
      <c r="C1595" s="209" t="s">
        <v>2810</v>
      </c>
      <c r="D1595" s="209" t="s">
        <v>454</v>
      </c>
    </row>
    <row r="1596" spans="1:4">
      <c r="A1596" s="209" t="s">
        <v>2811</v>
      </c>
      <c r="B1596" s="209">
        <v>590043</v>
      </c>
      <c r="C1596" s="209" t="s">
        <v>2812</v>
      </c>
      <c r="D1596" s="209" t="s">
        <v>801</v>
      </c>
    </row>
    <row r="1597" spans="1:4">
      <c r="A1597" s="209" t="s">
        <v>2813</v>
      </c>
      <c r="B1597" s="209">
        <v>506024</v>
      </c>
      <c r="C1597" s="209" t="s">
        <v>446</v>
      </c>
      <c r="D1597" s="209" t="s">
        <v>478</v>
      </c>
    </row>
    <row r="1598" spans="1:4">
      <c r="A1598" s="209" t="s">
        <v>2814</v>
      </c>
      <c r="B1598" s="209">
        <v>526931</v>
      </c>
      <c r="C1598" s="209" t="s">
        <v>446</v>
      </c>
      <c r="D1598" s="209" t="s">
        <v>631</v>
      </c>
    </row>
    <row r="1599" spans="1:4">
      <c r="A1599" s="209" t="s">
        <v>2815</v>
      </c>
      <c r="B1599" s="209">
        <v>530055</v>
      </c>
      <c r="C1599" s="209" t="s">
        <v>446</v>
      </c>
      <c r="D1599" s="209" t="s">
        <v>867</v>
      </c>
    </row>
    <row r="1600" spans="1:4">
      <c r="A1600" s="209" t="s">
        <v>2816</v>
      </c>
      <c r="B1600" s="209">
        <v>500467</v>
      </c>
      <c r="C1600" s="209" t="s">
        <v>2817</v>
      </c>
      <c r="D1600" s="209" t="s">
        <v>926</v>
      </c>
    </row>
    <row r="1601" spans="1:4">
      <c r="A1601" s="209" t="s">
        <v>2818</v>
      </c>
      <c r="B1601" s="209">
        <v>532855</v>
      </c>
      <c r="C1601" s="209" t="s">
        <v>446</v>
      </c>
      <c r="D1601" s="209" t="s">
        <v>466</v>
      </c>
    </row>
    <row r="1602" spans="1:4">
      <c r="A1602" s="209" t="s">
        <v>2819</v>
      </c>
      <c r="B1602" s="209">
        <v>530927</v>
      </c>
      <c r="C1602" s="209" t="s">
        <v>446</v>
      </c>
      <c r="D1602" s="209" t="s">
        <v>2777</v>
      </c>
    </row>
    <row r="1603" spans="1:4">
      <c r="A1603" s="209" t="s">
        <v>2820</v>
      </c>
      <c r="B1603" s="209">
        <v>524080</v>
      </c>
      <c r="C1603" s="209" t="s">
        <v>446</v>
      </c>
      <c r="D1603" s="209" t="s">
        <v>494</v>
      </c>
    </row>
    <row r="1604" spans="1:4">
      <c r="A1604" s="209" t="s">
        <v>2821</v>
      </c>
      <c r="B1604" s="209">
        <v>780014</v>
      </c>
      <c r="C1604" s="209" t="s">
        <v>446</v>
      </c>
      <c r="D1604" s="209" t="s">
        <v>537</v>
      </c>
    </row>
    <row r="1605" spans="1:4">
      <c r="A1605" s="209" t="s">
        <v>2822</v>
      </c>
      <c r="B1605" s="209">
        <v>531387</v>
      </c>
      <c r="C1605" s="209" t="s">
        <v>446</v>
      </c>
      <c r="D1605" s="209" t="s">
        <v>463</v>
      </c>
    </row>
    <row r="1606" spans="1:4">
      <c r="A1606" s="209" t="s">
        <v>2823</v>
      </c>
      <c r="B1606" s="209">
        <v>509073</v>
      </c>
      <c r="C1606" s="209" t="s">
        <v>2824</v>
      </c>
      <c r="D1606" s="209" t="s">
        <v>2825</v>
      </c>
    </row>
    <row r="1607" spans="1:4">
      <c r="A1607" s="209" t="s">
        <v>2826</v>
      </c>
      <c r="B1607" s="209">
        <v>533162</v>
      </c>
      <c r="C1607" s="209" t="s">
        <v>2827</v>
      </c>
      <c r="D1607" s="209" t="s">
        <v>1184</v>
      </c>
    </row>
    <row r="1608" spans="1:4">
      <c r="A1608" s="209" t="s">
        <v>2828</v>
      </c>
      <c r="B1608" s="209">
        <v>531531</v>
      </c>
      <c r="C1608" s="209" t="s">
        <v>2829</v>
      </c>
      <c r="D1608" s="209" t="s">
        <v>506</v>
      </c>
    </row>
    <row r="1609" spans="1:4">
      <c r="A1609" s="209" t="s">
        <v>2830</v>
      </c>
      <c r="B1609" s="209">
        <v>517354</v>
      </c>
      <c r="C1609" s="209" t="s">
        <v>2831</v>
      </c>
      <c r="D1609" s="209" t="s">
        <v>744</v>
      </c>
    </row>
    <row r="1610" spans="1:4">
      <c r="A1610" s="209" t="s">
        <v>2832</v>
      </c>
      <c r="B1610" s="209">
        <v>517354</v>
      </c>
      <c r="C1610" s="209" t="s">
        <v>2831</v>
      </c>
      <c r="D1610" s="209" t="s">
        <v>744</v>
      </c>
    </row>
    <row r="1611" spans="1:4">
      <c r="A1611" s="209" t="s">
        <v>2833</v>
      </c>
      <c r="B1611" s="209">
        <v>539176</v>
      </c>
      <c r="C1611" s="209" t="s">
        <v>446</v>
      </c>
      <c r="D1611" s="209" t="s">
        <v>454</v>
      </c>
    </row>
    <row r="1612" spans="1:4">
      <c r="A1612" s="209" t="s">
        <v>2834</v>
      </c>
      <c r="B1612" s="209">
        <v>508486</v>
      </c>
      <c r="C1612" s="209" t="s">
        <v>446</v>
      </c>
      <c r="D1612" s="209" t="s">
        <v>1491</v>
      </c>
    </row>
    <row r="1613" spans="1:4">
      <c r="A1613" s="209" t="s">
        <v>2835</v>
      </c>
      <c r="B1613" s="209">
        <v>532467</v>
      </c>
      <c r="C1613" s="209" t="s">
        <v>446</v>
      </c>
      <c r="D1613" s="209" t="s">
        <v>449</v>
      </c>
    </row>
    <row r="1614" spans="1:4">
      <c r="A1614" s="209" t="s">
        <v>2836</v>
      </c>
      <c r="B1614" s="209">
        <v>532334</v>
      </c>
      <c r="C1614" s="209" t="s">
        <v>446</v>
      </c>
      <c r="D1614" s="209" t="s">
        <v>532</v>
      </c>
    </row>
    <row r="1615" spans="1:4">
      <c r="A1615" s="209" t="s">
        <v>2837</v>
      </c>
      <c r="B1615" s="209">
        <v>508956</v>
      </c>
      <c r="C1615" s="209" t="s">
        <v>446</v>
      </c>
      <c r="D1615" s="209" t="s">
        <v>463</v>
      </c>
    </row>
    <row r="1616" spans="1:4">
      <c r="A1616" s="209" t="s">
        <v>2838</v>
      </c>
      <c r="B1616" s="209">
        <v>532333</v>
      </c>
      <c r="C1616" s="209" t="s">
        <v>446</v>
      </c>
      <c r="D1616" s="209" t="s">
        <v>429</v>
      </c>
    </row>
    <row r="1617" spans="1:4">
      <c r="A1617" s="209" t="s">
        <v>2839</v>
      </c>
      <c r="B1617" s="209">
        <v>532216</v>
      </c>
      <c r="C1617" s="209" t="s">
        <v>2840</v>
      </c>
      <c r="D1617" s="209" t="s">
        <v>463</v>
      </c>
    </row>
    <row r="1618" spans="1:4">
      <c r="A1618" s="209" t="s">
        <v>2841</v>
      </c>
      <c r="B1618" s="209">
        <v>517271</v>
      </c>
      <c r="C1618" s="209" t="s">
        <v>2842</v>
      </c>
      <c r="D1618" s="209" t="s">
        <v>744</v>
      </c>
    </row>
    <row r="1619" spans="1:4">
      <c r="A1619" s="209" t="s">
        <v>2843</v>
      </c>
      <c r="B1619" s="209">
        <v>539224</v>
      </c>
      <c r="C1619" s="209" t="s">
        <v>446</v>
      </c>
      <c r="D1619" s="209" t="s">
        <v>435</v>
      </c>
    </row>
    <row r="1620" spans="1:4">
      <c r="A1620" s="209" t="s">
        <v>2844</v>
      </c>
      <c r="B1620" s="209">
        <v>500179</v>
      </c>
      <c r="C1620" s="209" t="s">
        <v>2845</v>
      </c>
      <c r="D1620" s="209" t="s">
        <v>771</v>
      </c>
    </row>
    <row r="1621" spans="1:4">
      <c r="A1621" s="209" t="s">
        <v>2846</v>
      </c>
      <c r="B1621" s="209">
        <v>532281</v>
      </c>
      <c r="C1621" s="209" t="s">
        <v>2847</v>
      </c>
      <c r="D1621" s="209" t="s">
        <v>432</v>
      </c>
    </row>
    <row r="1622" spans="1:4">
      <c r="A1622" s="209" t="s">
        <v>2848</v>
      </c>
      <c r="B1622" s="209">
        <v>541729</v>
      </c>
      <c r="C1622" s="209" t="s">
        <v>2849</v>
      </c>
      <c r="D1622" s="209" t="s">
        <v>2850</v>
      </c>
    </row>
    <row r="1623" spans="1:4">
      <c r="A1623" s="209" t="s">
        <v>2851</v>
      </c>
      <c r="B1623" s="209">
        <v>500180</v>
      </c>
      <c r="C1623" s="209" t="s">
        <v>2852</v>
      </c>
      <c r="D1623" s="209" t="s">
        <v>764</v>
      </c>
    </row>
    <row r="1624" spans="1:4">
      <c r="A1624" s="209" t="s">
        <v>2853</v>
      </c>
      <c r="B1624" s="209">
        <v>533230</v>
      </c>
      <c r="C1624" s="209" t="s">
        <v>2854</v>
      </c>
      <c r="D1624" s="209" t="s">
        <v>429</v>
      </c>
    </row>
    <row r="1625" spans="1:4">
      <c r="A1625" s="209" t="s">
        <v>2855</v>
      </c>
      <c r="B1625" s="209">
        <v>540777</v>
      </c>
      <c r="C1625" s="209" t="s">
        <v>2856</v>
      </c>
      <c r="D1625" s="209" t="s">
        <v>2857</v>
      </c>
    </row>
    <row r="1626" spans="1:4">
      <c r="A1626" s="209" t="s">
        <v>2858</v>
      </c>
      <c r="B1626" s="209">
        <v>539787</v>
      </c>
      <c r="C1626" s="209" t="s">
        <v>2859</v>
      </c>
      <c r="D1626" s="209" t="s">
        <v>916</v>
      </c>
    </row>
    <row r="1627" spans="1:4">
      <c r="A1627" s="209" t="s">
        <v>2860</v>
      </c>
      <c r="B1627" s="209">
        <v>503689</v>
      </c>
      <c r="C1627" s="209" t="s">
        <v>446</v>
      </c>
      <c r="D1627" s="209" t="s">
        <v>867</v>
      </c>
    </row>
    <row r="1628" spans="1:4">
      <c r="A1628" s="209" t="s">
        <v>2861</v>
      </c>
      <c r="B1628" s="209" t="s">
        <v>446</v>
      </c>
      <c r="C1628" s="209" t="s">
        <v>2862</v>
      </c>
      <c r="D1628" s="209" t="s">
        <v>457</v>
      </c>
    </row>
    <row r="1629" spans="1:4">
      <c r="A1629" s="209" t="s">
        <v>2863</v>
      </c>
      <c r="B1629" s="209">
        <v>526967</v>
      </c>
      <c r="C1629" s="209" t="s">
        <v>446</v>
      </c>
      <c r="D1629" s="209" t="s">
        <v>478</v>
      </c>
    </row>
    <row r="1630" spans="1:4">
      <c r="A1630" s="209" t="s">
        <v>2864</v>
      </c>
      <c r="B1630" s="209">
        <v>509631</v>
      </c>
      <c r="C1630" s="209" t="s">
        <v>2865</v>
      </c>
      <c r="D1630" s="209" t="s">
        <v>631</v>
      </c>
    </row>
    <row r="1631" spans="1:4">
      <c r="A1631" s="209" t="s">
        <v>2866</v>
      </c>
      <c r="B1631" s="209">
        <v>500292</v>
      </c>
      <c r="C1631" s="209" t="s">
        <v>2867</v>
      </c>
      <c r="D1631" s="209" t="s">
        <v>459</v>
      </c>
    </row>
    <row r="1632" spans="1:4">
      <c r="A1632" s="209" t="s">
        <v>2868</v>
      </c>
      <c r="B1632" s="209">
        <v>500292</v>
      </c>
      <c r="C1632" s="209" t="s">
        <v>2867</v>
      </c>
      <c r="D1632" s="209" t="s">
        <v>459</v>
      </c>
    </row>
    <row r="1633" spans="1:4">
      <c r="A1633" s="209" t="s">
        <v>2869</v>
      </c>
      <c r="B1633" s="209">
        <v>539174</v>
      </c>
      <c r="C1633" s="209" t="s">
        <v>2870</v>
      </c>
      <c r="D1633" s="209" t="s">
        <v>463</v>
      </c>
    </row>
    <row r="1634" spans="1:4">
      <c r="A1634" s="209" t="s">
        <v>2871</v>
      </c>
      <c r="B1634" s="209">
        <v>505520</v>
      </c>
      <c r="C1634" s="209" t="s">
        <v>446</v>
      </c>
      <c r="D1634" s="209" t="s">
        <v>867</v>
      </c>
    </row>
    <row r="1635" spans="1:4">
      <c r="A1635" s="209" t="s">
        <v>2872</v>
      </c>
      <c r="B1635" s="209">
        <v>531178</v>
      </c>
      <c r="C1635" s="209" t="s">
        <v>446</v>
      </c>
      <c r="D1635" s="209" t="s">
        <v>468</v>
      </c>
    </row>
    <row r="1636" spans="1:4">
      <c r="A1636" s="209" t="s">
        <v>2873</v>
      </c>
      <c r="B1636" s="209">
        <v>524590</v>
      </c>
      <c r="C1636" s="209" t="s">
        <v>446</v>
      </c>
      <c r="D1636" s="209" t="s">
        <v>468</v>
      </c>
    </row>
    <row r="1637" spans="1:4">
      <c r="A1637" s="209" t="s">
        <v>2874</v>
      </c>
      <c r="B1637" s="209">
        <v>505720</v>
      </c>
      <c r="C1637" s="209" t="s">
        <v>2875</v>
      </c>
      <c r="D1637" s="209" t="s">
        <v>454</v>
      </c>
    </row>
    <row r="1638" spans="1:4">
      <c r="A1638" s="209" t="s">
        <v>2876</v>
      </c>
      <c r="B1638" s="209">
        <v>519552</v>
      </c>
      <c r="C1638" s="209" t="s">
        <v>2877</v>
      </c>
      <c r="D1638" s="209" t="s">
        <v>506</v>
      </c>
    </row>
    <row r="1639" spans="1:4">
      <c r="A1639" s="209" t="s">
        <v>2878</v>
      </c>
      <c r="B1639" s="209">
        <v>500182</v>
      </c>
      <c r="C1639" s="209" t="s">
        <v>2879</v>
      </c>
      <c r="D1639" s="209" t="s">
        <v>1103</v>
      </c>
    </row>
    <row r="1640" spans="1:4">
      <c r="A1640" s="209" t="s">
        <v>2880</v>
      </c>
      <c r="B1640" s="209">
        <v>524669</v>
      </c>
      <c r="C1640" s="209" t="s">
        <v>2881</v>
      </c>
      <c r="D1640" s="209" t="s">
        <v>484</v>
      </c>
    </row>
    <row r="1641" spans="1:4">
      <c r="A1641" s="209" t="s">
        <v>2882</v>
      </c>
      <c r="B1641" s="209">
        <v>534328</v>
      </c>
      <c r="C1641" s="209" t="s">
        <v>2883</v>
      </c>
      <c r="D1641" s="209" t="s">
        <v>468</v>
      </c>
    </row>
    <row r="1642" spans="1:4">
      <c r="A1642" s="209" t="s">
        <v>2884</v>
      </c>
      <c r="B1642" s="209">
        <v>532129</v>
      </c>
      <c r="C1642" s="209" t="s">
        <v>2885</v>
      </c>
      <c r="D1642" s="209" t="s">
        <v>432</v>
      </c>
    </row>
    <row r="1643" spans="1:4">
      <c r="A1643" s="209" t="s">
        <v>2886</v>
      </c>
      <c r="B1643" s="209">
        <v>504176</v>
      </c>
      <c r="C1643" s="209" t="s">
        <v>446</v>
      </c>
      <c r="D1643" s="209" t="s">
        <v>992</v>
      </c>
    </row>
    <row r="1644" spans="1:4">
      <c r="A1644" s="209" t="s">
        <v>2887</v>
      </c>
      <c r="B1644" s="209">
        <v>504176</v>
      </c>
      <c r="C1644" s="209" t="s">
        <v>446</v>
      </c>
      <c r="D1644" s="209" t="s">
        <v>992</v>
      </c>
    </row>
    <row r="1645" spans="1:4">
      <c r="A1645" s="209" t="s">
        <v>2888</v>
      </c>
      <c r="B1645" s="209">
        <v>517080</v>
      </c>
      <c r="C1645" s="209" t="s">
        <v>2889</v>
      </c>
      <c r="D1645" s="209" t="s">
        <v>844</v>
      </c>
    </row>
    <row r="1646" spans="1:4">
      <c r="A1646" s="209" t="s">
        <v>2890</v>
      </c>
      <c r="B1646" s="209">
        <v>531301</v>
      </c>
      <c r="C1646" s="209" t="s">
        <v>446</v>
      </c>
      <c r="D1646" s="209" t="s">
        <v>461</v>
      </c>
    </row>
    <row r="1647" spans="1:4">
      <c r="A1647" s="209" t="s">
        <v>2891</v>
      </c>
      <c r="B1647" s="209">
        <v>524735</v>
      </c>
      <c r="C1647" s="209" t="s">
        <v>2892</v>
      </c>
      <c r="D1647" s="209" t="s">
        <v>484</v>
      </c>
    </row>
    <row r="1648" spans="1:4">
      <c r="A1648" s="209" t="s">
        <v>2893</v>
      </c>
      <c r="B1648" s="209">
        <v>542332</v>
      </c>
      <c r="C1648" s="209" t="s">
        <v>2894</v>
      </c>
      <c r="D1648" s="209" t="s">
        <v>429</v>
      </c>
    </row>
    <row r="1649" spans="1:4">
      <c r="A1649" s="209" t="s">
        <v>2895</v>
      </c>
      <c r="B1649" s="209">
        <v>509675</v>
      </c>
      <c r="C1649" s="209" t="s">
        <v>2896</v>
      </c>
      <c r="D1649" s="209" t="s">
        <v>459</v>
      </c>
    </row>
    <row r="1650" spans="1:4">
      <c r="A1650" s="209" t="s">
        <v>2897</v>
      </c>
      <c r="B1650" s="209">
        <v>532847</v>
      </c>
      <c r="C1650" s="209" t="s">
        <v>2898</v>
      </c>
      <c r="D1650" s="209" t="s">
        <v>1365</v>
      </c>
    </row>
    <row r="1651" spans="1:4">
      <c r="A1651" s="209" t="s">
        <v>2899</v>
      </c>
      <c r="B1651" s="209">
        <v>505712</v>
      </c>
      <c r="C1651" s="209" t="s">
        <v>446</v>
      </c>
      <c r="D1651" s="209" t="s">
        <v>801</v>
      </c>
    </row>
    <row r="1652" spans="1:4">
      <c r="A1652" s="209" t="s">
        <v>2900</v>
      </c>
      <c r="B1652" s="209">
        <v>514010</v>
      </c>
      <c r="C1652" s="209" t="s">
        <v>446</v>
      </c>
      <c r="D1652" s="209" t="s">
        <v>461</v>
      </c>
    </row>
    <row r="1653" spans="1:4">
      <c r="A1653" s="209" t="s">
        <v>2901</v>
      </c>
      <c r="B1653" s="209">
        <v>500183</v>
      </c>
      <c r="C1653" s="209" t="s">
        <v>2902</v>
      </c>
      <c r="D1653" s="209" t="s">
        <v>716</v>
      </c>
    </row>
    <row r="1654" spans="1:4">
      <c r="A1654" s="209" t="s">
        <v>2903</v>
      </c>
      <c r="B1654" s="209">
        <v>500184</v>
      </c>
      <c r="C1654" s="209" t="s">
        <v>2904</v>
      </c>
      <c r="D1654" s="209" t="s">
        <v>606</v>
      </c>
    </row>
    <row r="1655" spans="1:4">
      <c r="A1655" s="209" t="s">
        <v>2905</v>
      </c>
      <c r="B1655" s="209">
        <v>526899</v>
      </c>
      <c r="C1655" s="209" t="s">
        <v>446</v>
      </c>
      <c r="D1655" s="209" t="s">
        <v>644</v>
      </c>
    </row>
    <row r="1656" spans="1:4">
      <c r="A1656" s="209" t="s">
        <v>2906</v>
      </c>
      <c r="B1656" s="209">
        <v>513723</v>
      </c>
      <c r="C1656" s="209" t="s">
        <v>446</v>
      </c>
      <c r="D1656" s="209" t="s">
        <v>974</v>
      </c>
    </row>
    <row r="1657" spans="1:4">
      <c r="A1657" s="209" t="s">
        <v>2907</v>
      </c>
      <c r="B1657" s="209">
        <v>511169</v>
      </c>
      <c r="C1657" s="209" t="s">
        <v>446</v>
      </c>
      <c r="D1657" s="209" t="s">
        <v>463</v>
      </c>
    </row>
    <row r="1658" spans="1:4">
      <c r="A1658" s="209" t="s">
        <v>2908</v>
      </c>
      <c r="B1658" s="209">
        <v>514043</v>
      </c>
      <c r="C1658" s="209" t="s">
        <v>2909</v>
      </c>
      <c r="D1658" s="209" t="s">
        <v>461</v>
      </c>
    </row>
    <row r="1659" spans="1:4">
      <c r="A1659" s="209" t="s">
        <v>2910</v>
      </c>
      <c r="B1659" s="209">
        <v>531979</v>
      </c>
      <c r="C1659" s="209" t="s">
        <v>446</v>
      </c>
      <c r="D1659" s="209" t="s">
        <v>751</v>
      </c>
    </row>
    <row r="1660" spans="1:4">
      <c r="A1660" s="209" t="s">
        <v>2911</v>
      </c>
      <c r="B1660" s="209">
        <v>538652</v>
      </c>
      <c r="C1660" s="209" t="s">
        <v>446</v>
      </c>
      <c r="D1660" s="209" t="s">
        <v>468</v>
      </c>
    </row>
    <row r="1661" spans="1:4">
      <c r="A1661" s="209" t="s">
        <v>2912</v>
      </c>
      <c r="B1661" s="209">
        <v>504036</v>
      </c>
      <c r="C1661" s="209" t="s">
        <v>2913</v>
      </c>
      <c r="D1661" s="209" t="s">
        <v>988</v>
      </c>
    </row>
    <row r="1662" spans="1:4">
      <c r="A1662" s="209" t="s">
        <v>2914</v>
      </c>
      <c r="B1662" s="209">
        <v>539114</v>
      </c>
      <c r="C1662" s="209" t="s">
        <v>446</v>
      </c>
      <c r="D1662" s="209" t="s">
        <v>463</v>
      </c>
    </row>
    <row r="1663" spans="1:4">
      <c r="A1663" s="209" t="s">
        <v>2915</v>
      </c>
      <c r="B1663" s="209">
        <v>503881</v>
      </c>
      <c r="C1663" s="209" t="s">
        <v>2916</v>
      </c>
      <c r="D1663" s="209" t="s">
        <v>461</v>
      </c>
    </row>
    <row r="1664" spans="1:4">
      <c r="A1664" s="209" t="s">
        <v>2917</v>
      </c>
      <c r="B1664" s="209">
        <v>500440</v>
      </c>
      <c r="C1664" s="209" t="s">
        <v>2918</v>
      </c>
      <c r="D1664" s="209" t="s">
        <v>751</v>
      </c>
    </row>
    <row r="1665" spans="1:4">
      <c r="A1665" s="209" t="s">
        <v>2919</v>
      </c>
      <c r="B1665" s="209" t="s">
        <v>446</v>
      </c>
      <c r="C1665" s="209" t="s">
        <v>2920</v>
      </c>
      <c r="D1665" s="209" t="s">
        <v>457</v>
      </c>
    </row>
    <row r="1666" spans="1:4">
      <c r="A1666" s="209" t="s">
        <v>2921</v>
      </c>
      <c r="B1666" s="209">
        <v>509895</v>
      </c>
      <c r="C1666" s="209" t="s">
        <v>446</v>
      </c>
      <c r="D1666" s="209" t="s">
        <v>461</v>
      </c>
    </row>
    <row r="1667" spans="1:4">
      <c r="A1667" s="209" t="s">
        <v>2922</v>
      </c>
      <c r="B1667" s="209">
        <v>532859</v>
      </c>
      <c r="C1667" s="209" t="s">
        <v>2923</v>
      </c>
      <c r="D1667" s="209" t="s">
        <v>776</v>
      </c>
    </row>
    <row r="1668" spans="1:4">
      <c r="A1668" s="209" t="s">
        <v>2924</v>
      </c>
      <c r="B1668" s="209">
        <v>500189</v>
      </c>
      <c r="C1668" s="209" t="s">
        <v>2925</v>
      </c>
      <c r="D1668" s="209" t="s">
        <v>1184</v>
      </c>
    </row>
    <row r="1669" spans="1:4">
      <c r="A1669" s="209" t="s">
        <v>2926</v>
      </c>
      <c r="B1669" s="209">
        <v>514428</v>
      </c>
      <c r="C1669" s="209" t="s">
        <v>446</v>
      </c>
      <c r="D1669" s="209" t="s">
        <v>566</v>
      </c>
    </row>
    <row r="1670" spans="1:4">
      <c r="A1670" s="209" t="s">
        <v>2927</v>
      </c>
      <c r="B1670" s="209">
        <v>541154</v>
      </c>
      <c r="C1670" s="209" t="s">
        <v>2928</v>
      </c>
      <c r="D1670" s="209" t="s">
        <v>2929</v>
      </c>
    </row>
    <row r="1671" spans="1:4">
      <c r="A1671" s="209" t="s">
        <v>2930</v>
      </c>
      <c r="B1671" s="209">
        <v>531918</v>
      </c>
      <c r="C1671" s="209" t="s">
        <v>446</v>
      </c>
      <c r="D1671" s="209" t="s">
        <v>468</v>
      </c>
    </row>
    <row r="1672" spans="1:4">
      <c r="A1672" s="209" t="s">
        <v>2931</v>
      </c>
      <c r="B1672" s="209">
        <v>532041</v>
      </c>
      <c r="C1672" s="209" t="s">
        <v>2932</v>
      </c>
      <c r="D1672" s="209" t="s">
        <v>539</v>
      </c>
    </row>
    <row r="1673" spans="1:4">
      <c r="A1673" s="209" t="s">
        <v>2933</v>
      </c>
      <c r="B1673" s="209">
        <v>509635</v>
      </c>
      <c r="C1673" s="209" t="s">
        <v>2934</v>
      </c>
      <c r="D1673" s="209" t="s">
        <v>801</v>
      </c>
    </row>
    <row r="1674" spans="1:4">
      <c r="A1674" s="209" t="s">
        <v>2935</v>
      </c>
      <c r="B1674" s="209">
        <v>500185</v>
      </c>
      <c r="C1674" s="209" t="s">
        <v>2936</v>
      </c>
      <c r="D1674" s="209" t="s">
        <v>844</v>
      </c>
    </row>
    <row r="1675" spans="1:4">
      <c r="A1675" s="209" t="s">
        <v>2937</v>
      </c>
      <c r="B1675" s="209">
        <v>513599</v>
      </c>
      <c r="C1675" s="209" t="s">
        <v>2938</v>
      </c>
      <c r="D1675" s="209" t="s">
        <v>520</v>
      </c>
    </row>
    <row r="1676" spans="1:4">
      <c r="A1676" s="209" t="s">
        <v>2939</v>
      </c>
      <c r="B1676" s="209">
        <v>505725</v>
      </c>
      <c r="C1676" s="209" t="s">
        <v>2940</v>
      </c>
      <c r="D1676" s="209" t="s">
        <v>631</v>
      </c>
    </row>
    <row r="1677" spans="1:4">
      <c r="A1677" s="209" t="s">
        <v>2941</v>
      </c>
      <c r="B1677" s="209">
        <v>524013</v>
      </c>
      <c r="C1677" s="209" t="s">
        <v>446</v>
      </c>
      <c r="D1677" s="209" t="s">
        <v>823</v>
      </c>
    </row>
    <row r="1678" spans="1:4">
      <c r="A1678" s="209" t="s">
        <v>2942</v>
      </c>
      <c r="B1678" s="209">
        <v>519126</v>
      </c>
      <c r="C1678" s="209" t="s">
        <v>446</v>
      </c>
      <c r="D1678" s="209" t="s">
        <v>506</v>
      </c>
    </row>
    <row r="1679" spans="1:4">
      <c r="A1679" s="209" t="s">
        <v>2943</v>
      </c>
      <c r="B1679" s="209">
        <v>505893</v>
      </c>
      <c r="C1679" s="209" t="s">
        <v>446</v>
      </c>
      <c r="D1679" s="209" t="s">
        <v>801</v>
      </c>
    </row>
    <row r="1680" spans="1:4">
      <c r="A1680" s="209" t="s">
        <v>2944</v>
      </c>
      <c r="B1680" s="209">
        <v>509650</v>
      </c>
      <c r="C1680" s="209" t="s">
        <v>446</v>
      </c>
      <c r="D1680" s="209" t="s">
        <v>504</v>
      </c>
    </row>
    <row r="1681" spans="1:4">
      <c r="A1681" s="209" t="s">
        <v>2945</v>
      </c>
      <c r="B1681" s="209">
        <v>533217</v>
      </c>
      <c r="C1681" s="209" t="s">
        <v>2946</v>
      </c>
      <c r="D1681" s="209" t="s">
        <v>970</v>
      </c>
    </row>
    <row r="1682" spans="1:4">
      <c r="A1682" s="209" t="s">
        <v>2947</v>
      </c>
      <c r="B1682" s="209">
        <v>500500</v>
      </c>
      <c r="C1682" s="209" t="s">
        <v>2948</v>
      </c>
      <c r="D1682" s="209" t="s">
        <v>2374</v>
      </c>
    </row>
    <row r="1683" spans="1:4">
      <c r="A1683" s="209" t="s">
        <v>2949</v>
      </c>
      <c r="B1683" s="209">
        <v>500186</v>
      </c>
      <c r="C1683" s="209" t="s">
        <v>2950</v>
      </c>
      <c r="D1683" s="209" t="s">
        <v>509</v>
      </c>
    </row>
    <row r="1684" spans="1:4">
      <c r="A1684" s="209" t="s">
        <v>2951</v>
      </c>
      <c r="B1684" s="209">
        <v>500449</v>
      </c>
      <c r="C1684" s="209" t="s">
        <v>446</v>
      </c>
      <c r="D1684" s="209" t="s">
        <v>494</v>
      </c>
    </row>
    <row r="1685" spans="1:4">
      <c r="A1685" s="209" t="s">
        <v>2952</v>
      </c>
      <c r="B1685" s="209">
        <v>500104</v>
      </c>
      <c r="C1685" s="209" t="s">
        <v>2953</v>
      </c>
      <c r="D1685" s="209" t="s">
        <v>1374</v>
      </c>
    </row>
    <row r="1686" spans="1:4">
      <c r="A1686" s="209" t="s">
        <v>2954</v>
      </c>
      <c r="B1686" s="209">
        <v>530315</v>
      </c>
      <c r="C1686" s="209" t="s">
        <v>446</v>
      </c>
      <c r="D1686" s="209" t="s">
        <v>641</v>
      </c>
    </row>
    <row r="1687" spans="1:4">
      <c r="A1687" s="209" t="s">
        <v>2955</v>
      </c>
      <c r="B1687" s="209">
        <v>500696</v>
      </c>
      <c r="C1687" s="209" t="s">
        <v>2956</v>
      </c>
      <c r="D1687" s="209" t="s">
        <v>628</v>
      </c>
    </row>
    <row r="1688" spans="1:4">
      <c r="A1688" s="209" t="s">
        <v>2957</v>
      </c>
      <c r="B1688" s="209">
        <v>504713</v>
      </c>
      <c r="C1688" s="209" t="s">
        <v>446</v>
      </c>
      <c r="D1688" s="209" t="s">
        <v>1365</v>
      </c>
    </row>
    <row r="1689" spans="1:4">
      <c r="A1689" s="209" t="s">
        <v>2958</v>
      </c>
      <c r="B1689" s="209">
        <v>500188</v>
      </c>
      <c r="C1689" s="209" t="s">
        <v>2959</v>
      </c>
      <c r="D1689" s="209" t="s">
        <v>2960</v>
      </c>
    </row>
    <row r="1690" spans="1:4">
      <c r="A1690" s="209" t="s">
        <v>2961</v>
      </c>
      <c r="B1690" s="209">
        <v>515145</v>
      </c>
      <c r="C1690" s="209" t="s">
        <v>2962</v>
      </c>
      <c r="D1690" s="209" t="s">
        <v>641</v>
      </c>
    </row>
    <row r="1691" spans="1:4">
      <c r="A1691" s="209" t="s">
        <v>2963</v>
      </c>
      <c r="B1691" s="209">
        <v>513039</v>
      </c>
      <c r="C1691" s="209" t="s">
        <v>446</v>
      </c>
      <c r="D1691" s="209" t="s">
        <v>454</v>
      </c>
    </row>
    <row r="1692" spans="1:4">
      <c r="A1692" s="209" t="s">
        <v>2964</v>
      </c>
      <c r="B1692" s="209">
        <v>539984</v>
      </c>
      <c r="C1692" s="209" t="s">
        <v>446</v>
      </c>
      <c r="D1692" s="209" t="s">
        <v>988</v>
      </c>
    </row>
    <row r="1693" spans="1:4">
      <c r="A1693" s="209" t="s">
        <v>2965</v>
      </c>
      <c r="B1693" s="209">
        <v>530853</v>
      </c>
      <c r="C1693" s="209" t="s">
        <v>446</v>
      </c>
      <c r="D1693" s="209" t="s">
        <v>2264</v>
      </c>
    </row>
    <row r="1694" spans="1:4">
      <c r="A1694" s="209" t="s">
        <v>2966</v>
      </c>
      <c r="B1694" s="209">
        <v>531743</v>
      </c>
      <c r="C1694" s="209" t="s">
        <v>446</v>
      </c>
      <c r="D1694" s="209" t="s">
        <v>468</v>
      </c>
    </row>
    <row r="1695" spans="1:4">
      <c r="A1695" s="209" t="s">
        <v>2967</v>
      </c>
      <c r="B1695" s="209">
        <v>590018</v>
      </c>
      <c r="C1695" s="209" t="s">
        <v>2968</v>
      </c>
      <c r="D1695" s="209" t="s">
        <v>478</v>
      </c>
    </row>
    <row r="1696" spans="1:4">
      <c r="A1696" s="209" t="s">
        <v>2969</v>
      </c>
      <c r="B1696" s="209">
        <v>521068</v>
      </c>
      <c r="C1696" s="209" t="s">
        <v>446</v>
      </c>
      <c r="D1696" s="209" t="s">
        <v>461</v>
      </c>
    </row>
    <row r="1697" spans="1:4">
      <c r="A1697" s="209" t="s">
        <v>2970</v>
      </c>
      <c r="B1697" s="209">
        <v>532359</v>
      </c>
      <c r="C1697" s="209" t="s">
        <v>446</v>
      </c>
      <c r="D1697" s="209" t="s">
        <v>539</v>
      </c>
    </row>
    <row r="1698" spans="1:4">
      <c r="A1698" s="209" t="s">
        <v>2971</v>
      </c>
      <c r="B1698" s="209">
        <v>526217</v>
      </c>
      <c r="C1698" s="209" t="s">
        <v>2972</v>
      </c>
      <c r="D1698" s="209" t="s">
        <v>641</v>
      </c>
    </row>
    <row r="1699" spans="1:4">
      <c r="A1699" s="209" t="s">
        <v>2973</v>
      </c>
      <c r="B1699" s="209" t="s">
        <v>446</v>
      </c>
      <c r="C1699" s="209" t="s">
        <v>2974</v>
      </c>
      <c r="D1699" s="209" t="s">
        <v>537</v>
      </c>
    </row>
    <row r="1700" spans="1:4">
      <c r="A1700" s="209" t="s">
        <v>2975</v>
      </c>
      <c r="B1700" s="209">
        <v>541627</v>
      </c>
      <c r="C1700" s="209" t="s">
        <v>2976</v>
      </c>
      <c r="D1700" s="209" t="s">
        <v>1814</v>
      </c>
    </row>
    <row r="1701" spans="1:4">
      <c r="A1701" s="209" t="s">
        <v>2977</v>
      </c>
      <c r="B1701" s="209">
        <v>531661</v>
      </c>
      <c r="C1701" s="209" t="s">
        <v>446</v>
      </c>
      <c r="D1701" s="209" t="s">
        <v>454</v>
      </c>
    </row>
    <row r="1702" spans="1:4">
      <c r="A1702" s="209" t="s">
        <v>2978</v>
      </c>
      <c r="B1702" s="209">
        <v>500191</v>
      </c>
      <c r="C1702" s="209" t="s">
        <v>2979</v>
      </c>
      <c r="D1702" s="209" t="s">
        <v>524</v>
      </c>
    </row>
    <row r="1703" spans="1:4">
      <c r="A1703" s="209" t="s">
        <v>2980</v>
      </c>
      <c r="B1703" s="209">
        <v>522064</v>
      </c>
      <c r="C1703" s="209" t="s">
        <v>2981</v>
      </c>
      <c r="D1703" s="209" t="s">
        <v>454</v>
      </c>
    </row>
    <row r="1704" spans="1:4">
      <c r="A1704" s="209" t="s">
        <v>2982</v>
      </c>
      <c r="B1704" s="209">
        <v>517174</v>
      </c>
      <c r="C1704" s="209" t="s">
        <v>2983</v>
      </c>
      <c r="D1704" s="209" t="s">
        <v>744</v>
      </c>
    </row>
    <row r="1705" spans="1:4">
      <c r="A1705" s="209" t="s">
        <v>2984</v>
      </c>
      <c r="B1705" s="209">
        <v>517174</v>
      </c>
      <c r="C1705" s="209" t="s">
        <v>2983</v>
      </c>
      <c r="D1705" s="209" t="s">
        <v>744</v>
      </c>
    </row>
    <row r="1706" spans="1:4">
      <c r="A1706" s="209" t="s">
        <v>2985</v>
      </c>
      <c r="B1706" s="209">
        <v>500193</v>
      </c>
      <c r="C1706" s="209" t="s">
        <v>2986</v>
      </c>
      <c r="D1706" s="209" t="s">
        <v>647</v>
      </c>
    </row>
    <row r="1707" spans="1:4">
      <c r="A1707" s="209" t="s">
        <v>2987</v>
      </c>
      <c r="B1707" s="209">
        <v>526683</v>
      </c>
      <c r="C1707" s="209" t="s">
        <v>2988</v>
      </c>
      <c r="D1707" s="209" t="s">
        <v>647</v>
      </c>
    </row>
    <row r="1708" spans="1:4">
      <c r="A1708" s="209" t="s">
        <v>2989</v>
      </c>
      <c r="B1708" s="209">
        <v>540530</v>
      </c>
      <c r="C1708" s="209" t="s">
        <v>2990</v>
      </c>
      <c r="D1708" s="209" t="s">
        <v>504</v>
      </c>
    </row>
    <row r="1709" spans="1:4">
      <c r="A1709" s="209" t="s">
        <v>2991</v>
      </c>
      <c r="B1709" s="209">
        <v>532873</v>
      </c>
      <c r="C1709" s="209" t="s">
        <v>2992</v>
      </c>
      <c r="D1709" s="209" t="s">
        <v>532</v>
      </c>
    </row>
    <row r="1710" spans="1:4">
      <c r="A1710" s="209" t="s">
        <v>2993</v>
      </c>
      <c r="B1710" s="209">
        <v>500010</v>
      </c>
      <c r="C1710" s="209" t="s">
        <v>2994</v>
      </c>
      <c r="D1710" s="209" t="s">
        <v>504</v>
      </c>
    </row>
    <row r="1711" spans="1:4">
      <c r="A1711" s="209" t="s">
        <v>2995</v>
      </c>
      <c r="B1711" s="209">
        <v>532761</v>
      </c>
      <c r="C1711" s="209" t="s">
        <v>2996</v>
      </c>
      <c r="D1711" s="209" t="s">
        <v>776</v>
      </c>
    </row>
    <row r="1712" spans="1:4">
      <c r="A1712" s="209" t="s">
        <v>2997</v>
      </c>
      <c r="B1712" s="209">
        <v>526761</v>
      </c>
      <c r="C1712" s="209" t="s">
        <v>446</v>
      </c>
      <c r="D1712" s="209" t="s">
        <v>647</v>
      </c>
    </row>
    <row r="1713" spans="1:4">
      <c r="A1713" s="209" t="s">
        <v>2998</v>
      </c>
      <c r="B1713" s="209">
        <v>535217</v>
      </c>
      <c r="C1713" s="209" t="s">
        <v>446</v>
      </c>
      <c r="D1713" s="209" t="s">
        <v>644</v>
      </c>
    </row>
    <row r="1714" spans="1:4">
      <c r="A1714" s="209" t="s">
        <v>2999</v>
      </c>
      <c r="B1714" s="209">
        <v>540136</v>
      </c>
      <c r="C1714" s="209" t="s">
        <v>3000</v>
      </c>
      <c r="D1714" s="209" t="s">
        <v>489</v>
      </c>
    </row>
    <row r="1715" spans="1:4">
      <c r="A1715" s="209" t="s">
        <v>3001</v>
      </c>
      <c r="B1715" s="209">
        <v>531724</v>
      </c>
      <c r="C1715" s="209" t="s">
        <v>446</v>
      </c>
      <c r="D1715" s="209" t="s">
        <v>867</v>
      </c>
    </row>
    <row r="1716" spans="1:4">
      <c r="A1716" s="209" t="s">
        <v>3002</v>
      </c>
      <c r="B1716" s="209">
        <v>500187</v>
      </c>
      <c r="C1716" s="209" t="s">
        <v>3003</v>
      </c>
      <c r="D1716" s="209" t="s">
        <v>641</v>
      </c>
    </row>
    <row r="1717" spans="1:4">
      <c r="A1717" s="209" t="s">
        <v>3004</v>
      </c>
      <c r="B1717" s="209">
        <v>532662</v>
      </c>
      <c r="C1717" s="209" t="s">
        <v>3005</v>
      </c>
      <c r="D1717" s="209" t="s">
        <v>970</v>
      </c>
    </row>
    <row r="1718" spans="1:4">
      <c r="A1718" s="209" t="s">
        <v>3006</v>
      </c>
      <c r="B1718" s="209">
        <v>532799</v>
      </c>
      <c r="C1718" s="209" t="s">
        <v>3007</v>
      </c>
      <c r="D1718" s="209" t="s">
        <v>532</v>
      </c>
    </row>
    <row r="1719" spans="1:4">
      <c r="A1719" s="209" t="s">
        <v>3008</v>
      </c>
      <c r="B1719" s="209">
        <v>509820</v>
      </c>
      <c r="C1719" s="209" t="s">
        <v>3009</v>
      </c>
      <c r="D1719" s="209" t="s">
        <v>641</v>
      </c>
    </row>
    <row r="1720" spans="1:4">
      <c r="A1720" s="209" t="s">
        <v>3010</v>
      </c>
      <c r="B1720" s="209">
        <v>542592</v>
      </c>
      <c r="C1720" s="209" t="s">
        <v>3011</v>
      </c>
      <c r="D1720" s="209" t="s">
        <v>551</v>
      </c>
    </row>
    <row r="1721" spans="1:4">
      <c r="A1721" s="209" t="s">
        <v>3012</v>
      </c>
      <c r="B1721" s="209" t="s">
        <v>446</v>
      </c>
      <c r="C1721" s="209" t="s">
        <v>3013</v>
      </c>
      <c r="D1721" s="209" t="s">
        <v>457</v>
      </c>
    </row>
    <row r="1722" spans="1:4">
      <c r="A1722" s="209" t="s">
        <v>3014</v>
      </c>
      <c r="B1722" s="209">
        <v>539724</v>
      </c>
      <c r="C1722" s="209" t="s">
        <v>446</v>
      </c>
      <c r="D1722" s="209" t="s">
        <v>432</v>
      </c>
    </row>
    <row r="1723" spans="1:4">
      <c r="A1723" s="209" t="s">
        <v>3015</v>
      </c>
      <c r="B1723" s="209">
        <v>519463</v>
      </c>
      <c r="C1723" s="209" t="s">
        <v>446</v>
      </c>
      <c r="D1723" s="209" t="s">
        <v>644</v>
      </c>
    </row>
    <row r="1724" spans="1:4">
      <c r="A1724" s="209" t="s">
        <v>3016</v>
      </c>
      <c r="B1724" s="209" t="s">
        <v>446</v>
      </c>
      <c r="C1724" s="209" t="s">
        <v>3017</v>
      </c>
      <c r="D1724" s="209" t="s">
        <v>457</v>
      </c>
    </row>
    <row r="1725" spans="1:4">
      <c r="A1725" s="209" t="s">
        <v>3018</v>
      </c>
      <c r="B1725" s="209">
        <v>532174</v>
      </c>
      <c r="C1725" s="209" t="s">
        <v>3019</v>
      </c>
      <c r="D1725" s="209" t="s">
        <v>764</v>
      </c>
    </row>
    <row r="1726" spans="1:4">
      <c r="A1726" s="209" t="s">
        <v>3020</v>
      </c>
      <c r="B1726" s="209">
        <v>540716</v>
      </c>
      <c r="C1726" s="209" t="s">
        <v>3021</v>
      </c>
      <c r="D1726" s="209" t="s">
        <v>2527</v>
      </c>
    </row>
    <row r="1727" spans="1:4">
      <c r="A1727" s="209" t="s">
        <v>3022</v>
      </c>
      <c r="B1727" s="209">
        <v>533244</v>
      </c>
      <c r="C1727" s="209" t="s">
        <v>3023</v>
      </c>
      <c r="D1727" s="209" t="s">
        <v>429</v>
      </c>
    </row>
    <row r="1728" spans="1:4">
      <c r="A1728" s="209" t="s">
        <v>3024</v>
      </c>
      <c r="B1728" s="209">
        <v>540133</v>
      </c>
      <c r="C1728" s="209" t="s">
        <v>3025</v>
      </c>
      <c r="D1728" s="209" t="s">
        <v>2857</v>
      </c>
    </row>
    <row r="1729" spans="1:4">
      <c r="A1729" s="209" t="s">
        <v>3026</v>
      </c>
      <c r="B1729" s="209">
        <v>555555</v>
      </c>
      <c r="C1729" s="209" t="s">
        <v>3027</v>
      </c>
      <c r="D1729" s="209" t="s">
        <v>429</v>
      </c>
    </row>
    <row r="1730" spans="1:4">
      <c r="A1730" s="209" t="s">
        <v>3028</v>
      </c>
      <c r="B1730" s="209">
        <v>541179</v>
      </c>
      <c r="C1730" s="209" t="s">
        <v>3029</v>
      </c>
      <c r="D1730" s="209" t="s">
        <v>429</v>
      </c>
    </row>
    <row r="1731" spans="1:4">
      <c r="A1731" s="209" t="s">
        <v>3030</v>
      </c>
      <c r="B1731" s="209">
        <v>532835</v>
      </c>
      <c r="C1731" s="209" t="s">
        <v>3031</v>
      </c>
      <c r="D1731" s="209" t="s">
        <v>429</v>
      </c>
    </row>
    <row r="1732" spans="1:4">
      <c r="A1732" s="209" t="s">
        <v>3032</v>
      </c>
      <c r="B1732" s="209">
        <v>531524</v>
      </c>
      <c r="C1732" s="209" t="s">
        <v>3033</v>
      </c>
      <c r="D1732" s="209" t="s">
        <v>744</v>
      </c>
    </row>
    <row r="1733" spans="1:4">
      <c r="A1733" s="209" t="s">
        <v>3034</v>
      </c>
      <c r="B1733" s="209">
        <v>531524</v>
      </c>
      <c r="C1733" s="209" t="s">
        <v>3033</v>
      </c>
      <c r="D1733" s="209" t="s">
        <v>744</v>
      </c>
    </row>
    <row r="1734" spans="1:4">
      <c r="A1734" s="209" t="s">
        <v>3035</v>
      </c>
      <c r="B1734" s="209">
        <v>500116</v>
      </c>
      <c r="C1734" s="209" t="s">
        <v>3036</v>
      </c>
      <c r="D1734" s="209" t="s">
        <v>764</v>
      </c>
    </row>
    <row r="1735" spans="1:4">
      <c r="A1735" s="209" t="s">
        <v>3037</v>
      </c>
      <c r="B1735" s="209">
        <v>539437</v>
      </c>
      <c r="C1735" s="209" t="s">
        <v>3038</v>
      </c>
      <c r="D1735" s="209" t="s">
        <v>764</v>
      </c>
    </row>
    <row r="1736" spans="1:4">
      <c r="A1736" s="209" t="s">
        <v>3039</v>
      </c>
      <c r="B1736" s="209" t="s">
        <v>446</v>
      </c>
      <c r="C1736" s="209" t="s">
        <v>3040</v>
      </c>
      <c r="D1736" s="209" t="s">
        <v>764</v>
      </c>
    </row>
    <row r="1737" spans="1:4">
      <c r="A1737" s="209" t="s">
        <v>3041</v>
      </c>
      <c r="B1737" s="209">
        <v>532659</v>
      </c>
      <c r="C1737" s="209" t="s">
        <v>3042</v>
      </c>
      <c r="D1737" s="209" t="s">
        <v>463</v>
      </c>
    </row>
    <row r="1738" spans="1:4">
      <c r="A1738" s="209" t="s">
        <v>3043</v>
      </c>
      <c r="B1738" s="209">
        <v>507438</v>
      </c>
      <c r="C1738" s="209" t="s">
        <v>3044</v>
      </c>
      <c r="D1738" s="209" t="s">
        <v>1077</v>
      </c>
    </row>
    <row r="1739" spans="1:4">
      <c r="A1739" s="209" t="s">
        <v>3045</v>
      </c>
      <c r="B1739" s="209">
        <v>505726</v>
      </c>
      <c r="C1739" s="209" t="s">
        <v>3046</v>
      </c>
      <c r="D1739" s="209" t="s">
        <v>1210</v>
      </c>
    </row>
    <row r="1740" spans="1:4">
      <c r="A1740" s="209" t="s">
        <v>3047</v>
      </c>
      <c r="B1740" s="209">
        <v>500106</v>
      </c>
      <c r="C1740" s="209" t="s">
        <v>3048</v>
      </c>
      <c r="D1740" s="209" t="s">
        <v>2777</v>
      </c>
    </row>
    <row r="1741" spans="1:4">
      <c r="A1741" s="209" t="s">
        <v>3049</v>
      </c>
      <c r="B1741" s="209">
        <v>540774</v>
      </c>
      <c r="C1741" s="209" t="s">
        <v>3050</v>
      </c>
      <c r="D1741" s="209" t="s">
        <v>631</v>
      </c>
    </row>
    <row r="1742" spans="1:4">
      <c r="A1742" s="209" t="s">
        <v>3051</v>
      </c>
      <c r="B1742" s="209">
        <v>540377</v>
      </c>
      <c r="C1742" s="209" t="s">
        <v>446</v>
      </c>
      <c r="D1742" s="209" t="s">
        <v>468</v>
      </c>
    </row>
    <row r="1743" spans="1:4">
      <c r="A1743" s="209" t="s">
        <v>3052</v>
      </c>
      <c r="B1743" s="209">
        <v>522289</v>
      </c>
      <c r="C1743" s="209" t="s">
        <v>446</v>
      </c>
      <c r="D1743" s="209" t="s">
        <v>468</v>
      </c>
    </row>
    <row r="1744" spans="1:4">
      <c r="A1744" s="209" t="s">
        <v>3053</v>
      </c>
      <c r="B1744" s="209">
        <v>500199</v>
      </c>
      <c r="C1744" s="209" t="s">
        <v>3054</v>
      </c>
      <c r="D1744" s="209" t="s">
        <v>494</v>
      </c>
    </row>
    <row r="1745" spans="1:4">
      <c r="A1745" s="209" t="s">
        <v>3055</v>
      </c>
      <c r="B1745" s="209">
        <v>517380</v>
      </c>
      <c r="C1745" s="209" t="s">
        <v>3056</v>
      </c>
      <c r="D1745" s="209" t="s">
        <v>801</v>
      </c>
    </row>
    <row r="1746" spans="1:4">
      <c r="A1746" s="209" t="s">
        <v>3057</v>
      </c>
      <c r="B1746" s="209">
        <v>517380</v>
      </c>
      <c r="C1746" s="209" t="s">
        <v>3056</v>
      </c>
      <c r="D1746" s="209" t="s">
        <v>801</v>
      </c>
    </row>
    <row r="1747" spans="1:4">
      <c r="A1747" s="209" t="s">
        <v>3058</v>
      </c>
      <c r="B1747" s="209">
        <v>539449</v>
      </c>
      <c r="C1747" s="209" t="s">
        <v>446</v>
      </c>
      <c r="D1747" s="209" t="s">
        <v>468</v>
      </c>
    </row>
    <row r="1748" spans="1:4">
      <c r="A1748" s="209" t="s">
        <v>3059</v>
      </c>
      <c r="B1748" s="209">
        <v>532636</v>
      </c>
      <c r="C1748" s="209" t="s">
        <v>3060</v>
      </c>
      <c r="D1748" s="209" t="s">
        <v>429</v>
      </c>
    </row>
    <row r="1749" spans="1:4">
      <c r="A1749" s="209" t="s">
        <v>3061</v>
      </c>
      <c r="B1749" s="209">
        <v>531968</v>
      </c>
      <c r="C1749" s="209" t="s">
        <v>3062</v>
      </c>
      <c r="D1749" s="209" t="s">
        <v>532</v>
      </c>
    </row>
    <row r="1750" spans="1:4">
      <c r="A1750" s="209" t="s">
        <v>3063</v>
      </c>
      <c r="B1750" s="209">
        <v>514238</v>
      </c>
      <c r="C1750" s="209" t="s">
        <v>446</v>
      </c>
      <c r="D1750" s="209" t="s">
        <v>429</v>
      </c>
    </row>
    <row r="1751" spans="1:4">
      <c r="A1751" s="209" t="s">
        <v>3064</v>
      </c>
      <c r="B1751" s="209">
        <v>532414</v>
      </c>
      <c r="C1751" s="209" t="s">
        <v>446</v>
      </c>
      <c r="D1751" s="209" t="s">
        <v>539</v>
      </c>
    </row>
    <row r="1752" spans="1:4">
      <c r="A1752" s="209" t="s">
        <v>3065</v>
      </c>
      <c r="B1752" s="209">
        <v>532907</v>
      </c>
      <c r="C1752" s="209" t="s">
        <v>3066</v>
      </c>
      <c r="D1752" s="209" t="s">
        <v>844</v>
      </c>
    </row>
    <row r="1753" spans="1:4">
      <c r="A1753" s="209" t="s">
        <v>3067</v>
      </c>
      <c r="B1753" s="209">
        <v>511208</v>
      </c>
      <c r="C1753" s="209" t="s">
        <v>3068</v>
      </c>
      <c r="D1753" s="209" t="s">
        <v>2850</v>
      </c>
    </row>
    <row r="1754" spans="1:4">
      <c r="A1754" s="209" t="s">
        <v>3069</v>
      </c>
      <c r="B1754" s="209">
        <v>533177</v>
      </c>
      <c r="C1754" s="209" t="s">
        <v>3070</v>
      </c>
      <c r="D1754" s="209" t="s">
        <v>1041</v>
      </c>
    </row>
    <row r="1755" spans="1:4">
      <c r="A1755" s="209" t="s">
        <v>3071</v>
      </c>
      <c r="B1755" s="209">
        <v>511628</v>
      </c>
      <c r="C1755" s="209" t="s">
        <v>446</v>
      </c>
      <c r="D1755" s="209" t="s">
        <v>463</v>
      </c>
    </row>
    <row r="1756" spans="1:4">
      <c r="A1756" s="209" t="s">
        <v>3072</v>
      </c>
      <c r="B1756" s="209">
        <v>505539</v>
      </c>
      <c r="C1756" s="209" t="s">
        <v>446</v>
      </c>
      <c r="D1756" s="209" t="s">
        <v>867</v>
      </c>
    </row>
    <row r="1757" spans="1:4">
      <c r="A1757" s="209" t="s">
        <v>3073</v>
      </c>
      <c r="B1757" s="209">
        <v>513295</v>
      </c>
      <c r="C1757" s="209" t="s">
        <v>446</v>
      </c>
      <c r="D1757" s="209" t="s">
        <v>478</v>
      </c>
    </row>
    <row r="1758" spans="1:4">
      <c r="A1758" s="209" t="s">
        <v>3074</v>
      </c>
      <c r="B1758" s="209">
        <v>517571</v>
      </c>
      <c r="C1758" s="209" t="s">
        <v>3075</v>
      </c>
      <c r="D1758" s="209" t="s">
        <v>489</v>
      </c>
    </row>
    <row r="1759" spans="1:4">
      <c r="A1759" s="209" t="s">
        <v>3076</v>
      </c>
      <c r="B1759" s="209">
        <v>532614</v>
      </c>
      <c r="C1759" s="209" t="s">
        <v>3077</v>
      </c>
      <c r="D1759" s="209" t="s">
        <v>478</v>
      </c>
    </row>
    <row r="1760" spans="1:4">
      <c r="A1760" s="209" t="s">
        <v>3078</v>
      </c>
      <c r="B1760" s="209">
        <v>531129</v>
      </c>
      <c r="C1760" s="209" t="s">
        <v>446</v>
      </c>
      <c r="D1760" s="209" t="s">
        <v>974</v>
      </c>
    </row>
    <row r="1761" spans="1:4">
      <c r="A1761" s="209" t="s">
        <v>3079</v>
      </c>
      <c r="B1761" s="209">
        <v>531672</v>
      </c>
      <c r="C1761" s="209" t="s">
        <v>446</v>
      </c>
      <c r="D1761" s="209" t="s">
        <v>429</v>
      </c>
    </row>
    <row r="1762" spans="1:4">
      <c r="A1762" s="209" t="s">
        <v>3080</v>
      </c>
      <c r="B1762" s="209">
        <v>517370</v>
      </c>
      <c r="C1762" s="209" t="s">
        <v>446</v>
      </c>
      <c r="D1762" s="209" t="s">
        <v>744</v>
      </c>
    </row>
    <row r="1763" spans="1:4">
      <c r="A1763" s="209" t="s">
        <v>3081</v>
      </c>
      <c r="B1763" s="209">
        <v>538541</v>
      </c>
      <c r="C1763" s="209" t="s">
        <v>446</v>
      </c>
      <c r="D1763" s="209" t="s">
        <v>468</v>
      </c>
    </row>
    <row r="1764" spans="1:4">
      <c r="A1764" s="209" t="s">
        <v>3082</v>
      </c>
      <c r="B1764" s="209">
        <v>531594</v>
      </c>
      <c r="C1764" s="209" t="s">
        <v>446</v>
      </c>
      <c r="D1764" s="209" t="s">
        <v>454</v>
      </c>
    </row>
    <row r="1765" spans="1:4">
      <c r="A1765" s="209" t="s">
        <v>3083</v>
      </c>
      <c r="B1765" s="209">
        <v>523465</v>
      </c>
      <c r="C1765" s="209" t="s">
        <v>446</v>
      </c>
      <c r="D1765" s="209" t="s">
        <v>504</v>
      </c>
    </row>
    <row r="1766" spans="1:4">
      <c r="A1766" s="209" t="s">
        <v>3084</v>
      </c>
      <c r="B1766" s="209">
        <v>536709</v>
      </c>
      <c r="C1766" s="209" t="s">
        <v>446</v>
      </c>
      <c r="D1766" s="209" t="s">
        <v>585</v>
      </c>
    </row>
    <row r="1767" spans="1:4">
      <c r="A1767" s="209" t="s">
        <v>3085</v>
      </c>
      <c r="B1767" s="209">
        <v>509162</v>
      </c>
      <c r="C1767" s="209" t="s">
        <v>446</v>
      </c>
      <c r="D1767" s="209" t="s">
        <v>926</v>
      </c>
    </row>
    <row r="1768" spans="1:4">
      <c r="A1768" s="209" t="s">
        <v>3086</v>
      </c>
      <c r="B1768" s="209">
        <v>517077</v>
      </c>
      <c r="C1768" s="209" t="s">
        <v>446</v>
      </c>
      <c r="D1768" s="209" t="s">
        <v>468</v>
      </c>
    </row>
    <row r="1769" spans="1:4">
      <c r="A1769" s="209" t="s">
        <v>3087</v>
      </c>
      <c r="B1769" s="209">
        <v>511473</v>
      </c>
      <c r="C1769" s="209" t="s">
        <v>3088</v>
      </c>
      <c r="D1769" s="209" t="s">
        <v>429</v>
      </c>
    </row>
    <row r="1770" spans="1:4">
      <c r="A1770" s="209" t="s">
        <v>3089</v>
      </c>
      <c r="B1770" s="209">
        <v>531505</v>
      </c>
      <c r="C1770" s="209" t="s">
        <v>446</v>
      </c>
      <c r="D1770" s="209" t="s">
        <v>463</v>
      </c>
    </row>
    <row r="1771" spans="1:4">
      <c r="A1771" s="209" t="s">
        <v>3090</v>
      </c>
      <c r="B1771" s="209">
        <v>511355</v>
      </c>
      <c r="C1771" s="209" t="s">
        <v>446</v>
      </c>
      <c r="D1771" s="209" t="s">
        <v>463</v>
      </c>
    </row>
    <row r="1772" spans="1:4">
      <c r="A1772" s="209" t="s">
        <v>3091</v>
      </c>
      <c r="B1772" s="209">
        <v>535667</v>
      </c>
      <c r="C1772" s="209" t="s">
        <v>446</v>
      </c>
      <c r="D1772" s="209" t="s">
        <v>463</v>
      </c>
    </row>
    <row r="1773" spans="1:4">
      <c r="A1773" s="209" t="s">
        <v>3092</v>
      </c>
      <c r="B1773" s="209">
        <v>531253</v>
      </c>
      <c r="C1773" s="209" t="s">
        <v>446</v>
      </c>
      <c r="D1773" s="209" t="s">
        <v>606</v>
      </c>
    </row>
    <row r="1774" spans="1:4">
      <c r="A1774" s="209" t="s">
        <v>3093</v>
      </c>
      <c r="B1774" s="209">
        <v>500201</v>
      </c>
      <c r="C1774" s="209" t="s">
        <v>3094</v>
      </c>
      <c r="D1774" s="209" t="s">
        <v>494</v>
      </c>
    </row>
    <row r="1775" spans="1:4">
      <c r="A1775" s="209" t="s">
        <v>3095</v>
      </c>
      <c r="B1775" s="209">
        <v>540152</v>
      </c>
      <c r="C1775" s="209" t="s">
        <v>446</v>
      </c>
      <c r="D1775" s="209" t="s">
        <v>532</v>
      </c>
    </row>
    <row r="1776" spans="1:4">
      <c r="A1776" s="209" t="s">
        <v>3096</v>
      </c>
      <c r="B1776" s="209">
        <v>540565</v>
      </c>
      <c r="C1776" s="209" t="s">
        <v>3097</v>
      </c>
      <c r="D1776" s="209" t="s">
        <v>466</v>
      </c>
    </row>
    <row r="1777" spans="1:4">
      <c r="A1777" s="209" t="s">
        <v>3098</v>
      </c>
      <c r="B1777" s="209">
        <v>530979</v>
      </c>
      <c r="C1777" s="209" t="s">
        <v>446</v>
      </c>
      <c r="D1777" s="209" t="s">
        <v>504</v>
      </c>
    </row>
    <row r="1778" spans="1:4">
      <c r="A1778" s="209" t="s">
        <v>3099</v>
      </c>
      <c r="B1778" s="209">
        <v>531343</v>
      </c>
      <c r="C1778" s="209" t="s">
        <v>446</v>
      </c>
      <c r="D1778" s="209" t="s">
        <v>867</v>
      </c>
    </row>
    <row r="1779" spans="1:4">
      <c r="A1779" s="209" t="s">
        <v>3100</v>
      </c>
      <c r="B1779" s="209">
        <v>590065</v>
      </c>
      <c r="C1779" s="209" t="s">
        <v>3101</v>
      </c>
      <c r="D1779" s="209" t="s">
        <v>468</v>
      </c>
    </row>
    <row r="1780" spans="1:4">
      <c r="A1780" s="209" t="s">
        <v>3102</v>
      </c>
      <c r="B1780" s="209">
        <v>532240</v>
      </c>
      <c r="C1780" s="209" t="s">
        <v>3103</v>
      </c>
      <c r="D1780" s="209" t="s">
        <v>801</v>
      </c>
    </row>
    <row r="1781" spans="1:4">
      <c r="A1781" s="209" t="s">
        <v>3104</v>
      </c>
      <c r="B1781" s="209">
        <v>513361</v>
      </c>
      <c r="C1781" s="209" t="s">
        <v>446</v>
      </c>
      <c r="D1781" s="209" t="s">
        <v>478</v>
      </c>
    </row>
    <row r="1782" spans="1:4">
      <c r="A1782" s="209" t="s">
        <v>3105</v>
      </c>
      <c r="B1782" s="209">
        <v>532189</v>
      </c>
      <c r="C1782" s="209" t="s">
        <v>3106</v>
      </c>
      <c r="D1782" s="209" t="s">
        <v>647</v>
      </c>
    </row>
    <row r="1783" spans="1:4">
      <c r="A1783" s="209" t="s">
        <v>3107</v>
      </c>
      <c r="B1783" s="209">
        <v>535789</v>
      </c>
      <c r="C1783" s="209" t="s">
        <v>3108</v>
      </c>
      <c r="D1783" s="209" t="s">
        <v>504</v>
      </c>
    </row>
    <row r="1784" spans="1:4">
      <c r="A1784" s="209" t="s">
        <v>3109</v>
      </c>
      <c r="B1784" s="209">
        <v>533520</v>
      </c>
      <c r="C1784" s="209" t="s">
        <v>3110</v>
      </c>
      <c r="D1784" s="209" t="s">
        <v>468</v>
      </c>
    </row>
    <row r="1785" spans="1:4">
      <c r="A1785" s="209" t="s">
        <v>3111</v>
      </c>
      <c r="B1785" s="209">
        <v>532832</v>
      </c>
      <c r="C1785" s="209" t="s">
        <v>3112</v>
      </c>
      <c r="D1785" s="209" t="s">
        <v>532</v>
      </c>
    </row>
    <row r="1786" spans="1:4">
      <c r="A1786" s="209" t="s">
        <v>3113</v>
      </c>
      <c r="B1786" s="209">
        <v>532960</v>
      </c>
      <c r="C1786" s="209" t="s">
        <v>3114</v>
      </c>
      <c r="D1786" s="209" t="s">
        <v>429</v>
      </c>
    </row>
    <row r="1787" spans="1:4">
      <c r="A1787" s="209" t="s">
        <v>3115</v>
      </c>
      <c r="B1787" s="209">
        <v>514165</v>
      </c>
      <c r="C1787" s="209" t="s">
        <v>446</v>
      </c>
      <c r="D1787" s="209" t="s">
        <v>823</v>
      </c>
    </row>
    <row r="1788" spans="1:4">
      <c r="A1788" s="209" t="s">
        <v>3116</v>
      </c>
      <c r="B1788" s="209">
        <v>532814</v>
      </c>
      <c r="C1788" s="209" t="s">
        <v>3117</v>
      </c>
      <c r="D1788" s="209" t="s">
        <v>764</v>
      </c>
    </row>
    <row r="1789" spans="1:4">
      <c r="A1789" s="209" t="s">
        <v>3118</v>
      </c>
      <c r="B1789" s="209">
        <v>504731</v>
      </c>
      <c r="C1789" s="209" t="s">
        <v>446</v>
      </c>
      <c r="D1789" s="209" t="s">
        <v>478</v>
      </c>
    </row>
    <row r="1790" spans="1:4">
      <c r="A1790" s="209" t="s">
        <v>3119</v>
      </c>
      <c r="B1790" s="209">
        <v>509692</v>
      </c>
      <c r="C1790" s="209" t="s">
        <v>3120</v>
      </c>
      <c r="D1790" s="209" t="s">
        <v>461</v>
      </c>
    </row>
    <row r="1791" spans="1:4">
      <c r="A1791" s="209" t="s">
        <v>3121</v>
      </c>
      <c r="B1791" s="209">
        <v>540750</v>
      </c>
      <c r="C1791" s="209" t="s">
        <v>3122</v>
      </c>
      <c r="D1791" s="209" t="s">
        <v>585</v>
      </c>
    </row>
    <row r="1792" spans="1:4">
      <c r="A1792" s="209" t="s">
        <v>3123</v>
      </c>
      <c r="B1792" s="209">
        <v>524614</v>
      </c>
      <c r="C1792" s="209" t="s">
        <v>446</v>
      </c>
      <c r="D1792" s="209" t="s">
        <v>526</v>
      </c>
    </row>
    <row r="1793" spans="1:4">
      <c r="A1793" s="209" t="s">
        <v>3124</v>
      </c>
      <c r="B1793" s="209">
        <v>504741</v>
      </c>
      <c r="C1793" s="209" t="s">
        <v>3125</v>
      </c>
      <c r="D1793" s="209" t="s">
        <v>459</v>
      </c>
    </row>
    <row r="1794" spans="1:4">
      <c r="A1794" s="209" t="s">
        <v>3126</v>
      </c>
      <c r="B1794" s="209">
        <v>509051</v>
      </c>
      <c r="C1794" s="209" t="s">
        <v>446</v>
      </c>
      <c r="D1794" s="209" t="s">
        <v>539</v>
      </c>
    </row>
    <row r="1795" spans="1:4">
      <c r="A1795" s="209" t="s">
        <v>3127</v>
      </c>
      <c r="B1795" s="209">
        <v>504746</v>
      </c>
      <c r="C1795" s="209" t="s">
        <v>446</v>
      </c>
      <c r="D1795" s="209" t="s">
        <v>1365</v>
      </c>
    </row>
    <row r="1796" spans="1:4">
      <c r="A1796" s="209" t="s">
        <v>3128</v>
      </c>
      <c r="B1796" s="209">
        <v>533047</v>
      </c>
      <c r="C1796" s="209" t="s">
        <v>3129</v>
      </c>
      <c r="D1796" s="209" t="s">
        <v>478</v>
      </c>
    </row>
    <row r="1797" spans="1:4">
      <c r="A1797" s="209" t="s">
        <v>3130</v>
      </c>
      <c r="B1797" s="209">
        <v>530965</v>
      </c>
      <c r="C1797" s="209" t="s">
        <v>3131</v>
      </c>
      <c r="D1797" s="209" t="s">
        <v>656</v>
      </c>
    </row>
    <row r="1798" spans="1:4">
      <c r="A1798" s="209" t="s">
        <v>3132</v>
      </c>
      <c r="B1798" s="209">
        <v>532388</v>
      </c>
      <c r="C1798" s="209" t="s">
        <v>3133</v>
      </c>
      <c r="D1798" s="209" t="s">
        <v>764</v>
      </c>
    </row>
    <row r="1799" spans="1:4">
      <c r="A1799" s="209" t="s">
        <v>3134</v>
      </c>
      <c r="B1799" s="209">
        <v>500319</v>
      </c>
      <c r="C1799" s="209" t="s">
        <v>446</v>
      </c>
      <c r="D1799" s="209" t="s">
        <v>1144</v>
      </c>
    </row>
    <row r="1800" spans="1:4">
      <c r="A1800" s="209" t="s">
        <v>3135</v>
      </c>
      <c r="B1800" s="209">
        <v>533329</v>
      </c>
      <c r="C1800" s="209" t="s">
        <v>3136</v>
      </c>
      <c r="D1800" s="209" t="s">
        <v>560</v>
      </c>
    </row>
    <row r="1801" spans="1:4">
      <c r="A1801" s="209" t="s">
        <v>3137</v>
      </c>
      <c r="B1801" s="209">
        <v>523586</v>
      </c>
      <c r="C1801" s="209" t="s">
        <v>446</v>
      </c>
      <c r="D1801" s="209" t="s">
        <v>606</v>
      </c>
    </row>
    <row r="1802" spans="1:4">
      <c r="A1802" s="209" t="s">
        <v>3138</v>
      </c>
      <c r="B1802" s="209">
        <v>501700</v>
      </c>
      <c r="C1802" s="209" t="s">
        <v>446</v>
      </c>
      <c r="D1802" s="209" t="s">
        <v>463</v>
      </c>
    </row>
    <row r="1803" spans="1:4">
      <c r="A1803" s="209" t="s">
        <v>3139</v>
      </c>
      <c r="B1803" s="209">
        <v>532745</v>
      </c>
      <c r="C1803" s="209" t="s">
        <v>446</v>
      </c>
      <c r="D1803" s="209" t="s">
        <v>429</v>
      </c>
    </row>
    <row r="1804" spans="1:4">
      <c r="A1804" s="209" t="s">
        <v>3140</v>
      </c>
      <c r="B1804" s="209">
        <v>524648</v>
      </c>
      <c r="C1804" s="209" t="s">
        <v>446</v>
      </c>
      <c r="D1804" s="209" t="s">
        <v>494</v>
      </c>
    </row>
    <row r="1805" spans="1:4">
      <c r="A1805" s="209" t="s">
        <v>3141</v>
      </c>
      <c r="B1805" s="209">
        <v>530747</v>
      </c>
      <c r="C1805" s="209" t="s">
        <v>446</v>
      </c>
      <c r="D1805" s="209" t="s">
        <v>463</v>
      </c>
    </row>
    <row r="1806" spans="1:4">
      <c r="A1806" s="209" t="s">
        <v>3142</v>
      </c>
      <c r="B1806" s="209">
        <v>524342</v>
      </c>
      <c r="C1806" s="209" t="s">
        <v>446</v>
      </c>
      <c r="D1806" s="209" t="s">
        <v>494</v>
      </c>
    </row>
    <row r="1807" spans="1:4">
      <c r="A1807" s="209" t="s">
        <v>3143</v>
      </c>
      <c r="B1807" s="209">
        <v>538838</v>
      </c>
      <c r="C1807" s="209" t="s">
        <v>446</v>
      </c>
      <c r="D1807" s="209" t="s">
        <v>461</v>
      </c>
    </row>
    <row r="1808" spans="1:4">
      <c r="A1808" s="209" t="s">
        <v>3144</v>
      </c>
      <c r="B1808" s="209">
        <v>521016</v>
      </c>
      <c r="C1808" s="209" t="s">
        <v>3145</v>
      </c>
      <c r="D1808" s="209" t="s">
        <v>461</v>
      </c>
    </row>
    <row r="1809" spans="1:4">
      <c r="A1809" s="209" t="s">
        <v>3146</v>
      </c>
      <c r="B1809" s="209">
        <v>526887</v>
      </c>
      <c r="C1809" s="209" t="s">
        <v>446</v>
      </c>
      <c r="D1809" s="209" t="s">
        <v>463</v>
      </c>
    </row>
    <row r="1810" spans="1:4">
      <c r="A1810" s="209" t="s">
        <v>3147</v>
      </c>
      <c r="B1810" s="209">
        <v>524458</v>
      </c>
      <c r="C1810" s="209" t="s">
        <v>446</v>
      </c>
      <c r="D1810" s="209" t="s">
        <v>606</v>
      </c>
    </row>
    <row r="1811" spans="1:4">
      <c r="A1811" s="209" t="s">
        <v>3148</v>
      </c>
      <c r="B1811" s="209">
        <v>506945</v>
      </c>
      <c r="C1811" s="209" t="s">
        <v>446</v>
      </c>
      <c r="D1811" s="209" t="s">
        <v>606</v>
      </c>
    </row>
    <row r="1812" spans="1:4">
      <c r="A1812" s="209" t="s">
        <v>3149</v>
      </c>
      <c r="B1812" s="209">
        <v>531565</v>
      </c>
      <c r="C1812" s="209" t="s">
        <v>446</v>
      </c>
      <c r="D1812" s="209" t="s">
        <v>532</v>
      </c>
    </row>
    <row r="1813" spans="1:4">
      <c r="A1813" s="209" t="s">
        <v>3150</v>
      </c>
      <c r="B1813" s="209">
        <v>500207</v>
      </c>
      <c r="C1813" s="209" t="s">
        <v>3151</v>
      </c>
      <c r="D1813" s="209" t="s">
        <v>461</v>
      </c>
    </row>
    <row r="1814" spans="1:4">
      <c r="A1814" s="209" t="s">
        <v>3152</v>
      </c>
      <c r="B1814" s="209">
        <v>500207</v>
      </c>
      <c r="C1814" s="209" t="s">
        <v>3151</v>
      </c>
      <c r="D1814" s="209" t="s">
        <v>461</v>
      </c>
    </row>
    <row r="1815" spans="1:4">
      <c r="A1815" s="209" t="s">
        <v>3153</v>
      </c>
      <c r="B1815" s="209">
        <v>532717</v>
      </c>
      <c r="C1815" s="209" t="s">
        <v>3154</v>
      </c>
      <c r="D1815" s="209" t="s">
        <v>489</v>
      </c>
    </row>
    <row r="1816" spans="1:4">
      <c r="A1816" s="209" t="s">
        <v>3155</v>
      </c>
      <c r="B1816" s="209">
        <v>533676</v>
      </c>
      <c r="C1816" s="209" t="s">
        <v>3156</v>
      </c>
      <c r="D1816" s="209" t="s">
        <v>429</v>
      </c>
    </row>
    <row r="1817" spans="1:4">
      <c r="A1817" s="209" t="s">
        <v>3157</v>
      </c>
      <c r="B1817" s="209">
        <v>541304</v>
      </c>
      <c r="C1817" s="209" t="s">
        <v>446</v>
      </c>
      <c r="D1817" s="209" t="s">
        <v>644</v>
      </c>
    </row>
    <row r="1818" spans="1:4">
      <c r="A1818" s="209" t="s">
        <v>3158</v>
      </c>
      <c r="B1818" s="209">
        <v>532100</v>
      </c>
      <c r="C1818" s="209" t="s">
        <v>446</v>
      </c>
      <c r="D1818" s="209" t="s">
        <v>539</v>
      </c>
    </row>
    <row r="1819" spans="1:4">
      <c r="A1819" s="209" t="s">
        <v>3159</v>
      </c>
      <c r="B1819" s="209">
        <v>532612</v>
      </c>
      <c r="C1819" s="209" t="s">
        <v>3160</v>
      </c>
      <c r="D1819" s="209" t="s">
        <v>484</v>
      </c>
    </row>
    <row r="1820" spans="1:4">
      <c r="A1820" s="209" t="s">
        <v>3161</v>
      </c>
      <c r="B1820" s="209">
        <v>539433</v>
      </c>
      <c r="C1820" s="209" t="s">
        <v>446</v>
      </c>
      <c r="D1820" s="209" t="s">
        <v>916</v>
      </c>
    </row>
    <row r="1821" spans="1:4">
      <c r="A1821" s="209" t="s">
        <v>3162</v>
      </c>
      <c r="B1821" s="209">
        <v>504092</v>
      </c>
      <c r="C1821" s="209" t="s">
        <v>446</v>
      </c>
      <c r="D1821" s="209" t="s">
        <v>606</v>
      </c>
    </row>
    <row r="1822" spans="1:4">
      <c r="A1822" s="209" t="s">
        <v>3163</v>
      </c>
      <c r="B1822" s="209">
        <v>504058</v>
      </c>
      <c r="C1822" s="209" t="s">
        <v>3164</v>
      </c>
      <c r="D1822" s="209" t="s">
        <v>992</v>
      </c>
    </row>
    <row r="1823" spans="1:4">
      <c r="A1823" s="209" t="s">
        <v>3165</v>
      </c>
      <c r="B1823" s="209">
        <v>533257</v>
      </c>
      <c r="C1823" s="209" t="s">
        <v>3166</v>
      </c>
      <c r="D1823" s="209" t="s">
        <v>744</v>
      </c>
    </row>
    <row r="1824" spans="1:4">
      <c r="A1824" s="209" t="s">
        <v>3167</v>
      </c>
      <c r="B1824" s="209">
        <v>541336</v>
      </c>
      <c r="C1824" s="209" t="s">
        <v>3168</v>
      </c>
      <c r="D1824" s="209" t="s">
        <v>463</v>
      </c>
    </row>
    <row r="1825" spans="1:4">
      <c r="A1825" s="209" t="s">
        <v>3169</v>
      </c>
      <c r="B1825" s="209">
        <v>521005</v>
      </c>
      <c r="C1825" s="209" t="s">
        <v>446</v>
      </c>
      <c r="D1825" s="209" t="s">
        <v>461</v>
      </c>
    </row>
    <row r="1826" spans="1:4">
      <c r="A1826" s="209" t="s">
        <v>3170</v>
      </c>
      <c r="B1826" s="209">
        <v>532894</v>
      </c>
      <c r="C1826" s="209" t="s">
        <v>3171</v>
      </c>
      <c r="D1826" s="209" t="s">
        <v>585</v>
      </c>
    </row>
    <row r="1827" spans="1:4">
      <c r="A1827" s="209" t="s">
        <v>3172</v>
      </c>
      <c r="B1827" s="209">
        <v>539175</v>
      </c>
      <c r="C1827" s="209" t="s">
        <v>446</v>
      </c>
      <c r="D1827" s="209" t="s">
        <v>954</v>
      </c>
    </row>
    <row r="1828" spans="1:4">
      <c r="A1828" s="209" t="s">
        <v>3173</v>
      </c>
      <c r="B1828" s="209">
        <v>532514</v>
      </c>
      <c r="C1828" s="209" t="s">
        <v>3174</v>
      </c>
      <c r="D1828" s="209" t="s">
        <v>471</v>
      </c>
    </row>
    <row r="1829" spans="1:4">
      <c r="A1829" s="209" t="s">
        <v>3175</v>
      </c>
      <c r="B1829" s="209">
        <v>532150</v>
      </c>
      <c r="C1829" s="209" t="s">
        <v>3176</v>
      </c>
      <c r="D1829" s="209" t="s">
        <v>916</v>
      </c>
    </row>
    <row r="1830" spans="1:4">
      <c r="A1830" s="209" t="s">
        <v>3177</v>
      </c>
      <c r="B1830" s="209">
        <v>526445</v>
      </c>
      <c r="C1830" s="209" t="s">
        <v>3178</v>
      </c>
      <c r="D1830" s="209" t="s">
        <v>644</v>
      </c>
    </row>
    <row r="1831" spans="1:4">
      <c r="A1831" s="209" t="s">
        <v>3179</v>
      </c>
      <c r="B1831" s="209">
        <v>522165</v>
      </c>
      <c r="C1831" s="209" t="s">
        <v>446</v>
      </c>
      <c r="D1831" s="209" t="s">
        <v>478</v>
      </c>
    </row>
    <row r="1832" spans="1:4">
      <c r="A1832" s="209" t="s">
        <v>3180</v>
      </c>
      <c r="B1832" s="209">
        <v>503639</v>
      </c>
      <c r="C1832" s="209" t="s">
        <v>446</v>
      </c>
      <c r="D1832" s="209" t="s">
        <v>867</v>
      </c>
    </row>
    <row r="1833" spans="1:4">
      <c r="A1833" s="209" t="s">
        <v>3181</v>
      </c>
      <c r="B1833" s="209">
        <v>532305</v>
      </c>
      <c r="C1833" s="209" t="s">
        <v>3182</v>
      </c>
      <c r="D1833" s="209" t="s">
        <v>484</v>
      </c>
    </row>
    <row r="1834" spans="1:4">
      <c r="A1834" s="209" t="s">
        <v>3183</v>
      </c>
      <c r="B1834" s="209">
        <v>524652</v>
      </c>
      <c r="C1834" s="209" t="s">
        <v>3184</v>
      </c>
      <c r="D1834" s="209" t="s">
        <v>484</v>
      </c>
    </row>
    <row r="1835" spans="1:4">
      <c r="A1835" s="209" t="s">
        <v>3185</v>
      </c>
      <c r="B1835" s="209">
        <v>532001</v>
      </c>
      <c r="C1835" s="209" t="s">
        <v>446</v>
      </c>
      <c r="D1835" s="209" t="s">
        <v>478</v>
      </c>
    </row>
    <row r="1836" spans="1:4">
      <c r="A1836" s="209" t="s">
        <v>3186</v>
      </c>
      <c r="B1836" s="209">
        <v>531841</v>
      </c>
      <c r="C1836" s="209" t="s">
        <v>446</v>
      </c>
      <c r="D1836" s="209" t="s">
        <v>463</v>
      </c>
    </row>
    <row r="1837" spans="1:4">
      <c r="A1837" s="209" t="s">
        <v>3187</v>
      </c>
      <c r="B1837" s="209">
        <v>532187</v>
      </c>
      <c r="C1837" s="209" t="s">
        <v>3188</v>
      </c>
      <c r="D1837" s="209" t="s">
        <v>764</v>
      </c>
    </row>
    <row r="1838" spans="1:4">
      <c r="A1838" s="209" t="s">
        <v>3189</v>
      </c>
      <c r="B1838" s="209">
        <v>501298</v>
      </c>
      <c r="C1838" s="209" t="s">
        <v>446</v>
      </c>
      <c r="D1838" s="209" t="s">
        <v>466</v>
      </c>
    </row>
    <row r="1839" spans="1:4">
      <c r="A1839" s="209" t="s">
        <v>3190</v>
      </c>
      <c r="B1839" s="209">
        <v>501295</v>
      </c>
      <c r="C1839" s="209" t="s">
        <v>3191</v>
      </c>
      <c r="D1839" s="209" t="s">
        <v>463</v>
      </c>
    </row>
    <row r="1840" spans="1:4">
      <c r="A1840" s="209" t="s">
        <v>3192</v>
      </c>
      <c r="B1840" s="209">
        <v>506222</v>
      </c>
      <c r="C1840" s="209" t="s">
        <v>3193</v>
      </c>
      <c r="D1840" s="209" t="s">
        <v>606</v>
      </c>
    </row>
    <row r="1841" spans="1:4">
      <c r="A1841" s="209" t="s">
        <v>3194</v>
      </c>
      <c r="B1841" s="209">
        <v>506222</v>
      </c>
      <c r="C1841" s="209" t="s">
        <v>3193</v>
      </c>
      <c r="D1841" s="209" t="s">
        <v>606</v>
      </c>
    </row>
    <row r="1842" spans="1:4">
      <c r="A1842" s="209" t="s">
        <v>3195</v>
      </c>
      <c r="B1842" s="209">
        <v>512025</v>
      </c>
      <c r="C1842" s="209" t="s">
        <v>446</v>
      </c>
      <c r="D1842" s="209" t="s">
        <v>867</v>
      </c>
    </row>
    <row r="1843" spans="1:4">
      <c r="A1843" s="209" t="s">
        <v>3196</v>
      </c>
      <c r="B1843" s="209">
        <v>539807</v>
      </c>
      <c r="C1843" s="209" t="s">
        <v>3197</v>
      </c>
      <c r="D1843" s="209" t="s">
        <v>452</v>
      </c>
    </row>
    <row r="1844" spans="1:4">
      <c r="A1844" s="209" t="s">
        <v>3198</v>
      </c>
      <c r="B1844" s="209">
        <v>533154</v>
      </c>
      <c r="C1844" s="209" t="s">
        <v>3199</v>
      </c>
      <c r="D1844" s="209" t="s">
        <v>432</v>
      </c>
    </row>
    <row r="1845" spans="1:4">
      <c r="A1845" s="209" t="s">
        <v>3200</v>
      </c>
      <c r="B1845" s="209">
        <v>533154</v>
      </c>
      <c r="C1845" s="209" t="s">
        <v>3199</v>
      </c>
      <c r="D1845" s="209" t="s">
        <v>432</v>
      </c>
    </row>
    <row r="1846" spans="1:4">
      <c r="A1846" s="209" t="s">
        <v>3201</v>
      </c>
      <c r="B1846" s="209">
        <v>541083</v>
      </c>
      <c r="C1846" s="209" t="s">
        <v>446</v>
      </c>
      <c r="D1846" s="209" t="s">
        <v>1491</v>
      </c>
    </row>
    <row r="1847" spans="1:4">
      <c r="A1847" s="209" t="s">
        <v>3202</v>
      </c>
      <c r="B1847" s="209">
        <v>532777</v>
      </c>
      <c r="C1847" s="209" t="s">
        <v>3203</v>
      </c>
      <c r="D1847" s="209" t="s">
        <v>3204</v>
      </c>
    </row>
    <row r="1848" spans="1:4">
      <c r="A1848" s="209" t="s">
        <v>3205</v>
      </c>
      <c r="B1848" s="209">
        <v>532777</v>
      </c>
      <c r="C1848" s="209" t="s">
        <v>3203</v>
      </c>
      <c r="D1848" s="209" t="s">
        <v>3204</v>
      </c>
    </row>
    <row r="1849" spans="1:4">
      <c r="A1849" s="209" t="s">
        <v>3206</v>
      </c>
      <c r="B1849" s="209" t="s">
        <v>446</v>
      </c>
      <c r="C1849" s="209" t="s">
        <v>3207</v>
      </c>
      <c r="D1849" s="209" t="s">
        <v>457</v>
      </c>
    </row>
    <row r="1850" spans="1:4">
      <c r="A1850" s="209" t="s">
        <v>3208</v>
      </c>
      <c r="B1850" s="209">
        <v>504810</v>
      </c>
      <c r="C1850" s="209" t="s">
        <v>446</v>
      </c>
      <c r="D1850" s="209" t="s">
        <v>776</v>
      </c>
    </row>
    <row r="1851" spans="1:4">
      <c r="A1851" s="209" t="s">
        <v>3209</v>
      </c>
      <c r="B1851" s="209">
        <v>504810</v>
      </c>
      <c r="C1851" s="209" t="s">
        <v>446</v>
      </c>
      <c r="D1851" s="209" t="s">
        <v>776</v>
      </c>
    </row>
    <row r="1852" spans="1:4">
      <c r="A1852" s="209" t="s">
        <v>3210</v>
      </c>
      <c r="B1852" s="209">
        <v>500209</v>
      </c>
      <c r="C1852" s="209" t="s">
        <v>3211</v>
      </c>
      <c r="D1852" s="209" t="s">
        <v>432</v>
      </c>
    </row>
    <row r="1853" spans="1:4">
      <c r="A1853" s="209" t="s">
        <v>3212</v>
      </c>
      <c r="B1853" s="209">
        <v>530777</v>
      </c>
      <c r="C1853" s="209" t="s">
        <v>446</v>
      </c>
      <c r="D1853" s="209" t="s">
        <v>566</v>
      </c>
    </row>
    <row r="1854" spans="1:4">
      <c r="A1854" s="209" t="s">
        <v>3213</v>
      </c>
      <c r="B1854" s="209">
        <v>537985</v>
      </c>
      <c r="C1854" s="209" t="s">
        <v>446</v>
      </c>
      <c r="D1854" s="209" t="s">
        <v>539</v>
      </c>
    </row>
    <row r="1855" spans="1:4">
      <c r="A1855" s="209" t="s">
        <v>3214</v>
      </c>
      <c r="B1855" s="209">
        <v>500210</v>
      </c>
      <c r="C1855" s="209" t="s">
        <v>3215</v>
      </c>
      <c r="D1855" s="209" t="s">
        <v>454</v>
      </c>
    </row>
    <row r="1856" spans="1:4">
      <c r="A1856" s="209" t="s">
        <v>3216</v>
      </c>
      <c r="B1856" s="209">
        <v>500210</v>
      </c>
      <c r="C1856" s="209" t="s">
        <v>3215</v>
      </c>
      <c r="D1856" s="209" t="s">
        <v>454</v>
      </c>
    </row>
    <row r="1857" spans="1:4">
      <c r="A1857" s="209" t="s">
        <v>3217</v>
      </c>
      <c r="B1857" s="209">
        <v>530787</v>
      </c>
      <c r="C1857" s="209" t="s">
        <v>446</v>
      </c>
      <c r="D1857" s="209" t="s">
        <v>2437</v>
      </c>
    </row>
    <row r="1858" spans="1:4">
      <c r="A1858" s="209" t="s">
        <v>3218</v>
      </c>
      <c r="B1858" s="209">
        <v>531929</v>
      </c>
      <c r="C1858" s="209" t="s">
        <v>3219</v>
      </c>
      <c r="D1858" s="209" t="s">
        <v>566</v>
      </c>
    </row>
    <row r="1859" spans="1:4">
      <c r="A1859" s="209" t="s">
        <v>3220</v>
      </c>
      <c r="B1859" s="209" t="s">
        <v>446</v>
      </c>
      <c r="C1859" s="209" t="s">
        <v>3221</v>
      </c>
      <c r="D1859" s="209" t="s">
        <v>457</v>
      </c>
    </row>
    <row r="1860" spans="1:4">
      <c r="A1860" s="209" t="s">
        <v>3222</v>
      </c>
      <c r="B1860" s="209">
        <v>533315</v>
      </c>
      <c r="C1860" s="209" t="s">
        <v>446</v>
      </c>
      <c r="D1860" s="209" t="s">
        <v>612</v>
      </c>
    </row>
    <row r="1861" spans="1:4">
      <c r="A1861" s="209" t="s">
        <v>3223</v>
      </c>
      <c r="B1861" s="209">
        <v>517433</v>
      </c>
      <c r="C1861" s="209" t="s">
        <v>446</v>
      </c>
      <c r="D1861" s="209" t="s">
        <v>432</v>
      </c>
    </row>
    <row r="1862" spans="1:4">
      <c r="A1862" s="209" t="s">
        <v>3224</v>
      </c>
      <c r="B1862" s="209">
        <v>541983</v>
      </c>
      <c r="C1862" s="209" t="s">
        <v>446</v>
      </c>
      <c r="D1862" s="209" t="s">
        <v>3225</v>
      </c>
    </row>
    <row r="1863" spans="1:4">
      <c r="A1863" s="209" t="s">
        <v>3226</v>
      </c>
      <c r="B1863" s="209">
        <v>541983</v>
      </c>
      <c r="C1863" s="209" t="s">
        <v>446</v>
      </c>
      <c r="D1863" s="209" t="s">
        <v>3225</v>
      </c>
    </row>
    <row r="1864" spans="1:4">
      <c r="A1864" s="209" t="s">
        <v>3227</v>
      </c>
      <c r="B1864" s="209">
        <v>523840</v>
      </c>
      <c r="C1864" s="209" t="s">
        <v>446</v>
      </c>
      <c r="D1864" s="209" t="s">
        <v>641</v>
      </c>
    </row>
    <row r="1865" spans="1:4">
      <c r="A1865" s="209" t="s">
        <v>3228</v>
      </c>
      <c r="B1865" s="209" t="s">
        <v>446</v>
      </c>
      <c r="C1865" s="209" t="s">
        <v>3229</v>
      </c>
      <c r="D1865" s="209" t="s">
        <v>457</v>
      </c>
    </row>
    <row r="1866" spans="1:4">
      <c r="A1866" s="209" t="s">
        <v>3230</v>
      </c>
      <c r="B1866" s="209">
        <v>541353</v>
      </c>
      <c r="C1866" s="209" t="s">
        <v>446</v>
      </c>
      <c r="D1866" s="209" t="s">
        <v>844</v>
      </c>
    </row>
    <row r="1867" spans="1:4">
      <c r="A1867" s="209" t="s">
        <v>3231</v>
      </c>
      <c r="B1867" s="209">
        <v>532706</v>
      </c>
      <c r="C1867" s="209" t="s">
        <v>3232</v>
      </c>
      <c r="D1867" s="209" t="s">
        <v>447</v>
      </c>
    </row>
    <row r="1868" spans="1:4">
      <c r="A1868" s="209" t="s">
        <v>3233</v>
      </c>
      <c r="B1868" s="209">
        <v>539083</v>
      </c>
      <c r="C1868" s="209" t="s">
        <v>3234</v>
      </c>
      <c r="D1868" s="209" t="s">
        <v>489</v>
      </c>
    </row>
    <row r="1869" spans="1:4">
      <c r="A1869" s="209" t="s">
        <v>3235</v>
      </c>
      <c r="B1869" s="209">
        <v>532851</v>
      </c>
      <c r="C1869" s="209" t="s">
        <v>3236</v>
      </c>
      <c r="D1869" s="209" t="s">
        <v>590</v>
      </c>
    </row>
    <row r="1870" spans="1:4">
      <c r="A1870" s="209" t="s">
        <v>3237</v>
      </c>
      <c r="B1870" s="209">
        <v>532851</v>
      </c>
      <c r="C1870" s="209" t="s">
        <v>3236</v>
      </c>
      <c r="D1870" s="209" t="s">
        <v>590</v>
      </c>
    </row>
    <row r="1871" spans="1:4">
      <c r="A1871" s="209" t="s">
        <v>3238</v>
      </c>
      <c r="B1871" s="209">
        <v>500211</v>
      </c>
      <c r="C1871" s="209" t="s">
        <v>446</v>
      </c>
      <c r="D1871" s="209" t="s">
        <v>631</v>
      </c>
    </row>
    <row r="1872" spans="1:4">
      <c r="A1872" s="209" t="s">
        <v>3239</v>
      </c>
      <c r="B1872" s="209">
        <v>532774</v>
      </c>
      <c r="C1872" s="209" t="s">
        <v>3240</v>
      </c>
      <c r="D1872" s="209" t="s">
        <v>432</v>
      </c>
    </row>
    <row r="1873" spans="1:4">
      <c r="A1873" s="209" t="s">
        <v>3241</v>
      </c>
      <c r="B1873" s="209">
        <v>526871</v>
      </c>
      <c r="C1873" s="209" t="s">
        <v>446</v>
      </c>
      <c r="D1873" s="209" t="s">
        <v>429</v>
      </c>
    </row>
    <row r="1874" spans="1:4">
      <c r="A1874" s="209" t="s">
        <v>3242</v>
      </c>
      <c r="B1874" s="209">
        <v>531314</v>
      </c>
      <c r="C1874" s="209" t="s">
        <v>3243</v>
      </c>
      <c r="D1874" s="209" t="s">
        <v>463</v>
      </c>
    </row>
    <row r="1875" spans="1:4">
      <c r="A1875" s="209" t="s">
        <v>3244</v>
      </c>
      <c r="B1875" s="209">
        <v>505358</v>
      </c>
      <c r="C1875" s="209" t="s">
        <v>446</v>
      </c>
      <c r="D1875" s="209" t="s">
        <v>454</v>
      </c>
    </row>
    <row r="1876" spans="1:4">
      <c r="A1876" s="209" t="s">
        <v>3245</v>
      </c>
      <c r="B1876" s="209">
        <v>505358</v>
      </c>
      <c r="C1876" s="209" t="s">
        <v>446</v>
      </c>
      <c r="D1876" s="209" t="s">
        <v>454</v>
      </c>
    </row>
    <row r="1877" spans="1:4">
      <c r="A1877" s="209" t="s">
        <v>3246</v>
      </c>
      <c r="B1877" s="209">
        <v>535958</v>
      </c>
      <c r="C1877" s="209" t="s">
        <v>3247</v>
      </c>
      <c r="D1877" s="209" t="s">
        <v>560</v>
      </c>
    </row>
    <row r="1878" spans="1:4">
      <c r="A1878" s="209" t="s">
        <v>3248</v>
      </c>
      <c r="B1878" s="209">
        <v>517423</v>
      </c>
      <c r="C1878" s="209" t="s">
        <v>446</v>
      </c>
      <c r="D1878" s="209" t="s">
        <v>744</v>
      </c>
    </row>
    <row r="1879" spans="1:4">
      <c r="A1879" s="209" t="s">
        <v>3249</v>
      </c>
      <c r="B1879" s="209">
        <v>536868</v>
      </c>
      <c r="C1879" s="209" t="s">
        <v>446</v>
      </c>
      <c r="D1879" s="209" t="s">
        <v>432</v>
      </c>
    </row>
    <row r="1880" spans="1:4">
      <c r="A1880" s="209" t="s">
        <v>3250</v>
      </c>
      <c r="B1880" s="209">
        <v>539149</v>
      </c>
      <c r="C1880" s="209" t="s">
        <v>446</v>
      </c>
      <c r="D1880" s="209" t="s">
        <v>530</v>
      </c>
    </row>
    <row r="1881" spans="1:4">
      <c r="A1881" s="209" t="s">
        <v>3251</v>
      </c>
      <c r="B1881" s="209">
        <v>500212</v>
      </c>
      <c r="C1881" s="209" t="s">
        <v>446</v>
      </c>
      <c r="D1881" s="209" t="s">
        <v>463</v>
      </c>
    </row>
    <row r="1882" spans="1:4">
      <c r="A1882" s="209" t="s">
        <v>3252</v>
      </c>
      <c r="B1882" s="209">
        <v>519606</v>
      </c>
      <c r="C1882" s="209" t="s">
        <v>446</v>
      </c>
      <c r="D1882" s="209" t="s">
        <v>695</v>
      </c>
    </row>
    <row r="1883" spans="1:4">
      <c r="A1883" s="209" t="s">
        <v>3253</v>
      </c>
      <c r="B1883" s="209">
        <v>531889</v>
      </c>
      <c r="C1883" s="209" t="s">
        <v>446</v>
      </c>
      <c r="D1883" s="209" t="s">
        <v>988</v>
      </c>
    </row>
    <row r="1884" spans="1:4">
      <c r="A1884" s="209" t="s">
        <v>3254</v>
      </c>
      <c r="B1884" s="209">
        <v>530921</v>
      </c>
      <c r="C1884" s="209" t="s">
        <v>446</v>
      </c>
      <c r="D1884" s="209" t="s">
        <v>566</v>
      </c>
    </row>
    <row r="1885" spans="1:4">
      <c r="A1885" s="209" t="s">
        <v>3255</v>
      </c>
      <c r="B1885" s="209">
        <v>538835</v>
      </c>
      <c r="C1885" s="209" t="s">
        <v>3256</v>
      </c>
      <c r="D1885" s="209" t="s">
        <v>539</v>
      </c>
    </row>
    <row r="1886" spans="1:4">
      <c r="A1886" s="209" t="s">
        <v>3257</v>
      </c>
      <c r="B1886" s="209">
        <v>534732</v>
      </c>
      <c r="C1886" s="209" t="s">
        <v>446</v>
      </c>
      <c r="D1886" s="209" t="s">
        <v>429</v>
      </c>
    </row>
    <row r="1887" spans="1:4">
      <c r="A1887" s="209" t="s">
        <v>3258</v>
      </c>
      <c r="B1887" s="209">
        <v>506134</v>
      </c>
      <c r="C1887" s="209" t="s">
        <v>446</v>
      </c>
      <c r="D1887" s="209" t="s">
        <v>566</v>
      </c>
    </row>
    <row r="1888" spans="1:4">
      <c r="A1888" s="209" t="s">
        <v>3259</v>
      </c>
      <c r="B1888" s="209">
        <v>532326</v>
      </c>
      <c r="C1888" s="209" t="s">
        <v>3260</v>
      </c>
      <c r="D1888" s="209" t="s">
        <v>539</v>
      </c>
    </row>
    <row r="1889" spans="1:4">
      <c r="A1889" s="209" t="s">
        <v>3261</v>
      </c>
      <c r="B1889" s="209">
        <v>511391</v>
      </c>
      <c r="C1889" s="209" t="s">
        <v>446</v>
      </c>
      <c r="D1889" s="209" t="s">
        <v>463</v>
      </c>
    </row>
    <row r="1890" spans="1:4">
      <c r="A1890" s="209" t="s">
        <v>3262</v>
      </c>
      <c r="B1890" s="209">
        <v>530259</v>
      </c>
      <c r="C1890" s="209" t="s">
        <v>446</v>
      </c>
      <c r="D1890" s="209" t="s">
        <v>518</v>
      </c>
    </row>
    <row r="1891" spans="1:4">
      <c r="A1891" s="209" t="s">
        <v>3263</v>
      </c>
      <c r="B1891" s="209">
        <v>539692</v>
      </c>
      <c r="C1891" s="209" t="s">
        <v>446</v>
      </c>
      <c r="D1891" s="209" t="s">
        <v>463</v>
      </c>
    </row>
    <row r="1892" spans="1:4">
      <c r="A1892" s="209" t="s">
        <v>3264</v>
      </c>
      <c r="B1892" s="209">
        <v>539448</v>
      </c>
      <c r="C1892" s="209" t="s">
        <v>3265</v>
      </c>
      <c r="D1892" s="209" t="s">
        <v>2582</v>
      </c>
    </row>
    <row r="1893" spans="1:4">
      <c r="A1893" s="209" t="s">
        <v>3266</v>
      </c>
      <c r="B1893" s="209">
        <v>526512</v>
      </c>
      <c r="C1893" s="209" t="s">
        <v>446</v>
      </c>
      <c r="D1893" s="209" t="s">
        <v>509</v>
      </c>
    </row>
    <row r="1894" spans="1:4">
      <c r="A1894" s="209" t="s">
        <v>3267</v>
      </c>
      <c r="B1894" s="209">
        <v>505737</v>
      </c>
      <c r="C1894" s="209" t="s">
        <v>446</v>
      </c>
      <c r="D1894" s="209" t="s">
        <v>454</v>
      </c>
    </row>
    <row r="1895" spans="1:4">
      <c r="A1895" s="209" t="s">
        <v>3268</v>
      </c>
      <c r="B1895" s="209">
        <v>505737</v>
      </c>
      <c r="C1895" s="209" t="s">
        <v>446</v>
      </c>
      <c r="D1895" s="209" t="s">
        <v>454</v>
      </c>
    </row>
    <row r="1896" spans="1:4">
      <c r="A1896" s="209" t="s">
        <v>3269</v>
      </c>
      <c r="B1896" s="209" t="s">
        <v>446</v>
      </c>
      <c r="C1896" s="209" t="s">
        <v>3270</v>
      </c>
      <c r="D1896" s="209" t="s">
        <v>537</v>
      </c>
    </row>
    <row r="1897" spans="1:4">
      <c r="A1897" s="209" t="s">
        <v>3271</v>
      </c>
      <c r="B1897" s="209">
        <v>509709</v>
      </c>
      <c r="C1897" s="209" t="s">
        <v>446</v>
      </c>
      <c r="D1897" s="209" t="s">
        <v>566</v>
      </c>
    </row>
    <row r="1898" spans="1:4">
      <c r="A1898" s="209" t="s">
        <v>3272</v>
      </c>
      <c r="B1898" s="209">
        <v>517044</v>
      </c>
      <c r="C1898" s="209" t="s">
        <v>446</v>
      </c>
      <c r="D1898" s="209" t="s">
        <v>530</v>
      </c>
    </row>
    <row r="1899" spans="1:4">
      <c r="A1899" s="209" t="s">
        <v>3273</v>
      </c>
      <c r="B1899" s="209">
        <v>530781</v>
      </c>
      <c r="C1899" s="209" t="s">
        <v>446</v>
      </c>
      <c r="D1899" s="209" t="s">
        <v>504</v>
      </c>
    </row>
    <row r="1900" spans="1:4">
      <c r="A1900" s="209" t="s">
        <v>3274</v>
      </c>
      <c r="B1900" s="209">
        <v>502330</v>
      </c>
      <c r="C1900" s="209" t="s">
        <v>3275</v>
      </c>
      <c r="D1900" s="209" t="s">
        <v>440</v>
      </c>
    </row>
    <row r="1901" spans="1:4">
      <c r="A1901" s="209" t="s">
        <v>3276</v>
      </c>
      <c r="B1901" s="209">
        <v>500213</v>
      </c>
      <c r="C1901" s="209" t="s">
        <v>446</v>
      </c>
      <c r="D1901" s="209" t="s">
        <v>1448</v>
      </c>
    </row>
    <row r="1902" spans="1:4">
      <c r="A1902" s="209" t="s">
        <v>3277</v>
      </c>
      <c r="B1902" s="209">
        <v>532072</v>
      </c>
      <c r="C1902" s="209" t="s">
        <v>446</v>
      </c>
      <c r="D1902" s="209" t="s">
        <v>449</v>
      </c>
    </row>
    <row r="1903" spans="1:4">
      <c r="A1903" s="209" t="s">
        <v>3278</v>
      </c>
      <c r="B1903" s="209">
        <v>533181</v>
      </c>
      <c r="C1903" s="209" t="s">
        <v>3279</v>
      </c>
      <c r="D1903" s="209" t="s">
        <v>3204</v>
      </c>
    </row>
    <row r="1904" spans="1:4">
      <c r="A1904" s="209" t="s">
        <v>3280</v>
      </c>
      <c r="B1904" s="209">
        <v>533506</v>
      </c>
      <c r="C1904" s="209" t="s">
        <v>3281</v>
      </c>
      <c r="D1904" s="209" t="s">
        <v>429</v>
      </c>
    </row>
    <row r="1905" spans="1:4">
      <c r="A1905" s="209" t="s">
        <v>3282</v>
      </c>
      <c r="B1905" s="209">
        <v>533172</v>
      </c>
      <c r="C1905" s="209" t="s">
        <v>3283</v>
      </c>
      <c r="D1905" s="209" t="s">
        <v>429</v>
      </c>
    </row>
    <row r="1906" spans="1:4">
      <c r="A1906" s="209" t="s">
        <v>3284</v>
      </c>
      <c r="B1906" s="209">
        <v>504786</v>
      </c>
      <c r="C1906" s="209" t="s">
        <v>446</v>
      </c>
      <c r="D1906" s="209" t="s">
        <v>1365</v>
      </c>
    </row>
    <row r="1907" spans="1:4">
      <c r="A1907" s="209" t="s">
        <v>3285</v>
      </c>
      <c r="B1907" s="209">
        <v>523844</v>
      </c>
      <c r="C1907" s="209" t="s">
        <v>446</v>
      </c>
      <c r="D1907" s="209" t="s">
        <v>1612</v>
      </c>
    </row>
    <row r="1908" spans="1:4">
      <c r="A1908" s="209" t="s">
        <v>3286</v>
      </c>
      <c r="B1908" s="209">
        <v>523752</v>
      </c>
      <c r="C1908" s="209" t="s">
        <v>446</v>
      </c>
      <c r="D1908" s="209" t="s">
        <v>454</v>
      </c>
    </row>
    <row r="1909" spans="1:4">
      <c r="A1909" s="209" t="s">
        <v>3287</v>
      </c>
      <c r="B1909" s="209">
        <v>524164</v>
      </c>
      <c r="C1909" s="209" t="s">
        <v>3288</v>
      </c>
      <c r="D1909" s="209" t="s">
        <v>484</v>
      </c>
    </row>
    <row r="1910" spans="1:4">
      <c r="A1910" s="209" t="s">
        <v>3289</v>
      </c>
      <c r="B1910" s="209">
        <v>500214</v>
      </c>
      <c r="C1910" s="209" t="s">
        <v>446</v>
      </c>
      <c r="D1910" s="209" t="s">
        <v>454</v>
      </c>
    </row>
    <row r="1911" spans="1:4">
      <c r="A1911" s="209" t="s">
        <v>3290</v>
      </c>
      <c r="B1911" s="209">
        <v>500214</v>
      </c>
      <c r="C1911" s="209" t="s">
        <v>446</v>
      </c>
      <c r="D1911" s="209" t="s">
        <v>454</v>
      </c>
    </row>
    <row r="1912" spans="1:4">
      <c r="A1912" s="209" t="s">
        <v>3291</v>
      </c>
      <c r="B1912" s="209">
        <v>523638</v>
      </c>
      <c r="C1912" s="209" t="s">
        <v>446</v>
      </c>
      <c r="D1912" s="209" t="s">
        <v>801</v>
      </c>
    </row>
    <row r="1913" spans="1:4">
      <c r="A1913" s="209" t="s">
        <v>3292</v>
      </c>
      <c r="B1913" s="209">
        <v>524494</v>
      </c>
      <c r="C1913" s="209" t="s">
        <v>3293</v>
      </c>
      <c r="D1913" s="209" t="s">
        <v>484</v>
      </c>
    </row>
    <row r="1914" spans="1:4">
      <c r="A1914" s="209" t="s">
        <v>3294</v>
      </c>
      <c r="B1914" s="209">
        <v>512405</v>
      </c>
      <c r="C1914" s="209" t="s">
        <v>446</v>
      </c>
      <c r="D1914" s="209" t="s">
        <v>452</v>
      </c>
    </row>
    <row r="1915" spans="1:4">
      <c r="A1915" s="209" t="s">
        <v>3295</v>
      </c>
      <c r="B1915" s="209">
        <v>512405</v>
      </c>
      <c r="C1915" s="209" t="s">
        <v>446</v>
      </c>
      <c r="D1915" s="209" t="s">
        <v>452</v>
      </c>
    </row>
    <row r="1916" spans="1:4">
      <c r="A1916" s="209" t="s">
        <v>3296</v>
      </c>
      <c r="B1916" s="209">
        <v>532947</v>
      </c>
      <c r="C1916" s="209" t="s">
        <v>3297</v>
      </c>
      <c r="D1916" s="209" t="s">
        <v>1041</v>
      </c>
    </row>
    <row r="1917" spans="1:4">
      <c r="A1917" s="209" t="s">
        <v>3298</v>
      </c>
      <c r="B1917" s="209">
        <v>540526</v>
      </c>
      <c r="C1917" s="209" t="s">
        <v>3299</v>
      </c>
      <c r="D1917" s="209" t="s">
        <v>466</v>
      </c>
    </row>
    <row r="1918" spans="1:4">
      <c r="A1918" s="209" t="s">
        <v>3300</v>
      </c>
      <c r="B1918" s="209">
        <v>541956</v>
      </c>
      <c r="C1918" s="209" t="s">
        <v>3301</v>
      </c>
      <c r="D1918" s="209" t="s">
        <v>844</v>
      </c>
    </row>
    <row r="1919" spans="1:4">
      <c r="A1919" s="209" t="s">
        <v>3302</v>
      </c>
      <c r="B1919" s="209">
        <v>540735</v>
      </c>
      <c r="C1919" s="209" t="s">
        <v>446</v>
      </c>
      <c r="D1919" s="209" t="s">
        <v>539</v>
      </c>
    </row>
    <row r="1920" spans="1:4">
      <c r="A1920" s="209" t="s">
        <v>3303</v>
      </c>
      <c r="B1920" s="209" t="s">
        <v>446</v>
      </c>
      <c r="C1920" s="209" t="s">
        <v>3304</v>
      </c>
      <c r="D1920" s="209" t="s">
        <v>457</v>
      </c>
    </row>
    <row r="1921" spans="1:4">
      <c r="A1921" s="209" t="s">
        <v>3305</v>
      </c>
      <c r="B1921" s="209">
        <v>531337</v>
      </c>
      <c r="C1921" s="209" t="s">
        <v>446</v>
      </c>
      <c r="D1921" s="209" t="s">
        <v>429</v>
      </c>
    </row>
    <row r="1922" spans="1:4">
      <c r="A1922" s="209" t="s">
        <v>3306</v>
      </c>
      <c r="B1922" s="209">
        <v>526859</v>
      </c>
      <c r="C1922" s="209" t="s">
        <v>446</v>
      </c>
      <c r="D1922" s="209" t="s">
        <v>463</v>
      </c>
    </row>
    <row r="1923" spans="1:4">
      <c r="A1923" s="209" t="s">
        <v>3307</v>
      </c>
      <c r="B1923" s="209">
        <v>533033</v>
      </c>
      <c r="C1923" s="209" t="s">
        <v>446</v>
      </c>
      <c r="D1923" s="209" t="s">
        <v>454</v>
      </c>
    </row>
    <row r="1924" spans="1:4">
      <c r="A1924" s="209" t="s">
        <v>3308</v>
      </c>
      <c r="B1924" s="209">
        <v>540134</v>
      </c>
      <c r="C1924" s="209" t="s">
        <v>446</v>
      </c>
      <c r="D1924" s="209" t="s">
        <v>844</v>
      </c>
    </row>
    <row r="1925" spans="1:4">
      <c r="A1925" s="209" t="s">
        <v>3309</v>
      </c>
      <c r="B1925" s="209">
        <v>531109</v>
      </c>
      <c r="C1925" s="209" t="s">
        <v>446</v>
      </c>
      <c r="D1925" s="209" t="s">
        <v>606</v>
      </c>
    </row>
    <row r="1926" spans="1:4">
      <c r="A1926" s="209" t="s">
        <v>3310</v>
      </c>
      <c r="B1926" s="209">
        <v>524400</v>
      </c>
      <c r="C1926" s="209" t="s">
        <v>446</v>
      </c>
      <c r="D1926" s="209" t="s">
        <v>484</v>
      </c>
    </row>
    <row r="1927" spans="1:4">
      <c r="A1927" s="209" t="s">
        <v>3311</v>
      </c>
      <c r="B1927" s="209">
        <v>506161</v>
      </c>
      <c r="C1927" s="209" t="s">
        <v>446</v>
      </c>
      <c r="D1927" s="209" t="s">
        <v>463</v>
      </c>
    </row>
    <row r="1928" spans="1:4">
      <c r="A1928" s="209" t="s">
        <v>3312</v>
      </c>
      <c r="B1928" s="209">
        <v>511609</v>
      </c>
      <c r="C1928" s="209" t="s">
        <v>446</v>
      </c>
      <c r="D1928" s="209" t="s">
        <v>463</v>
      </c>
    </row>
    <row r="1929" spans="1:4">
      <c r="A1929" s="209" t="s">
        <v>3313</v>
      </c>
      <c r="B1929" s="209">
        <v>532479</v>
      </c>
      <c r="C1929" s="209" t="s">
        <v>3314</v>
      </c>
      <c r="D1929" s="209" t="s">
        <v>478</v>
      </c>
    </row>
    <row r="1930" spans="1:4">
      <c r="A1930" s="209" t="s">
        <v>3315</v>
      </c>
      <c r="B1930" s="209">
        <v>508807</v>
      </c>
      <c r="C1930" s="209" t="s">
        <v>446</v>
      </c>
      <c r="D1930" s="209" t="s">
        <v>801</v>
      </c>
    </row>
    <row r="1931" spans="1:4">
      <c r="A1931" s="209" t="s">
        <v>3316</v>
      </c>
      <c r="B1931" s="209">
        <v>524622</v>
      </c>
      <c r="C1931" s="209" t="s">
        <v>446</v>
      </c>
      <c r="D1931" s="209" t="s">
        <v>3204</v>
      </c>
    </row>
    <row r="1932" spans="1:4">
      <c r="A1932" s="209" t="s">
        <v>1150</v>
      </c>
      <c r="B1932" s="209">
        <v>500875</v>
      </c>
      <c r="C1932" s="209" t="s">
        <v>1151</v>
      </c>
      <c r="D1932" s="209" t="s">
        <v>2615</v>
      </c>
    </row>
    <row r="1933" spans="1:4">
      <c r="A1933" s="209" t="s">
        <v>3317</v>
      </c>
      <c r="B1933" s="209">
        <v>509496</v>
      </c>
      <c r="C1933" s="209" t="s">
        <v>3318</v>
      </c>
      <c r="D1933" s="209" t="s">
        <v>844</v>
      </c>
    </row>
    <row r="1934" spans="1:4">
      <c r="A1934" s="209" t="s">
        <v>3319</v>
      </c>
      <c r="B1934" s="209">
        <v>509496</v>
      </c>
      <c r="C1934" s="209" t="s">
        <v>3318</v>
      </c>
      <c r="D1934" s="209" t="s">
        <v>844</v>
      </c>
    </row>
    <row r="1935" spans="1:4">
      <c r="A1935" s="209" t="s">
        <v>3320</v>
      </c>
      <c r="B1935" s="209">
        <v>523610</v>
      </c>
      <c r="C1935" s="209" t="s">
        <v>3321</v>
      </c>
      <c r="D1935" s="209" t="s">
        <v>592</v>
      </c>
    </row>
    <row r="1936" spans="1:4">
      <c r="A1936" s="209" t="s">
        <v>3322</v>
      </c>
      <c r="B1936" s="209">
        <v>522183</v>
      </c>
      <c r="C1936" s="209" t="s">
        <v>446</v>
      </c>
      <c r="D1936" s="209" t="s">
        <v>454</v>
      </c>
    </row>
    <row r="1937" spans="1:4">
      <c r="A1937" s="209" t="s">
        <v>3323</v>
      </c>
      <c r="B1937" s="209">
        <v>507580</v>
      </c>
      <c r="C1937" s="209" t="s">
        <v>3324</v>
      </c>
      <c r="D1937" s="209" t="s">
        <v>494</v>
      </c>
    </row>
    <row r="1938" spans="1:4">
      <c r="A1938" s="209" t="s">
        <v>3325</v>
      </c>
      <c r="B1938" s="209">
        <v>530773</v>
      </c>
      <c r="C1938" s="209" t="s">
        <v>3326</v>
      </c>
      <c r="D1938" s="209" t="s">
        <v>844</v>
      </c>
    </row>
    <row r="1939" spans="1:4">
      <c r="A1939" s="209" t="s">
        <v>3327</v>
      </c>
      <c r="B1939" s="209">
        <v>522245</v>
      </c>
      <c r="C1939" s="209" t="s">
        <v>446</v>
      </c>
      <c r="D1939" s="209" t="s">
        <v>631</v>
      </c>
    </row>
    <row r="1940" spans="1:4">
      <c r="A1940" s="209" t="s">
        <v>3328</v>
      </c>
      <c r="B1940" s="209">
        <v>532341</v>
      </c>
      <c r="C1940" s="209" t="s">
        <v>3329</v>
      </c>
      <c r="D1940" s="209" t="s">
        <v>432</v>
      </c>
    </row>
    <row r="1941" spans="1:4">
      <c r="A1941" s="209" t="s">
        <v>3330</v>
      </c>
      <c r="B1941" s="209">
        <v>538539</v>
      </c>
      <c r="C1941" s="209" t="s">
        <v>446</v>
      </c>
      <c r="D1941" s="209" t="s">
        <v>466</v>
      </c>
    </row>
    <row r="1942" spans="1:4">
      <c r="A1942" s="209" t="s">
        <v>3331</v>
      </c>
      <c r="B1942" s="209">
        <v>530049</v>
      </c>
      <c r="C1942" s="209" t="s">
        <v>446</v>
      </c>
      <c r="D1942" s="209" t="s">
        <v>461</v>
      </c>
    </row>
    <row r="1943" spans="1:4">
      <c r="A1943" s="209" t="s">
        <v>3332</v>
      </c>
      <c r="B1943" s="209">
        <v>523062</v>
      </c>
      <c r="C1943" s="209" t="s">
        <v>446</v>
      </c>
      <c r="D1943" s="209" t="s">
        <v>463</v>
      </c>
    </row>
    <row r="1944" spans="1:4">
      <c r="A1944" s="209" t="s">
        <v>3333</v>
      </c>
      <c r="B1944" s="209">
        <v>532940</v>
      </c>
      <c r="C1944" s="209" t="s">
        <v>3334</v>
      </c>
      <c r="D1944" s="209" t="s">
        <v>844</v>
      </c>
    </row>
    <row r="1945" spans="1:4">
      <c r="A1945" s="209" t="s">
        <v>3335</v>
      </c>
      <c r="B1945" s="209">
        <v>506522</v>
      </c>
      <c r="C1945" s="209" t="s">
        <v>446</v>
      </c>
      <c r="D1945" s="209" t="s">
        <v>628</v>
      </c>
    </row>
    <row r="1946" spans="1:4">
      <c r="A1946" s="209" t="s">
        <v>3336</v>
      </c>
      <c r="B1946" s="209">
        <v>506522</v>
      </c>
      <c r="C1946" s="209" t="s">
        <v>446</v>
      </c>
      <c r="D1946" s="209" t="s">
        <v>628</v>
      </c>
    </row>
    <row r="1947" spans="1:4">
      <c r="A1947" s="209" t="s">
        <v>3337</v>
      </c>
      <c r="B1947" s="209">
        <v>530915</v>
      </c>
      <c r="C1947" s="209" t="s">
        <v>446</v>
      </c>
      <c r="D1947" s="209" t="s">
        <v>695</v>
      </c>
    </row>
    <row r="1948" spans="1:4">
      <c r="A1948" s="209" t="s">
        <v>3338</v>
      </c>
      <c r="B1948" s="209">
        <v>538422</v>
      </c>
      <c r="C1948" s="209" t="s">
        <v>446</v>
      </c>
      <c r="D1948" s="209" t="s">
        <v>466</v>
      </c>
    </row>
    <row r="1949" spans="1:4">
      <c r="A1949" s="209" t="s">
        <v>3339</v>
      </c>
      <c r="B1949" s="209">
        <v>530711</v>
      </c>
      <c r="C1949" s="209" t="s">
        <v>446</v>
      </c>
      <c r="D1949" s="209" t="s">
        <v>801</v>
      </c>
    </row>
    <row r="1950" spans="1:4">
      <c r="A1950" s="209" t="s">
        <v>3340</v>
      </c>
      <c r="B1950" s="209">
        <v>507155</v>
      </c>
      <c r="C1950" s="209" t="s">
        <v>446</v>
      </c>
      <c r="D1950" s="209" t="s">
        <v>1077</v>
      </c>
    </row>
    <row r="1951" spans="1:4">
      <c r="A1951" s="209" t="s">
        <v>3341</v>
      </c>
      <c r="B1951" s="209">
        <v>532825</v>
      </c>
      <c r="C1951" s="209" t="s">
        <v>446</v>
      </c>
      <c r="D1951" s="209" t="s">
        <v>461</v>
      </c>
    </row>
    <row r="1952" spans="1:4">
      <c r="A1952" s="209" t="s">
        <v>3342</v>
      </c>
      <c r="B1952" s="209">
        <v>532705</v>
      </c>
      <c r="C1952" s="209" t="s">
        <v>3343</v>
      </c>
      <c r="D1952" s="209" t="s">
        <v>970</v>
      </c>
    </row>
    <row r="1953" spans="1:4">
      <c r="A1953" s="209" t="s">
        <v>3344</v>
      </c>
      <c r="B1953" s="209">
        <v>520139</v>
      </c>
      <c r="C1953" s="209" t="s">
        <v>446</v>
      </c>
      <c r="D1953" s="209" t="s">
        <v>2582</v>
      </c>
    </row>
    <row r="1954" spans="1:4">
      <c r="A1954" s="209" t="s">
        <v>3345</v>
      </c>
      <c r="B1954" s="209">
        <v>530601</v>
      </c>
      <c r="C1954" s="209" t="s">
        <v>446</v>
      </c>
      <c r="D1954" s="209" t="s">
        <v>463</v>
      </c>
    </row>
    <row r="1955" spans="1:4">
      <c r="A1955" s="209" t="s">
        <v>3346</v>
      </c>
      <c r="B1955" s="209">
        <v>507789</v>
      </c>
      <c r="C1955" s="209" t="s">
        <v>3347</v>
      </c>
      <c r="D1955" s="209" t="s">
        <v>484</v>
      </c>
    </row>
    <row r="1956" spans="1:4">
      <c r="A1956" s="209" t="s">
        <v>3348</v>
      </c>
      <c r="B1956" s="209">
        <v>532976</v>
      </c>
      <c r="C1956" s="209" t="s">
        <v>3349</v>
      </c>
      <c r="D1956" s="209" t="s">
        <v>478</v>
      </c>
    </row>
    <row r="1957" spans="1:4">
      <c r="A1957" s="209" t="s">
        <v>3350</v>
      </c>
      <c r="B1957" s="209">
        <v>512237</v>
      </c>
      <c r="C1957" s="209" t="s">
        <v>3351</v>
      </c>
      <c r="D1957" s="209" t="s">
        <v>478</v>
      </c>
    </row>
    <row r="1958" spans="1:4">
      <c r="A1958" s="209" t="s">
        <v>3352</v>
      </c>
      <c r="B1958" s="209">
        <v>523467</v>
      </c>
      <c r="C1958" s="209" t="s">
        <v>446</v>
      </c>
      <c r="D1958" s="209" t="s">
        <v>974</v>
      </c>
    </row>
    <row r="1959" spans="1:4">
      <c r="A1959" s="209" t="s">
        <v>3353</v>
      </c>
      <c r="B1959" s="209">
        <v>531339</v>
      </c>
      <c r="C1959" s="209" t="s">
        <v>3354</v>
      </c>
      <c r="D1959" s="209" t="s">
        <v>844</v>
      </c>
    </row>
    <row r="1960" spans="1:4">
      <c r="A1960" s="209" t="s">
        <v>3355</v>
      </c>
      <c r="B1960" s="209">
        <v>514312</v>
      </c>
      <c r="C1960" s="209" t="s">
        <v>446</v>
      </c>
      <c r="D1960" s="209" t="s">
        <v>461</v>
      </c>
    </row>
    <row r="1961" spans="1:4">
      <c r="A1961" s="209" t="s">
        <v>3356</v>
      </c>
      <c r="B1961" s="209">
        <v>500219</v>
      </c>
      <c r="C1961" s="209" t="s">
        <v>3357</v>
      </c>
      <c r="D1961" s="209" t="s">
        <v>566</v>
      </c>
    </row>
    <row r="1962" spans="1:4">
      <c r="A1962" s="209" t="s">
        <v>3356</v>
      </c>
      <c r="B1962" s="209">
        <v>570004</v>
      </c>
      <c r="C1962" s="209" t="s">
        <v>3358</v>
      </c>
      <c r="D1962" s="209" t="s">
        <v>566</v>
      </c>
    </row>
    <row r="1963" spans="1:4">
      <c r="A1963" s="209" t="s">
        <v>3359</v>
      </c>
      <c r="B1963" s="209">
        <v>539119</v>
      </c>
      <c r="C1963" s="209" t="s">
        <v>446</v>
      </c>
      <c r="D1963" s="209" t="s">
        <v>974</v>
      </c>
    </row>
    <row r="1964" spans="1:4">
      <c r="A1964" s="209" t="s">
        <v>3360</v>
      </c>
      <c r="B1964" s="209">
        <v>532033</v>
      </c>
      <c r="C1964" s="209" t="s">
        <v>3361</v>
      </c>
      <c r="D1964" s="209" t="s">
        <v>1184</v>
      </c>
    </row>
    <row r="1965" spans="1:4">
      <c r="A1965" s="209" t="s">
        <v>3362</v>
      </c>
      <c r="B1965" s="209">
        <v>526865</v>
      </c>
      <c r="C1965" s="209" t="s">
        <v>446</v>
      </c>
      <c r="D1965" s="209" t="s">
        <v>468</v>
      </c>
    </row>
    <row r="1966" spans="1:4">
      <c r="A1966" s="209" t="s">
        <v>3363</v>
      </c>
      <c r="B1966" s="209">
        <v>526865</v>
      </c>
      <c r="C1966" s="209" t="s">
        <v>446</v>
      </c>
      <c r="D1966" s="209" t="s">
        <v>468</v>
      </c>
    </row>
    <row r="1967" spans="1:4">
      <c r="A1967" s="209" t="s">
        <v>3364</v>
      </c>
      <c r="B1967" s="209">
        <v>505212</v>
      </c>
      <c r="C1967" s="209" t="s">
        <v>446</v>
      </c>
      <c r="D1967" s="209" t="s">
        <v>801</v>
      </c>
    </row>
    <row r="1968" spans="1:4">
      <c r="A1968" s="209" t="s">
        <v>3365</v>
      </c>
      <c r="B1968" s="209">
        <v>505840</v>
      </c>
      <c r="C1968" s="209" t="s">
        <v>446</v>
      </c>
      <c r="D1968" s="209" t="s">
        <v>1210</v>
      </c>
    </row>
    <row r="1969" spans="1:4">
      <c r="A1969" s="209" t="s">
        <v>3366</v>
      </c>
      <c r="B1969" s="209">
        <v>532532</v>
      </c>
      <c r="C1969" s="209" t="s">
        <v>3367</v>
      </c>
      <c r="D1969" s="209" t="s">
        <v>844</v>
      </c>
    </row>
    <row r="1970" spans="1:4">
      <c r="A1970" s="209" t="s">
        <v>3368</v>
      </c>
      <c r="B1970" s="209">
        <v>532627</v>
      </c>
      <c r="C1970" s="209" t="s">
        <v>3369</v>
      </c>
      <c r="D1970" s="209" t="s">
        <v>585</v>
      </c>
    </row>
    <row r="1971" spans="1:4">
      <c r="A1971" s="209" t="s">
        <v>3370</v>
      </c>
      <c r="B1971" s="209">
        <v>780001</v>
      </c>
      <c r="C1971" s="209" t="s">
        <v>446</v>
      </c>
      <c r="D1971" s="209" t="s">
        <v>537</v>
      </c>
    </row>
    <row r="1972" spans="1:4">
      <c r="A1972" s="209" t="s">
        <v>3371</v>
      </c>
      <c r="B1972" s="209" t="s">
        <v>446</v>
      </c>
      <c r="C1972" s="209" t="s">
        <v>3372</v>
      </c>
      <c r="D1972" s="209" t="s">
        <v>457</v>
      </c>
    </row>
    <row r="1973" spans="1:4">
      <c r="A1973" s="209" t="s">
        <v>3373</v>
      </c>
      <c r="B1973" s="209" t="s">
        <v>446</v>
      </c>
      <c r="C1973" s="209" t="s">
        <v>3374</v>
      </c>
      <c r="D1973" s="209" t="s">
        <v>457</v>
      </c>
    </row>
    <row r="1974" spans="1:4">
      <c r="A1974" s="209" t="s">
        <v>3375</v>
      </c>
      <c r="B1974" s="209" t="s">
        <v>446</v>
      </c>
      <c r="C1974" s="209" t="s">
        <v>3374</v>
      </c>
      <c r="D1974" s="209" t="s">
        <v>457</v>
      </c>
    </row>
    <row r="1975" spans="1:4">
      <c r="A1975" s="209" t="s">
        <v>3376</v>
      </c>
      <c r="B1975" s="209">
        <v>538564</v>
      </c>
      <c r="C1975" s="209" t="s">
        <v>446</v>
      </c>
      <c r="D1975" s="209" t="s">
        <v>853</v>
      </c>
    </row>
    <row r="1976" spans="1:4">
      <c r="A1976" s="209" t="s">
        <v>3377</v>
      </c>
      <c r="B1976" s="209">
        <v>520051</v>
      </c>
      <c r="C1976" s="209" t="s">
        <v>3378</v>
      </c>
      <c r="D1976" s="209" t="s">
        <v>801</v>
      </c>
    </row>
    <row r="1977" spans="1:4">
      <c r="A1977" s="209" t="s">
        <v>3379</v>
      </c>
      <c r="B1977" s="209">
        <v>502901</v>
      </c>
      <c r="C1977" s="209" t="s">
        <v>446</v>
      </c>
      <c r="D1977" s="209" t="s">
        <v>461</v>
      </c>
    </row>
    <row r="1978" spans="1:4">
      <c r="A1978" s="209" t="s">
        <v>3380</v>
      </c>
      <c r="B1978" s="209">
        <v>500220</v>
      </c>
      <c r="C1978" s="209" t="s">
        <v>446</v>
      </c>
      <c r="D1978" s="209" t="s">
        <v>461</v>
      </c>
    </row>
    <row r="1979" spans="1:4">
      <c r="A1979" s="209" t="s">
        <v>3381</v>
      </c>
      <c r="B1979" s="209">
        <v>540394</v>
      </c>
      <c r="C1979" s="209" t="s">
        <v>446</v>
      </c>
      <c r="D1979" s="209" t="s">
        <v>468</v>
      </c>
    </row>
    <row r="1980" spans="1:4">
      <c r="A1980" s="209" t="s">
        <v>3382</v>
      </c>
      <c r="B1980" s="209" t="s">
        <v>446</v>
      </c>
      <c r="C1980" s="209" t="s">
        <v>3383</v>
      </c>
      <c r="D1980" s="209" t="s">
        <v>457</v>
      </c>
    </row>
    <row r="1981" spans="1:4">
      <c r="A1981" s="209" t="s">
        <v>3384</v>
      </c>
      <c r="B1981" s="209">
        <v>514318</v>
      </c>
      <c r="C1981" s="209" t="s">
        <v>446</v>
      </c>
      <c r="D1981" s="209" t="s">
        <v>461</v>
      </c>
    </row>
    <row r="1982" spans="1:4">
      <c r="A1982" s="209" t="s">
        <v>3385</v>
      </c>
      <c r="B1982" s="209">
        <v>526001</v>
      </c>
      <c r="C1982" s="209" t="s">
        <v>446</v>
      </c>
      <c r="D1982" s="209" t="s">
        <v>641</v>
      </c>
    </row>
    <row r="1983" spans="1:4">
      <c r="A1983" s="209" t="s">
        <v>3386</v>
      </c>
      <c r="B1983" s="209">
        <v>520066</v>
      </c>
      <c r="C1983" s="209" t="s">
        <v>3387</v>
      </c>
      <c r="D1983" s="209" t="s">
        <v>801</v>
      </c>
    </row>
    <row r="1984" spans="1:4">
      <c r="A1984" s="209" t="s">
        <v>3388</v>
      </c>
      <c r="B1984" s="209">
        <v>509715</v>
      </c>
      <c r="C1984" s="209" t="s">
        <v>446</v>
      </c>
      <c r="D1984" s="209" t="s">
        <v>853</v>
      </c>
    </row>
    <row r="1985" spans="1:4">
      <c r="A1985" s="209" t="s">
        <v>3389</v>
      </c>
      <c r="B1985" s="209">
        <v>513252</v>
      </c>
      <c r="C1985" s="209" t="s">
        <v>446</v>
      </c>
      <c r="D1985" s="209" t="s">
        <v>801</v>
      </c>
    </row>
    <row r="1986" spans="1:4">
      <c r="A1986" s="209" t="s">
        <v>3390</v>
      </c>
      <c r="B1986" s="209">
        <v>524330</v>
      </c>
      <c r="C1986" s="209" t="s">
        <v>3391</v>
      </c>
      <c r="D1986" s="209" t="s">
        <v>606</v>
      </c>
    </row>
    <row r="1987" spans="1:4">
      <c r="A1987" s="209" t="s">
        <v>3392</v>
      </c>
      <c r="B1987" s="209">
        <v>522285</v>
      </c>
      <c r="C1987" s="209" t="s">
        <v>3393</v>
      </c>
      <c r="D1987" s="209" t="s">
        <v>478</v>
      </c>
    </row>
    <row r="1988" spans="1:4">
      <c r="A1988" s="209" t="s">
        <v>3394</v>
      </c>
      <c r="B1988" s="209">
        <v>539005</v>
      </c>
      <c r="C1988" s="209" t="s">
        <v>446</v>
      </c>
      <c r="D1988" s="209" t="s">
        <v>867</v>
      </c>
    </row>
    <row r="1989" spans="1:4">
      <c r="A1989" s="209" t="s">
        <v>3395</v>
      </c>
      <c r="B1989" s="209">
        <v>531323</v>
      </c>
      <c r="C1989" s="209" t="s">
        <v>446</v>
      </c>
      <c r="D1989" s="209" t="s">
        <v>461</v>
      </c>
    </row>
    <row r="1990" spans="1:4">
      <c r="A1990" s="209" t="s">
        <v>3396</v>
      </c>
      <c r="B1990" s="209">
        <v>512233</v>
      </c>
      <c r="C1990" s="209" t="s">
        <v>446</v>
      </c>
      <c r="D1990" s="209" t="s">
        <v>461</v>
      </c>
    </row>
    <row r="1991" spans="1:4">
      <c r="A1991" s="209" t="s">
        <v>3397</v>
      </c>
      <c r="B1991" s="209">
        <v>500306</v>
      </c>
      <c r="C1991" s="209" t="s">
        <v>446</v>
      </c>
      <c r="D1991" s="209" t="s">
        <v>463</v>
      </c>
    </row>
    <row r="1992" spans="1:4">
      <c r="A1992" s="209" t="s">
        <v>3398</v>
      </c>
      <c r="B1992" s="209">
        <v>533207</v>
      </c>
      <c r="C1992" s="209" t="s">
        <v>3399</v>
      </c>
      <c r="D1992" s="209" t="s">
        <v>1041</v>
      </c>
    </row>
    <row r="1993" spans="1:4">
      <c r="A1993" s="209" t="s">
        <v>3400</v>
      </c>
      <c r="B1993" s="209">
        <v>506520</v>
      </c>
      <c r="C1993" s="209" t="s">
        <v>446</v>
      </c>
      <c r="D1993" s="209" t="s">
        <v>494</v>
      </c>
    </row>
    <row r="1994" spans="1:4">
      <c r="A1994" s="209" t="s">
        <v>3401</v>
      </c>
      <c r="B1994" s="209" t="s">
        <v>446</v>
      </c>
      <c r="C1994" s="209" t="s">
        <v>3402</v>
      </c>
      <c r="D1994" s="209" t="s">
        <v>537</v>
      </c>
    </row>
    <row r="1995" spans="1:4">
      <c r="A1995" s="209" t="s">
        <v>3403</v>
      </c>
      <c r="B1995" s="209">
        <v>506910</v>
      </c>
      <c r="C1995" s="209" t="s">
        <v>446</v>
      </c>
      <c r="D1995" s="209" t="s">
        <v>606</v>
      </c>
    </row>
    <row r="1996" spans="1:4">
      <c r="A1996" s="209" t="s">
        <v>3404</v>
      </c>
      <c r="B1996" s="209">
        <v>506910</v>
      </c>
      <c r="C1996" s="209" t="s">
        <v>446</v>
      </c>
      <c r="D1996" s="209" t="s">
        <v>606</v>
      </c>
    </row>
    <row r="1997" spans="1:4">
      <c r="A1997" s="209" t="s">
        <v>3405</v>
      </c>
      <c r="B1997" s="209">
        <v>506943</v>
      </c>
      <c r="C1997" s="209" t="s">
        <v>3406</v>
      </c>
      <c r="D1997" s="209" t="s">
        <v>484</v>
      </c>
    </row>
    <row r="1998" spans="1:4">
      <c r="A1998" s="209" t="s">
        <v>3407</v>
      </c>
      <c r="B1998" s="209">
        <v>514034</v>
      </c>
      <c r="C1998" s="209" t="s">
        <v>3408</v>
      </c>
      <c r="D1998" s="209" t="s">
        <v>823</v>
      </c>
    </row>
    <row r="1999" spans="1:4">
      <c r="A1999" s="209" t="s">
        <v>3409</v>
      </c>
      <c r="B1999" s="209">
        <v>532605</v>
      </c>
      <c r="C1999" s="209" t="s">
        <v>3410</v>
      </c>
      <c r="D1999" s="209" t="s">
        <v>801</v>
      </c>
    </row>
    <row r="2000" spans="1:4">
      <c r="A2000" s="209" t="s">
        <v>3411</v>
      </c>
      <c r="B2000" s="209">
        <v>500223</v>
      </c>
      <c r="C2000" s="209" t="s">
        <v>446</v>
      </c>
      <c r="D2000" s="209" t="s">
        <v>461</v>
      </c>
    </row>
    <row r="2001" spans="1:4">
      <c r="A2001" s="209" t="s">
        <v>3412</v>
      </c>
      <c r="B2001" s="209">
        <v>524592</v>
      </c>
      <c r="C2001" s="209" t="s">
        <v>446</v>
      </c>
      <c r="D2001" s="209" t="s">
        <v>606</v>
      </c>
    </row>
    <row r="2002" spans="1:4">
      <c r="A2002" s="209" t="s">
        <v>3413</v>
      </c>
      <c r="B2002" s="209">
        <v>538837</v>
      </c>
      <c r="C2002" s="209" t="s">
        <v>446</v>
      </c>
      <c r="D2002" s="209" t="s">
        <v>452</v>
      </c>
    </row>
    <row r="2003" spans="1:4">
      <c r="A2003" s="209" t="s">
        <v>3414</v>
      </c>
      <c r="B2003" s="209">
        <v>524731</v>
      </c>
      <c r="C2003" s="209" t="s">
        <v>446</v>
      </c>
      <c r="D2003" s="209" t="s">
        <v>484</v>
      </c>
    </row>
    <row r="2004" spans="1:4">
      <c r="A2004" s="209" t="s">
        <v>3415</v>
      </c>
      <c r="B2004" s="209">
        <v>532617</v>
      </c>
      <c r="C2004" s="209" t="s">
        <v>3416</v>
      </c>
      <c r="D2004" s="209" t="s">
        <v>2582</v>
      </c>
    </row>
    <row r="2005" spans="1:4">
      <c r="A2005" s="209" t="s">
        <v>3417</v>
      </c>
      <c r="B2005" s="209">
        <v>532617</v>
      </c>
      <c r="C2005" s="209" t="s">
        <v>3416</v>
      </c>
      <c r="D2005" s="209" t="s">
        <v>2582</v>
      </c>
    </row>
    <row r="2006" spans="1:4">
      <c r="A2006" s="209" t="s">
        <v>3418</v>
      </c>
      <c r="B2006" s="209" t="s">
        <v>446</v>
      </c>
      <c r="C2006" s="209" t="s">
        <v>3419</v>
      </c>
      <c r="D2006" s="209" t="s">
        <v>457</v>
      </c>
    </row>
    <row r="2007" spans="1:4">
      <c r="A2007" s="209" t="s">
        <v>3420</v>
      </c>
      <c r="B2007" s="209">
        <v>538794</v>
      </c>
      <c r="C2007" s="209" t="s">
        <v>446</v>
      </c>
      <c r="D2007" s="209" t="s">
        <v>532</v>
      </c>
    </row>
    <row r="2008" spans="1:4">
      <c r="A2008" s="209" t="s">
        <v>3421</v>
      </c>
      <c r="B2008" s="209" t="s">
        <v>446</v>
      </c>
      <c r="C2008" s="209" t="s">
        <v>3422</v>
      </c>
      <c r="D2008" s="209" t="s">
        <v>457</v>
      </c>
    </row>
    <row r="2009" spans="1:4">
      <c r="A2009" s="209" t="s">
        <v>3423</v>
      </c>
      <c r="B2009" s="209">
        <v>517063</v>
      </c>
      <c r="C2009" s="209" t="s">
        <v>446</v>
      </c>
      <c r="D2009" s="209" t="s">
        <v>931</v>
      </c>
    </row>
    <row r="2010" spans="1:4">
      <c r="A2010" s="209" t="s">
        <v>3424</v>
      </c>
      <c r="B2010" s="209">
        <v>540850</v>
      </c>
      <c r="C2010" s="209" t="s">
        <v>446</v>
      </c>
      <c r="D2010" s="209" t="s">
        <v>506</v>
      </c>
    </row>
    <row r="2011" spans="1:4">
      <c r="A2011" s="209" t="s">
        <v>3425</v>
      </c>
      <c r="B2011" s="209">
        <v>531550</v>
      </c>
      <c r="C2011" s="209" t="s">
        <v>446</v>
      </c>
      <c r="D2011" s="209" t="s">
        <v>429</v>
      </c>
    </row>
    <row r="2012" spans="1:4">
      <c r="A2012" s="209" t="s">
        <v>3426</v>
      </c>
      <c r="B2012" s="209">
        <v>532771</v>
      </c>
      <c r="C2012" s="209" t="s">
        <v>3427</v>
      </c>
      <c r="D2012" s="209" t="s">
        <v>628</v>
      </c>
    </row>
    <row r="2013" spans="1:4">
      <c r="A2013" s="209" t="s">
        <v>3428</v>
      </c>
      <c r="B2013" s="209">
        <v>540651</v>
      </c>
      <c r="C2013" s="209" t="s">
        <v>446</v>
      </c>
      <c r="D2013" s="209" t="s">
        <v>744</v>
      </c>
    </row>
    <row r="2014" spans="1:4">
      <c r="A2014" s="209" t="s">
        <v>3429</v>
      </c>
      <c r="B2014" s="209">
        <v>780019</v>
      </c>
      <c r="C2014" s="209" t="s">
        <v>446</v>
      </c>
      <c r="D2014" s="209" t="s">
        <v>537</v>
      </c>
    </row>
    <row r="2015" spans="1:4">
      <c r="A2015" s="209" t="s">
        <v>3430</v>
      </c>
      <c r="B2015" s="209">
        <v>511618</v>
      </c>
      <c r="C2015" s="209" t="s">
        <v>3431</v>
      </c>
      <c r="D2015" s="209" t="s">
        <v>468</v>
      </c>
    </row>
    <row r="2016" spans="1:4">
      <c r="A2016" s="209" t="s">
        <v>3432</v>
      </c>
      <c r="B2016" s="209">
        <v>542653</v>
      </c>
      <c r="C2016" s="209" t="s">
        <v>3433</v>
      </c>
      <c r="D2016" s="209" t="s">
        <v>1002</v>
      </c>
    </row>
    <row r="2017" spans="1:4">
      <c r="A2017" s="209" t="s">
        <v>3434</v>
      </c>
      <c r="B2017" s="209">
        <v>530405</v>
      </c>
      <c r="C2017" s="209" t="s">
        <v>446</v>
      </c>
      <c r="D2017" s="209" t="s">
        <v>429</v>
      </c>
    </row>
    <row r="2018" spans="1:4">
      <c r="A2018" s="209" t="s">
        <v>3435</v>
      </c>
      <c r="B2018" s="209">
        <v>533103</v>
      </c>
      <c r="C2018" s="209" t="s">
        <v>3436</v>
      </c>
      <c r="D2018" s="209" t="s">
        <v>461</v>
      </c>
    </row>
    <row r="2019" spans="1:4">
      <c r="A2019" s="209" t="s">
        <v>3437</v>
      </c>
      <c r="B2019" s="209">
        <v>511034</v>
      </c>
      <c r="C2019" s="209" t="s">
        <v>3438</v>
      </c>
      <c r="D2019" s="209" t="s">
        <v>509</v>
      </c>
    </row>
    <row r="2020" spans="1:4">
      <c r="A2020" s="209" t="s">
        <v>3439</v>
      </c>
      <c r="B2020" s="209">
        <v>507981</v>
      </c>
      <c r="C2020" s="209" t="s">
        <v>446</v>
      </c>
      <c r="D2020" s="209" t="s">
        <v>647</v>
      </c>
    </row>
    <row r="2021" spans="1:4">
      <c r="A2021" s="209" t="s">
        <v>3440</v>
      </c>
      <c r="B2021" s="209">
        <v>539947</v>
      </c>
      <c r="C2021" s="209" t="s">
        <v>446</v>
      </c>
      <c r="D2021" s="209" t="s">
        <v>466</v>
      </c>
    </row>
    <row r="2022" spans="1:4">
      <c r="A2022" s="209" t="s">
        <v>3441</v>
      </c>
      <c r="B2022" s="209">
        <v>532624</v>
      </c>
      <c r="C2022" s="209" t="s">
        <v>3442</v>
      </c>
      <c r="D2022" s="209" t="s">
        <v>1684</v>
      </c>
    </row>
    <row r="2023" spans="1:4">
      <c r="A2023" s="209" t="s">
        <v>3443</v>
      </c>
      <c r="B2023" s="209">
        <v>500227</v>
      </c>
      <c r="C2023" s="209" t="s">
        <v>3444</v>
      </c>
      <c r="D2023" s="209" t="s">
        <v>494</v>
      </c>
    </row>
    <row r="2024" spans="1:4">
      <c r="A2024" s="209" t="s">
        <v>3445</v>
      </c>
      <c r="B2024" s="209">
        <v>536773</v>
      </c>
      <c r="C2024" s="209" t="s">
        <v>3446</v>
      </c>
      <c r="D2024" s="209" t="s">
        <v>429</v>
      </c>
    </row>
    <row r="2025" spans="1:4">
      <c r="A2025" s="209" t="s">
        <v>3447</v>
      </c>
      <c r="B2025" s="209">
        <v>500378</v>
      </c>
      <c r="C2025" s="209" t="s">
        <v>3448</v>
      </c>
      <c r="D2025" s="209" t="s">
        <v>844</v>
      </c>
    </row>
    <row r="2026" spans="1:4">
      <c r="A2026" s="209" t="s">
        <v>3449</v>
      </c>
      <c r="B2026" s="209">
        <v>539597</v>
      </c>
      <c r="C2026" s="209" t="s">
        <v>3450</v>
      </c>
      <c r="D2026" s="209" t="s">
        <v>769</v>
      </c>
    </row>
    <row r="2027" spans="1:4">
      <c r="A2027" s="209" t="s">
        <v>3451</v>
      </c>
      <c r="B2027" s="209">
        <v>532508</v>
      </c>
      <c r="C2027" s="209" t="s">
        <v>3452</v>
      </c>
      <c r="D2027" s="209" t="s">
        <v>478</v>
      </c>
    </row>
    <row r="2028" spans="1:4">
      <c r="A2028" s="209" t="s">
        <v>3453</v>
      </c>
      <c r="B2028" s="209">
        <v>532286</v>
      </c>
      <c r="C2028" s="209" t="s">
        <v>3454</v>
      </c>
      <c r="D2028" s="209" t="s">
        <v>478</v>
      </c>
    </row>
    <row r="2029" spans="1:4">
      <c r="A2029" s="209" t="s">
        <v>3455</v>
      </c>
      <c r="B2029" s="209">
        <v>531543</v>
      </c>
      <c r="C2029" s="209" t="s">
        <v>3456</v>
      </c>
      <c r="D2029" s="209" t="s">
        <v>461</v>
      </c>
    </row>
    <row r="2030" spans="1:4">
      <c r="A2030" s="209" t="s">
        <v>3457</v>
      </c>
      <c r="B2030" s="209">
        <v>540311</v>
      </c>
      <c r="C2030" s="209" t="s">
        <v>3458</v>
      </c>
      <c r="D2030" s="209" t="s">
        <v>569</v>
      </c>
    </row>
    <row r="2031" spans="1:4">
      <c r="A2031" s="209" t="s">
        <v>3459</v>
      </c>
      <c r="B2031" s="209">
        <v>539225</v>
      </c>
      <c r="C2031" s="209" t="s">
        <v>446</v>
      </c>
      <c r="D2031" s="209" t="s">
        <v>471</v>
      </c>
    </row>
    <row r="2032" spans="1:4">
      <c r="A2032" s="209" t="s">
        <v>3460</v>
      </c>
      <c r="B2032" s="209">
        <v>536493</v>
      </c>
      <c r="C2032" s="209" t="s">
        <v>446</v>
      </c>
      <c r="D2032" s="209" t="s">
        <v>644</v>
      </c>
    </row>
    <row r="2033" spans="1:4">
      <c r="A2033" s="209" t="s">
        <v>3461</v>
      </c>
      <c r="B2033" s="209">
        <v>532644</v>
      </c>
      <c r="C2033" s="209" t="s">
        <v>3462</v>
      </c>
      <c r="D2033" s="209" t="s">
        <v>459</v>
      </c>
    </row>
    <row r="2034" spans="1:4">
      <c r="A2034" s="209" t="s">
        <v>3463</v>
      </c>
      <c r="B2034" s="209">
        <v>500380</v>
      </c>
      <c r="C2034" s="209" t="s">
        <v>3464</v>
      </c>
      <c r="D2034" s="209" t="s">
        <v>459</v>
      </c>
    </row>
    <row r="2035" spans="1:4">
      <c r="A2035" s="209" t="s">
        <v>3465</v>
      </c>
      <c r="B2035" s="209">
        <v>532162</v>
      </c>
      <c r="C2035" s="209" t="s">
        <v>3466</v>
      </c>
      <c r="D2035" s="209" t="s">
        <v>440</v>
      </c>
    </row>
    <row r="2036" spans="1:4">
      <c r="A2036" s="209" t="s">
        <v>3467</v>
      </c>
      <c r="B2036" s="209">
        <v>530007</v>
      </c>
      <c r="C2036" s="209" t="s">
        <v>3468</v>
      </c>
      <c r="D2036" s="209" t="s">
        <v>926</v>
      </c>
    </row>
    <row r="2037" spans="1:4">
      <c r="A2037" s="209" t="s">
        <v>3469</v>
      </c>
      <c r="B2037" s="209">
        <v>538765</v>
      </c>
      <c r="C2037" s="209" t="s">
        <v>446</v>
      </c>
      <c r="D2037" s="209" t="s">
        <v>3204</v>
      </c>
    </row>
    <row r="2038" spans="1:4">
      <c r="A2038" s="209" t="s">
        <v>3470</v>
      </c>
      <c r="B2038" s="209">
        <v>523405</v>
      </c>
      <c r="C2038" s="209" t="s">
        <v>3471</v>
      </c>
      <c r="D2038" s="209" t="s">
        <v>612</v>
      </c>
    </row>
    <row r="2039" spans="1:4">
      <c r="A2039" s="209" t="s">
        <v>3472</v>
      </c>
      <c r="B2039" s="209">
        <v>522263</v>
      </c>
      <c r="C2039" s="209" t="s">
        <v>3473</v>
      </c>
      <c r="D2039" s="209" t="s">
        <v>844</v>
      </c>
    </row>
    <row r="2040" spans="1:4">
      <c r="A2040" s="209" t="s">
        <v>3474</v>
      </c>
      <c r="B2040" s="209">
        <v>522263</v>
      </c>
      <c r="C2040" s="209" t="s">
        <v>3473</v>
      </c>
      <c r="D2040" s="209" t="s">
        <v>844</v>
      </c>
    </row>
    <row r="2041" spans="1:4">
      <c r="A2041" s="209" t="s">
        <v>3475</v>
      </c>
      <c r="B2041" s="209">
        <v>511092</v>
      </c>
      <c r="C2041" s="209" t="s">
        <v>446</v>
      </c>
      <c r="D2041" s="209" t="s">
        <v>449</v>
      </c>
    </row>
    <row r="2042" spans="1:4">
      <c r="A2042" s="209" t="s">
        <v>3476</v>
      </c>
      <c r="B2042" s="209">
        <v>523712</v>
      </c>
      <c r="C2042" s="209" t="s">
        <v>446</v>
      </c>
      <c r="D2042" s="209" t="s">
        <v>566</v>
      </c>
    </row>
    <row r="2043" spans="1:4">
      <c r="A2043" s="209" t="s">
        <v>3477</v>
      </c>
      <c r="B2043" s="209">
        <v>513691</v>
      </c>
      <c r="C2043" s="209" t="s">
        <v>3478</v>
      </c>
      <c r="D2043" s="209" t="s">
        <v>801</v>
      </c>
    </row>
    <row r="2044" spans="1:4">
      <c r="A2044" s="209" t="s">
        <v>3479</v>
      </c>
      <c r="B2044" s="209" t="s">
        <v>446</v>
      </c>
      <c r="C2044" s="209" t="s">
        <v>3480</v>
      </c>
      <c r="D2044" s="209" t="s">
        <v>537</v>
      </c>
    </row>
    <row r="2045" spans="1:4">
      <c r="A2045" s="209" t="s">
        <v>3481</v>
      </c>
      <c r="B2045" s="209">
        <v>523398</v>
      </c>
      <c r="C2045" s="209" t="s">
        <v>3482</v>
      </c>
      <c r="D2045" s="209" t="s">
        <v>815</v>
      </c>
    </row>
    <row r="2046" spans="1:4">
      <c r="A2046" s="209" t="s">
        <v>3483</v>
      </c>
      <c r="B2046" s="209">
        <v>523398</v>
      </c>
      <c r="C2046" s="209" t="s">
        <v>3482</v>
      </c>
      <c r="D2046" s="209" t="s">
        <v>815</v>
      </c>
    </row>
    <row r="2047" spans="1:4">
      <c r="A2047" s="209" t="s">
        <v>3484</v>
      </c>
      <c r="B2047" s="209">
        <v>531861</v>
      </c>
      <c r="C2047" s="209" t="s">
        <v>446</v>
      </c>
      <c r="D2047" s="209" t="s">
        <v>429</v>
      </c>
    </row>
    <row r="2048" spans="1:4">
      <c r="A2048" s="209" t="s">
        <v>3485</v>
      </c>
      <c r="B2048" s="209">
        <v>534659</v>
      </c>
      <c r="C2048" s="209" t="s">
        <v>446</v>
      </c>
      <c r="D2048" s="209" t="s">
        <v>432</v>
      </c>
    </row>
    <row r="2049" spans="1:4">
      <c r="A2049" s="209" t="s">
        <v>3486</v>
      </c>
      <c r="B2049" s="209">
        <v>542446</v>
      </c>
      <c r="C2049" s="209" t="s">
        <v>3487</v>
      </c>
      <c r="D2049" s="209" t="s">
        <v>530</v>
      </c>
    </row>
    <row r="2050" spans="1:4">
      <c r="A2050" s="209" t="s">
        <v>3488</v>
      </c>
      <c r="B2050" s="209">
        <v>538092</v>
      </c>
      <c r="C2050" s="209" t="s">
        <v>446</v>
      </c>
      <c r="D2050" s="209" t="s">
        <v>853</v>
      </c>
    </row>
    <row r="2051" spans="1:4">
      <c r="A2051" s="209" t="s">
        <v>3489</v>
      </c>
      <c r="B2051" s="209">
        <v>505750</v>
      </c>
      <c r="C2051" s="209" t="s">
        <v>446</v>
      </c>
      <c r="D2051" s="209" t="s">
        <v>454</v>
      </c>
    </row>
    <row r="2052" spans="1:4">
      <c r="A2052" s="209" t="s">
        <v>3490</v>
      </c>
      <c r="B2052" s="209">
        <v>508929</v>
      </c>
      <c r="C2052" s="209" t="s">
        <v>446</v>
      </c>
      <c r="D2052" s="209" t="s">
        <v>532</v>
      </c>
    </row>
    <row r="2053" spans="1:4">
      <c r="A2053" s="209" t="s">
        <v>3491</v>
      </c>
      <c r="B2053" s="209">
        <v>530985</v>
      </c>
      <c r="C2053" s="209" t="s">
        <v>446</v>
      </c>
      <c r="D2053" s="209" t="s">
        <v>463</v>
      </c>
    </row>
    <row r="2054" spans="1:4">
      <c r="A2054" s="209" t="s">
        <v>3492</v>
      </c>
      <c r="B2054" s="209">
        <v>506016</v>
      </c>
      <c r="C2054" s="209" t="s">
        <v>446</v>
      </c>
      <c r="D2054" s="209" t="s">
        <v>844</v>
      </c>
    </row>
    <row r="2055" spans="1:4">
      <c r="A2055" s="209" t="s">
        <v>3493</v>
      </c>
      <c r="B2055" s="209">
        <v>504080</v>
      </c>
      <c r="C2055" s="209" t="s">
        <v>446</v>
      </c>
      <c r="D2055" s="209" t="s">
        <v>744</v>
      </c>
    </row>
    <row r="2056" spans="1:4">
      <c r="A2056" s="209" t="s">
        <v>3494</v>
      </c>
      <c r="B2056" s="209">
        <v>533148</v>
      </c>
      <c r="C2056" s="209" t="s">
        <v>3495</v>
      </c>
      <c r="D2056" s="209" t="s">
        <v>585</v>
      </c>
    </row>
    <row r="2057" spans="1:4">
      <c r="A2057" s="209" t="s">
        <v>3496</v>
      </c>
      <c r="B2057" s="209">
        <v>532642</v>
      </c>
      <c r="C2057" s="209" t="s">
        <v>3497</v>
      </c>
      <c r="D2057" s="209" t="s">
        <v>612</v>
      </c>
    </row>
    <row r="2058" spans="1:4">
      <c r="A2058" s="209" t="s">
        <v>3498</v>
      </c>
      <c r="B2058" s="209">
        <v>500228</v>
      </c>
      <c r="C2058" s="209" t="s">
        <v>3499</v>
      </c>
      <c r="D2058" s="209" t="s">
        <v>478</v>
      </c>
    </row>
    <row r="2059" spans="1:4">
      <c r="A2059" s="209" t="s">
        <v>3500</v>
      </c>
      <c r="B2059" s="209">
        <v>520057</v>
      </c>
      <c r="C2059" s="209" t="s">
        <v>3501</v>
      </c>
      <c r="D2059" s="209" t="s">
        <v>801</v>
      </c>
    </row>
    <row r="2060" spans="1:4">
      <c r="A2060" s="209" t="s">
        <v>3502</v>
      </c>
      <c r="B2060" s="209">
        <v>520057</v>
      </c>
      <c r="C2060" s="209" t="s">
        <v>3503</v>
      </c>
      <c r="D2060" s="209" t="s">
        <v>801</v>
      </c>
    </row>
    <row r="2061" spans="1:4">
      <c r="A2061" s="209" t="s">
        <v>3504</v>
      </c>
      <c r="B2061" s="209">
        <v>534600</v>
      </c>
      <c r="C2061" s="209" t="s">
        <v>446</v>
      </c>
      <c r="D2061" s="209" t="s">
        <v>769</v>
      </c>
    </row>
    <row r="2062" spans="1:4">
      <c r="A2062" s="209" t="s">
        <v>3505</v>
      </c>
      <c r="B2062" s="209">
        <v>533155</v>
      </c>
      <c r="C2062" s="209" t="s">
        <v>3506</v>
      </c>
      <c r="D2062" s="209" t="s">
        <v>935</v>
      </c>
    </row>
    <row r="2063" spans="1:4">
      <c r="A2063" s="209" t="s">
        <v>3507</v>
      </c>
      <c r="B2063" s="209">
        <v>533320</v>
      </c>
      <c r="C2063" s="209" t="s">
        <v>3508</v>
      </c>
      <c r="D2063" s="209" t="s">
        <v>590</v>
      </c>
    </row>
    <row r="2064" spans="1:4">
      <c r="A2064" s="209" t="s">
        <v>3509</v>
      </c>
      <c r="B2064" s="209">
        <v>530019</v>
      </c>
      <c r="C2064" s="209" t="s">
        <v>3510</v>
      </c>
      <c r="D2064" s="209" t="s">
        <v>484</v>
      </c>
    </row>
    <row r="2065" spans="1:4">
      <c r="A2065" s="209" t="s">
        <v>3511</v>
      </c>
      <c r="B2065" s="209" t="s">
        <v>446</v>
      </c>
      <c r="C2065" s="209" t="s">
        <v>3512</v>
      </c>
      <c r="D2065" s="209" t="s">
        <v>537</v>
      </c>
    </row>
    <row r="2066" spans="1:4">
      <c r="A2066" s="209" t="s">
        <v>3513</v>
      </c>
      <c r="B2066" s="209">
        <v>516078</v>
      </c>
      <c r="C2066" s="209" t="s">
        <v>446</v>
      </c>
      <c r="D2066" s="209" t="s">
        <v>641</v>
      </c>
    </row>
    <row r="2067" spans="1:4">
      <c r="A2067" s="209" t="s">
        <v>3514</v>
      </c>
      <c r="B2067" s="209">
        <v>511060</v>
      </c>
      <c r="C2067" s="209" t="s">
        <v>446</v>
      </c>
      <c r="D2067" s="209" t="s">
        <v>867</v>
      </c>
    </row>
    <row r="2068" spans="1:4">
      <c r="A2068" s="209" t="s">
        <v>3515</v>
      </c>
      <c r="B2068" s="209">
        <v>539216</v>
      </c>
      <c r="C2068" s="209" t="s">
        <v>446</v>
      </c>
      <c r="D2068" s="209" t="s">
        <v>461</v>
      </c>
    </row>
    <row r="2069" spans="1:4">
      <c r="A2069" s="209" t="s">
        <v>3516</v>
      </c>
      <c r="B2069" s="209">
        <v>507987</v>
      </c>
      <c r="C2069" s="209" t="s">
        <v>446</v>
      </c>
      <c r="D2069" s="209" t="s">
        <v>463</v>
      </c>
    </row>
    <row r="2070" spans="1:4">
      <c r="A2070" s="209" t="s">
        <v>3517</v>
      </c>
      <c r="B2070" s="209">
        <v>534623</v>
      </c>
      <c r="C2070" s="209" t="s">
        <v>446</v>
      </c>
      <c r="D2070" s="209" t="s">
        <v>3204</v>
      </c>
    </row>
    <row r="2071" spans="1:4">
      <c r="A2071" s="209" t="s">
        <v>3518</v>
      </c>
      <c r="B2071" s="209">
        <v>535648</v>
      </c>
      <c r="C2071" s="209" t="s">
        <v>3519</v>
      </c>
      <c r="D2071" s="209" t="s">
        <v>970</v>
      </c>
    </row>
    <row r="2072" spans="1:4">
      <c r="A2072" s="209" t="s">
        <v>3520</v>
      </c>
      <c r="B2072" s="209">
        <v>531035</v>
      </c>
      <c r="C2072" s="209" t="s">
        <v>446</v>
      </c>
      <c r="D2072" s="209" t="s">
        <v>1103</v>
      </c>
    </row>
    <row r="2073" spans="1:4">
      <c r="A2073" s="209" t="s">
        <v>3521</v>
      </c>
      <c r="B2073" s="209">
        <v>519248</v>
      </c>
      <c r="C2073" s="209" t="s">
        <v>3522</v>
      </c>
      <c r="D2073" s="209" t="s">
        <v>695</v>
      </c>
    </row>
    <row r="2074" spans="1:4">
      <c r="A2074" s="209" t="s">
        <v>3523</v>
      </c>
      <c r="B2074" s="209">
        <v>542544</v>
      </c>
      <c r="C2074" s="209" t="s">
        <v>3524</v>
      </c>
      <c r="D2074" s="209" t="s">
        <v>429</v>
      </c>
    </row>
    <row r="2075" spans="1:4">
      <c r="A2075" s="209" t="s">
        <v>3525</v>
      </c>
      <c r="B2075" s="209">
        <v>532926</v>
      </c>
      <c r="C2075" s="209" t="s">
        <v>3526</v>
      </c>
      <c r="D2075" s="209" t="s">
        <v>2264</v>
      </c>
    </row>
    <row r="2076" spans="1:4">
      <c r="A2076" s="209" t="s">
        <v>3527</v>
      </c>
      <c r="B2076" s="209">
        <v>504076</v>
      </c>
      <c r="C2076" s="209" t="s">
        <v>446</v>
      </c>
      <c r="D2076" s="209" t="s">
        <v>489</v>
      </c>
    </row>
    <row r="2077" spans="1:4">
      <c r="A2077" s="209" t="s">
        <v>3528</v>
      </c>
      <c r="B2077" s="209">
        <v>514448</v>
      </c>
      <c r="C2077" s="209" t="s">
        <v>446</v>
      </c>
      <c r="D2077" s="209" t="s">
        <v>606</v>
      </c>
    </row>
    <row r="2078" spans="1:4">
      <c r="A2078" s="209" t="s">
        <v>3529</v>
      </c>
      <c r="B2078" s="209">
        <v>513250</v>
      </c>
      <c r="C2078" s="209" t="s">
        <v>3530</v>
      </c>
      <c r="D2078" s="209" t="s">
        <v>489</v>
      </c>
    </row>
    <row r="2079" spans="1:4">
      <c r="A2079" s="209" t="s">
        <v>3531</v>
      </c>
      <c r="B2079" s="209">
        <v>539246</v>
      </c>
      <c r="C2079" s="209" t="s">
        <v>446</v>
      </c>
      <c r="D2079" s="209" t="s">
        <v>468</v>
      </c>
    </row>
    <row r="2080" spans="1:4">
      <c r="A2080" s="209" t="s">
        <v>3532</v>
      </c>
      <c r="B2080" s="209">
        <v>532673</v>
      </c>
      <c r="C2080" s="209" t="s">
        <v>3533</v>
      </c>
      <c r="D2080" s="209" t="s">
        <v>1144</v>
      </c>
    </row>
    <row r="2081" spans="1:4">
      <c r="A2081" s="209" t="s">
        <v>3534</v>
      </c>
      <c r="B2081" s="209">
        <v>539686</v>
      </c>
      <c r="C2081" s="209" t="s">
        <v>446</v>
      </c>
      <c r="D2081" s="209" t="s">
        <v>585</v>
      </c>
    </row>
    <row r="2082" spans="1:4">
      <c r="A2082" s="209" t="s">
        <v>3535</v>
      </c>
      <c r="B2082" s="209">
        <v>532889</v>
      </c>
      <c r="C2082" s="209" t="s">
        <v>3536</v>
      </c>
      <c r="D2082" s="209" t="s">
        <v>461</v>
      </c>
    </row>
    <row r="2083" spans="1:4">
      <c r="A2083" s="209" t="s">
        <v>3537</v>
      </c>
      <c r="B2083" s="209">
        <v>511728</v>
      </c>
      <c r="C2083" s="209" t="s">
        <v>446</v>
      </c>
      <c r="D2083" s="209" t="s">
        <v>463</v>
      </c>
    </row>
    <row r="2084" spans="1:4">
      <c r="A2084" s="209" t="s">
        <v>3538</v>
      </c>
      <c r="B2084" s="209">
        <v>514360</v>
      </c>
      <c r="C2084" s="209" t="s">
        <v>446</v>
      </c>
      <c r="D2084" s="209" t="s">
        <v>844</v>
      </c>
    </row>
    <row r="2085" spans="1:4">
      <c r="A2085" s="209" t="s">
        <v>3539</v>
      </c>
      <c r="B2085" s="209">
        <v>542323</v>
      </c>
      <c r="C2085" s="209" t="s">
        <v>3540</v>
      </c>
      <c r="D2085" s="209" t="s">
        <v>585</v>
      </c>
    </row>
    <row r="2086" spans="1:4">
      <c r="A2086" s="209" t="s">
        <v>3541</v>
      </c>
      <c r="B2086" s="209">
        <v>540756</v>
      </c>
      <c r="C2086" s="209" t="s">
        <v>446</v>
      </c>
      <c r="D2086" s="209" t="s">
        <v>3225</v>
      </c>
    </row>
    <row r="2087" spans="1:4">
      <c r="A2087" s="209" t="s">
        <v>3542</v>
      </c>
      <c r="B2087" s="209">
        <v>539393</v>
      </c>
      <c r="C2087" s="209" t="s">
        <v>446</v>
      </c>
      <c r="D2087" s="209" t="s">
        <v>1123</v>
      </c>
    </row>
    <row r="2088" spans="1:4">
      <c r="A2088" s="209" t="s">
        <v>3543</v>
      </c>
      <c r="B2088" s="209">
        <v>524322</v>
      </c>
      <c r="C2088" s="209" t="s">
        <v>446</v>
      </c>
      <c r="D2088" s="209" t="s">
        <v>484</v>
      </c>
    </row>
    <row r="2089" spans="1:4">
      <c r="A2089" s="209" t="s">
        <v>3544</v>
      </c>
      <c r="B2089" s="209">
        <v>524109</v>
      </c>
      <c r="C2089" s="209" t="s">
        <v>3545</v>
      </c>
      <c r="D2089" s="209" t="s">
        <v>454</v>
      </c>
    </row>
    <row r="2090" spans="1:4">
      <c r="A2090" s="209" t="s">
        <v>3546</v>
      </c>
      <c r="B2090" s="209">
        <v>524675</v>
      </c>
      <c r="C2090" s="209" t="s">
        <v>446</v>
      </c>
      <c r="D2090" s="209" t="s">
        <v>468</v>
      </c>
    </row>
    <row r="2091" spans="1:4">
      <c r="A2091" s="209" t="s">
        <v>3547</v>
      </c>
      <c r="B2091" s="209">
        <v>531778</v>
      </c>
      <c r="C2091" s="209" t="s">
        <v>446</v>
      </c>
      <c r="D2091" s="209" t="s">
        <v>426</v>
      </c>
    </row>
    <row r="2092" spans="1:4">
      <c r="A2092" s="209" t="s">
        <v>3548</v>
      </c>
      <c r="B2092" s="209">
        <v>504840</v>
      </c>
      <c r="C2092" s="209" t="s">
        <v>446</v>
      </c>
      <c r="D2092" s="209" t="s">
        <v>641</v>
      </c>
    </row>
    <row r="2093" spans="1:4">
      <c r="A2093" s="209" t="s">
        <v>3549</v>
      </c>
      <c r="B2093" s="209">
        <v>531780</v>
      </c>
      <c r="C2093" s="209" t="s">
        <v>446</v>
      </c>
      <c r="D2093" s="209" t="s">
        <v>468</v>
      </c>
    </row>
    <row r="2094" spans="1:4">
      <c r="A2094" s="209" t="s">
        <v>3550</v>
      </c>
      <c r="B2094" s="209">
        <v>500233</v>
      </c>
      <c r="C2094" s="209" t="s">
        <v>3551</v>
      </c>
      <c r="D2094" s="209" t="s">
        <v>723</v>
      </c>
    </row>
    <row r="2095" spans="1:4">
      <c r="A2095" s="209" t="s">
        <v>3552</v>
      </c>
      <c r="B2095" s="209">
        <v>500234</v>
      </c>
      <c r="C2095" s="209" t="s">
        <v>3553</v>
      </c>
      <c r="D2095" s="209" t="s">
        <v>459</v>
      </c>
    </row>
    <row r="2096" spans="1:4">
      <c r="A2096" s="209" t="s">
        <v>3554</v>
      </c>
      <c r="B2096" s="209">
        <v>521054</v>
      </c>
      <c r="C2096" s="209" t="s">
        <v>446</v>
      </c>
      <c r="D2096" s="209" t="s">
        <v>461</v>
      </c>
    </row>
    <row r="2097" spans="1:4">
      <c r="A2097" s="209" t="s">
        <v>3555</v>
      </c>
      <c r="B2097" s="209">
        <v>530201</v>
      </c>
      <c r="C2097" s="209" t="s">
        <v>446</v>
      </c>
      <c r="D2097" s="209" t="s">
        <v>461</v>
      </c>
    </row>
    <row r="2098" spans="1:4">
      <c r="A2098" s="209" t="s">
        <v>3556</v>
      </c>
      <c r="B2098" s="209">
        <v>539014</v>
      </c>
      <c r="C2098" s="209" t="s">
        <v>446</v>
      </c>
      <c r="D2098" s="209" t="s">
        <v>468</v>
      </c>
    </row>
    <row r="2099" spans="1:4">
      <c r="A2099" s="209" t="s">
        <v>3557</v>
      </c>
      <c r="B2099" s="209">
        <v>522287</v>
      </c>
      <c r="C2099" s="209" t="s">
        <v>3558</v>
      </c>
      <c r="D2099" s="209" t="s">
        <v>489</v>
      </c>
    </row>
    <row r="2100" spans="1:4">
      <c r="A2100" s="209" t="s">
        <v>3559</v>
      </c>
      <c r="B2100" s="209" t="s">
        <v>446</v>
      </c>
      <c r="C2100" s="209" t="s">
        <v>3560</v>
      </c>
      <c r="D2100" s="209" t="s">
        <v>537</v>
      </c>
    </row>
    <row r="2101" spans="1:4">
      <c r="A2101" s="209" t="s">
        <v>3561</v>
      </c>
      <c r="B2101" s="209">
        <v>513509</v>
      </c>
      <c r="C2101" s="209" t="s">
        <v>3562</v>
      </c>
      <c r="D2101" s="209" t="s">
        <v>801</v>
      </c>
    </row>
    <row r="2102" spans="1:4">
      <c r="A2102" s="209" t="s">
        <v>3563</v>
      </c>
      <c r="B2102" s="209">
        <v>533302</v>
      </c>
      <c r="C2102" s="209" t="s">
        <v>3564</v>
      </c>
      <c r="D2102" s="209" t="s">
        <v>466</v>
      </c>
    </row>
    <row r="2103" spans="1:4">
      <c r="A2103" s="209" t="s">
        <v>3565</v>
      </c>
      <c r="B2103" s="209">
        <v>500235</v>
      </c>
      <c r="C2103" s="209" t="s">
        <v>3566</v>
      </c>
      <c r="D2103" s="209" t="s">
        <v>478</v>
      </c>
    </row>
    <row r="2104" spans="1:4">
      <c r="A2104" s="209" t="s">
        <v>3567</v>
      </c>
      <c r="B2104" s="209">
        <v>532468</v>
      </c>
      <c r="C2104" s="209" t="s">
        <v>446</v>
      </c>
      <c r="D2104" s="209" t="s">
        <v>612</v>
      </c>
    </row>
    <row r="2105" spans="1:4">
      <c r="A2105" s="209" t="s">
        <v>3568</v>
      </c>
      <c r="B2105" s="209">
        <v>514322</v>
      </c>
      <c r="C2105" s="209" t="s">
        <v>446</v>
      </c>
      <c r="D2105" s="209" t="s">
        <v>461</v>
      </c>
    </row>
    <row r="2106" spans="1:4">
      <c r="A2106" s="209" t="s">
        <v>3569</v>
      </c>
      <c r="B2106" s="209">
        <v>511131</v>
      </c>
      <c r="C2106" s="209" t="s">
        <v>446</v>
      </c>
      <c r="D2106" s="209" t="s">
        <v>532</v>
      </c>
    </row>
    <row r="2107" spans="1:4">
      <c r="A2107" s="209" t="s">
        <v>3570</v>
      </c>
      <c r="B2107" s="209">
        <v>526668</v>
      </c>
      <c r="C2107" s="209" t="s">
        <v>3571</v>
      </c>
      <c r="D2107" s="209" t="s">
        <v>647</v>
      </c>
    </row>
    <row r="2108" spans="1:4">
      <c r="A2108" s="209" t="s">
        <v>3572</v>
      </c>
      <c r="B2108" s="209">
        <v>532741</v>
      </c>
      <c r="C2108" s="209" t="s">
        <v>3573</v>
      </c>
      <c r="D2108" s="209" t="s">
        <v>478</v>
      </c>
    </row>
    <row r="2109" spans="1:4">
      <c r="A2109" s="209" t="s">
        <v>3574</v>
      </c>
      <c r="B2109" s="209">
        <v>524604</v>
      </c>
      <c r="C2109" s="209" t="s">
        <v>446</v>
      </c>
      <c r="D2109" s="209" t="s">
        <v>484</v>
      </c>
    </row>
    <row r="2110" spans="1:4">
      <c r="A2110" s="209" t="s">
        <v>3575</v>
      </c>
      <c r="B2110" s="209">
        <v>780003</v>
      </c>
      <c r="C2110" s="209" t="s">
        <v>446</v>
      </c>
      <c r="D2110" s="209" t="s">
        <v>537</v>
      </c>
    </row>
    <row r="2111" spans="1:4">
      <c r="A2111" s="209" t="s">
        <v>3576</v>
      </c>
      <c r="B2111" s="209">
        <v>506184</v>
      </c>
      <c r="C2111" s="209" t="s">
        <v>3577</v>
      </c>
      <c r="D2111" s="209" t="s">
        <v>560</v>
      </c>
    </row>
    <row r="2112" spans="1:4">
      <c r="A2112" s="209" t="s">
        <v>3578</v>
      </c>
      <c r="B2112" s="209">
        <v>538896</v>
      </c>
      <c r="C2112" s="209" t="s">
        <v>446</v>
      </c>
      <c r="D2112" s="209" t="s">
        <v>494</v>
      </c>
    </row>
    <row r="2113" spans="1:4">
      <c r="A2113" s="209" t="s">
        <v>3579</v>
      </c>
      <c r="B2113" s="209">
        <v>541005</v>
      </c>
      <c r="C2113" s="209" t="s">
        <v>446</v>
      </c>
      <c r="D2113" s="209" t="s">
        <v>853</v>
      </c>
    </row>
    <row r="2114" spans="1:4">
      <c r="A2114" s="209" t="s">
        <v>3580</v>
      </c>
      <c r="B2114" s="209">
        <v>521242</v>
      </c>
      <c r="C2114" s="209" t="s">
        <v>446</v>
      </c>
      <c r="D2114" s="209" t="s">
        <v>461</v>
      </c>
    </row>
    <row r="2115" spans="1:4">
      <c r="A2115" s="209" t="s">
        <v>3581</v>
      </c>
      <c r="B2115" s="209">
        <v>500236</v>
      </c>
      <c r="C2115" s="209" t="s">
        <v>3582</v>
      </c>
      <c r="D2115" s="209" t="s">
        <v>812</v>
      </c>
    </row>
    <row r="2116" spans="1:4">
      <c r="A2116" s="209" t="s">
        <v>3583</v>
      </c>
      <c r="B2116" s="209">
        <v>513456</v>
      </c>
      <c r="C2116" s="209" t="s">
        <v>446</v>
      </c>
      <c r="D2116" s="209" t="s">
        <v>769</v>
      </c>
    </row>
    <row r="2117" spans="1:4">
      <c r="A2117" s="209" t="s">
        <v>3584</v>
      </c>
      <c r="B2117" s="209">
        <v>506525</v>
      </c>
      <c r="C2117" s="209" t="s">
        <v>3585</v>
      </c>
      <c r="D2117" s="209" t="s">
        <v>494</v>
      </c>
    </row>
    <row r="2118" spans="1:4">
      <c r="A2118" s="209" t="s">
        <v>3586</v>
      </c>
      <c r="B2118" s="209">
        <v>507779</v>
      </c>
      <c r="C2118" s="209" t="s">
        <v>446</v>
      </c>
      <c r="D2118" s="209" t="s">
        <v>641</v>
      </c>
    </row>
    <row r="2119" spans="1:4">
      <c r="A2119" s="209" t="s">
        <v>3587</v>
      </c>
      <c r="B2119" s="209">
        <v>500165</v>
      </c>
      <c r="C2119" s="209" t="s">
        <v>3588</v>
      </c>
      <c r="D2119" s="209" t="s">
        <v>723</v>
      </c>
    </row>
    <row r="2120" spans="1:4">
      <c r="A2120" s="209" t="s">
        <v>3589</v>
      </c>
      <c r="B2120" s="209">
        <v>540515</v>
      </c>
      <c r="C2120" s="209" t="s">
        <v>446</v>
      </c>
      <c r="D2120" s="209" t="s">
        <v>429</v>
      </c>
    </row>
    <row r="2121" spans="1:4">
      <c r="A2121" s="209" t="s">
        <v>3590</v>
      </c>
      <c r="B2121" s="209">
        <v>512399</v>
      </c>
      <c r="C2121" s="209" t="s">
        <v>446</v>
      </c>
      <c r="D2121" s="209" t="s">
        <v>429</v>
      </c>
    </row>
    <row r="2122" spans="1:4">
      <c r="A2122" s="209" t="s">
        <v>3591</v>
      </c>
      <c r="B2122" s="209">
        <v>512036</v>
      </c>
      <c r="C2122" s="209" t="s">
        <v>446</v>
      </c>
      <c r="D2122" s="209" t="s">
        <v>461</v>
      </c>
    </row>
    <row r="2123" spans="1:4">
      <c r="A2123" s="209" t="s">
        <v>3592</v>
      </c>
      <c r="B2123" s="209">
        <v>539679</v>
      </c>
      <c r="C2123" s="209" t="s">
        <v>446</v>
      </c>
      <c r="D2123" s="209" t="s">
        <v>463</v>
      </c>
    </row>
    <row r="2124" spans="1:4">
      <c r="A2124" s="209" t="s">
        <v>3593</v>
      </c>
      <c r="B2124" s="209" t="s">
        <v>446</v>
      </c>
      <c r="C2124" s="209" t="s">
        <v>3594</v>
      </c>
      <c r="D2124" s="209" t="s">
        <v>457</v>
      </c>
    </row>
    <row r="2125" spans="1:4">
      <c r="A2125" s="209" t="s">
        <v>3595</v>
      </c>
      <c r="B2125" s="209">
        <v>526115</v>
      </c>
      <c r="C2125" s="209" t="s">
        <v>446</v>
      </c>
      <c r="D2125" s="209" t="s">
        <v>560</v>
      </c>
    </row>
    <row r="2126" spans="1:4">
      <c r="A2126" s="209" t="s">
        <v>3596</v>
      </c>
      <c r="B2126" s="209">
        <v>541161</v>
      </c>
      <c r="C2126" s="209" t="s">
        <v>3597</v>
      </c>
      <c r="D2126" s="209" t="s">
        <v>532</v>
      </c>
    </row>
    <row r="2127" spans="1:4">
      <c r="A2127" s="209" t="s">
        <v>3598</v>
      </c>
      <c r="B2127" s="209">
        <v>533451</v>
      </c>
      <c r="C2127" s="209" t="s">
        <v>3599</v>
      </c>
      <c r="D2127" s="209" t="s">
        <v>585</v>
      </c>
    </row>
    <row r="2128" spans="1:4">
      <c r="A2128" s="209" t="s">
        <v>3600</v>
      </c>
      <c r="B2128" s="209">
        <v>538928</v>
      </c>
      <c r="C2128" s="209" t="s">
        <v>446</v>
      </c>
      <c r="D2128" s="209" t="s">
        <v>463</v>
      </c>
    </row>
    <row r="2129" spans="1:4">
      <c r="A2129" s="209" t="s">
        <v>3601</v>
      </c>
      <c r="B2129" s="209">
        <v>537784</v>
      </c>
      <c r="C2129" s="209" t="s">
        <v>446</v>
      </c>
      <c r="D2129" s="209" t="s">
        <v>867</v>
      </c>
    </row>
    <row r="2130" spans="1:4">
      <c r="A2130" s="209" t="s">
        <v>3602</v>
      </c>
      <c r="B2130" s="209">
        <v>590003</v>
      </c>
      <c r="C2130" s="209" t="s">
        <v>3603</v>
      </c>
      <c r="D2130" s="209" t="s">
        <v>764</v>
      </c>
    </row>
    <row r="2131" spans="1:4">
      <c r="A2131" s="209" t="s">
        <v>3604</v>
      </c>
      <c r="B2131" s="209">
        <v>531687</v>
      </c>
      <c r="C2131" s="209" t="s">
        <v>3605</v>
      </c>
      <c r="D2131" s="209" t="s">
        <v>644</v>
      </c>
    </row>
    <row r="2132" spans="1:4">
      <c r="A2132" s="209" t="s">
        <v>3606</v>
      </c>
      <c r="B2132" s="209">
        <v>539533</v>
      </c>
      <c r="C2132" s="209" t="s">
        <v>446</v>
      </c>
      <c r="D2132" s="209" t="s">
        <v>429</v>
      </c>
    </row>
    <row r="2133" spans="1:4">
      <c r="A2133" s="209" t="s">
        <v>3607</v>
      </c>
      <c r="B2133" s="209">
        <v>502933</v>
      </c>
      <c r="C2133" s="209" t="s">
        <v>446</v>
      </c>
      <c r="D2133" s="209" t="s">
        <v>461</v>
      </c>
    </row>
    <row r="2134" spans="1:4">
      <c r="A2134" s="209" t="s">
        <v>3608</v>
      </c>
      <c r="B2134" s="209">
        <v>532925</v>
      </c>
      <c r="C2134" s="209" t="s">
        <v>3609</v>
      </c>
      <c r="D2134" s="209" t="s">
        <v>844</v>
      </c>
    </row>
    <row r="2135" spans="1:4">
      <c r="A2135" s="209" t="s">
        <v>3610</v>
      </c>
      <c r="B2135" s="209">
        <v>532899</v>
      </c>
      <c r="C2135" s="209" t="s">
        <v>3611</v>
      </c>
      <c r="D2135" s="209" t="s">
        <v>644</v>
      </c>
    </row>
    <row r="2136" spans="1:4">
      <c r="A2136" s="209" t="s">
        <v>3612</v>
      </c>
      <c r="B2136" s="209">
        <v>524444</v>
      </c>
      <c r="C2136" s="209" t="s">
        <v>446</v>
      </c>
      <c r="D2136" s="209" t="s">
        <v>695</v>
      </c>
    </row>
    <row r="2137" spans="1:4">
      <c r="A2137" s="209" t="s">
        <v>3613</v>
      </c>
      <c r="B2137" s="209">
        <v>535136</v>
      </c>
      <c r="C2137" s="209" t="s">
        <v>446</v>
      </c>
      <c r="D2137" s="209" t="s">
        <v>461</v>
      </c>
    </row>
    <row r="2138" spans="1:4">
      <c r="A2138" s="209" t="s">
        <v>3614</v>
      </c>
      <c r="B2138" s="209">
        <v>590041</v>
      </c>
      <c r="C2138" s="209" t="s">
        <v>3615</v>
      </c>
      <c r="D2138" s="209" t="s">
        <v>592</v>
      </c>
    </row>
    <row r="2139" spans="1:4">
      <c r="A2139" s="209" t="s">
        <v>3616</v>
      </c>
      <c r="B2139" s="209">
        <v>530255</v>
      </c>
      <c r="C2139" s="209" t="s">
        <v>446</v>
      </c>
      <c r="D2139" s="209" t="s">
        <v>440</v>
      </c>
    </row>
    <row r="2140" spans="1:4">
      <c r="A2140" s="209" t="s">
        <v>3617</v>
      </c>
      <c r="B2140" s="209">
        <v>539276</v>
      </c>
      <c r="C2140" s="209" t="s">
        <v>3618</v>
      </c>
      <c r="D2140" s="209" t="s">
        <v>3225</v>
      </c>
    </row>
    <row r="2141" spans="1:4">
      <c r="A2141" s="209" t="s">
        <v>3619</v>
      </c>
      <c r="B2141" s="209">
        <v>504084</v>
      </c>
      <c r="C2141" s="209" t="s">
        <v>446</v>
      </c>
      <c r="D2141" s="209" t="s">
        <v>744</v>
      </c>
    </row>
    <row r="2142" spans="1:4">
      <c r="A2142" s="209" t="s">
        <v>3620</v>
      </c>
      <c r="B2142" s="209">
        <v>539562</v>
      </c>
      <c r="C2142" s="209" t="s">
        <v>446</v>
      </c>
      <c r="D2142" s="209" t="s">
        <v>429</v>
      </c>
    </row>
    <row r="2143" spans="1:4">
      <c r="A2143" s="209" t="s">
        <v>3621</v>
      </c>
      <c r="B2143" s="209">
        <v>530357</v>
      </c>
      <c r="C2143" s="209" t="s">
        <v>446</v>
      </c>
      <c r="D2143" s="209" t="s">
        <v>429</v>
      </c>
    </row>
    <row r="2144" spans="1:4">
      <c r="A2144" s="209" t="s">
        <v>3622</v>
      </c>
      <c r="B2144" s="209">
        <v>530357</v>
      </c>
      <c r="C2144" s="209" t="s">
        <v>446</v>
      </c>
      <c r="D2144" s="209" t="s">
        <v>429</v>
      </c>
    </row>
    <row r="2145" spans="1:4">
      <c r="A2145" s="209" t="s">
        <v>3623</v>
      </c>
      <c r="B2145" s="209">
        <v>526067</v>
      </c>
      <c r="C2145" s="209" t="s">
        <v>446</v>
      </c>
      <c r="D2145" s="209" t="s">
        <v>641</v>
      </c>
    </row>
    <row r="2146" spans="1:4">
      <c r="A2146" s="209" t="s">
        <v>3624</v>
      </c>
      <c r="B2146" s="209">
        <v>531784</v>
      </c>
      <c r="C2146" s="209" t="s">
        <v>446</v>
      </c>
      <c r="D2146" s="209" t="s">
        <v>844</v>
      </c>
    </row>
    <row r="2147" spans="1:4">
      <c r="A2147" s="209" t="s">
        <v>3625</v>
      </c>
      <c r="B2147" s="209">
        <v>590066</v>
      </c>
      <c r="C2147" s="209" t="s">
        <v>3626</v>
      </c>
      <c r="D2147" s="209" t="s">
        <v>459</v>
      </c>
    </row>
    <row r="2148" spans="1:4">
      <c r="A2148" s="209" t="s">
        <v>3627</v>
      </c>
      <c r="B2148" s="209">
        <v>533192</v>
      </c>
      <c r="C2148" s="209" t="s">
        <v>3628</v>
      </c>
      <c r="D2148" s="209" t="s">
        <v>1144</v>
      </c>
    </row>
    <row r="2149" spans="1:4">
      <c r="A2149" s="209" t="s">
        <v>3629</v>
      </c>
      <c r="B2149" s="209">
        <v>540385</v>
      </c>
      <c r="C2149" s="209" t="s">
        <v>446</v>
      </c>
      <c r="D2149" s="209" t="s">
        <v>429</v>
      </c>
    </row>
    <row r="2150" spans="1:4">
      <c r="A2150" s="209" t="s">
        <v>3630</v>
      </c>
      <c r="B2150" s="209">
        <v>532054</v>
      </c>
      <c r="C2150" s="209" t="s">
        <v>3631</v>
      </c>
      <c r="D2150" s="209" t="s">
        <v>560</v>
      </c>
    </row>
    <row r="2151" spans="1:4">
      <c r="A2151" s="209" t="s">
        <v>3632</v>
      </c>
      <c r="B2151" s="209">
        <v>532714</v>
      </c>
      <c r="C2151" s="209" t="s">
        <v>3633</v>
      </c>
      <c r="D2151" s="209" t="s">
        <v>489</v>
      </c>
    </row>
    <row r="2152" spans="1:4">
      <c r="A2152" s="209" t="s">
        <v>3634</v>
      </c>
      <c r="B2152" s="209">
        <v>508993</v>
      </c>
      <c r="C2152" s="209" t="s">
        <v>446</v>
      </c>
      <c r="D2152" s="209" t="s">
        <v>532</v>
      </c>
    </row>
    <row r="2153" spans="1:4">
      <c r="A2153" s="209" t="s">
        <v>3635</v>
      </c>
      <c r="B2153" s="209">
        <v>518011</v>
      </c>
      <c r="C2153" s="209" t="s">
        <v>446</v>
      </c>
      <c r="D2153" s="209" t="s">
        <v>459</v>
      </c>
    </row>
    <row r="2154" spans="1:4">
      <c r="A2154" s="209" t="s">
        <v>3636</v>
      </c>
      <c r="B2154" s="209" t="s">
        <v>446</v>
      </c>
      <c r="C2154" s="209" t="s">
        <v>3637</v>
      </c>
      <c r="D2154" s="209" t="s">
        <v>457</v>
      </c>
    </row>
    <row r="2155" spans="1:4">
      <c r="A2155" s="209" t="s">
        <v>3638</v>
      </c>
      <c r="B2155" s="209">
        <v>517569</v>
      </c>
      <c r="C2155" s="209" t="s">
        <v>3639</v>
      </c>
      <c r="D2155" s="209" t="s">
        <v>744</v>
      </c>
    </row>
    <row r="2156" spans="1:4">
      <c r="A2156" s="209" t="s">
        <v>3640</v>
      </c>
      <c r="B2156" s="209">
        <v>519602</v>
      </c>
      <c r="C2156" s="209" t="s">
        <v>3641</v>
      </c>
      <c r="D2156" s="209" t="s">
        <v>539</v>
      </c>
    </row>
    <row r="2157" spans="1:4">
      <c r="A2157" s="209" t="s">
        <v>3642</v>
      </c>
      <c r="B2157" s="209">
        <v>506528</v>
      </c>
      <c r="C2157" s="209" t="s">
        <v>446</v>
      </c>
      <c r="D2157" s="209" t="s">
        <v>606</v>
      </c>
    </row>
    <row r="2158" spans="1:4">
      <c r="A2158" s="209" t="s">
        <v>3643</v>
      </c>
      <c r="B2158" s="209">
        <v>531163</v>
      </c>
      <c r="C2158" s="209" t="s">
        <v>3644</v>
      </c>
      <c r="D2158" s="209" t="s">
        <v>606</v>
      </c>
    </row>
    <row r="2159" spans="1:4">
      <c r="A2159" s="209" t="s">
        <v>3645</v>
      </c>
      <c r="B2159" s="209">
        <v>506530</v>
      </c>
      <c r="C2159" s="209" t="s">
        <v>446</v>
      </c>
      <c r="D2159" s="209" t="s">
        <v>641</v>
      </c>
    </row>
    <row r="2160" spans="1:4">
      <c r="A2160" s="209" t="s">
        <v>3646</v>
      </c>
      <c r="B2160" s="209">
        <v>505890</v>
      </c>
      <c r="C2160" s="209" t="s">
        <v>446</v>
      </c>
      <c r="D2160" s="209" t="s">
        <v>454</v>
      </c>
    </row>
    <row r="2161" spans="1:4">
      <c r="A2161" s="209" t="s">
        <v>3647</v>
      </c>
      <c r="B2161" s="209">
        <v>505890</v>
      </c>
      <c r="C2161" s="209" t="s">
        <v>446</v>
      </c>
      <c r="D2161" s="209" t="s">
        <v>454</v>
      </c>
    </row>
    <row r="2162" spans="1:4">
      <c r="A2162" s="209" t="s">
        <v>3648</v>
      </c>
      <c r="B2162" s="209">
        <v>540953</v>
      </c>
      <c r="C2162" s="209" t="s">
        <v>446</v>
      </c>
      <c r="D2162" s="209" t="s">
        <v>560</v>
      </c>
    </row>
    <row r="2163" spans="1:4">
      <c r="A2163" s="209" t="s">
        <v>3649</v>
      </c>
      <c r="B2163" s="209">
        <v>530163</v>
      </c>
      <c r="C2163" s="209" t="s">
        <v>446</v>
      </c>
      <c r="D2163" s="209" t="s">
        <v>484</v>
      </c>
    </row>
    <row r="2164" spans="1:4">
      <c r="A2164" s="209" t="s">
        <v>3650</v>
      </c>
      <c r="B2164" s="209">
        <v>532686</v>
      </c>
      <c r="C2164" s="209" t="s">
        <v>3651</v>
      </c>
      <c r="D2164" s="209" t="s">
        <v>569</v>
      </c>
    </row>
    <row r="2165" spans="1:4">
      <c r="A2165" s="209" t="s">
        <v>3652</v>
      </c>
      <c r="B2165" s="209">
        <v>532686</v>
      </c>
      <c r="C2165" s="209" t="s">
        <v>3651</v>
      </c>
      <c r="D2165" s="209" t="s">
        <v>569</v>
      </c>
    </row>
    <row r="2166" spans="1:4">
      <c r="A2166" s="209" t="s">
        <v>3653</v>
      </c>
      <c r="B2166" s="209">
        <v>507180</v>
      </c>
      <c r="C2166" s="209" t="s">
        <v>3654</v>
      </c>
      <c r="D2166" s="209" t="s">
        <v>1144</v>
      </c>
    </row>
    <row r="2167" spans="1:4">
      <c r="A2167" s="209" t="s">
        <v>3655</v>
      </c>
      <c r="B2167" s="209">
        <v>524174</v>
      </c>
      <c r="C2167" s="209" t="s">
        <v>446</v>
      </c>
      <c r="D2167" s="209" t="s">
        <v>494</v>
      </c>
    </row>
    <row r="2168" spans="1:4">
      <c r="A2168" s="209" t="s">
        <v>3656</v>
      </c>
      <c r="B2168" s="209">
        <v>533289</v>
      </c>
      <c r="C2168" s="209" t="s">
        <v>3657</v>
      </c>
      <c r="D2168" s="209" t="s">
        <v>767</v>
      </c>
    </row>
    <row r="2169" spans="1:4">
      <c r="A2169" s="209" t="s">
        <v>3658</v>
      </c>
      <c r="B2169" s="209">
        <v>502937</v>
      </c>
      <c r="C2169" s="209" t="s">
        <v>3659</v>
      </c>
      <c r="D2169" s="209" t="s">
        <v>435</v>
      </c>
    </row>
    <row r="2170" spans="1:4">
      <c r="A2170" s="209" t="s">
        <v>3660</v>
      </c>
      <c r="B2170" s="209">
        <v>532732</v>
      </c>
      <c r="C2170" s="209" t="s">
        <v>3661</v>
      </c>
      <c r="D2170" s="209" t="s">
        <v>560</v>
      </c>
    </row>
    <row r="2171" spans="1:4">
      <c r="A2171" s="209" t="s">
        <v>3662</v>
      </c>
      <c r="B2171" s="209">
        <v>507948</v>
      </c>
      <c r="C2171" s="209" t="s">
        <v>446</v>
      </c>
      <c r="D2171" s="209" t="s">
        <v>463</v>
      </c>
    </row>
    <row r="2172" spans="1:4">
      <c r="A2172" s="209" t="s">
        <v>3663</v>
      </c>
      <c r="B2172" s="209">
        <v>512597</v>
      </c>
      <c r="C2172" s="209" t="s">
        <v>3664</v>
      </c>
      <c r="D2172" s="209" t="s">
        <v>463</v>
      </c>
    </row>
    <row r="2173" spans="1:4">
      <c r="A2173" s="209" t="s">
        <v>3665</v>
      </c>
      <c r="B2173" s="209" t="s">
        <v>446</v>
      </c>
      <c r="C2173" s="209" t="s">
        <v>3666</v>
      </c>
      <c r="D2173" s="209" t="s">
        <v>463</v>
      </c>
    </row>
    <row r="2174" spans="1:4">
      <c r="A2174" s="209" t="s">
        <v>3667</v>
      </c>
      <c r="B2174" s="209">
        <v>500239</v>
      </c>
      <c r="C2174" s="209" t="s">
        <v>446</v>
      </c>
      <c r="D2174" s="209" t="s">
        <v>461</v>
      </c>
    </row>
    <row r="2175" spans="1:4">
      <c r="A2175" s="209" t="s">
        <v>3668</v>
      </c>
      <c r="B2175" s="209">
        <v>531609</v>
      </c>
      <c r="C2175" s="209" t="s">
        <v>446</v>
      </c>
      <c r="D2175" s="209" t="s">
        <v>641</v>
      </c>
    </row>
    <row r="2176" spans="1:4">
      <c r="A2176" s="209" t="s">
        <v>3669</v>
      </c>
      <c r="B2176" s="209">
        <v>540775</v>
      </c>
      <c r="C2176" s="209" t="s">
        <v>3670</v>
      </c>
      <c r="D2176" s="209" t="s">
        <v>872</v>
      </c>
    </row>
    <row r="2177" spans="1:4">
      <c r="A2177" s="209" t="s">
        <v>3671</v>
      </c>
      <c r="B2177" s="209">
        <v>540775</v>
      </c>
      <c r="C2177" s="209" t="s">
        <v>3670</v>
      </c>
      <c r="D2177" s="209" t="s">
        <v>872</v>
      </c>
    </row>
    <row r="2178" spans="1:4">
      <c r="A2178" s="209" t="s">
        <v>3672</v>
      </c>
      <c r="B2178" s="209">
        <v>590068</v>
      </c>
      <c r="C2178" s="209" t="s">
        <v>3673</v>
      </c>
      <c r="D2178" s="209" t="s">
        <v>468</v>
      </c>
    </row>
    <row r="2179" spans="1:4">
      <c r="A2179" s="209" t="s">
        <v>3674</v>
      </c>
      <c r="B2179" s="209">
        <v>507794</v>
      </c>
      <c r="C2179" s="209" t="s">
        <v>446</v>
      </c>
      <c r="D2179" s="209" t="s">
        <v>954</v>
      </c>
    </row>
    <row r="2180" spans="1:4">
      <c r="A2180" s="209" t="s">
        <v>3675</v>
      </c>
      <c r="B2180" s="209">
        <v>504269</v>
      </c>
      <c r="C2180" s="209" t="s">
        <v>3676</v>
      </c>
      <c r="D2180" s="209" t="s">
        <v>1210</v>
      </c>
    </row>
    <row r="2181" spans="1:4">
      <c r="A2181" s="209" t="s">
        <v>3677</v>
      </c>
      <c r="B2181" s="209">
        <v>590068</v>
      </c>
      <c r="C2181" s="209" t="s">
        <v>3673</v>
      </c>
      <c r="D2181" s="209" t="s">
        <v>468</v>
      </c>
    </row>
    <row r="2182" spans="1:4">
      <c r="A2182" s="209" t="s">
        <v>3678</v>
      </c>
      <c r="B2182" s="209">
        <v>519064</v>
      </c>
      <c r="C2182" s="209" t="s">
        <v>446</v>
      </c>
      <c r="D2182" s="209" t="s">
        <v>644</v>
      </c>
    </row>
    <row r="2183" spans="1:4">
      <c r="A2183" s="209" t="s">
        <v>3679</v>
      </c>
      <c r="B2183" s="209">
        <v>531892</v>
      </c>
      <c r="C2183" s="209" t="s">
        <v>3680</v>
      </c>
      <c r="D2183" s="209" t="s">
        <v>429</v>
      </c>
    </row>
    <row r="2184" spans="1:4">
      <c r="A2184" s="209" t="s">
        <v>3681</v>
      </c>
      <c r="B2184" s="209">
        <v>506178</v>
      </c>
      <c r="C2184" s="209" t="s">
        <v>446</v>
      </c>
      <c r="D2184" s="209" t="s">
        <v>468</v>
      </c>
    </row>
    <row r="2185" spans="1:4">
      <c r="A2185" s="209" t="s">
        <v>3682</v>
      </c>
      <c r="B2185" s="209">
        <v>521127</v>
      </c>
      <c r="C2185" s="209" t="s">
        <v>446</v>
      </c>
      <c r="D2185" s="209" t="s">
        <v>461</v>
      </c>
    </row>
    <row r="2186" spans="1:4">
      <c r="A2186" s="209" t="s">
        <v>3683</v>
      </c>
      <c r="B2186" s="209">
        <v>539788</v>
      </c>
      <c r="C2186" s="209" t="s">
        <v>446</v>
      </c>
      <c r="D2186" s="209" t="s">
        <v>480</v>
      </c>
    </row>
    <row r="2187" spans="1:4">
      <c r="A2187" s="209" t="s">
        <v>3684</v>
      </c>
      <c r="B2187" s="209">
        <v>507435</v>
      </c>
      <c r="C2187" s="209" t="s">
        <v>446</v>
      </c>
      <c r="D2187" s="209" t="s">
        <v>1077</v>
      </c>
    </row>
    <row r="2188" spans="1:4">
      <c r="A2188" s="209" t="s">
        <v>3685</v>
      </c>
      <c r="B2188" s="209">
        <v>507435</v>
      </c>
      <c r="C2188" s="209" t="s">
        <v>446</v>
      </c>
      <c r="D2188" s="209" t="s">
        <v>1077</v>
      </c>
    </row>
    <row r="2189" spans="1:4">
      <c r="A2189" s="209" t="s">
        <v>3686</v>
      </c>
      <c r="B2189" s="209">
        <v>535730</v>
      </c>
      <c r="C2189" s="209" t="s">
        <v>446</v>
      </c>
      <c r="D2189" s="209" t="s">
        <v>461</v>
      </c>
    </row>
    <row r="2190" spans="1:4">
      <c r="A2190" s="209" t="s">
        <v>3687</v>
      </c>
      <c r="B2190" s="209">
        <v>531692</v>
      </c>
      <c r="C2190" s="209" t="s">
        <v>446</v>
      </c>
      <c r="D2190" s="209" t="s">
        <v>647</v>
      </c>
    </row>
    <row r="2191" spans="1:4">
      <c r="A2191" s="209" t="s">
        <v>3688</v>
      </c>
      <c r="B2191" s="209">
        <v>513693</v>
      </c>
      <c r="C2191" s="209" t="s">
        <v>446</v>
      </c>
      <c r="D2191" s="209" t="s">
        <v>478</v>
      </c>
    </row>
    <row r="2192" spans="1:4">
      <c r="A2192" s="209" t="s">
        <v>3689</v>
      </c>
      <c r="B2192" s="209">
        <v>540812</v>
      </c>
      <c r="C2192" s="209" t="s">
        <v>446</v>
      </c>
      <c r="D2192" s="209" t="s">
        <v>916</v>
      </c>
    </row>
    <row r="2193" spans="1:4">
      <c r="A2193" s="209" t="s">
        <v>3690</v>
      </c>
      <c r="B2193" s="209">
        <v>507946</v>
      </c>
      <c r="C2193" s="209" t="s">
        <v>446</v>
      </c>
      <c r="D2193" s="209" t="s">
        <v>468</v>
      </c>
    </row>
    <row r="2194" spans="1:4">
      <c r="A2194" s="209" t="s">
        <v>3691</v>
      </c>
      <c r="B2194" s="209">
        <v>507946</v>
      </c>
      <c r="C2194" s="209" t="s">
        <v>446</v>
      </c>
      <c r="D2194" s="209" t="s">
        <v>468</v>
      </c>
    </row>
    <row r="2195" spans="1:4">
      <c r="A2195" s="209" t="s">
        <v>3692</v>
      </c>
      <c r="B2195" s="209">
        <v>535566</v>
      </c>
      <c r="C2195" s="209" t="s">
        <v>446</v>
      </c>
      <c r="D2195" s="209" t="s">
        <v>463</v>
      </c>
    </row>
    <row r="2196" spans="1:4">
      <c r="A2196" s="209" t="s">
        <v>3693</v>
      </c>
      <c r="B2196" s="209">
        <v>524699</v>
      </c>
      <c r="C2196" s="209" t="s">
        <v>446</v>
      </c>
      <c r="D2196" s="209" t="s">
        <v>494</v>
      </c>
    </row>
    <row r="2197" spans="1:4">
      <c r="A2197" s="209" t="s">
        <v>3694</v>
      </c>
      <c r="B2197" s="209">
        <v>522101</v>
      </c>
      <c r="C2197" s="209" t="s">
        <v>446</v>
      </c>
      <c r="D2197" s="209" t="s">
        <v>454</v>
      </c>
    </row>
    <row r="2198" spans="1:4">
      <c r="A2198" s="209" t="s">
        <v>3695</v>
      </c>
      <c r="B2198" s="209">
        <v>523218</v>
      </c>
      <c r="C2198" s="209" t="s">
        <v>3696</v>
      </c>
      <c r="D2198" s="209" t="s">
        <v>988</v>
      </c>
    </row>
    <row r="2199" spans="1:4">
      <c r="A2199" s="209" t="s">
        <v>3697</v>
      </c>
      <c r="B2199" s="209">
        <v>524500</v>
      </c>
      <c r="C2199" s="209" t="s">
        <v>3698</v>
      </c>
      <c r="D2199" s="209" t="s">
        <v>484</v>
      </c>
    </row>
    <row r="2200" spans="1:4">
      <c r="A2200" s="209" t="s">
        <v>3699</v>
      </c>
      <c r="B2200" s="209">
        <v>524500</v>
      </c>
      <c r="C2200" s="209" t="s">
        <v>3698</v>
      </c>
      <c r="D2200" s="209" t="s">
        <v>484</v>
      </c>
    </row>
    <row r="2201" spans="1:4">
      <c r="A2201" s="209" t="s">
        <v>3700</v>
      </c>
      <c r="B2201" s="209">
        <v>532067</v>
      </c>
      <c r="C2201" s="209" t="s">
        <v>446</v>
      </c>
      <c r="D2201" s="209" t="s">
        <v>590</v>
      </c>
    </row>
    <row r="2202" spans="1:4">
      <c r="A2202" s="209" t="s">
        <v>3701</v>
      </c>
      <c r="B2202" s="209">
        <v>532067</v>
      </c>
      <c r="C2202" s="209" t="s">
        <v>446</v>
      </c>
      <c r="D2202" s="209" t="s">
        <v>590</v>
      </c>
    </row>
    <row r="2203" spans="1:4">
      <c r="A2203" s="209" t="s">
        <v>3702</v>
      </c>
      <c r="B2203" s="209">
        <v>530313</v>
      </c>
      <c r="C2203" s="209" t="s">
        <v>3703</v>
      </c>
      <c r="D2203" s="209" t="s">
        <v>484</v>
      </c>
    </row>
    <row r="2204" spans="1:4">
      <c r="A2204" s="209" t="s">
        <v>3704</v>
      </c>
      <c r="B2204" s="209">
        <v>500240</v>
      </c>
      <c r="C2204" s="209" t="s">
        <v>446</v>
      </c>
      <c r="D2204" s="209" t="s">
        <v>1103</v>
      </c>
    </row>
    <row r="2205" spans="1:4">
      <c r="A2205" s="209" t="s">
        <v>3705</v>
      </c>
      <c r="B2205" s="209">
        <v>531274</v>
      </c>
      <c r="C2205" s="209" t="s">
        <v>446</v>
      </c>
      <c r="D2205" s="209" t="s">
        <v>463</v>
      </c>
    </row>
    <row r="2206" spans="1:4">
      <c r="A2206" s="209" t="s">
        <v>3706</v>
      </c>
      <c r="B2206" s="209">
        <v>524019</v>
      </c>
      <c r="C2206" s="209" t="s">
        <v>3707</v>
      </c>
      <c r="D2206" s="209" t="s">
        <v>566</v>
      </c>
    </row>
    <row r="2207" spans="1:4">
      <c r="A2207" s="209" t="s">
        <v>3708</v>
      </c>
      <c r="B2207" s="209">
        <v>524019</v>
      </c>
      <c r="C2207" s="209" t="s">
        <v>3707</v>
      </c>
      <c r="D2207" s="209" t="s">
        <v>566</v>
      </c>
    </row>
    <row r="2208" spans="1:4">
      <c r="A2208" s="209" t="s">
        <v>3709</v>
      </c>
      <c r="B2208" s="209">
        <v>530215</v>
      </c>
      <c r="C2208" s="209" t="s">
        <v>446</v>
      </c>
      <c r="D2208" s="209" t="s">
        <v>532</v>
      </c>
    </row>
    <row r="2209" spans="1:4">
      <c r="A2209" s="209" t="s">
        <v>3710</v>
      </c>
      <c r="B2209" s="209">
        <v>512329</v>
      </c>
      <c r="C2209" s="209" t="s">
        <v>446</v>
      </c>
      <c r="D2209" s="209" t="s">
        <v>867</v>
      </c>
    </row>
    <row r="2210" spans="1:4">
      <c r="A2210" s="209" t="s">
        <v>3711</v>
      </c>
      <c r="B2210" s="209">
        <v>540680</v>
      </c>
      <c r="C2210" s="209" t="s">
        <v>3712</v>
      </c>
      <c r="D2210" s="209" t="s">
        <v>478</v>
      </c>
    </row>
    <row r="2211" spans="1:4">
      <c r="A2211" s="209" t="s">
        <v>3713</v>
      </c>
      <c r="B2211" s="209">
        <v>531413</v>
      </c>
      <c r="C2211" s="209" t="s">
        <v>446</v>
      </c>
      <c r="D2211" s="209" t="s">
        <v>2437</v>
      </c>
    </row>
    <row r="2212" spans="1:4">
      <c r="A2212" s="209" t="s">
        <v>3714</v>
      </c>
      <c r="B2212" s="209">
        <v>537750</v>
      </c>
      <c r="C2212" s="209" t="s">
        <v>446</v>
      </c>
      <c r="D2212" s="209" t="s">
        <v>466</v>
      </c>
    </row>
    <row r="2213" spans="1:4">
      <c r="A2213" s="209" t="s">
        <v>3715</v>
      </c>
      <c r="B2213" s="209">
        <v>532967</v>
      </c>
      <c r="C2213" s="209" t="s">
        <v>3716</v>
      </c>
      <c r="D2213" s="209" t="s">
        <v>606</v>
      </c>
    </row>
    <row r="2214" spans="1:4">
      <c r="A2214" s="209" t="s">
        <v>3717</v>
      </c>
      <c r="B2214" s="209">
        <v>500241</v>
      </c>
      <c r="C2214" s="209" t="s">
        <v>3718</v>
      </c>
      <c r="D2214" s="209" t="s">
        <v>454</v>
      </c>
    </row>
    <row r="2215" spans="1:4">
      <c r="A2215" s="209" t="s">
        <v>3719</v>
      </c>
      <c r="B2215" s="209">
        <v>533193</v>
      </c>
      <c r="C2215" s="209" t="s">
        <v>3720</v>
      </c>
      <c r="D2215" s="209" t="s">
        <v>744</v>
      </c>
    </row>
    <row r="2216" spans="1:4">
      <c r="A2216" s="209" t="s">
        <v>3721</v>
      </c>
      <c r="B2216" s="209">
        <v>500245</v>
      </c>
      <c r="C2216" s="209" t="s">
        <v>446</v>
      </c>
      <c r="D2216" s="209" t="s">
        <v>478</v>
      </c>
    </row>
    <row r="2217" spans="1:4">
      <c r="A2217" s="209" t="s">
        <v>3722</v>
      </c>
      <c r="B2217" s="209">
        <v>500243</v>
      </c>
      <c r="C2217" s="209" t="s">
        <v>3723</v>
      </c>
      <c r="D2217" s="209" t="s">
        <v>454</v>
      </c>
    </row>
    <row r="2218" spans="1:4">
      <c r="A2218" s="209" t="s">
        <v>3724</v>
      </c>
      <c r="B2218" s="209">
        <v>533293</v>
      </c>
      <c r="C2218" s="209" t="s">
        <v>3725</v>
      </c>
      <c r="D2218" s="209" t="s">
        <v>801</v>
      </c>
    </row>
    <row r="2219" spans="1:4">
      <c r="A2219" s="209" t="s">
        <v>3726</v>
      </c>
      <c r="B2219" s="209">
        <v>505283</v>
      </c>
      <c r="C2219" s="209" t="s">
        <v>446</v>
      </c>
      <c r="D2219" s="209" t="s">
        <v>454</v>
      </c>
    </row>
    <row r="2220" spans="1:4">
      <c r="A2220" s="209" t="s">
        <v>3727</v>
      </c>
      <c r="B2220" s="209">
        <v>530145</v>
      </c>
      <c r="C2220" s="209" t="s">
        <v>446</v>
      </c>
      <c r="D2220" s="209" t="s">
        <v>566</v>
      </c>
    </row>
    <row r="2221" spans="1:4">
      <c r="A2221" s="209" t="s">
        <v>3728</v>
      </c>
      <c r="B2221" s="209">
        <v>521248</v>
      </c>
      <c r="C2221" s="209" t="s">
        <v>3729</v>
      </c>
      <c r="D2221" s="209" t="s">
        <v>560</v>
      </c>
    </row>
    <row r="2222" spans="1:4">
      <c r="A2222" s="209" t="s">
        <v>3730</v>
      </c>
      <c r="B2222" s="209">
        <v>532304</v>
      </c>
      <c r="C2222" s="209" t="s">
        <v>446</v>
      </c>
      <c r="D2222" s="209" t="s">
        <v>429</v>
      </c>
    </row>
    <row r="2223" spans="1:4">
      <c r="A2223" s="209" t="s">
        <v>3731</v>
      </c>
      <c r="B2223" s="209">
        <v>532304</v>
      </c>
      <c r="C2223" s="209" t="s">
        <v>446</v>
      </c>
      <c r="D2223" s="209" t="s">
        <v>429</v>
      </c>
    </row>
    <row r="2224" spans="1:4">
      <c r="A2224" s="209" t="s">
        <v>3732</v>
      </c>
      <c r="B2224" s="209">
        <v>530235</v>
      </c>
      <c r="C2224" s="209" t="s">
        <v>446</v>
      </c>
      <c r="D2224" s="209" t="s">
        <v>463</v>
      </c>
    </row>
    <row r="2225" spans="1:4">
      <c r="A2225" s="209" t="s">
        <v>3733</v>
      </c>
      <c r="B2225" s="209">
        <v>526409</v>
      </c>
      <c r="C2225" s="209" t="s">
        <v>446</v>
      </c>
      <c r="D2225" s="209" t="s">
        <v>566</v>
      </c>
    </row>
    <row r="2226" spans="1:4">
      <c r="A2226" s="209" t="s">
        <v>3734</v>
      </c>
      <c r="B2226" s="209">
        <v>526409</v>
      </c>
      <c r="C2226" s="209" t="s">
        <v>446</v>
      </c>
      <c r="D2226" s="209" t="s">
        <v>566</v>
      </c>
    </row>
    <row r="2227" spans="1:4">
      <c r="A2227" s="209" t="s">
        <v>3735</v>
      </c>
      <c r="B2227" s="209">
        <v>523652</v>
      </c>
      <c r="C2227" s="209" t="s">
        <v>446</v>
      </c>
      <c r="D2227" s="209" t="s">
        <v>566</v>
      </c>
    </row>
    <row r="2228" spans="1:4">
      <c r="A2228" s="209" t="s">
        <v>3736</v>
      </c>
      <c r="B2228" s="209">
        <v>521238</v>
      </c>
      <c r="C2228" s="209" t="s">
        <v>446</v>
      </c>
      <c r="D2228" s="209" t="s">
        <v>771</v>
      </c>
    </row>
    <row r="2229" spans="1:4">
      <c r="A2229" s="209" t="s">
        <v>3737</v>
      </c>
      <c r="B2229" s="209" t="s">
        <v>446</v>
      </c>
      <c r="C2229" s="209" t="s">
        <v>3738</v>
      </c>
      <c r="D2229" s="209" t="s">
        <v>457</v>
      </c>
    </row>
    <row r="2230" spans="1:4">
      <c r="A2230" s="209" t="s">
        <v>3739</v>
      </c>
      <c r="B2230" s="209">
        <v>530771</v>
      </c>
      <c r="C2230" s="209" t="s">
        <v>446</v>
      </c>
      <c r="D2230" s="209" t="s">
        <v>463</v>
      </c>
    </row>
    <row r="2231" spans="1:4">
      <c r="A2231" s="209" t="s">
        <v>3740</v>
      </c>
      <c r="B2231" s="209">
        <v>514221</v>
      </c>
      <c r="C2231" s="209" t="s">
        <v>446</v>
      </c>
      <c r="D2231" s="209" t="s">
        <v>461</v>
      </c>
    </row>
    <row r="2232" spans="1:4">
      <c r="A2232" s="209" t="s">
        <v>3741</v>
      </c>
      <c r="B2232" s="209">
        <v>517170</v>
      </c>
      <c r="C2232" s="209" t="s">
        <v>3742</v>
      </c>
      <c r="D2232" s="209" t="s">
        <v>744</v>
      </c>
    </row>
    <row r="2233" spans="1:4">
      <c r="A2233" s="209" t="s">
        <v>3743</v>
      </c>
      <c r="B2233" s="209">
        <v>524520</v>
      </c>
      <c r="C2233" s="209" t="s">
        <v>446</v>
      </c>
      <c r="D2233" s="209" t="s">
        <v>635</v>
      </c>
    </row>
    <row r="2234" spans="1:4">
      <c r="A2234" s="209" t="s">
        <v>3744</v>
      </c>
      <c r="B2234" s="209">
        <v>524520</v>
      </c>
      <c r="C2234" s="209" t="s">
        <v>446</v>
      </c>
      <c r="D2234" s="209" t="s">
        <v>635</v>
      </c>
    </row>
    <row r="2235" spans="1:4">
      <c r="A2235" s="209" t="s">
        <v>3745</v>
      </c>
      <c r="B2235" s="209">
        <v>531578</v>
      </c>
      <c r="C2235" s="209" t="s">
        <v>446</v>
      </c>
      <c r="D2235" s="209" t="s">
        <v>532</v>
      </c>
    </row>
    <row r="2236" spans="1:4">
      <c r="A2236" s="209" t="s">
        <v>3746</v>
      </c>
      <c r="B2236" s="209">
        <v>519415</v>
      </c>
      <c r="C2236" s="209" t="s">
        <v>446</v>
      </c>
      <c r="D2236" s="209" t="s">
        <v>506</v>
      </c>
    </row>
    <row r="2237" spans="1:4">
      <c r="A2237" s="209" t="s">
        <v>3747</v>
      </c>
      <c r="B2237" s="209">
        <v>540468</v>
      </c>
      <c r="C2237" s="209" t="s">
        <v>446</v>
      </c>
      <c r="D2237" s="209" t="s">
        <v>1410</v>
      </c>
    </row>
    <row r="2238" spans="1:4">
      <c r="A2238" s="209" t="s">
        <v>3748</v>
      </c>
      <c r="B2238" s="209">
        <v>532942</v>
      </c>
      <c r="C2238" s="209" t="s">
        <v>3749</v>
      </c>
      <c r="D2238" s="209" t="s">
        <v>844</v>
      </c>
    </row>
    <row r="2239" spans="1:4">
      <c r="A2239" s="209" t="s">
        <v>3750</v>
      </c>
      <c r="B2239" s="209">
        <v>512559</v>
      </c>
      <c r="C2239" s="209" t="s">
        <v>3751</v>
      </c>
      <c r="D2239" s="209" t="s">
        <v>644</v>
      </c>
    </row>
    <row r="2240" spans="1:4">
      <c r="A2240" s="209" t="s">
        <v>3752</v>
      </c>
      <c r="B2240" s="209">
        <v>523207</v>
      </c>
      <c r="C2240" s="209" t="s">
        <v>3753</v>
      </c>
      <c r="D2240" s="209" t="s">
        <v>992</v>
      </c>
    </row>
    <row r="2241" spans="1:4">
      <c r="A2241" s="209" t="s">
        <v>3754</v>
      </c>
      <c r="B2241" s="209">
        <v>532924</v>
      </c>
      <c r="C2241" s="209" t="s">
        <v>3755</v>
      </c>
      <c r="D2241" s="209" t="s">
        <v>532</v>
      </c>
    </row>
    <row r="2242" spans="1:4">
      <c r="A2242" s="209" t="s">
        <v>3756</v>
      </c>
      <c r="B2242" s="209">
        <v>539910</v>
      </c>
      <c r="C2242" s="209" t="s">
        <v>446</v>
      </c>
      <c r="D2242" s="209" t="s">
        <v>449</v>
      </c>
    </row>
    <row r="2243" spans="1:4">
      <c r="A2243" s="209" t="s">
        <v>3757</v>
      </c>
      <c r="B2243" s="209">
        <v>514128</v>
      </c>
      <c r="C2243" s="209" t="s">
        <v>446</v>
      </c>
      <c r="D2243" s="209" t="s">
        <v>461</v>
      </c>
    </row>
    <row r="2244" spans="1:4">
      <c r="A2244" s="209" t="s">
        <v>3758</v>
      </c>
      <c r="B2244" s="209">
        <v>524280</v>
      </c>
      <c r="C2244" s="209" t="s">
        <v>3759</v>
      </c>
      <c r="D2244" s="209" t="s">
        <v>484</v>
      </c>
    </row>
    <row r="2245" spans="1:4">
      <c r="A2245" s="209" t="s">
        <v>3760</v>
      </c>
      <c r="B2245" s="209">
        <v>500247</v>
      </c>
      <c r="C2245" s="209" t="s">
        <v>3761</v>
      </c>
      <c r="D2245" s="209" t="s">
        <v>764</v>
      </c>
    </row>
    <row r="2246" spans="1:4">
      <c r="A2246" s="209" t="s">
        <v>3762</v>
      </c>
      <c r="B2246" s="209">
        <v>590097</v>
      </c>
      <c r="C2246" s="209" t="s">
        <v>3763</v>
      </c>
      <c r="D2246" s="209" t="s">
        <v>429</v>
      </c>
    </row>
    <row r="2247" spans="1:4">
      <c r="A2247" s="209" t="s">
        <v>3764</v>
      </c>
      <c r="B2247" s="209">
        <v>590107</v>
      </c>
      <c r="C2247" s="209" t="s">
        <v>3765</v>
      </c>
      <c r="D2247" s="209" t="s">
        <v>429</v>
      </c>
    </row>
    <row r="2248" spans="1:4">
      <c r="A2248" s="209" t="s">
        <v>3766</v>
      </c>
      <c r="B2248" s="209">
        <v>532985</v>
      </c>
      <c r="C2248" s="209" t="s">
        <v>3767</v>
      </c>
      <c r="D2248" s="209" t="s">
        <v>429</v>
      </c>
    </row>
    <row r="2249" spans="1:4">
      <c r="A2249" s="209" t="s">
        <v>3768</v>
      </c>
      <c r="B2249" s="209">
        <v>507474</v>
      </c>
      <c r="C2249" s="209" t="s">
        <v>446</v>
      </c>
      <c r="D2249" s="209" t="s">
        <v>526</v>
      </c>
    </row>
    <row r="2250" spans="1:4">
      <c r="A2250" s="209" t="s">
        <v>3769</v>
      </c>
      <c r="B2250" s="209" t="s">
        <v>446</v>
      </c>
      <c r="C2250" s="209" t="s">
        <v>3770</v>
      </c>
      <c r="D2250" s="209" t="s">
        <v>537</v>
      </c>
    </row>
    <row r="2251" spans="1:4">
      <c r="A2251" s="209" t="s">
        <v>3771</v>
      </c>
      <c r="B2251" s="209">
        <v>530299</v>
      </c>
      <c r="C2251" s="209" t="s">
        <v>3772</v>
      </c>
      <c r="D2251" s="209" t="s">
        <v>468</v>
      </c>
    </row>
    <row r="2252" spans="1:4">
      <c r="A2252" s="209" t="s">
        <v>3773</v>
      </c>
      <c r="B2252" s="209" t="s">
        <v>446</v>
      </c>
      <c r="C2252" s="209" t="s">
        <v>3774</v>
      </c>
      <c r="D2252" s="209" t="s">
        <v>537</v>
      </c>
    </row>
    <row r="2253" spans="1:4">
      <c r="A2253" s="209" t="s">
        <v>3775</v>
      </c>
      <c r="B2253" s="209">
        <v>511138</v>
      </c>
      <c r="C2253" s="209" t="s">
        <v>446</v>
      </c>
      <c r="D2253" s="209" t="s">
        <v>463</v>
      </c>
    </row>
    <row r="2254" spans="1:4">
      <c r="A2254" s="209" t="s">
        <v>3776</v>
      </c>
      <c r="B2254" s="209">
        <v>539599</v>
      </c>
      <c r="C2254" s="209" t="s">
        <v>446</v>
      </c>
      <c r="D2254" s="209" t="s">
        <v>480</v>
      </c>
    </row>
    <row r="2255" spans="1:4">
      <c r="A2255" s="209" t="s">
        <v>3777</v>
      </c>
      <c r="B2255" s="209">
        <v>523323</v>
      </c>
      <c r="C2255" s="209" t="s">
        <v>446</v>
      </c>
      <c r="D2255" s="209" t="s">
        <v>635</v>
      </c>
    </row>
    <row r="2256" spans="1:4">
      <c r="A2256" s="209" t="s">
        <v>3778</v>
      </c>
      <c r="B2256" s="209">
        <v>505585</v>
      </c>
      <c r="C2256" s="209" t="s">
        <v>446</v>
      </c>
      <c r="D2256" s="209" t="s">
        <v>867</v>
      </c>
    </row>
    <row r="2257" spans="1:4">
      <c r="A2257" s="209" t="s">
        <v>3779</v>
      </c>
      <c r="B2257" s="209">
        <v>507598</v>
      </c>
      <c r="C2257" s="209" t="s">
        <v>446</v>
      </c>
      <c r="D2257" s="209" t="s">
        <v>526</v>
      </c>
    </row>
    <row r="2258" spans="1:4">
      <c r="A2258" s="209" t="s">
        <v>3780</v>
      </c>
      <c r="B2258" s="209">
        <v>532400</v>
      </c>
      <c r="C2258" s="209" t="s">
        <v>3781</v>
      </c>
      <c r="D2258" s="209" t="s">
        <v>432</v>
      </c>
    </row>
    <row r="2259" spans="1:4">
      <c r="A2259" s="209" t="s">
        <v>3782</v>
      </c>
      <c r="B2259" s="209">
        <v>542651</v>
      </c>
      <c r="C2259" s="209" t="s">
        <v>3783</v>
      </c>
      <c r="D2259" s="209" t="s">
        <v>3784</v>
      </c>
    </row>
    <row r="2260" spans="1:4">
      <c r="A2260" s="209" t="s">
        <v>3785</v>
      </c>
      <c r="B2260" s="209">
        <v>542459</v>
      </c>
      <c r="C2260" s="209" t="s">
        <v>3786</v>
      </c>
      <c r="D2260" s="209" t="s">
        <v>3784</v>
      </c>
    </row>
    <row r="2261" spans="1:4">
      <c r="A2261" s="209" t="s">
        <v>3787</v>
      </c>
      <c r="B2261" s="209">
        <v>501261</v>
      </c>
      <c r="C2261" s="209" t="s">
        <v>446</v>
      </c>
      <c r="D2261" s="209" t="s">
        <v>429</v>
      </c>
    </row>
    <row r="2262" spans="1:4">
      <c r="A2262" s="209" t="s">
        <v>3788</v>
      </c>
      <c r="B2262" s="209">
        <v>530813</v>
      </c>
      <c r="C2262" s="209" t="s">
        <v>3789</v>
      </c>
      <c r="D2262" s="209" t="s">
        <v>506</v>
      </c>
    </row>
    <row r="2263" spans="1:4">
      <c r="A2263" s="209" t="s">
        <v>3790</v>
      </c>
      <c r="B2263" s="209">
        <v>524518</v>
      </c>
      <c r="C2263" s="209" t="s">
        <v>3791</v>
      </c>
      <c r="D2263" s="209" t="s">
        <v>484</v>
      </c>
    </row>
    <row r="2264" spans="1:4">
      <c r="A2264" s="209" t="s">
        <v>3792</v>
      </c>
      <c r="B2264" s="209">
        <v>530139</v>
      </c>
      <c r="C2264" s="209" t="s">
        <v>446</v>
      </c>
      <c r="D2264" s="209" t="s">
        <v>463</v>
      </c>
    </row>
    <row r="2265" spans="1:4">
      <c r="A2265" s="209" t="s">
        <v>3793</v>
      </c>
      <c r="B2265" s="209">
        <v>531328</v>
      </c>
      <c r="C2265" s="209" t="s">
        <v>446</v>
      </c>
      <c r="D2265" s="209" t="s">
        <v>1410</v>
      </c>
    </row>
    <row r="2266" spans="1:4">
      <c r="A2266" s="209" t="s">
        <v>3794</v>
      </c>
      <c r="B2266" s="209">
        <v>533482</v>
      </c>
      <c r="C2266" s="209" t="s">
        <v>3795</v>
      </c>
      <c r="D2266" s="209" t="s">
        <v>844</v>
      </c>
    </row>
    <row r="2267" spans="1:4">
      <c r="A2267" s="209" t="s">
        <v>3796</v>
      </c>
      <c r="B2267" s="209" t="s">
        <v>446</v>
      </c>
      <c r="C2267" s="209" t="s">
        <v>3797</v>
      </c>
      <c r="D2267" s="209" t="s">
        <v>457</v>
      </c>
    </row>
    <row r="2268" spans="1:4">
      <c r="A2268" s="209" t="s">
        <v>3798</v>
      </c>
      <c r="B2268" s="209">
        <v>539384</v>
      </c>
      <c r="C2268" s="209" t="s">
        <v>446</v>
      </c>
      <c r="D2268" s="209" t="s">
        <v>463</v>
      </c>
    </row>
    <row r="2269" spans="1:4">
      <c r="A2269" s="209" t="s">
        <v>3799</v>
      </c>
      <c r="B2269" s="209">
        <v>504392</v>
      </c>
      <c r="C2269" s="209" t="s">
        <v>446</v>
      </c>
      <c r="D2269" s="209" t="s">
        <v>429</v>
      </c>
    </row>
    <row r="2270" spans="1:4">
      <c r="A2270" s="209" t="s">
        <v>3800</v>
      </c>
      <c r="B2270" s="209">
        <v>526423</v>
      </c>
      <c r="C2270" s="209" t="s">
        <v>446</v>
      </c>
      <c r="D2270" s="209" t="s">
        <v>566</v>
      </c>
    </row>
    <row r="2271" spans="1:4">
      <c r="A2271" s="209" t="s">
        <v>3801</v>
      </c>
      <c r="B2271" s="209">
        <v>526423</v>
      </c>
      <c r="C2271" s="209" t="s">
        <v>446</v>
      </c>
      <c r="D2271" s="209" t="s">
        <v>566</v>
      </c>
    </row>
    <row r="2272" spans="1:4">
      <c r="A2272" s="209" t="s">
        <v>3802</v>
      </c>
      <c r="B2272" s="209">
        <v>533210</v>
      </c>
      <c r="C2272" s="209" t="s">
        <v>446</v>
      </c>
      <c r="D2272" s="209" t="s">
        <v>695</v>
      </c>
    </row>
    <row r="2273" spans="1:4">
      <c r="A2273" s="209" t="s">
        <v>3803</v>
      </c>
      <c r="B2273" s="209" t="s">
        <v>446</v>
      </c>
      <c r="C2273" s="209" t="s">
        <v>3804</v>
      </c>
      <c r="D2273" s="209" t="s">
        <v>457</v>
      </c>
    </row>
    <row r="2274" spans="1:4">
      <c r="A2274" s="209" t="s">
        <v>3805</v>
      </c>
      <c r="B2274" s="209">
        <v>523550</v>
      </c>
      <c r="C2274" s="209" t="s">
        <v>446</v>
      </c>
      <c r="D2274" s="209" t="s">
        <v>435</v>
      </c>
    </row>
    <row r="2275" spans="1:4">
      <c r="A2275" s="209" t="s">
        <v>3806</v>
      </c>
      <c r="B2275" s="209">
        <v>500249</v>
      </c>
      <c r="C2275" s="209" t="s">
        <v>3807</v>
      </c>
      <c r="D2275" s="209" t="s">
        <v>454</v>
      </c>
    </row>
    <row r="2276" spans="1:4">
      <c r="A2276" s="209" t="s">
        <v>3808</v>
      </c>
      <c r="B2276" s="209">
        <v>519421</v>
      </c>
      <c r="C2276" s="209" t="s">
        <v>446</v>
      </c>
      <c r="D2276" s="209" t="s">
        <v>506</v>
      </c>
    </row>
    <row r="2277" spans="1:4">
      <c r="A2277" s="209" t="s">
        <v>3809</v>
      </c>
      <c r="B2277" s="209" t="s">
        <v>446</v>
      </c>
      <c r="C2277" s="209" t="s">
        <v>3810</v>
      </c>
      <c r="D2277" s="209" t="s">
        <v>457</v>
      </c>
    </row>
    <row r="2278" spans="1:4">
      <c r="A2278" s="209" t="s">
        <v>3811</v>
      </c>
      <c r="B2278" s="209">
        <v>503626</v>
      </c>
      <c r="C2278" s="209" t="s">
        <v>446</v>
      </c>
      <c r="D2278" s="209" t="s">
        <v>429</v>
      </c>
    </row>
    <row r="2279" spans="1:4">
      <c r="A2279" s="209" t="s">
        <v>3812</v>
      </c>
      <c r="B2279" s="209">
        <v>532997</v>
      </c>
      <c r="C2279" s="209" t="s">
        <v>3813</v>
      </c>
      <c r="D2279" s="209" t="s">
        <v>585</v>
      </c>
    </row>
    <row r="2280" spans="1:4">
      <c r="A2280" s="209" t="s">
        <v>3814</v>
      </c>
      <c r="B2280" s="209">
        <v>530149</v>
      </c>
      <c r="C2280" s="209" t="s">
        <v>446</v>
      </c>
      <c r="D2280" s="209" t="s">
        <v>461</v>
      </c>
    </row>
    <row r="2281" spans="1:4">
      <c r="A2281" s="209" t="s">
        <v>3815</v>
      </c>
      <c r="B2281" s="209">
        <v>532081</v>
      </c>
      <c r="C2281" s="209" t="s">
        <v>3816</v>
      </c>
      <c r="D2281" s="209" t="s">
        <v>449</v>
      </c>
    </row>
    <row r="2282" spans="1:4">
      <c r="A2282" s="209" t="s">
        <v>3817</v>
      </c>
      <c r="B2282" s="209">
        <v>532937</v>
      </c>
      <c r="C2282" s="209" t="s">
        <v>446</v>
      </c>
      <c r="D2282" s="209" t="s">
        <v>440</v>
      </c>
    </row>
    <row r="2283" spans="1:4">
      <c r="A2283" s="209" t="s">
        <v>3818</v>
      </c>
      <c r="B2283" s="209">
        <v>539408</v>
      </c>
      <c r="C2283" s="209" t="s">
        <v>446</v>
      </c>
      <c r="D2283" s="209" t="s">
        <v>463</v>
      </c>
    </row>
    <row r="2284" spans="1:4">
      <c r="A2284" s="209" t="s">
        <v>3819</v>
      </c>
      <c r="B2284" s="209">
        <v>505299</v>
      </c>
      <c r="C2284" s="209" t="s">
        <v>446</v>
      </c>
      <c r="D2284" s="209" t="s">
        <v>454</v>
      </c>
    </row>
    <row r="2285" spans="1:4">
      <c r="A2285" s="209" t="s">
        <v>3820</v>
      </c>
      <c r="B2285" s="209">
        <v>513703</v>
      </c>
      <c r="C2285" s="209" t="s">
        <v>446</v>
      </c>
      <c r="D2285" s="209" t="s">
        <v>461</v>
      </c>
    </row>
    <row r="2286" spans="1:4">
      <c r="A2286" s="209" t="s">
        <v>3821</v>
      </c>
      <c r="B2286" s="209">
        <v>523594</v>
      </c>
      <c r="C2286" s="209" t="s">
        <v>446</v>
      </c>
      <c r="D2286" s="209" t="s">
        <v>566</v>
      </c>
    </row>
    <row r="2287" spans="1:4">
      <c r="A2287" s="209" t="s">
        <v>3822</v>
      </c>
      <c r="B2287" s="209">
        <v>511048</v>
      </c>
      <c r="C2287" s="209" t="s">
        <v>446</v>
      </c>
      <c r="D2287" s="209" t="s">
        <v>468</v>
      </c>
    </row>
    <row r="2288" spans="1:4">
      <c r="A2288" s="209" t="s">
        <v>3823</v>
      </c>
      <c r="B2288" s="209">
        <v>514240</v>
      </c>
      <c r="C2288" s="209" t="s">
        <v>446</v>
      </c>
      <c r="D2288" s="209" t="s">
        <v>461</v>
      </c>
    </row>
    <row r="2289" spans="1:4">
      <c r="A2289" s="209" t="s">
        <v>3824</v>
      </c>
      <c r="B2289" s="209">
        <v>536170</v>
      </c>
      <c r="C2289" s="209" t="s">
        <v>446</v>
      </c>
      <c r="D2289" s="209" t="s">
        <v>468</v>
      </c>
    </row>
    <row r="2290" spans="1:4">
      <c r="A2290" s="209" t="s">
        <v>3825</v>
      </c>
      <c r="B2290" s="209">
        <v>530421</v>
      </c>
      <c r="C2290" s="209" t="s">
        <v>446</v>
      </c>
      <c r="D2290" s="209" t="s">
        <v>494</v>
      </c>
    </row>
    <row r="2291" spans="1:4">
      <c r="A2291" s="209" t="s">
        <v>3826</v>
      </c>
      <c r="B2291" s="209">
        <v>531206</v>
      </c>
      <c r="C2291" s="209" t="s">
        <v>446</v>
      </c>
      <c r="D2291" s="209" t="s">
        <v>463</v>
      </c>
    </row>
    <row r="2292" spans="1:4">
      <c r="A2292" s="209" t="s">
        <v>3827</v>
      </c>
      <c r="B2292" s="209">
        <v>531882</v>
      </c>
      <c r="C2292" s="209" t="s">
        <v>3828</v>
      </c>
      <c r="D2292" s="209" t="s">
        <v>506</v>
      </c>
    </row>
    <row r="2293" spans="1:4">
      <c r="A2293" s="209" t="s">
        <v>3829</v>
      </c>
      <c r="B2293" s="209">
        <v>539997</v>
      </c>
      <c r="C2293" s="209" t="s">
        <v>446</v>
      </c>
      <c r="D2293" s="209" t="s">
        <v>484</v>
      </c>
    </row>
    <row r="2294" spans="1:4">
      <c r="A2294" s="209" t="s">
        <v>3830</v>
      </c>
      <c r="B2294" s="209">
        <v>537669</v>
      </c>
      <c r="C2294" s="209" t="s">
        <v>446</v>
      </c>
      <c r="D2294" s="209" t="s">
        <v>524</v>
      </c>
    </row>
    <row r="2295" spans="1:4">
      <c r="A2295" s="209" t="s">
        <v>3831</v>
      </c>
      <c r="B2295" s="209">
        <v>533519</v>
      </c>
      <c r="C2295" s="209" t="s">
        <v>3832</v>
      </c>
      <c r="D2295" s="209" t="s">
        <v>612</v>
      </c>
    </row>
    <row r="2296" spans="1:4">
      <c r="A2296" s="209" t="s">
        <v>3833</v>
      </c>
      <c r="B2296" s="209">
        <v>540115</v>
      </c>
      <c r="C2296" s="209" t="s">
        <v>3834</v>
      </c>
      <c r="D2296" s="209" t="s">
        <v>452</v>
      </c>
    </row>
    <row r="2297" spans="1:4">
      <c r="A2297" s="209" t="s">
        <v>3835</v>
      </c>
      <c r="B2297" s="209">
        <v>526947</v>
      </c>
      <c r="C2297" s="209" t="s">
        <v>3836</v>
      </c>
      <c r="D2297" s="209" t="s">
        <v>1491</v>
      </c>
    </row>
    <row r="2298" spans="1:4">
      <c r="A2298" s="209" t="s">
        <v>3837</v>
      </c>
      <c r="B2298" s="209">
        <v>505693</v>
      </c>
      <c r="C2298" s="209" t="s">
        <v>3838</v>
      </c>
      <c r="D2298" s="209" t="s">
        <v>631</v>
      </c>
    </row>
    <row r="2299" spans="1:4">
      <c r="A2299" s="209" t="s">
        <v>3839</v>
      </c>
      <c r="B2299" s="209">
        <v>524202</v>
      </c>
      <c r="C2299" s="209" t="s">
        <v>446</v>
      </c>
      <c r="D2299" s="209" t="s">
        <v>526</v>
      </c>
    </row>
    <row r="2300" spans="1:4">
      <c r="A2300" s="209" t="s">
        <v>3840</v>
      </c>
      <c r="B2300" s="209">
        <v>524202</v>
      </c>
      <c r="C2300" s="209" t="s">
        <v>446</v>
      </c>
      <c r="D2300" s="209" t="s">
        <v>526</v>
      </c>
    </row>
    <row r="2301" spans="1:4">
      <c r="A2301" s="209" t="s">
        <v>3841</v>
      </c>
      <c r="B2301" s="209">
        <v>540026</v>
      </c>
      <c r="C2301" s="209" t="s">
        <v>446</v>
      </c>
      <c r="D2301" s="209" t="s">
        <v>532</v>
      </c>
    </row>
    <row r="2302" spans="1:4">
      <c r="A2302" s="209" t="s">
        <v>3842</v>
      </c>
      <c r="B2302" s="209">
        <v>530577</v>
      </c>
      <c r="C2302" s="209" t="s">
        <v>446</v>
      </c>
      <c r="D2302" s="209" t="s">
        <v>463</v>
      </c>
    </row>
    <row r="2303" spans="1:4">
      <c r="A2303" s="209" t="s">
        <v>3843</v>
      </c>
      <c r="B2303" s="209">
        <v>524522</v>
      </c>
      <c r="C2303" s="209" t="s">
        <v>446</v>
      </c>
      <c r="D2303" s="209" t="s">
        <v>494</v>
      </c>
    </row>
    <row r="2304" spans="1:4">
      <c r="A2304" s="209" t="s">
        <v>3844</v>
      </c>
      <c r="B2304" s="209" t="s">
        <v>446</v>
      </c>
      <c r="C2304" s="209" t="s">
        <v>3845</v>
      </c>
      <c r="D2304" s="209" t="s">
        <v>457</v>
      </c>
    </row>
    <row r="2305" spans="1:4">
      <c r="A2305" s="209" t="s">
        <v>3846</v>
      </c>
      <c r="B2305" s="209">
        <v>531842</v>
      </c>
      <c r="C2305" s="209" t="s">
        <v>446</v>
      </c>
      <c r="D2305" s="209" t="s">
        <v>468</v>
      </c>
    </row>
    <row r="2306" spans="1:4">
      <c r="A2306" s="209" t="s">
        <v>3847</v>
      </c>
      <c r="B2306" s="209">
        <v>535387</v>
      </c>
      <c r="C2306" s="209" t="s">
        <v>446</v>
      </c>
      <c r="D2306" s="209" t="s">
        <v>461</v>
      </c>
    </row>
    <row r="2307" spans="1:4">
      <c r="A2307" s="209" t="s">
        <v>3848</v>
      </c>
      <c r="B2307" s="209">
        <v>535387</v>
      </c>
      <c r="C2307" s="209" t="s">
        <v>446</v>
      </c>
      <c r="D2307" s="209" t="s">
        <v>461</v>
      </c>
    </row>
    <row r="2308" spans="1:4">
      <c r="A2308" s="209" t="s">
        <v>3849</v>
      </c>
      <c r="B2308" s="209">
        <v>505302</v>
      </c>
      <c r="C2308" s="209" t="s">
        <v>446</v>
      </c>
      <c r="D2308" s="209" t="s">
        <v>454</v>
      </c>
    </row>
    <row r="2309" spans="1:4">
      <c r="A2309" s="209" t="s">
        <v>3850</v>
      </c>
      <c r="B2309" s="209">
        <v>504258</v>
      </c>
      <c r="C2309" s="209" t="s">
        <v>446</v>
      </c>
      <c r="D2309" s="209" t="s">
        <v>744</v>
      </c>
    </row>
    <row r="2310" spans="1:4">
      <c r="A2310" s="209" t="s">
        <v>3851</v>
      </c>
      <c r="B2310" s="209" t="s">
        <v>446</v>
      </c>
      <c r="C2310" s="209" t="s">
        <v>3852</v>
      </c>
      <c r="D2310" s="209" t="s">
        <v>537</v>
      </c>
    </row>
    <row r="2311" spans="1:4">
      <c r="A2311" s="209" t="s">
        <v>3853</v>
      </c>
      <c r="B2311" s="209">
        <v>500252</v>
      </c>
      <c r="C2311" s="209" t="s">
        <v>3854</v>
      </c>
      <c r="D2311" s="209" t="s">
        <v>454</v>
      </c>
    </row>
    <row r="2312" spans="1:4">
      <c r="A2312" s="209" t="s">
        <v>3855</v>
      </c>
      <c r="B2312" s="209">
        <v>502958</v>
      </c>
      <c r="C2312" s="209" t="s">
        <v>446</v>
      </c>
      <c r="D2312" s="209" t="s">
        <v>461</v>
      </c>
    </row>
    <row r="2313" spans="1:4">
      <c r="A2313" s="209" t="s">
        <v>3856</v>
      </c>
      <c r="B2313" s="209">
        <v>506079</v>
      </c>
      <c r="C2313" s="209" t="s">
        <v>3857</v>
      </c>
      <c r="D2313" s="209" t="s">
        <v>769</v>
      </c>
    </row>
    <row r="2314" spans="1:4">
      <c r="A2314" s="209" t="s">
        <v>3858</v>
      </c>
      <c r="B2314" s="209">
        <v>534690</v>
      </c>
      <c r="C2314" s="209" t="s">
        <v>3859</v>
      </c>
      <c r="D2314" s="209" t="s">
        <v>764</v>
      </c>
    </row>
    <row r="2315" spans="1:4">
      <c r="A2315" s="209" t="s">
        <v>3860</v>
      </c>
      <c r="B2315" s="209">
        <v>590075</v>
      </c>
      <c r="C2315" s="209" t="s">
        <v>3861</v>
      </c>
      <c r="D2315" s="209" t="s">
        <v>461</v>
      </c>
    </row>
    <row r="2316" spans="1:4">
      <c r="A2316" s="209" t="s">
        <v>3862</v>
      </c>
      <c r="B2316" s="209">
        <v>539841</v>
      </c>
      <c r="C2316" s="209" t="s">
        <v>446</v>
      </c>
      <c r="D2316" s="209" t="s">
        <v>767</v>
      </c>
    </row>
    <row r="2317" spans="1:4">
      <c r="A2317" s="209" t="s">
        <v>3863</v>
      </c>
      <c r="B2317" s="209">
        <v>509048</v>
      </c>
      <c r="C2317" s="209" t="s">
        <v>446</v>
      </c>
      <c r="D2317" s="209" t="s">
        <v>532</v>
      </c>
    </row>
    <row r="2318" spans="1:4">
      <c r="A2318" s="209" t="s">
        <v>3864</v>
      </c>
      <c r="B2318" s="209">
        <v>532275</v>
      </c>
      <c r="C2318" s="209" t="s">
        <v>446</v>
      </c>
      <c r="D2318" s="209" t="s">
        <v>463</v>
      </c>
    </row>
    <row r="2319" spans="1:4">
      <c r="A2319" s="209" t="s">
        <v>3865</v>
      </c>
      <c r="B2319" s="209">
        <v>533012</v>
      </c>
      <c r="C2319" s="209" t="s">
        <v>3866</v>
      </c>
      <c r="D2319" s="209" t="s">
        <v>532</v>
      </c>
    </row>
    <row r="2320" spans="1:4">
      <c r="A2320" s="209" t="s">
        <v>3867</v>
      </c>
      <c r="B2320" s="209">
        <v>540005</v>
      </c>
      <c r="C2320" s="209" t="s">
        <v>3868</v>
      </c>
      <c r="D2320" s="209" t="s">
        <v>432</v>
      </c>
    </row>
    <row r="2321" spans="1:4">
      <c r="A2321" s="209" t="s">
        <v>3869</v>
      </c>
      <c r="B2321" s="209">
        <v>500510</v>
      </c>
      <c r="C2321" s="209" t="s">
        <v>3870</v>
      </c>
      <c r="D2321" s="209" t="s">
        <v>844</v>
      </c>
    </row>
    <row r="2322" spans="1:4">
      <c r="A2322" s="209" t="s">
        <v>3871</v>
      </c>
      <c r="B2322" s="209">
        <v>540702</v>
      </c>
      <c r="C2322" s="209" t="s">
        <v>3872</v>
      </c>
      <c r="D2322" s="209" t="s">
        <v>635</v>
      </c>
    </row>
    <row r="2323" spans="1:4">
      <c r="A2323" s="209" t="s">
        <v>3873</v>
      </c>
      <c r="B2323" s="209">
        <v>531164</v>
      </c>
      <c r="C2323" s="209" t="s">
        <v>446</v>
      </c>
      <c r="D2323" s="209" t="s">
        <v>560</v>
      </c>
    </row>
    <row r="2324" spans="1:4">
      <c r="A2324" s="209" t="s">
        <v>3874</v>
      </c>
      <c r="B2324" s="209">
        <v>539909</v>
      </c>
      <c r="C2324" s="209" t="s">
        <v>446</v>
      </c>
      <c r="D2324" s="209" t="s">
        <v>463</v>
      </c>
    </row>
    <row r="2325" spans="1:4">
      <c r="A2325" s="209" t="s">
        <v>3875</v>
      </c>
      <c r="B2325" s="209" t="s">
        <v>446</v>
      </c>
      <c r="C2325" s="209" t="s">
        <v>3876</v>
      </c>
      <c r="D2325" s="209" t="s">
        <v>457</v>
      </c>
    </row>
    <row r="2326" spans="1:4">
      <c r="A2326" s="209" t="s">
        <v>3877</v>
      </c>
      <c r="B2326" s="209">
        <v>540222</v>
      </c>
      <c r="C2326" s="209" t="s">
        <v>3878</v>
      </c>
      <c r="D2326" s="209" t="s">
        <v>484</v>
      </c>
    </row>
    <row r="2327" spans="1:4">
      <c r="A2327" s="209" t="s">
        <v>3879</v>
      </c>
      <c r="B2327" s="209">
        <v>532829</v>
      </c>
      <c r="C2327" s="209" t="s">
        <v>446</v>
      </c>
      <c r="D2327" s="209" t="s">
        <v>872</v>
      </c>
    </row>
    <row r="2328" spans="1:4">
      <c r="A2328" s="209" t="s">
        <v>3880</v>
      </c>
      <c r="B2328" s="209" t="s">
        <v>446</v>
      </c>
      <c r="C2328" s="209" t="s">
        <v>3881</v>
      </c>
      <c r="D2328" s="209" t="s">
        <v>457</v>
      </c>
    </row>
    <row r="2329" spans="1:4">
      <c r="A2329" s="209" t="s">
        <v>3882</v>
      </c>
      <c r="B2329" s="209">
        <v>531288</v>
      </c>
      <c r="C2329" s="209" t="s">
        <v>446</v>
      </c>
      <c r="D2329" s="209" t="s">
        <v>463</v>
      </c>
    </row>
    <row r="2330" spans="1:4">
      <c r="A2330" s="209" t="s">
        <v>3883</v>
      </c>
      <c r="B2330" s="209">
        <v>540360</v>
      </c>
      <c r="C2330" s="209" t="s">
        <v>446</v>
      </c>
      <c r="D2330" s="209" t="s">
        <v>429</v>
      </c>
    </row>
    <row r="2331" spans="1:4">
      <c r="A2331" s="209" t="s">
        <v>3884</v>
      </c>
      <c r="B2331" s="209">
        <v>508306</v>
      </c>
      <c r="C2331" s="209" t="s">
        <v>446</v>
      </c>
      <c r="D2331" s="209" t="s">
        <v>853</v>
      </c>
    </row>
    <row r="2332" spans="1:4">
      <c r="A2332" s="209" t="s">
        <v>3885</v>
      </c>
      <c r="B2332" s="209">
        <v>517415</v>
      </c>
      <c r="C2332" s="209" t="s">
        <v>446</v>
      </c>
      <c r="D2332" s="209" t="s">
        <v>776</v>
      </c>
    </row>
    <row r="2333" spans="1:4">
      <c r="A2333" s="209" t="s">
        <v>3886</v>
      </c>
      <c r="B2333" s="209">
        <v>517518</v>
      </c>
      <c r="C2333" s="209" t="s">
        <v>3887</v>
      </c>
      <c r="D2333" s="209" t="s">
        <v>454</v>
      </c>
    </row>
    <row r="2334" spans="1:4">
      <c r="A2334" s="209" t="s">
        <v>3888</v>
      </c>
      <c r="B2334" s="209">
        <v>509046</v>
      </c>
      <c r="C2334" s="209" t="s">
        <v>446</v>
      </c>
      <c r="D2334" s="209" t="s">
        <v>867</v>
      </c>
    </row>
    <row r="2335" spans="1:4">
      <c r="A2335" s="209" t="s">
        <v>3889</v>
      </c>
      <c r="B2335" s="209">
        <v>780021</v>
      </c>
      <c r="C2335" s="209" t="s">
        <v>446</v>
      </c>
      <c r="D2335" s="209" t="s">
        <v>537</v>
      </c>
    </row>
    <row r="2336" spans="1:4">
      <c r="A2336" s="209" t="s">
        <v>3890</v>
      </c>
      <c r="B2336" s="209">
        <v>541233</v>
      </c>
      <c r="C2336" s="209" t="s">
        <v>3891</v>
      </c>
      <c r="D2336" s="209" t="s">
        <v>647</v>
      </c>
    </row>
    <row r="2337" spans="1:4">
      <c r="A2337" s="209" t="s">
        <v>3892</v>
      </c>
      <c r="B2337" s="209">
        <v>533602</v>
      </c>
      <c r="C2337" s="209" t="s">
        <v>446</v>
      </c>
      <c r="D2337" s="209" t="s">
        <v>466</v>
      </c>
    </row>
    <row r="2338" spans="1:4">
      <c r="A2338" s="209" t="s">
        <v>3893</v>
      </c>
      <c r="B2338" s="209">
        <v>541196</v>
      </c>
      <c r="C2338" s="209" t="s">
        <v>446</v>
      </c>
      <c r="D2338" s="209" t="s">
        <v>530</v>
      </c>
    </row>
    <row r="2339" spans="1:4">
      <c r="A2339" s="209" t="s">
        <v>3894</v>
      </c>
      <c r="B2339" s="209" t="s">
        <v>446</v>
      </c>
      <c r="C2339" s="209" t="s">
        <v>3895</v>
      </c>
      <c r="D2339" s="209" t="s">
        <v>457</v>
      </c>
    </row>
    <row r="2340" spans="1:4">
      <c r="A2340" s="209" t="s">
        <v>3896</v>
      </c>
      <c r="B2340" s="209" t="s">
        <v>446</v>
      </c>
      <c r="C2340" s="209" t="s">
        <v>3895</v>
      </c>
      <c r="D2340" s="209" t="s">
        <v>457</v>
      </c>
    </row>
    <row r="2341" spans="1:4">
      <c r="A2341" s="209" t="s">
        <v>3897</v>
      </c>
      <c r="B2341" s="209">
        <v>500250</v>
      </c>
      <c r="C2341" s="209" t="s">
        <v>3898</v>
      </c>
      <c r="D2341" s="209" t="s">
        <v>801</v>
      </c>
    </row>
    <row r="2342" spans="1:4">
      <c r="A2342" s="209" t="s">
        <v>3899</v>
      </c>
      <c r="B2342" s="209">
        <v>533007</v>
      </c>
      <c r="C2342" s="209" t="s">
        <v>3900</v>
      </c>
      <c r="D2342" s="209" t="s">
        <v>1365</v>
      </c>
    </row>
    <row r="2343" spans="1:4">
      <c r="A2343" s="209" t="s">
        <v>3901</v>
      </c>
      <c r="B2343" s="209" t="s">
        <v>446</v>
      </c>
      <c r="C2343" s="209" t="s">
        <v>3902</v>
      </c>
      <c r="D2343" s="209" t="s">
        <v>457</v>
      </c>
    </row>
    <row r="2344" spans="1:4">
      <c r="A2344" s="209" t="s">
        <v>3903</v>
      </c>
      <c r="B2344" s="209">
        <v>526596</v>
      </c>
      <c r="C2344" s="209" t="s">
        <v>3904</v>
      </c>
      <c r="D2344" s="209" t="s">
        <v>872</v>
      </c>
    </row>
    <row r="2345" spans="1:4">
      <c r="A2345" s="209" t="s">
        <v>3905</v>
      </c>
      <c r="B2345" s="209">
        <v>511593</v>
      </c>
      <c r="C2345" s="209" t="s">
        <v>446</v>
      </c>
      <c r="D2345" s="209" t="s">
        <v>463</v>
      </c>
    </row>
    <row r="2346" spans="1:4">
      <c r="A2346" s="209" t="s">
        <v>3906</v>
      </c>
      <c r="B2346" s="209">
        <v>531027</v>
      </c>
      <c r="C2346" s="209" t="s">
        <v>446</v>
      </c>
      <c r="D2346" s="209" t="s">
        <v>429</v>
      </c>
    </row>
    <row r="2347" spans="1:4">
      <c r="A2347" s="209" t="s">
        <v>3907</v>
      </c>
      <c r="B2347" s="209">
        <v>500253</v>
      </c>
      <c r="C2347" s="209" t="s">
        <v>3908</v>
      </c>
      <c r="D2347" s="209" t="s">
        <v>504</v>
      </c>
    </row>
    <row r="2348" spans="1:4">
      <c r="A2348" s="209" t="s">
        <v>3909</v>
      </c>
      <c r="B2348" s="209">
        <v>539927</v>
      </c>
      <c r="C2348" s="209" t="s">
        <v>446</v>
      </c>
      <c r="D2348" s="209" t="s">
        <v>530</v>
      </c>
    </row>
    <row r="2349" spans="1:4">
      <c r="A2349" s="209" t="s">
        <v>3910</v>
      </c>
      <c r="B2349" s="209">
        <v>507759</v>
      </c>
      <c r="C2349" s="209" t="s">
        <v>446</v>
      </c>
      <c r="D2349" s="209" t="s">
        <v>494</v>
      </c>
    </row>
    <row r="2350" spans="1:4">
      <c r="A2350" s="209" t="s">
        <v>3911</v>
      </c>
      <c r="B2350" s="209">
        <v>517463</v>
      </c>
      <c r="C2350" s="209" t="s">
        <v>3912</v>
      </c>
      <c r="D2350" s="209" t="s">
        <v>988</v>
      </c>
    </row>
    <row r="2351" spans="1:4">
      <c r="A2351" s="209" t="s">
        <v>3913</v>
      </c>
      <c r="B2351" s="209">
        <v>531241</v>
      </c>
      <c r="C2351" s="209" t="s">
        <v>3914</v>
      </c>
      <c r="D2351" s="209" t="s">
        <v>992</v>
      </c>
    </row>
    <row r="2352" spans="1:4">
      <c r="A2352" s="209" t="s">
        <v>3915</v>
      </c>
      <c r="B2352" s="209">
        <v>531633</v>
      </c>
      <c r="C2352" s="209" t="s">
        <v>3916</v>
      </c>
      <c r="D2352" s="209" t="s">
        <v>484</v>
      </c>
    </row>
    <row r="2353" spans="1:4">
      <c r="A2353" s="209" t="s">
        <v>3917</v>
      </c>
      <c r="B2353" s="209">
        <v>523457</v>
      </c>
      <c r="C2353" s="209" t="s">
        <v>3918</v>
      </c>
      <c r="D2353" s="209" t="s">
        <v>1481</v>
      </c>
    </row>
    <row r="2354" spans="1:4">
      <c r="A2354" s="209" t="s">
        <v>3919</v>
      </c>
      <c r="B2354" s="209">
        <v>523457</v>
      </c>
      <c r="C2354" s="209" t="s">
        <v>3920</v>
      </c>
      <c r="D2354" s="209" t="s">
        <v>1481</v>
      </c>
    </row>
    <row r="2355" spans="1:4">
      <c r="A2355" s="209" t="s">
        <v>3921</v>
      </c>
      <c r="B2355" s="209">
        <v>524748</v>
      </c>
      <c r="C2355" s="209" t="s">
        <v>446</v>
      </c>
      <c r="D2355" s="209" t="s">
        <v>494</v>
      </c>
    </row>
    <row r="2356" spans="1:4">
      <c r="A2356" s="209" t="s">
        <v>3922</v>
      </c>
      <c r="B2356" s="209">
        <v>526604</v>
      </c>
      <c r="C2356" s="209" t="s">
        <v>446</v>
      </c>
      <c r="D2356" s="209" t="s">
        <v>454</v>
      </c>
    </row>
    <row r="2357" spans="1:4">
      <c r="A2357" s="209" t="s">
        <v>3923</v>
      </c>
      <c r="B2357" s="209">
        <v>507912</v>
      </c>
      <c r="C2357" s="209" t="s">
        <v>446</v>
      </c>
      <c r="D2357" s="209" t="s">
        <v>429</v>
      </c>
    </row>
    <row r="2358" spans="1:4">
      <c r="A2358" s="209" t="s">
        <v>3924</v>
      </c>
      <c r="B2358" s="209">
        <v>540192</v>
      </c>
      <c r="C2358" s="209" t="s">
        <v>446</v>
      </c>
      <c r="D2358" s="209" t="s">
        <v>429</v>
      </c>
    </row>
    <row r="2359" spans="1:4">
      <c r="A2359" s="209" t="s">
        <v>3925</v>
      </c>
      <c r="B2359" s="209">
        <v>512455</v>
      </c>
      <c r="C2359" s="209" t="s">
        <v>446</v>
      </c>
      <c r="D2359" s="209" t="s">
        <v>478</v>
      </c>
    </row>
    <row r="2360" spans="1:4">
      <c r="A2360" s="209" t="s">
        <v>3926</v>
      </c>
      <c r="B2360" s="209">
        <v>539992</v>
      </c>
      <c r="C2360" s="209" t="s">
        <v>3927</v>
      </c>
      <c r="D2360" s="209" t="s">
        <v>454</v>
      </c>
    </row>
    <row r="2361" spans="1:4">
      <c r="A2361" s="209" t="s">
        <v>3928</v>
      </c>
      <c r="B2361" s="209">
        <v>590082</v>
      </c>
      <c r="C2361" s="209" t="s">
        <v>446</v>
      </c>
      <c r="D2361" s="209" t="s">
        <v>429</v>
      </c>
    </row>
    <row r="2362" spans="1:4">
      <c r="A2362" s="209" t="s">
        <v>3929</v>
      </c>
      <c r="B2362" s="209">
        <v>532740</v>
      </c>
      <c r="C2362" s="209" t="s">
        <v>3930</v>
      </c>
      <c r="D2362" s="209" t="s">
        <v>454</v>
      </c>
    </row>
    <row r="2363" spans="1:4">
      <c r="A2363" s="209" t="s">
        <v>3931</v>
      </c>
      <c r="B2363" s="209">
        <v>526568</v>
      </c>
      <c r="C2363" s="209" t="s">
        <v>446</v>
      </c>
      <c r="D2363" s="209" t="s">
        <v>853</v>
      </c>
    </row>
    <row r="2364" spans="1:4">
      <c r="A2364" s="209" t="s">
        <v>3932</v>
      </c>
      <c r="B2364" s="209">
        <v>534422</v>
      </c>
      <c r="C2364" s="209" t="s">
        <v>446</v>
      </c>
      <c r="D2364" s="209" t="s">
        <v>916</v>
      </c>
    </row>
    <row r="2365" spans="1:4">
      <c r="A2365" s="209" t="s">
        <v>3933</v>
      </c>
      <c r="B2365" s="209">
        <v>500284</v>
      </c>
      <c r="C2365" s="209" t="s">
        <v>446</v>
      </c>
      <c r="D2365" s="209" t="s">
        <v>494</v>
      </c>
    </row>
    <row r="2366" spans="1:4">
      <c r="A2366" s="209" t="s">
        <v>3934</v>
      </c>
      <c r="B2366" s="209">
        <v>530065</v>
      </c>
      <c r="C2366" s="209" t="s">
        <v>446</v>
      </c>
      <c r="D2366" s="209" t="s">
        <v>647</v>
      </c>
    </row>
    <row r="2367" spans="1:4">
      <c r="A2367" s="209" t="s">
        <v>3935</v>
      </c>
      <c r="B2367" s="209">
        <v>540952</v>
      </c>
      <c r="C2367" s="209" t="s">
        <v>446</v>
      </c>
      <c r="D2367" s="209" t="s">
        <v>560</v>
      </c>
    </row>
    <row r="2368" spans="1:4">
      <c r="A2368" s="209" t="s">
        <v>3936</v>
      </c>
      <c r="B2368" s="209">
        <v>523475</v>
      </c>
      <c r="C2368" s="209" t="s">
        <v>446</v>
      </c>
      <c r="D2368" s="209" t="s">
        <v>506</v>
      </c>
    </row>
    <row r="2369" spans="1:4">
      <c r="A2369" s="209" t="s">
        <v>3937</v>
      </c>
      <c r="B2369" s="209">
        <v>532998</v>
      </c>
      <c r="C2369" s="209" t="s">
        <v>3938</v>
      </c>
      <c r="D2369" s="209" t="s">
        <v>916</v>
      </c>
    </row>
    <row r="2370" spans="1:4">
      <c r="A2370" s="209" t="s">
        <v>3939</v>
      </c>
      <c r="B2370" s="209">
        <v>533343</v>
      </c>
      <c r="C2370" s="209" t="s">
        <v>3940</v>
      </c>
      <c r="D2370" s="209" t="s">
        <v>560</v>
      </c>
    </row>
    <row r="2371" spans="1:4">
      <c r="A2371" s="209" t="s">
        <v>3941</v>
      </c>
      <c r="B2371" s="209">
        <v>539227</v>
      </c>
      <c r="C2371" s="209" t="s">
        <v>446</v>
      </c>
      <c r="D2371" s="209" t="s">
        <v>454</v>
      </c>
    </row>
    <row r="2372" spans="1:4">
      <c r="A2372" s="209" t="s">
        <v>3942</v>
      </c>
      <c r="B2372" s="209">
        <v>514036</v>
      </c>
      <c r="C2372" s="209" t="s">
        <v>446</v>
      </c>
      <c r="D2372" s="209" t="s">
        <v>461</v>
      </c>
    </row>
    <row r="2373" spans="1:4">
      <c r="A2373" s="209" t="s">
        <v>3943</v>
      </c>
      <c r="B2373" s="209">
        <v>532783</v>
      </c>
      <c r="C2373" s="209" t="s">
        <v>3944</v>
      </c>
      <c r="D2373" s="209" t="s">
        <v>506</v>
      </c>
    </row>
    <row r="2374" spans="1:4">
      <c r="A2374" s="209" t="s">
        <v>3945</v>
      </c>
      <c r="B2374" s="209">
        <v>526179</v>
      </c>
      <c r="C2374" s="209" t="s">
        <v>446</v>
      </c>
      <c r="D2374" s="209" t="s">
        <v>683</v>
      </c>
    </row>
    <row r="2375" spans="1:4">
      <c r="A2375" s="209" t="s">
        <v>3946</v>
      </c>
      <c r="B2375" s="209">
        <v>512048</v>
      </c>
      <c r="C2375" s="209" t="s">
        <v>446</v>
      </c>
      <c r="D2375" s="209" t="s">
        <v>532</v>
      </c>
    </row>
    <row r="2376" spans="1:4">
      <c r="A2376" s="209" t="s">
        <v>3947</v>
      </c>
      <c r="B2376" s="209">
        <v>532796</v>
      </c>
      <c r="C2376" s="209" t="s">
        <v>3948</v>
      </c>
      <c r="D2376" s="209" t="s">
        <v>801</v>
      </c>
    </row>
    <row r="2377" spans="1:4">
      <c r="A2377" s="209" t="s">
        <v>3949</v>
      </c>
      <c r="B2377" s="209">
        <v>517206</v>
      </c>
      <c r="C2377" s="209" t="s">
        <v>3950</v>
      </c>
      <c r="D2377" s="209" t="s">
        <v>801</v>
      </c>
    </row>
    <row r="2378" spans="1:4">
      <c r="A2378" s="209" t="s">
        <v>3951</v>
      </c>
      <c r="B2378" s="209">
        <v>500257</v>
      </c>
      <c r="C2378" s="209" t="s">
        <v>3952</v>
      </c>
      <c r="D2378" s="209" t="s">
        <v>484</v>
      </c>
    </row>
    <row r="2379" spans="1:4">
      <c r="A2379" s="209" t="s">
        <v>3953</v>
      </c>
      <c r="B2379" s="209">
        <v>539542</v>
      </c>
      <c r="C2379" s="209" t="s">
        <v>3954</v>
      </c>
      <c r="D2379" s="209" t="s">
        <v>560</v>
      </c>
    </row>
    <row r="2380" spans="1:4">
      <c r="A2380" s="209" t="s">
        <v>3955</v>
      </c>
      <c r="B2380" s="209">
        <v>531402</v>
      </c>
      <c r="C2380" s="209" t="s">
        <v>446</v>
      </c>
      <c r="D2380" s="209" t="s">
        <v>468</v>
      </c>
    </row>
    <row r="2381" spans="1:4">
      <c r="A2381" s="209" t="s">
        <v>3956</v>
      </c>
      <c r="B2381" s="209">
        <v>500259</v>
      </c>
      <c r="C2381" s="209" t="s">
        <v>3957</v>
      </c>
      <c r="D2381" s="209" t="s">
        <v>484</v>
      </c>
    </row>
    <row r="2382" spans="1:4">
      <c r="A2382" s="209" t="s">
        <v>3958</v>
      </c>
      <c r="B2382" s="209">
        <v>530689</v>
      </c>
      <c r="C2382" s="209" t="s">
        <v>446</v>
      </c>
      <c r="D2382" s="209" t="s">
        <v>628</v>
      </c>
    </row>
    <row r="2383" spans="1:4">
      <c r="A2383" s="209" t="s">
        <v>3959</v>
      </c>
      <c r="B2383" s="209">
        <v>505320</v>
      </c>
      <c r="C2383" s="209" t="s">
        <v>446</v>
      </c>
      <c r="D2383" s="209" t="s">
        <v>454</v>
      </c>
    </row>
    <row r="2384" spans="1:4">
      <c r="A2384" s="209" t="s">
        <v>3960</v>
      </c>
      <c r="B2384" s="209">
        <v>534532</v>
      </c>
      <c r="C2384" s="209" t="s">
        <v>3961</v>
      </c>
      <c r="D2384" s="209" t="s">
        <v>560</v>
      </c>
    </row>
    <row r="2385" spans="1:4">
      <c r="A2385" s="209" t="s">
        <v>3962</v>
      </c>
      <c r="B2385" s="209">
        <v>526935</v>
      </c>
      <c r="C2385" s="209" t="s">
        <v>446</v>
      </c>
      <c r="D2385" s="209" t="s">
        <v>429</v>
      </c>
    </row>
    <row r="2386" spans="1:4">
      <c r="A2386" s="209" t="s">
        <v>3963</v>
      </c>
      <c r="B2386" s="209">
        <v>538890</v>
      </c>
      <c r="C2386" s="209" t="s">
        <v>446</v>
      </c>
      <c r="D2386" s="209" t="s">
        <v>461</v>
      </c>
    </row>
    <row r="2387" spans="1:4">
      <c r="A2387" s="209" t="s">
        <v>3964</v>
      </c>
      <c r="B2387" s="209">
        <v>538890</v>
      </c>
      <c r="C2387" s="209" t="s">
        <v>446</v>
      </c>
      <c r="D2387" s="209" t="s">
        <v>461</v>
      </c>
    </row>
    <row r="2388" spans="1:4">
      <c r="A2388" s="209" t="s">
        <v>3965</v>
      </c>
      <c r="B2388" s="209" t="s">
        <v>446</v>
      </c>
      <c r="C2388" s="209" t="s">
        <v>3966</v>
      </c>
      <c r="D2388" s="209" t="s">
        <v>457</v>
      </c>
    </row>
    <row r="2389" spans="1:4">
      <c r="A2389" s="209" t="s">
        <v>3967</v>
      </c>
      <c r="B2389" s="209">
        <v>506543</v>
      </c>
      <c r="C2389" s="209" t="s">
        <v>446</v>
      </c>
      <c r="D2389" s="209" t="s">
        <v>954</v>
      </c>
    </row>
    <row r="2390" spans="1:4">
      <c r="A2390" s="209" t="s">
        <v>3968</v>
      </c>
      <c r="B2390" s="209">
        <v>532906</v>
      </c>
      <c r="C2390" s="209" t="s">
        <v>3969</v>
      </c>
      <c r="D2390" s="209" t="s">
        <v>844</v>
      </c>
    </row>
    <row r="2391" spans="1:4">
      <c r="A2391" s="209" t="s">
        <v>3970</v>
      </c>
      <c r="B2391" s="209">
        <v>507836</v>
      </c>
      <c r="C2391" s="209" t="s">
        <v>446</v>
      </c>
      <c r="D2391" s="209" t="s">
        <v>647</v>
      </c>
    </row>
    <row r="2392" spans="1:4">
      <c r="A2392" s="209" t="s">
        <v>3971</v>
      </c>
      <c r="B2392" s="209">
        <v>507836</v>
      </c>
      <c r="C2392" s="209" t="s">
        <v>446</v>
      </c>
      <c r="D2392" s="209" t="s">
        <v>647</v>
      </c>
    </row>
    <row r="2393" spans="1:4">
      <c r="A2393" s="209" t="s">
        <v>3972</v>
      </c>
      <c r="B2393" s="209">
        <v>541973</v>
      </c>
      <c r="C2393" s="209" t="s">
        <v>446</v>
      </c>
      <c r="D2393" s="209" t="s">
        <v>647</v>
      </c>
    </row>
    <row r="2394" spans="1:4">
      <c r="A2394" s="209" t="s">
        <v>3973</v>
      </c>
      <c r="B2394" s="209">
        <v>523248</v>
      </c>
      <c r="C2394" s="209" t="s">
        <v>446</v>
      </c>
      <c r="D2394" s="209" t="s">
        <v>566</v>
      </c>
    </row>
    <row r="2395" spans="1:4">
      <c r="A2395" s="209" t="s">
        <v>3974</v>
      </c>
      <c r="B2395" s="209">
        <v>501471</v>
      </c>
      <c r="C2395" s="209" t="s">
        <v>446</v>
      </c>
      <c r="D2395" s="209" t="s">
        <v>468</v>
      </c>
    </row>
    <row r="2396" spans="1:4">
      <c r="A2396" s="209" t="s">
        <v>3975</v>
      </c>
      <c r="B2396" s="209" t="s">
        <v>446</v>
      </c>
      <c r="C2396" s="209" t="s">
        <v>3976</v>
      </c>
      <c r="D2396" s="209" t="s">
        <v>457</v>
      </c>
    </row>
    <row r="2397" spans="1:4">
      <c r="A2397" s="209" t="s">
        <v>3977</v>
      </c>
      <c r="B2397" s="209">
        <v>512600</v>
      </c>
      <c r="C2397" s="209" t="s">
        <v>446</v>
      </c>
      <c r="D2397" s="209" t="s">
        <v>468</v>
      </c>
    </row>
    <row r="2398" spans="1:4">
      <c r="A2398" s="209" t="s">
        <v>3978</v>
      </c>
      <c r="B2398" s="209" t="s">
        <v>446</v>
      </c>
      <c r="C2398" s="209" t="s">
        <v>3979</v>
      </c>
      <c r="D2398" s="209" t="s">
        <v>457</v>
      </c>
    </row>
    <row r="2399" spans="1:4">
      <c r="A2399" s="209" t="s">
        <v>3980</v>
      </c>
      <c r="B2399" s="209">
        <v>539894</v>
      </c>
      <c r="C2399" s="209" t="s">
        <v>446</v>
      </c>
      <c r="D2399" s="209" t="s">
        <v>844</v>
      </c>
    </row>
    <row r="2400" spans="1:4">
      <c r="A2400" s="209" t="s">
        <v>3981</v>
      </c>
      <c r="B2400" s="209">
        <v>515093</v>
      </c>
      <c r="C2400" s="209" t="s">
        <v>3982</v>
      </c>
      <c r="D2400" s="209" t="s">
        <v>974</v>
      </c>
    </row>
    <row r="2401" spans="1:4">
      <c r="A2401" s="209" t="s">
        <v>3983</v>
      </c>
      <c r="B2401" s="209">
        <v>780009</v>
      </c>
      <c r="C2401" s="209" t="s">
        <v>446</v>
      </c>
      <c r="D2401" s="209" t="s">
        <v>537</v>
      </c>
    </row>
    <row r="2402" spans="1:4">
      <c r="A2402" s="209" t="s">
        <v>3984</v>
      </c>
      <c r="B2402" s="209">
        <v>531497</v>
      </c>
      <c r="C2402" s="209" t="s">
        <v>3985</v>
      </c>
      <c r="D2402" s="209" t="s">
        <v>844</v>
      </c>
    </row>
    <row r="2403" spans="1:4">
      <c r="A2403" s="209" t="s">
        <v>3986</v>
      </c>
      <c r="B2403" s="209">
        <v>519279</v>
      </c>
      <c r="C2403" s="209" t="s">
        <v>446</v>
      </c>
      <c r="D2403" s="209" t="s">
        <v>644</v>
      </c>
    </row>
    <row r="2404" spans="1:4">
      <c r="A2404" s="209" t="s">
        <v>3987</v>
      </c>
      <c r="B2404" s="209">
        <v>515059</v>
      </c>
      <c r="C2404" s="209" t="s">
        <v>446</v>
      </c>
      <c r="D2404" s="209" t="s">
        <v>695</v>
      </c>
    </row>
    <row r="2405" spans="1:4">
      <c r="A2405" s="209" t="s">
        <v>3988</v>
      </c>
      <c r="B2405" s="209">
        <v>511000</v>
      </c>
      <c r="C2405" s="209" t="s">
        <v>446</v>
      </c>
      <c r="D2405" s="209" t="s">
        <v>463</v>
      </c>
    </row>
    <row r="2406" spans="1:4">
      <c r="A2406" s="209" t="s">
        <v>3989</v>
      </c>
      <c r="B2406" s="209">
        <v>531910</v>
      </c>
      <c r="C2406" s="209" t="s">
        <v>446</v>
      </c>
      <c r="D2406" s="209" t="s">
        <v>484</v>
      </c>
    </row>
    <row r="2407" spans="1:4">
      <c r="A2407" s="209" t="s">
        <v>3990</v>
      </c>
      <c r="B2407" s="209" t="s">
        <v>446</v>
      </c>
      <c r="C2407" s="209" t="s">
        <v>3991</v>
      </c>
      <c r="D2407" s="209" t="s">
        <v>457</v>
      </c>
    </row>
    <row r="2408" spans="1:4">
      <c r="A2408" s="209" t="s">
        <v>3992</v>
      </c>
      <c r="B2408" s="209" t="s">
        <v>446</v>
      </c>
      <c r="C2408" s="209" t="s">
        <v>3993</v>
      </c>
      <c r="D2408" s="209" t="s">
        <v>457</v>
      </c>
    </row>
    <row r="2409" spans="1:4">
      <c r="A2409" s="209" t="s">
        <v>3994</v>
      </c>
      <c r="B2409" s="209">
        <v>590134</v>
      </c>
      <c r="C2409" s="209" t="s">
        <v>3995</v>
      </c>
      <c r="D2409" s="209" t="s">
        <v>954</v>
      </c>
    </row>
    <row r="2410" spans="1:4">
      <c r="A2410" s="209" t="s">
        <v>3996</v>
      </c>
      <c r="B2410" s="209">
        <v>538401</v>
      </c>
      <c r="C2410" s="209" t="s">
        <v>446</v>
      </c>
      <c r="D2410" s="209" t="s">
        <v>988</v>
      </c>
    </row>
    <row r="2411" spans="1:4">
      <c r="A2411" s="209" t="s">
        <v>3997</v>
      </c>
      <c r="B2411" s="209">
        <v>500264</v>
      </c>
      <c r="C2411" s="209" t="s">
        <v>446</v>
      </c>
      <c r="D2411" s="209" t="s">
        <v>461</v>
      </c>
    </row>
    <row r="2412" spans="1:4">
      <c r="A2412" s="209" t="s">
        <v>3998</v>
      </c>
      <c r="B2412" s="209">
        <v>540650</v>
      </c>
      <c r="C2412" s="209" t="s">
        <v>3999</v>
      </c>
      <c r="D2412" s="209" t="s">
        <v>1144</v>
      </c>
    </row>
    <row r="2413" spans="1:4">
      <c r="A2413" s="209" t="s">
        <v>4000</v>
      </c>
      <c r="B2413" s="209">
        <v>524000</v>
      </c>
      <c r="C2413" s="209" t="s">
        <v>4001</v>
      </c>
      <c r="D2413" s="209" t="s">
        <v>463</v>
      </c>
    </row>
    <row r="2414" spans="1:4">
      <c r="A2414" s="209" t="s">
        <v>4002</v>
      </c>
      <c r="B2414" s="209">
        <v>517449</v>
      </c>
      <c r="C2414" s="209" t="s">
        <v>446</v>
      </c>
      <c r="D2414" s="209" t="s">
        <v>1365</v>
      </c>
    </row>
    <row r="2415" spans="1:4">
      <c r="A2415" s="209" t="s">
        <v>4003</v>
      </c>
      <c r="B2415" s="209">
        <v>512377</v>
      </c>
      <c r="C2415" s="209" t="s">
        <v>446</v>
      </c>
      <c r="D2415" s="209" t="s">
        <v>867</v>
      </c>
    </row>
    <row r="2416" spans="1:4">
      <c r="A2416" s="209" t="s">
        <v>4004</v>
      </c>
      <c r="B2416" s="209">
        <v>532896</v>
      </c>
      <c r="C2416" s="209" t="s">
        <v>4005</v>
      </c>
      <c r="D2416" s="209" t="s">
        <v>440</v>
      </c>
    </row>
    <row r="2417" spans="1:4">
      <c r="A2417" s="209" t="s">
        <v>4006</v>
      </c>
      <c r="B2417" s="209">
        <v>523384</v>
      </c>
      <c r="C2417" s="209" t="s">
        <v>4007</v>
      </c>
      <c r="D2417" s="209" t="s">
        <v>463</v>
      </c>
    </row>
    <row r="2418" spans="1:4">
      <c r="A2418" s="209" t="s">
        <v>4008</v>
      </c>
      <c r="B2418" s="209">
        <v>519612</v>
      </c>
      <c r="C2418" s="209" t="s">
        <v>446</v>
      </c>
      <c r="D2418" s="209" t="s">
        <v>506</v>
      </c>
    </row>
    <row r="2419" spans="1:4">
      <c r="A2419" s="209" t="s">
        <v>4009</v>
      </c>
      <c r="B2419" s="209">
        <v>514450</v>
      </c>
      <c r="C2419" s="209" t="s">
        <v>446</v>
      </c>
      <c r="D2419" s="209" t="s">
        <v>1365</v>
      </c>
    </row>
    <row r="2420" spans="1:4">
      <c r="A2420" s="209" t="s">
        <v>4010</v>
      </c>
      <c r="B2420" s="209">
        <v>513460</v>
      </c>
      <c r="C2420" s="209" t="s">
        <v>446</v>
      </c>
      <c r="D2420" s="209" t="s">
        <v>769</v>
      </c>
    </row>
    <row r="2421" spans="1:4">
      <c r="A2421" s="209" t="s">
        <v>4011</v>
      </c>
      <c r="B2421" s="209">
        <v>513554</v>
      </c>
      <c r="C2421" s="209" t="s">
        <v>4012</v>
      </c>
      <c r="D2421" s="209" t="s">
        <v>769</v>
      </c>
    </row>
    <row r="2422" spans="1:4">
      <c r="A2422" s="209" t="s">
        <v>4013</v>
      </c>
      <c r="B2422" s="209">
        <v>531515</v>
      </c>
      <c r="C2422" s="209" t="s">
        <v>446</v>
      </c>
      <c r="D2422" s="209" t="s">
        <v>468</v>
      </c>
    </row>
    <row r="2423" spans="1:4">
      <c r="A2423" s="209" t="s">
        <v>4014</v>
      </c>
      <c r="B2423" s="209">
        <v>539957</v>
      </c>
      <c r="C2423" s="209" t="s">
        <v>4015</v>
      </c>
      <c r="D2423" s="209" t="s">
        <v>471</v>
      </c>
    </row>
    <row r="2424" spans="1:4">
      <c r="A2424" s="209" t="s">
        <v>4016</v>
      </c>
      <c r="B2424" s="209">
        <v>500108</v>
      </c>
      <c r="C2424" s="209" t="s">
        <v>4017</v>
      </c>
      <c r="D2424" s="209" t="s">
        <v>1389</v>
      </c>
    </row>
    <row r="2425" spans="1:4">
      <c r="A2425" s="209" t="s">
        <v>4018</v>
      </c>
      <c r="B2425" s="209">
        <v>530441</v>
      </c>
      <c r="C2425" s="209" t="s">
        <v>446</v>
      </c>
      <c r="D2425" s="209" t="s">
        <v>867</v>
      </c>
    </row>
    <row r="2426" spans="1:4">
      <c r="A2426" s="209" t="s">
        <v>4019</v>
      </c>
      <c r="B2426" s="209">
        <v>530441</v>
      </c>
      <c r="C2426" s="209" t="s">
        <v>446</v>
      </c>
      <c r="D2426" s="209" t="s">
        <v>867</v>
      </c>
    </row>
    <row r="2427" spans="1:4">
      <c r="A2427" s="209" t="s">
        <v>4020</v>
      </c>
      <c r="B2427" s="209">
        <v>505523</v>
      </c>
      <c r="C2427" s="209" t="s">
        <v>446</v>
      </c>
      <c r="D2427" s="209" t="s">
        <v>468</v>
      </c>
    </row>
    <row r="2428" spans="1:4">
      <c r="A2428" s="209" t="s">
        <v>4021</v>
      </c>
      <c r="B2428" s="209">
        <v>500266</v>
      </c>
      <c r="C2428" s="209" t="s">
        <v>4022</v>
      </c>
      <c r="D2428" s="209" t="s">
        <v>466</v>
      </c>
    </row>
    <row r="2429" spans="1:4">
      <c r="A2429" s="209" t="s">
        <v>4023</v>
      </c>
      <c r="B2429" s="209">
        <v>500265</v>
      </c>
      <c r="C2429" s="209" t="s">
        <v>4024</v>
      </c>
      <c r="D2429" s="209" t="s">
        <v>844</v>
      </c>
    </row>
    <row r="2430" spans="1:4">
      <c r="A2430" s="209" t="s">
        <v>4025</v>
      </c>
      <c r="B2430" s="209">
        <v>526795</v>
      </c>
      <c r="C2430" s="209" t="s">
        <v>446</v>
      </c>
      <c r="D2430" s="209" t="s">
        <v>518</v>
      </c>
    </row>
    <row r="2431" spans="1:4">
      <c r="A2431" s="209" t="s">
        <v>4026</v>
      </c>
      <c r="B2431" s="209">
        <v>512337</v>
      </c>
      <c r="C2431" s="209" t="s">
        <v>446</v>
      </c>
      <c r="D2431" s="209" t="s">
        <v>468</v>
      </c>
    </row>
    <row r="2432" spans="1:4">
      <c r="A2432" s="209" t="s">
        <v>4027</v>
      </c>
      <c r="B2432" s="209">
        <v>539383</v>
      </c>
      <c r="C2432" s="209" t="s">
        <v>446</v>
      </c>
      <c r="D2432" s="209" t="s">
        <v>432</v>
      </c>
    </row>
    <row r="2433" spans="1:4">
      <c r="A2433" s="209" t="s">
        <v>4028</v>
      </c>
      <c r="B2433" s="209">
        <v>531648</v>
      </c>
      <c r="C2433" s="209" t="s">
        <v>446</v>
      </c>
      <c r="D2433" s="209" t="s">
        <v>520</v>
      </c>
    </row>
    <row r="2434" spans="1:4">
      <c r="A2434" s="209" t="s">
        <v>4029</v>
      </c>
      <c r="B2434" s="209">
        <v>542677</v>
      </c>
      <c r="C2434" s="209" t="s">
        <v>4030</v>
      </c>
      <c r="D2434" s="209" t="s">
        <v>532</v>
      </c>
    </row>
    <row r="2435" spans="1:4">
      <c r="A2435" s="209" t="s">
        <v>4031</v>
      </c>
      <c r="B2435" s="209" t="s">
        <v>446</v>
      </c>
      <c r="C2435" s="209" t="s">
        <v>4032</v>
      </c>
      <c r="D2435" s="209" t="s">
        <v>457</v>
      </c>
    </row>
    <row r="2436" spans="1:4">
      <c r="A2436" s="209" t="s">
        <v>4033</v>
      </c>
      <c r="B2436" s="209" t="s">
        <v>446</v>
      </c>
      <c r="C2436" s="209" t="s">
        <v>4034</v>
      </c>
      <c r="D2436" s="209" t="s">
        <v>457</v>
      </c>
    </row>
    <row r="2437" spans="1:4">
      <c r="A2437" s="209" t="s">
        <v>4035</v>
      </c>
      <c r="B2437" s="209">
        <v>532720</v>
      </c>
      <c r="C2437" s="209" t="s">
        <v>4036</v>
      </c>
      <c r="D2437" s="209" t="s">
        <v>463</v>
      </c>
    </row>
    <row r="2438" spans="1:4">
      <c r="A2438" s="209" t="s">
        <v>4037</v>
      </c>
      <c r="B2438" s="209">
        <v>500520</v>
      </c>
      <c r="C2438" s="209" t="s">
        <v>4038</v>
      </c>
      <c r="D2438" s="209" t="s">
        <v>2374</v>
      </c>
    </row>
    <row r="2439" spans="1:4">
      <c r="A2439" s="209" t="s">
        <v>4039</v>
      </c>
      <c r="B2439" s="209">
        <v>532756</v>
      </c>
      <c r="C2439" s="209" t="s">
        <v>4040</v>
      </c>
      <c r="D2439" s="209" t="s">
        <v>1365</v>
      </c>
    </row>
    <row r="2440" spans="1:4">
      <c r="A2440" s="209" t="s">
        <v>4041</v>
      </c>
      <c r="B2440" s="209">
        <v>533088</v>
      </c>
      <c r="C2440" s="209" t="s">
        <v>4042</v>
      </c>
      <c r="D2440" s="209" t="s">
        <v>647</v>
      </c>
    </row>
    <row r="2441" spans="1:4">
      <c r="A2441" s="209" t="s">
        <v>4043</v>
      </c>
      <c r="B2441" s="209">
        <v>533088</v>
      </c>
      <c r="C2441" s="209" t="s">
        <v>4042</v>
      </c>
      <c r="D2441" s="209" t="s">
        <v>647</v>
      </c>
    </row>
    <row r="2442" spans="1:4">
      <c r="A2442" s="209" t="s">
        <v>4044</v>
      </c>
      <c r="B2442" s="209">
        <v>532313</v>
      </c>
      <c r="C2442" s="209" t="s">
        <v>4045</v>
      </c>
      <c r="D2442" s="209" t="s">
        <v>532</v>
      </c>
    </row>
    <row r="2443" spans="1:4">
      <c r="A2443" s="209" t="s">
        <v>4046</v>
      </c>
      <c r="B2443" s="209">
        <v>540768</v>
      </c>
      <c r="C2443" s="209" t="s">
        <v>4047</v>
      </c>
      <c r="D2443" s="209" t="s">
        <v>767</v>
      </c>
    </row>
    <row r="2444" spans="1:4">
      <c r="A2444" s="209" t="s">
        <v>4048</v>
      </c>
      <c r="B2444" s="209">
        <v>542503</v>
      </c>
      <c r="C2444" s="209" t="s">
        <v>4049</v>
      </c>
      <c r="D2444" s="209" t="s">
        <v>2422</v>
      </c>
    </row>
    <row r="2445" spans="1:4">
      <c r="A2445" s="209" t="s">
        <v>4050</v>
      </c>
      <c r="B2445" s="209">
        <v>590078</v>
      </c>
      <c r="C2445" s="209" t="s">
        <v>4051</v>
      </c>
      <c r="D2445" s="209" t="s">
        <v>478</v>
      </c>
    </row>
    <row r="2446" spans="1:4">
      <c r="A2446" s="209" t="s">
        <v>4052</v>
      </c>
      <c r="B2446" s="209">
        <v>513430</v>
      </c>
      <c r="C2446" s="209" t="s">
        <v>446</v>
      </c>
      <c r="D2446" s="209" t="s">
        <v>751</v>
      </c>
    </row>
    <row r="2447" spans="1:4">
      <c r="A2447" s="209" t="s">
        <v>4053</v>
      </c>
      <c r="B2447" s="209">
        <v>539289</v>
      </c>
      <c r="C2447" s="209" t="s">
        <v>4054</v>
      </c>
      <c r="D2447" s="209" t="s">
        <v>432</v>
      </c>
    </row>
    <row r="2448" spans="1:4">
      <c r="A2448" s="209" t="s">
        <v>4055</v>
      </c>
      <c r="B2448" s="209">
        <v>500267</v>
      </c>
      <c r="C2448" s="209" t="s">
        <v>446</v>
      </c>
      <c r="D2448" s="209" t="s">
        <v>1103</v>
      </c>
    </row>
    <row r="2449" spans="1:4">
      <c r="A2449" s="209" t="s">
        <v>4056</v>
      </c>
      <c r="B2449" s="209">
        <v>539229</v>
      </c>
      <c r="C2449" s="209" t="s">
        <v>446</v>
      </c>
      <c r="D2449" s="209" t="s">
        <v>435</v>
      </c>
    </row>
    <row r="2450" spans="1:4">
      <c r="A2450" s="209" t="s">
        <v>4057</v>
      </c>
      <c r="B2450" s="209">
        <v>506919</v>
      </c>
      <c r="C2450" s="209" t="s">
        <v>446</v>
      </c>
      <c r="D2450" s="209" t="s">
        <v>484</v>
      </c>
    </row>
    <row r="2451" spans="1:4">
      <c r="A2451" s="209" t="s">
        <v>4058</v>
      </c>
      <c r="B2451" s="209">
        <v>539400</v>
      </c>
      <c r="C2451" s="209" t="s">
        <v>446</v>
      </c>
      <c r="D2451" s="209" t="s">
        <v>560</v>
      </c>
    </row>
    <row r="2452" spans="1:4">
      <c r="A2452" s="209" t="s">
        <v>4059</v>
      </c>
      <c r="B2452" s="209">
        <v>539400</v>
      </c>
      <c r="C2452" s="209" t="s">
        <v>446</v>
      </c>
      <c r="D2452" s="209" t="s">
        <v>560</v>
      </c>
    </row>
    <row r="2453" spans="1:4">
      <c r="A2453" s="209" t="s">
        <v>4060</v>
      </c>
      <c r="B2453" s="209">
        <v>532728</v>
      </c>
      <c r="C2453" s="209" t="s">
        <v>4061</v>
      </c>
      <c r="D2453" s="209" t="s">
        <v>440</v>
      </c>
    </row>
    <row r="2454" spans="1:4">
      <c r="A2454" s="209" t="s">
        <v>4062</v>
      </c>
      <c r="B2454" s="209">
        <v>513269</v>
      </c>
      <c r="C2454" s="209" t="s">
        <v>4063</v>
      </c>
      <c r="D2454" s="209" t="s">
        <v>844</v>
      </c>
    </row>
    <row r="2455" spans="1:4">
      <c r="A2455" s="209" t="s">
        <v>4064</v>
      </c>
      <c r="B2455" s="209">
        <v>513269</v>
      </c>
      <c r="C2455" s="209" t="s">
        <v>4063</v>
      </c>
      <c r="D2455" s="209" t="s">
        <v>844</v>
      </c>
    </row>
    <row r="2456" spans="1:4">
      <c r="A2456" s="209" t="s">
        <v>4065</v>
      </c>
      <c r="B2456" s="209">
        <v>533169</v>
      </c>
      <c r="C2456" s="209" t="s">
        <v>4066</v>
      </c>
      <c r="D2456" s="209" t="s">
        <v>844</v>
      </c>
    </row>
    <row r="2457" spans="1:4">
      <c r="A2457" s="209" t="s">
        <v>4067</v>
      </c>
      <c r="B2457" s="209">
        <v>539045</v>
      </c>
      <c r="C2457" s="209" t="s">
        <v>4068</v>
      </c>
      <c r="D2457" s="209" t="s">
        <v>751</v>
      </c>
    </row>
    <row r="2458" spans="1:4">
      <c r="A2458" s="209" t="s">
        <v>4069</v>
      </c>
      <c r="B2458" s="209">
        <v>539046</v>
      </c>
      <c r="C2458" s="209" t="s">
        <v>4070</v>
      </c>
      <c r="D2458" s="209" t="s">
        <v>478</v>
      </c>
    </row>
    <row r="2459" spans="1:4">
      <c r="A2459" s="209" t="s">
        <v>4071</v>
      </c>
      <c r="B2459" s="209">
        <v>532932</v>
      </c>
      <c r="C2459" s="209" t="s">
        <v>4072</v>
      </c>
      <c r="D2459" s="209" t="s">
        <v>641</v>
      </c>
    </row>
    <row r="2460" spans="1:4">
      <c r="A2460" s="209" t="s">
        <v>4073</v>
      </c>
      <c r="B2460" s="209">
        <v>539044</v>
      </c>
      <c r="C2460" s="209" t="s">
        <v>4074</v>
      </c>
      <c r="D2460" s="209" t="s">
        <v>478</v>
      </c>
    </row>
    <row r="2461" spans="1:4">
      <c r="A2461" s="209" t="s">
        <v>4075</v>
      </c>
      <c r="B2461" s="209">
        <v>500268</v>
      </c>
      <c r="C2461" s="209" t="s">
        <v>4076</v>
      </c>
      <c r="D2461" s="209" t="s">
        <v>660</v>
      </c>
    </row>
    <row r="2462" spans="1:4">
      <c r="A2462" s="209" t="s">
        <v>4077</v>
      </c>
      <c r="B2462" s="209">
        <v>531213</v>
      </c>
      <c r="C2462" s="209" t="s">
        <v>4078</v>
      </c>
      <c r="D2462" s="209" t="s">
        <v>463</v>
      </c>
    </row>
    <row r="2463" spans="1:4">
      <c r="A2463" s="209" t="s">
        <v>4079</v>
      </c>
      <c r="B2463" s="209">
        <v>540402</v>
      </c>
      <c r="C2463" s="209" t="s">
        <v>446</v>
      </c>
      <c r="D2463" s="209" t="s">
        <v>532</v>
      </c>
    </row>
    <row r="2464" spans="1:4">
      <c r="A2464" s="209" t="s">
        <v>4080</v>
      </c>
      <c r="B2464" s="209" t="s">
        <v>446</v>
      </c>
      <c r="C2464" s="209" t="s">
        <v>4081</v>
      </c>
      <c r="D2464" s="209" t="s">
        <v>457</v>
      </c>
    </row>
    <row r="2465" spans="1:4">
      <c r="A2465" s="209" t="s">
        <v>4082</v>
      </c>
      <c r="B2465" s="209">
        <v>533204</v>
      </c>
      <c r="C2465" s="209" t="s">
        <v>4083</v>
      </c>
      <c r="D2465" s="209" t="s">
        <v>461</v>
      </c>
    </row>
    <row r="2466" spans="1:4">
      <c r="A2466" s="209" t="s">
        <v>4084</v>
      </c>
      <c r="B2466" s="209">
        <v>505850</v>
      </c>
      <c r="C2466" s="209" t="s">
        <v>4085</v>
      </c>
      <c r="D2466" s="209" t="s">
        <v>463</v>
      </c>
    </row>
    <row r="2467" spans="1:4">
      <c r="A2467" s="209" t="s">
        <v>4086</v>
      </c>
      <c r="B2467" s="209">
        <v>502157</v>
      </c>
      <c r="C2467" s="209" t="s">
        <v>4087</v>
      </c>
      <c r="D2467" s="209" t="s">
        <v>459</v>
      </c>
    </row>
    <row r="2468" spans="1:4">
      <c r="A2468" s="209" t="s">
        <v>4088</v>
      </c>
      <c r="B2468" s="209">
        <v>532637</v>
      </c>
      <c r="C2468" s="209" t="s">
        <v>4089</v>
      </c>
      <c r="D2468" s="209" t="s">
        <v>484</v>
      </c>
    </row>
    <row r="2469" spans="1:4">
      <c r="A2469" s="209" t="s">
        <v>4090</v>
      </c>
      <c r="B2469" s="209">
        <v>537800</v>
      </c>
      <c r="C2469" s="209" t="s">
        <v>446</v>
      </c>
      <c r="D2469" s="209" t="s">
        <v>463</v>
      </c>
    </row>
    <row r="2470" spans="1:4">
      <c r="A2470" s="209" t="s">
        <v>4091</v>
      </c>
      <c r="B2470" s="209">
        <v>514418</v>
      </c>
      <c r="C2470" s="209" t="s">
        <v>446</v>
      </c>
      <c r="D2470" s="209" t="s">
        <v>494</v>
      </c>
    </row>
    <row r="2471" spans="1:4">
      <c r="A2471" s="209" t="s">
        <v>4092</v>
      </c>
      <c r="B2471" s="209">
        <v>539275</v>
      </c>
      <c r="C2471" s="209" t="s">
        <v>446</v>
      </c>
      <c r="D2471" s="209" t="s">
        <v>644</v>
      </c>
    </row>
    <row r="2472" spans="1:4">
      <c r="A2472" s="209" t="s">
        <v>4093</v>
      </c>
      <c r="B2472" s="209">
        <v>516007</v>
      </c>
      <c r="C2472" s="209" t="s">
        <v>4094</v>
      </c>
      <c r="D2472" s="209" t="s">
        <v>941</v>
      </c>
    </row>
    <row r="2473" spans="1:4">
      <c r="A2473" s="209" t="s">
        <v>4095</v>
      </c>
      <c r="B2473" s="209">
        <v>530011</v>
      </c>
      <c r="C2473" s="209" t="s">
        <v>4096</v>
      </c>
      <c r="D2473" s="209" t="s">
        <v>954</v>
      </c>
    </row>
    <row r="2474" spans="1:4">
      <c r="A2474" s="209" t="s">
        <v>4097</v>
      </c>
      <c r="B2474" s="209">
        <v>500109</v>
      </c>
      <c r="C2474" s="209" t="s">
        <v>4098</v>
      </c>
      <c r="D2474" s="209" t="s">
        <v>1374</v>
      </c>
    </row>
    <row r="2475" spans="1:4">
      <c r="A2475" s="209" t="s">
        <v>4099</v>
      </c>
      <c r="B2475" s="209">
        <v>530243</v>
      </c>
      <c r="C2475" s="209" t="s">
        <v>446</v>
      </c>
      <c r="D2475" s="209" t="s">
        <v>539</v>
      </c>
    </row>
    <row r="2476" spans="1:4">
      <c r="A2476" s="209" t="s">
        <v>4100</v>
      </c>
      <c r="B2476" s="209">
        <v>507938</v>
      </c>
      <c r="C2476" s="209" t="s">
        <v>446</v>
      </c>
      <c r="D2476" s="209" t="s">
        <v>463</v>
      </c>
    </row>
    <row r="2477" spans="1:4">
      <c r="A2477" s="209" t="s">
        <v>4101</v>
      </c>
      <c r="B2477" s="209">
        <v>533078</v>
      </c>
      <c r="C2477" s="209" t="s">
        <v>446</v>
      </c>
      <c r="D2477" s="209" t="s">
        <v>532</v>
      </c>
    </row>
    <row r="2478" spans="1:4">
      <c r="A2478" s="209" t="s">
        <v>4102</v>
      </c>
      <c r="B2478" s="209">
        <v>540396</v>
      </c>
      <c r="C2478" s="209" t="s">
        <v>446</v>
      </c>
      <c r="D2478" s="209" t="s">
        <v>461</v>
      </c>
    </row>
    <row r="2479" spans="1:4">
      <c r="A2479" s="209" t="s">
        <v>4103</v>
      </c>
      <c r="B2479" s="209">
        <v>540396</v>
      </c>
      <c r="C2479" s="209" t="s">
        <v>446</v>
      </c>
      <c r="D2479" s="209" t="s">
        <v>461</v>
      </c>
    </row>
    <row r="2480" spans="1:4">
      <c r="A2480" s="209" t="s">
        <v>4104</v>
      </c>
      <c r="B2480" s="209">
        <v>541974</v>
      </c>
      <c r="C2480" s="209" t="s">
        <v>446</v>
      </c>
      <c r="D2480" s="209" t="s">
        <v>695</v>
      </c>
    </row>
    <row r="2481" spans="1:4">
      <c r="A2481" s="209" t="s">
        <v>4105</v>
      </c>
      <c r="B2481" s="209">
        <v>539207</v>
      </c>
      <c r="C2481" s="209" t="s">
        <v>4106</v>
      </c>
      <c r="D2481" s="209" t="s">
        <v>881</v>
      </c>
    </row>
    <row r="2482" spans="1:4">
      <c r="A2482" s="209" t="s">
        <v>4107</v>
      </c>
      <c r="B2482" s="209">
        <v>530537</v>
      </c>
      <c r="C2482" s="209" t="s">
        <v>446</v>
      </c>
      <c r="D2482" s="209" t="s">
        <v>504</v>
      </c>
    </row>
    <row r="2483" spans="1:4">
      <c r="A2483" s="209" t="s">
        <v>4108</v>
      </c>
      <c r="B2483" s="209">
        <v>511758</v>
      </c>
      <c r="C2483" s="209" t="s">
        <v>446</v>
      </c>
      <c r="D2483" s="209" t="s">
        <v>463</v>
      </c>
    </row>
    <row r="2484" spans="1:4">
      <c r="A2484" s="209" t="s">
        <v>4109</v>
      </c>
      <c r="B2484" s="209">
        <v>512303</v>
      </c>
      <c r="C2484" s="209" t="s">
        <v>446</v>
      </c>
      <c r="D2484" s="209" t="s">
        <v>867</v>
      </c>
    </row>
    <row r="2485" spans="1:4">
      <c r="A2485" s="209" t="s">
        <v>4110</v>
      </c>
      <c r="B2485" s="209">
        <v>505324</v>
      </c>
      <c r="C2485" s="209" t="s">
        <v>4111</v>
      </c>
      <c r="D2485" s="209" t="s">
        <v>454</v>
      </c>
    </row>
    <row r="2486" spans="1:4">
      <c r="A2486" s="209" t="s">
        <v>4112</v>
      </c>
      <c r="B2486" s="209">
        <v>505324</v>
      </c>
      <c r="C2486" s="209" t="s">
        <v>4111</v>
      </c>
      <c r="D2486" s="209" t="s">
        <v>454</v>
      </c>
    </row>
    <row r="2487" spans="1:4">
      <c r="A2487" s="209" t="s">
        <v>4113</v>
      </c>
      <c r="B2487" s="209">
        <v>538970</v>
      </c>
      <c r="C2487" s="209" t="s">
        <v>446</v>
      </c>
      <c r="D2487" s="209" t="s">
        <v>532</v>
      </c>
    </row>
    <row r="2488" spans="1:4">
      <c r="A2488" s="209" t="s">
        <v>4114</v>
      </c>
      <c r="B2488" s="209">
        <v>521018</v>
      </c>
      <c r="C2488" s="209" t="s">
        <v>4115</v>
      </c>
      <c r="D2488" s="209" t="s">
        <v>461</v>
      </c>
    </row>
    <row r="2489" spans="1:4">
      <c r="A2489" s="209" t="s">
        <v>4116</v>
      </c>
      <c r="B2489" s="209">
        <v>503101</v>
      </c>
      <c r="C2489" s="209" t="s">
        <v>4117</v>
      </c>
      <c r="D2489" s="209" t="s">
        <v>532</v>
      </c>
    </row>
    <row r="2490" spans="1:4">
      <c r="A2490" s="209" t="s">
        <v>4118</v>
      </c>
      <c r="B2490" s="209">
        <v>502250</v>
      </c>
      <c r="C2490" s="209" t="s">
        <v>446</v>
      </c>
      <c r="D2490" s="209" t="s">
        <v>974</v>
      </c>
    </row>
    <row r="2491" spans="1:4">
      <c r="A2491" s="209" t="s">
        <v>4119</v>
      </c>
      <c r="B2491" s="209">
        <v>513544</v>
      </c>
      <c r="C2491" s="209" t="s">
        <v>446</v>
      </c>
      <c r="D2491" s="209" t="s">
        <v>520</v>
      </c>
    </row>
    <row r="2492" spans="1:4">
      <c r="A2492" s="209" t="s">
        <v>4120</v>
      </c>
      <c r="B2492" s="209">
        <v>530543</v>
      </c>
      <c r="C2492" s="209" t="s">
        <v>446</v>
      </c>
      <c r="D2492" s="209" t="s">
        <v>532</v>
      </c>
    </row>
    <row r="2493" spans="1:4">
      <c r="A2493" s="209" t="s">
        <v>4121</v>
      </c>
      <c r="B2493" s="209">
        <v>540254</v>
      </c>
      <c r="C2493" s="209" t="s">
        <v>446</v>
      </c>
      <c r="D2493" s="209" t="s">
        <v>463</v>
      </c>
    </row>
    <row r="2494" spans="1:4">
      <c r="A2494" s="209" t="s">
        <v>4122</v>
      </c>
      <c r="B2494" s="209">
        <v>500206</v>
      </c>
      <c r="C2494" s="209" t="s">
        <v>446</v>
      </c>
      <c r="D2494" s="209" t="s">
        <v>463</v>
      </c>
    </row>
    <row r="2495" spans="1:4">
      <c r="A2495" s="209" t="s">
        <v>4123</v>
      </c>
      <c r="B2495" s="209">
        <v>531642</v>
      </c>
      <c r="C2495" s="209" t="s">
        <v>4124</v>
      </c>
      <c r="D2495" s="209" t="s">
        <v>628</v>
      </c>
    </row>
    <row r="2496" spans="1:4">
      <c r="A2496" s="209" t="s">
        <v>4125</v>
      </c>
      <c r="B2496" s="209" t="s">
        <v>446</v>
      </c>
      <c r="C2496" s="209" t="s">
        <v>4126</v>
      </c>
      <c r="D2496" s="209" t="s">
        <v>457</v>
      </c>
    </row>
    <row r="2497" spans="1:4">
      <c r="A2497" s="209" t="s">
        <v>4127</v>
      </c>
      <c r="B2497" s="209" t="s">
        <v>446</v>
      </c>
      <c r="C2497" s="209" t="s">
        <v>4126</v>
      </c>
      <c r="D2497" s="209" t="s">
        <v>457</v>
      </c>
    </row>
    <row r="2498" spans="1:4">
      <c r="A2498" s="209" t="s">
        <v>4128</v>
      </c>
      <c r="B2498" s="209">
        <v>531503</v>
      </c>
      <c r="C2498" s="209" t="s">
        <v>446</v>
      </c>
      <c r="D2498" s="209" t="s">
        <v>461</v>
      </c>
    </row>
    <row r="2499" spans="1:4">
      <c r="A2499" s="209" t="s">
        <v>4129</v>
      </c>
      <c r="B2499" s="209">
        <v>526891</v>
      </c>
      <c r="C2499" s="209" t="s">
        <v>446</v>
      </c>
      <c r="D2499" s="209" t="s">
        <v>429</v>
      </c>
    </row>
    <row r="2500" spans="1:4">
      <c r="A2500" s="209" t="s">
        <v>4130</v>
      </c>
      <c r="B2500" s="209">
        <v>524404</v>
      </c>
      <c r="C2500" s="209" t="s">
        <v>4131</v>
      </c>
      <c r="D2500" s="209" t="s">
        <v>484</v>
      </c>
    </row>
    <row r="2501" spans="1:4">
      <c r="A2501" s="209" t="s">
        <v>4132</v>
      </c>
      <c r="B2501" s="209" t="s">
        <v>446</v>
      </c>
      <c r="C2501" s="209" t="s">
        <v>4133</v>
      </c>
      <c r="D2501" s="209" t="s">
        <v>457</v>
      </c>
    </row>
    <row r="2502" spans="1:4">
      <c r="A2502" s="209" t="s">
        <v>4134</v>
      </c>
      <c r="B2502" s="209">
        <v>517467</v>
      </c>
      <c r="C2502" s="209" t="s">
        <v>446</v>
      </c>
      <c r="D2502" s="209" t="s">
        <v>744</v>
      </c>
    </row>
    <row r="2503" spans="1:4">
      <c r="A2503" s="209" t="s">
        <v>4135</v>
      </c>
      <c r="B2503" s="209">
        <v>523566</v>
      </c>
      <c r="C2503" s="209" t="s">
        <v>446</v>
      </c>
      <c r="D2503" s="209" t="s">
        <v>532</v>
      </c>
    </row>
    <row r="2504" spans="1:4">
      <c r="A2504" s="209" t="s">
        <v>4136</v>
      </c>
      <c r="B2504" s="209">
        <v>531540</v>
      </c>
      <c r="C2504" s="209" t="s">
        <v>446</v>
      </c>
      <c r="D2504" s="209" t="s">
        <v>844</v>
      </c>
    </row>
    <row r="2505" spans="1:4">
      <c r="A2505" s="209" t="s">
        <v>4137</v>
      </c>
      <c r="B2505" s="209">
        <v>531319</v>
      </c>
      <c r="C2505" s="209" t="s">
        <v>446</v>
      </c>
      <c r="D2505" s="209" t="s">
        <v>463</v>
      </c>
    </row>
    <row r="2506" spans="1:4">
      <c r="A2506" s="209" t="s">
        <v>4138</v>
      </c>
      <c r="B2506" s="209">
        <v>532500</v>
      </c>
      <c r="C2506" s="209" t="s">
        <v>4139</v>
      </c>
      <c r="D2506" s="209" t="s">
        <v>2374</v>
      </c>
    </row>
    <row r="2507" spans="1:4">
      <c r="A2507" s="209" t="s">
        <v>4140</v>
      </c>
      <c r="B2507" s="209">
        <v>532500</v>
      </c>
      <c r="C2507" s="209" t="s">
        <v>4139</v>
      </c>
      <c r="D2507" s="209" t="s">
        <v>2374</v>
      </c>
    </row>
    <row r="2508" spans="1:4">
      <c r="A2508" s="209" t="s">
        <v>4141</v>
      </c>
      <c r="B2508" s="209" t="s">
        <v>446</v>
      </c>
      <c r="C2508" s="209" t="s">
        <v>4142</v>
      </c>
      <c r="D2508" s="209" t="s">
        <v>457</v>
      </c>
    </row>
    <row r="2509" spans="1:4">
      <c r="A2509" s="209" t="s">
        <v>4143</v>
      </c>
      <c r="B2509" s="209">
        <v>540749</v>
      </c>
      <c r="C2509" s="209" t="s">
        <v>4144</v>
      </c>
      <c r="D2509" s="209" t="s">
        <v>463</v>
      </c>
    </row>
    <row r="2510" spans="1:4">
      <c r="A2510" s="209" t="s">
        <v>4145</v>
      </c>
      <c r="B2510" s="209" t="s">
        <v>446</v>
      </c>
      <c r="C2510" s="209" t="s">
        <v>4146</v>
      </c>
      <c r="D2510" s="209" t="s">
        <v>537</v>
      </c>
    </row>
    <row r="2511" spans="1:4">
      <c r="A2511" s="209" t="s">
        <v>4147</v>
      </c>
      <c r="B2511" s="209">
        <v>523704</v>
      </c>
      <c r="C2511" s="209" t="s">
        <v>4148</v>
      </c>
      <c r="D2511" s="209" t="s">
        <v>539</v>
      </c>
    </row>
    <row r="2512" spans="1:4">
      <c r="A2512" s="209" t="s">
        <v>4149</v>
      </c>
      <c r="B2512" s="209">
        <v>506867</v>
      </c>
      <c r="C2512" s="209" t="s">
        <v>446</v>
      </c>
      <c r="D2512" s="209" t="s">
        <v>461</v>
      </c>
    </row>
    <row r="2513" spans="1:4">
      <c r="A2513" s="209" t="s">
        <v>4150</v>
      </c>
      <c r="B2513" s="209">
        <v>511768</v>
      </c>
      <c r="C2513" s="209" t="s">
        <v>446</v>
      </c>
      <c r="D2513" s="209" t="s">
        <v>463</v>
      </c>
    </row>
    <row r="2514" spans="1:4">
      <c r="A2514" s="209" t="s">
        <v>4151</v>
      </c>
      <c r="B2514" s="209">
        <v>511688</v>
      </c>
      <c r="C2514" s="209" t="s">
        <v>446</v>
      </c>
      <c r="D2514" s="209" t="s">
        <v>463</v>
      </c>
    </row>
    <row r="2515" spans="1:4">
      <c r="A2515" s="209" t="s">
        <v>4152</v>
      </c>
      <c r="B2515" s="209">
        <v>540704</v>
      </c>
      <c r="C2515" s="209" t="s">
        <v>4153</v>
      </c>
      <c r="D2515" s="209" t="s">
        <v>452</v>
      </c>
    </row>
    <row r="2516" spans="1:4">
      <c r="A2516" s="209" t="s">
        <v>4154</v>
      </c>
      <c r="B2516" s="209">
        <v>539219</v>
      </c>
      <c r="C2516" s="209" t="s">
        <v>446</v>
      </c>
      <c r="D2516" s="209" t="s">
        <v>1365</v>
      </c>
    </row>
    <row r="2517" spans="1:4">
      <c r="A2517" s="209" t="s">
        <v>4155</v>
      </c>
      <c r="B2517" s="209">
        <v>500248</v>
      </c>
      <c r="C2517" s="209" t="s">
        <v>446</v>
      </c>
      <c r="D2517" s="209" t="s">
        <v>566</v>
      </c>
    </row>
    <row r="2518" spans="1:4">
      <c r="A2518" s="209" t="s">
        <v>4156</v>
      </c>
      <c r="B2518" s="209">
        <v>523371</v>
      </c>
      <c r="C2518" s="209" t="s">
        <v>4157</v>
      </c>
      <c r="D2518" s="209" t="s">
        <v>1144</v>
      </c>
    </row>
    <row r="2519" spans="1:4">
      <c r="A2519" s="209" t="s">
        <v>4158</v>
      </c>
      <c r="B2519" s="209">
        <v>539981</v>
      </c>
      <c r="C2519" s="209" t="s">
        <v>4159</v>
      </c>
      <c r="D2519" s="209" t="s">
        <v>612</v>
      </c>
    </row>
    <row r="2520" spans="1:4">
      <c r="A2520" s="209" t="s">
        <v>4160</v>
      </c>
      <c r="B2520" s="209">
        <v>534563</v>
      </c>
      <c r="C2520" s="209" t="s">
        <v>4161</v>
      </c>
      <c r="D2520" s="209" t="s">
        <v>454</v>
      </c>
    </row>
    <row r="2521" spans="1:4">
      <c r="A2521" s="209" t="s">
        <v>4162</v>
      </c>
      <c r="B2521" s="209">
        <v>500271</v>
      </c>
      <c r="C2521" s="209" t="s">
        <v>4163</v>
      </c>
      <c r="D2521" s="209" t="s">
        <v>2857</v>
      </c>
    </row>
    <row r="2522" spans="1:4">
      <c r="A2522" s="209" t="s">
        <v>4164</v>
      </c>
      <c r="B2522" s="209">
        <v>539981</v>
      </c>
      <c r="C2522" s="209" t="s">
        <v>4165</v>
      </c>
      <c r="D2522" s="209" t="s">
        <v>612</v>
      </c>
    </row>
    <row r="2523" spans="1:4">
      <c r="A2523" s="209" t="s">
        <v>4166</v>
      </c>
      <c r="B2523" s="209">
        <v>539940</v>
      </c>
      <c r="C2523" s="209" t="s">
        <v>4167</v>
      </c>
      <c r="D2523" s="209" t="s">
        <v>612</v>
      </c>
    </row>
    <row r="2524" spans="1:4">
      <c r="A2524" s="209" t="s">
        <v>4168</v>
      </c>
      <c r="B2524" s="209">
        <v>534338</v>
      </c>
      <c r="C2524" s="209" t="s">
        <v>446</v>
      </c>
      <c r="D2524" s="209" t="s">
        <v>532</v>
      </c>
    </row>
    <row r="2525" spans="1:4">
      <c r="A2525" s="209" t="s">
        <v>4169</v>
      </c>
      <c r="B2525" s="209">
        <v>526538</v>
      </c>
      <c r="C2525" s="209" t="s">
        <v>446</v>
      </c>
      <c r="D2525" s="209" t="s">
        <v>484</v>
      </c>
    </row>
    <row r="2526" spans="1:4">
      <c r="A2526" s="209" t="s">
        <v>4170</v>
      </c>
      <c r="B2526" s="209">
        <v>540401</v>
      </c>
      <c r="C2526" s="209" t="s">
        <v>446</v>
      </c>
      <c r="D2526" s="209" t="s">
        <v>468</v>
      </c>
    </row>
    <row r="2527" spans="1:4">
      <c r="A2527" s="209" t="s">
        <v>4171</v>
      </c>
      <c r="B2527" s="209">
        <v>539519</v>
      </c>
      <c r="C2527" s="209" t="s">
        <v>446</v>
      </c>
      <c r="D2527" s="209" t="s">
        <v>480</v>
      </c>
    </row>
    <row r="2528" spans="1:4">
      <c r="A2528" s="209" t="s">
        <v>4172</v>
      </c>
      <c r="B2528" s="209">
        <v>531221</v>
      </c>
      <c r="C2528" s="209" t="s">
        <v>446</v>
      </c>
      <c r="D2528" s="209" t="s">
        <v>974</v>
      </c>
    </row>
    <row r="2529" spans="1:4">
      <c r="A2529" s="209" t="s">
        <v>4173</v>
      </c>
      <c r="B2529" s="209">
        <v>531680</v>
      </c>
      <c r="C2529" s="209" t="s">
        <v>446</v>
      </c>
      <c r="D2529" s="209" t="s">
        <v>560</v>
      </c>
    </row>
    <row r="2530" spans="1:4">
      <c r="A2530" s="209" t="s">
        <v>4174</v>
      </c>
      <c r="B2530" s="209">
        <v>522249</v>
      </c>
      <c r="C2530" s="209" t="s">
        <v>4175</v>
      </c>
      <c r="D2530" s="209" t="s">
        <v>461</v>
      </c>
    </row>
    <row r="2531" spans="1:4">
      <c r="A2531" s="209" t="s">
        <v>4176</v>
      </c>
      <c r="B2531" s="209">
        <v>523792</v>
      </c>
      <c r="C2531" s="209" t="s">
        <v>4177</v>
      </c>
      <c r="D2531" s="209" t="s">
        <v>454</v>
      </c>
    </row>
    <row r="2532" spans="1:4">
      <c r="A2532" s="209" t="s">
        <v>4178</v>
      </c>
      <c r="B2532" s="209">
        <v>533152</v>
      </c>
      <c r="C2532" s="209" t="s">
        <v>4179</v>
      </c>
      <c r="D2532" s="209" t="s">
        <v>844</v>
      </c>
    </row>
    <row r="2533" spans="1:4">
      <c r="A2533" s="209" t="s">
        <v>4180</v>
      </c>
      <c r="B2533" s="209">
        <v>532852</v>
      </c>
      <c r="C2533" s="209" t="s">
        <v>4181</v>
      </c>
      <c r="D2533" s="209" t="s">
        <v>466</v>
      </c>
    </row>
    <row r="2534" spans="1:4">
      <c r="A2534" s="209" t="s">
        <v>4182</v>
      </c>
      <c r="B2534" s="209">
        <v>532654</v>
      </c>
      <c r="C2534" s="209" t="s">
        <v>4183</v>
      </c>
      <c r="D2534" s="209" t="s">
        <v>853</v>
      </c>
    </row>
    <row r="2535" spans="1:4">
      <c r="A2535" s="209" t="s">
        <v>4184</v>
      </c>
      <c r="B2535" s="209">
        <v>532654</v>
      </c>
      <c r="C2535" s="209" t="s">
        <v>4183</v>
      </c>
      <c r="D2535" s="209" t="s">
        <v>853</v>
      </c>
    </row>
    <row r="2536" spans="1:4">
      <c r="A2536" s="209" t="s">
        <v>4185</v>
      </c>
      <c r="B2536" s="209">
        <v>532629</v>
      </c>
      <c r="C2536" s="209" t="s">
        <v>4186</v>
      </c>
      <c r="D2536" s="209" t="s">
        <v>844</v>
      </c>
    </row>
    <row r="2537" spans="1:4">
      <c r="A2537" s="209" t="s">
        <v>4187</v>
      </c>
      <c r="B2537" s="209">
        <v>512267</v>
      </c>
      <c r="C2537" s="209" t="s">
        <v>446</v>
      </c>
      <c r="D2537" s="209" t="s">
        <v>449</v>
      </c>
    </row>
    <row r="2538" spans="1:4">
      <c r="A2538" s="209" t="s">
        <v>4188</v>
      </c>
      <c r="B2538" s="209">
        <v>531146</v>
      </c>
      <c r="C2538" s="209" t="s">
        <v>446</v>
      </c>
      <c r="D2538" s="209" t="s">
        <v>484</v>
      </c>
    </row>
    <row r="2539" spans="1:4">
      <c r="A2539" s="209" t="s">
        <v>4189</v>
      </c>
      <c r="B2539" s="209">
        <v>523144</v>
      </c>
      <c r="C2539" s="209" t="s">
        <v>446</v>
      </c>
      <c r="D2539" s="209" t="s">
        <v>484</v>
      </c>
    </row>
    <row r="2540" spans="1:4">
      <c r="A2540" s="209" t="s">
        <v>4190</v>
      </c>
      <c r="B2540" s="209">
        <v>539938</v>
      </c>
      <c r="C2540" s="209" t="s">
        <v>4191</v>
      </c>
      <c r="D2540" s="209" t="s">
        <v>429</v>
      </c>
    </row>
    <row r="2541" spans="1:4">
      <c r="A2541" s="209" t="s">
        <v>4192</v>
      </c>
      <c r="B2541" s="209">
        <v>540937</v>
      </c>
      <c r="C2541" s="209" t="s">
        <v>446</v>
      </c>
      <c r="D2541" s="209" t="s">
        <v>484</v>
      </c>
    </row>
    <row r="2542" spans="1:4">
      <c r="A2542" s="209" t="s">
        <v>4193</v>
      </c>
      <c r="B2542" s="209">
        <v>526301</v>
      </c>
      <c r="C2542" s="209" t="s">
        <v>446</v>
      </c>
      <c r="D2542" s="209" t="s">
        <v>635</v>
      </c>
    </row>
    <row r="2543" spans="1:4">
      <c r="A2543" s="209" t="s">
        <v>4194</v>
      </c>
      <c r="B2543" s="209">
        <v>538834</v>
      </c>
      <c r="C2543" s="209" t="s">
        <v>446</v>
      </c>
      <c r="D2543" s="209" t="s">
        <v>463</v>
      </c>
    </row>
    <row r="2544" spans="1:4">
      <c r="A2544" s="209" t="s">
        <v>4195</v>
      </c>
      <c r="B2544" s="209">
        <v>512505</v>
      </c>
      <c r="C2544" s="209" t="s">
        <v>446</v>
      </c>
      <c r="D2544" s="209" t="s">
        <v>769</v>
      </c>
    </row>
    <row r="2545" spans="1:4">
      <c r="A2545" s="209" t="s">
        <v>4196</v>
      </c>
      <c r="B2545" s="209">
        <v>540519</v>
      </c>
      <c r="C2545" s="209" t="s">
        <v>446</v>
      </c>
      <c r="D2545" s="209" t="s">
        <v>454</v>
      </c>
    </row>
    <row r="2546" spans="1:4">
      <c r="A2546" s="209" t="s">
        <v>4197</v>
      </c>
      <c r="B2546" s="209">
        <v>511276</v>
      </c>
      <c r="C2546" s="209" t="s">
        <v>446</v>
      </c>
      <c r="D2546" s="209" t="s">
        <v>644</v>
      </c>
    </row>
    <row r="2547" spans="1:4">
      <c r="A2547" s="209" t="s">
        <v>4198</v>
      </c>
      <c r="B2547" s="209">
        <v>531176</v>
      </c>
      <c r="C2547" s="209" t="s">
        <v>446</v>
      </c>
      <c r="D2547" s="209" t="s">
        <v>463</v>
      </c>
    </row>
    <row r="2548" spans="1:4">
      <c r="A2548" s="209" t="s">
        <v>4199</v>
      </c>
      <c r="B2548" s="209">
        <v>531417</v>
      </c>
      <c r="C2548" s="209" t="s">
        <v>446</v>
      </c>
      <c r="D2548" s="209" t="s">
        <v>463</v>
      </c>
    </row>
    <row r="2549" spans="1:4">
      <c r="A2549" s="209" t="s">
        <v>4200</v>
      </c>
      <c r="B2549" s="209">
        <v>532105</v>
      </c>
      <c r="C2549" s="209" t="s">
        <v>446</v>
      </c>
      <c r="D2549" s="209" t="s">
        <v>867</v>
      </c>
    </row>
    <row r="2550" spans="1:4">
      <c r="A2550" s="209" t="s">
        <v>4201</v>
      </c>
      <c r="B2550" s="209">
        <v>532105</v>
      </c>
      <c r="C2550" s="209" t="s">
        <v>446</v>
      </c>
      <c r="D2550" s="209" t="s">
        <v>867</v>
      </c>
    </row>
    <row r="2551" spans="1:4">
      <c r="A2551" s="209" t="s">
        <v>4202</v>
      </c>
      <c r="B2551" s="209">
        <v>539767</v>
      </c>
      <c r="C2551" s="209" t="s">
        <v>446</v>
      </c>
      <c r="D2551" s="209" t="s">
        <v>532</v>
      </c>
    </row>
    <row r="2552" spans="1:4">
      <c r="A2552" s="209" t="s">
        <v>4203</v>
      </c>
      <c r="B2552" s="209">
        <v>532408</v>
      </c>
      <c r="C2552" s="209" t="s">
        <v>4204</v>
      </c>
      <c r="D2552" s="209" t="s">
        <v>539</v>
      </c>
    </row>
    <row r="2553" spans="1:4">
      <c r="A2553" s="209" t="s">
        <v>4205</v>
      </c>
      <c r="B2553" s="209">
        <v>541352</v>
      </c>
      <c r="C2553" s="209" t="s">
        <v>446</v>
      </c>
      <c r="D2553" s="209" t="s">
        <v>526</v>
      </c>
    </row>
    <row r="2554" spans="1:4">
      <c r="A2554" s="209" t="s">
        <v>4206</v>
      </c>
      <c r="B2554" s="209">
        <v>532865</v>
      </c>
      <c r="C2554" s="209" t="s">
        <v>4207</v>
      </c>
      <c r="D2554" s="209" t="s">
        <v>606</v>
      </c>
    </row>
    <row r="2555" spans="1:4">
      <c r="A2555" s="209" t="s">
        <v>4208</v>
      </c>
      <c r="B2555" s="209">
        <v>511367</v>
      </c>
      <c r="C2555" s="209" t="s">
        <v>446</v>
      </c>
      <c r="D2555" s="209" t="s">
        <v>463</v>
      </c>
    </row>
    <row r="2556" spans="1:4">
      <c r="A2556" s="209" t="s">
        <v>4209</v>
      </c>
      <c r="B2556" s="209">
        <v>511367</v>
      </c>
      <c r="C2556" s="209" t="s">
        <v>446</v>
      </c>
      <c r="D2556" s="209" t="s">
        <v>463</v>
      </c>
    </row>
    <row r="2557" spans="1:4">
      <c r="A2557" s="209" t="s">
        <v>4210</v>
      </c>
      <c r="B2557" s="209">
        <v>539012</v>
      </c>
      <c r="C2557" s="209" t="s">
        <v>446</v>
      </c>
      <c r="D2557" s="209" t="s">
        <v>452</v>
      </c>
    </row>
    <row r="2558" spans="1:4">
      <c r="A2558" s="209" t="s">
        <v>4211</v>
      </c>
      <c r="B2558" s="209">
        <v>540730</v>
      </c>
      <c r="C2558" s="209" t="s">
        <v>446</v>
      </c>
      <c r="D2558" s="209" t="s">
        <v>468</v>
      </c>
    </row>
    <row r="2559" spans="1:4">
      <c r="A2559" s="209" t="s">
        <v>4212</v>
      </c>
      <c r="B2559" s="209">
        <v>511740</v>
      </c>
      <c r="C2559" s="209" t="s">
        <v>446</v>
      </c>
      <c r="D2559" s="209" t="s">
        <v>504</v>
      </c>
    </row>
    <row r="2560" spans="1:4">
      <c r="A2560" s="209" t="s">
        <v>4213</v>
      </c>
      <c r="B2560" s="209">
        <v>511377</v>
      </c>
      <c r="C2560" s="209" t="s">
        <v>446</v>
      </c>
      <c r="D2560" s="209" t="s">
        <v>463</v>
      </c>
    </row>
    <row r="2561" spans="1:4">
      <c r="A2561" s="209" t="s">
        <v>4214</v>
      </c>
      <c r="B2561" s="209">
        <v>511738</v>
      </c>
      <c r="C2561" s="209" t="s">
        <v>446</v>
      </c>
      <c r="D2561" s="209" t="s">
        <v>429</v>
      </c>
    </row>
    <row r="2562" spans="1:4">
      <c r="A2562" s="209" t="s">
        <v>4215</v>
      </c>
      <c r="B2562" s="209">
        <v>532307</v>
      </c>
      <c r="C2562" s="209" t="s">
        <v>4216</v>
      </c>
      <c r="D2562" s="209" t="s">
        <v>539</v>
      </c>
    </row>
    <row r="2563" spans="1:4">
      <c r="A2563" s="209" t="s">
        <v>4217</v>
      </c>
      <c r="B2563" s="209">
        <v>531127</v>
      </c>
      <c r="C2563" s="209" t="s">
        <v>446</v>
      </c>
      <c r="D2563" s="209" t="s">
        <v>463</v>
      </c>
    </row>
    <row r="2564" spans="1:4">
      <c r="A2564" s="209" t="s">
        <v>4218</v>
      </c>
      <c r="B2564" s="209">
        <v>523828</v>
      </c>
      <c r="C2564" s="209" t="s">
        <v>4219</v>
      </c>
      <c r="D2564" s="209" t="s">
        <v>801</v>
      </c>
    </row>
    <row r="2565" spans="1:4">
      <c r="A2565" s="209" t="s">
        <v>4220</v>
      </c>
      <c r="B2565" s="209">
        <v>531727</v>
      </c>
      <c r="C2565" s="209" t="s">
        <v>446</v>
      </c>
      <c r="D2565" s="209" t="s">
        <v>801</v>
      </c>
    </row>
    <row r="2566" spans="1:4">
      <c r="A2566" s="209" t="s">
        <v>4221</v>
      </c>
      <c r="B2566" s="209">
        <v>539126</v>
      </c>
      <c r="C2566" s="209" t="s">
        <v>4222</v>
      </c>
      <c r="D2566" s="209" t="s">
        <v>1041</v>
      </c>
    </row>
    <row r="2567" spans="1:4">
      <c r="A2567" s="209" t="s">
        <v>4223</v>
      </c>
      <c r="B2567" s="209">
        <v>538942</v>
      </c>
      <c r="C2567" s="209" t="s">
        <v>446</v>
      </c>
      <c r="D2567" s="209" t="s">
        <v>867</v>
      </c>
    </row>
    <row r="2568" spans="1:4">
      <c r="A2568" s="209" t="s">
        <v>4224</v>
      </c>
      <c r="B2568" s="209">
        <v>526235</v>
      </c>
      <c r="C2568" s="209" t="s">
        <v>4225</v>
      </c>
      <c r="D2568" s="209" t="s">
        <v>435</v>
      </c>
    </row>
    <row r="2569" spans="1:4">
      <c r="A2569" s="209" t="s">
        <v>4226</v>
      </c>
      <c r="B2569" s="209">
        <v>500126</v>
      </c>
      <c r="C2569" s="209" t="s">
        <v>4227</v>
      </c>
      <c r="D2569" s="209" t="s">
        <v>484</v>
      </c>
    </row>
    <row r="2570" spans="1:4">
      <c r="A2570" s="209" t="s">
        <v>4228</v>
      </c>
      <c r="B2570" s="209">
        <v>538964</v>
      </c>
      <c r="C2570" s="209" t="s">
        <v>446</v>
      </c>
      <c r="D2570" s="209" t="s">
        <v>484</v>
      </c>
    </row>
    <row r="2571" spans="1:4">
      <c r="A2571" s="209" t="s">
        <v>4229</v>
      </c>
      <c r="B2571" s="209">
        <v>531357</v>
      </c>
      <c r="C2571" s="209" t="s">
        <v>446</v>
      </c>
      <c r="D2571" s="209" t="s">
        <v>468</v>
      </c>
    </row>
    <row r="2572" spans="1:4">
      <c r="A2572" s="209" t="s">
        <v>4230</v>
      </c>
      <c r="B2572" s="209">
        <v>512415</v>
      </c>
      <c r="C2572" s="209" t="s">
        <v>446</v>
      </c>
      <c r="D2572" s="209" t="s">
        <v>867</v>
      </c>
    </row>
    <row r="2573" spans="1:4">
      <c r="A2573" s="209" t="s">
        <v>4231</v>
      </c>
      <c r="B2573" s="209">
        <v>500274</v>
      </c>
      <c r="C2573" s="209" t="s">
        <v>446</v>
      </c>
      <c r="D2573" s="209" t="s">
        <v>484</v>
      </c>
    </row>
    <row r="2574" spans="1:4">
      <c r="A2574" s="209" t="s">
        <v>4232</v>
      </c>
      <c r="B2574" s="209">
        <v>531810</v>
      </c>
      <c r="C2574" s="209" t="s">
        <v>446</v>
      </c>
      <c r="D2574" s="209" t="s">
        <v>769</v>
      </c>
    </row>
    <row r="2575" spans="1:4">
      <c r="A2575" s="209" t="s">
        <v>4233</v>
      </c>
      <c r="B2575" s="209">
        <v>531810</v>
      </c>
      <c r="C2575" s="209" t="s">
        <v>446</v>
      </c>
      <c r="D2575" s="209" t="s">
        <v>769</v>
      </c>
    </row>
    <row r="2576" spans="1:4">
      <c r="A2576" s="209" t="s">
        <v>4234</v>
      </c>
      <c r="B2576" s="209">
        <v>513335</v>
      </c>
      <c r="C2576" s="209" t="s">
        <v>4235</v>
      </c>
      <c r="D2576" s="209" t="s">
        <v>1365</v>
      </c>
    </row>
    <row r="2577" spans="1:4">
      <c r="A2577" s="209" t="s">
        <v>4236</v>
      </c>
      <c r="B2577" s="209">
        <v>532990</v>
      </c>
      <c r="C2577" s="209" t="s">
        <v>4237</v>
      </c>
      <c r="D2577" s="209" t="s">
        <v>478</v>
      </c>
    </row>
    <row r="2578" spans="1:4">
      <c r="A2578" s="209" t="s">
        <v>4238</v>
      </c>
      <c r="B2578" s="209">
        <v>500159</v>
      </c>
      <c r="C2578" s="209" t="s">
        <v>446</v>
      </c>
      <c r="D2578" s="209" t="s">
        <v>440</v>
      </c>
    </row>
    <row r="2579" spans="1:4">
      <c r="A2579" s="209" t="s">
        <v>4239</v>
      </c>
      <c r="B2579" s="209">
        <v>542650</v>
      </c>
      <c r="C2579" s="209" t="s">
        <v>4240</v>
      </c>
      <c r="D2579" s="209" t="s">
        <v>635</v>
      </c>
    </row>
    <row r="2580" spans="1:4">
      <c r="A2580" s="209" t="s">
        <v>4241</v>
      </c>
      <c r="B2580" s="209">
        <v>540150</v>
      </c>
      <c r="C2580" s="209" t="s">
        <v>446</v>
      </c>
      <c r="D2580" s="209" t="s">
        <v>844</v>
      </c>
    </row>
    <row r="2581" spans="1:4">
      <c r="A2581" s="209" t="s">
        <v>4242</v>
      </c>
      <c r="B2581" s="209">
        <v>513496</v>
      </c>
      <c r="C2581" s="209" t="s">
        <v>446</v>
      </c>
      <c r="D2581" s="209" t="s">
        <v>2960</v>
      </c>
    </row>
    <row r="2582" spans="1:4">
      <c r="A2582" s="209" t="s">
        <v>4243</v>
      </c>
      <c r="B2582" s="209">
        <v>531613</v>
      </c>
      <c r="C2582" s="209" t="s">
        <v>4244</v>
      </c>
      <c r="D2582" s="209" t="s">
        <v>1002</v>
      </c>
    </row>
    <row r="2583" spans="1:4">
      <c r="A2583" s="209" t="s">
        <v>4245</v>
      </c>
      <c r="B2583" s="209">
        <v>526622</v>
      </c>
      <c r="C2583" s="209" t="s">
        <v>446</v>
      </c>
      <c r="D2583" s="209" t="s">
        <v>767</v>
      </c>
    </row>
    <row r="2584" spans="1:4">
      <c r="A2584" s="209" t="s">
        <v>4246</v>
      </c>
      <c r="B2584" s="209">
        <v>526622</v>
      </c>
      <c r="C2584" s="209" t="s">
        <v>446</v>
      </c>
      <c r="D2584" s="209" t="s">
        <v>767</v>
      </c>
    </row>
    <row r="2585" spans="1:4">
      <c r="A2585" s="209" t="s">
        <v>4247</v>
      </c>
      <c r="B2585" s="209">
        <v>513721</v>
      </c>
      <c r="C2585" s="209" t="s">
        <v>446</v>
      </c>
      <c r="D2585" s="209" t="s">
        <v>478</v>
      </c>
    </row>
    <row r="2586" spans="1:4">
      <c r="A2586" s="209" t="s">
        <v>4248</v>
      </c>
      <c r="B2586" s="209">
        <v>532850</v>
      </c>
      <c r="C2586" s="209" t="s">
        <v>4249</v>
      </c>
      <c r="D2586" s="209" t="s">
        <v>988</v>
      </c>
    </row>
    <row r="2587" spans="1:4">
      <c r="A2587" s="209" t="s">
        <v>4250</v>
      </c>
      <c r="B2587" s="209">
        <v>523343</v>
      </c>
      <c r="C2587" s="209" t="s">
        <v>446</v>
      </c>
      <c r="D2587" s="209" t="s">
        <v>463</v>
      </c>
    </row>
    <row r="2588" spans="1:4">
      <c r="A2588" s="209" t="s">
        <v>4251</v>
      </c>
      <c r="B2588" s="209">
        <v>523343</v>
      </c>
      <c r="C2588" s="209" t="s">
        <v>446</v>
      </c>
      <c r="D2588" s="209" t="s">
        <v>463</v>
      </c>
    </row>
    <row r="2589" spans="1:4">
      <c r="A2589" s="209" t="s">
        <v>4252</v>
      </c>
      <c r="B2589" s="209">
        <v>526251</v>
      </c>
      <c r="C2589" s="209" t="s">
        <v>446</v>
      </c>
      <c r="D2589" s="209" t="s">
        <v>429</v>
      </c>
    </row>
    <row r="2590" spans="1:4">
      <c r="A2590" s="209" t="s">
        <v>4253</v>
      </c>
      <c r="B2590" s="209">
        <v>500277</v>
      </c>
      <c r="C2590" s="209" t="s">
        <v>446</v>
      </c>
      <c r="D2590" s="209" t="s">
        <v>461</v>
      </c>
    </row>
    <row r="2591" spans="1:4">
      <c r="A2591" s="209" t="s">
        <v>4254</v>
      </c>
      <c r="B2591" s="209">
        <v>531192</v>
      </c>
      <c r="C2591" s="209" t="s">
        <v>446</v>
      </c>
      <c r="D2591" s="209" t="s">
        <v>463</v>
      </c>
    </row>
    <row r="2592" spans="1:4">
      <c r="A2592" s="209" t="s">
        <v>4255</v>
      </c>
      <c r="B2592" s="209">
        <v>540744</v>
      </c>
      <c r="C2592" s="209" t="s">
        <v>446</v>
      </c>
      <c r="D2592" s="209" t="s">
        <v>478</v>
      </c>
    </row>
    <row r="2593" spans="1:4">
      <c r="A2593" s="209" t="s">
        <v>4256</v>
      </c>
      <c r="B2593" s="209">
        <v>533310</v>
      </c>
      <c r="C2593" s="209" t="s">
        <v>4257</v>
      </c>
      <c r="D2593" s="209" t="s">
        <v>4258</v>
      </c>
    </row>
    <row r="2594" spans="1:4">
      <c r="A2594" s="209" t="s">
        <v>4259</v>
      </c>
      <c r="B2594" s="209">
        <v>526570</v>
      </c>
      <c r="C2594" s="209" t="s">
        <v>446</v>
      </c>
      <c r="D2594" s="209" t="s">
        <v>974</v>
      </c>
    </row>
    <row r="2595" spans="1:4">
      <c r="A2595" s="209" t="s">
        <v>4260</v>
      </c>
      <c r="B2595" s="209">
        <v>538895</v>
      </c>
      <c r="C2595" s="209" t="s">
        <v>446</v>
      </c>
      <c r="D2595" s="209" t="s">
        <v>468</v>
      </c>
    </row>
    <row r="2596" spans="1:4">
      <c r="A2596" s="209" t="s">
        <v>4261</v>
      </c>
      <c r="B2596" s="209">
        <v>541337</v>
      </c>
      <c r="C2596" s="209" t="s">
        <v>446</v>
      </c>
      <c r="D2596" s="209" t="s">
        <v>723</v>
      </c>
    </row>
    <row r="2597" spans="1:4">
      <c r="A2597" s="209" t="s">
        <v>4262</v>
      </c>
      <c r="B2597" s="209">
        <v>531338</v>
      </c>
      <c r="C2597" s="209" t="s">
        <v>446</v>
      </c>
      <c r="D2597" s="209" t="s">
        <v>974</v>
      </c>
    </row>
    <row r="2598" spans="1:4">
      <c r="A2598" s="209" t="s">
        <v>4263</v>
      </c>
      <c r="B2598" s="209">
        <v>511018</v>
      </c>
      <c r="C2598" s="209" t="s">
        <v>446</v>
      </c>
      <c r="D2598" s="209" t="s">
        <v>867</v>
      </c>
    </row>
    <row r="2599" spans="1:4">
      <c r="A2599" s="209" t="s">
        <v>4264</v>
      </c>
      <c r="B2599" s="209">
        <v>507621</v>
      </c>
      <c r="C2599" s="209" t="s">
        <v>446</v>
      </c>
      <c r="D2599" s="209" t="s">
        <v>506</v>
      </c>
    </row>
    <row r="2600" spans="1:4">
      <c r="A2600" s="209" t="s">
        <v>4265</v>
      </c>
      <c r="B2600" s="209">
        <v>511187</v>
      </c>
      <c r="C2600" s="209" t="s">
        <v>446</v>
      </c>
      <c r="D2600" s="209" t="s">
        <v>867</v>
      </c>
    </row>
    <row r="2601" spans="1:4">
      <c r="A2601" s="209" t="s">
        <v>4266</v>
      </c>
      <c r="B2601" s="209" t="s">
        <v>446</v>
      </c>
      <c r="C2601" s="209" t="s">
        <v>4267</v>
      </c>
      <c r="D2601" s="209" t="s">
        <v>457</v>
      </c>
    </row>
    <row r="2602" spans="1:4">
      <c r="A2602" s="209" t="s">
        <v>4268</v>
      </c>
      <c r="B2602" s="209">
        <v>531456</v>
      </c>
      <c r="C2602" s="209" t="s">
        <v>446</v>
      </c>
      <c r="D2602" s="209" t="s">
        <v>461</v>
      </c>
    </row>
    <row r="2603" spans="1:4">
      <c r="A2603" s="209" t="s">
        <v>4269</v>
      </c>
      <c r="B2603" s="209">
        <v>538962</v>
      </c>
      <c r="C2603" s="209" t="s">
        <v>4270</v>
      </c>
      <c r="D2603" s="209" t="s">
        <v>801</v>
      </c>
    </row>
    <row r="2604" spans="1:4">
      <c r="A2604" s="209" t="s">
        <v>4271</v>
      </c>
      <c r="B2604" s="209">
        <v>539303</v>
      </c>
      <c r="C2604" s="209" t="s">
        <v>446</v>
      </c>
      <c r="D2604" s="209" t="s">
        <v>463</v>
      </c>
    </row>
    <row r="2605" spans="1:4">
      <c r="A2605" s="209" t="s">
        <v>4272</v>
      </c>
      <c r="B2605" s="209">
        <v>532539</v>
      </c>
      <c r="C2605" s="209" t="s">
        <v>4273</v>
      </c>
      <c r="D2605" s="209" t="s">
        <v>801</v>
      </c>
    </row>
    <row r="2606" spans="1:4">
      <c r="A2606" s="209" t="s">
        <v>4274</v>
      </c>
      <c r="B2606" s="209">
        <v>517344</v>
      </c>
      <c r="C2606" s="209" t="s">
        <v>4275</v>
      </c>
      <c r="D2606" s="209" t="s">
        <v>539</v>
      </c>
    </row>
    <row r="2607" spans="1:4">
      <c r="A2607" s="209" t="s">
        <v>4276</v>
      </c>
      <c r="B2607" s="209">
        <v>517344</v>
      </c>
      <c r="C2607" s="209" t="s">
        <v>4275</v>
      </c>
      <c r="D2607" s="209" t="s">
        <v>539</v>
      </c>
    </row>
    <row r="2608" spans="1:4">
      <c r="A2608" s="209" t="s">
        <v>4277</v>
      </c>
      <c r="B2608" s="209">
        <v>532819</v>
      </c>
      <c r="C2608" s="209" t="s">
        <v>4278</v>
      </c>
      <c r="D2608" s="209" t="s">
        <v>432</v>
      </c>
    </row>
    <row r="2609" spans="1:4">
      <c r="A2609" s="209" t="s">
        <v>4279</v>
      </c>
      <c r="B2609" s="209">
        <v>523373</v>
      </c>
      <c r="C2609" s="209" t="s">
        <v>446</v>
      </c>
      <c r="D2609" s="209" t="s">
        <v>560</v>
      </c>
    </row>
    <row r="2610" spans="1:4">
      <c r="A2610" s="209" t="s">
        <v>4280</v>
      </c>
      <c r="B2610" s="209">
        <v>523373</v>
      </c>
      <c r="C2610" s="209" t="s">
        <v>446</v>
      </c>
      <c r="D2610" s="209" t="s">
        <v>560</v>
      </c>
    </row>
    <row r="2611" spans="1:4">
      <c r="A2611" s="209" t="s">
        <v>4281</v>
      </c>
      <c r="B2611" s="209">
        <v>532164</v>
      </c>
      <c r="C2611" s="209" t="s">
        <v>446</v>
      </c>
      <c r="D2611" s="209" t="s">
        <v>463</v>
      </c>
    </row>
    <row r="2612" spans="1:4">
      <c r="A2612" s="209" t="s">
        <v>4282</v>
      </c>
      <c r="B2612" s="209">
        <v>505797</v>
      </c>
      <c r="C2612" s="209" t="s">
        <v>446</v>
      </c>
      <c r="D2612" s="209" t="s">
        <v>631</v>
      </c>
    </row>
    <row r="2613" spans="1:4">
      <c r="A2613" s="209" t="s">
        <v>4283</v>
      </c>
      <c r="B2613" s="209">
        <v>500279</v>
      </c>
      <c r="C2613" s="209" t="s">
        <v>4284</v>
      </c>
      <c r="D2613" s="209" t="s">
        <v>815</v>
      </c>
    </row>
    <row r="2614" spans="1:4">
      <c r="A2614" s="209" t="s">
        <v>4285</v>
      </c>
      <c r="B2614" s="209">
        <v>505336</v>
      </c>
      <c r="C2614" s="209" t="s">
        <v>446</v>
      </c>
      <c r="D2614" s="209" t="s">
        <v>454</v>
      </c>
    </row>
    <row r="2615" spans="1:4">
      <c r="A2615" s="209" t="s">
        <v>4286</v>
      </c>
      <c r="B2615" s="209">
        <v>505336</v>
      </c>
      <c r="C2615" s="209" t="s">
        <v>446</v>
      </c>
      <c r="D2615" s="209" t="s">
        <v>454</v>
      </c>
    </row>
    <row r="2616" spans="1:4">
      <c r="A2616" s="209" t="s">
        <v>4287</v>
      </c>
      <c r="B2616" s="209">
        <v>526642</v>
      </c>
      <c r="C2616" s="209" t="s">
        <v>4288</v>
      </c>
      <c r="D2616" s="209" t="s">
        <v>872</v>
      </c>
    </row>
    <row r="2617" spans="1:4">
      <c r="A2617" s="209" t="s">
        <v>4289</v>
      </c>
      <c r="B2617" s="209">
        <v>539220</v>
      </c>
      <c r="C2617" s="209" t="s">
        <v>446</v>
      </c>
      <c r="D2617" s="209" t="s">
        <v>560</v>
      </c>
    </row>
    <row r="2618" spans="1:4">
      <c r="A2618" s="209" t="s">
        <v>4290</v>
      </c>
      <c r="B2618" s="209">
        <v>541195</v>
      </c>
      <c r="C2618" s="209" t="s">
        <v>4291</v>
      </c>
      <c r="D2618" s="209" t="s">
        <v>769</v>
      </c>
    </row>
    <row r="2619" spans="1:4">
      <c r="A2619" s="209" t="s">
        <v>4292</v>
      </c>
      <c r="B2619" s="209">
        <v>539594</v>
      </c>
      <c r="C2619" s="209" t="s">
        <v>446</v>
      </c>
      <c r="D2619" s="209" t="s">
        <v>644</v>
      </c>
    </row>
    <row r="2620" spans="1:4">
      <c r="A2620" s="209" t="s">
        <v>4293</v>
      </c>
      <c r="B2620" s="209" t="s">
        <v>446</v>
      </c>
      <c r="C2620" s="209" t="s">
        <v>4294</v>
      </c>
      <c r="D2620" s="209" t="s">
        <v>457</v>
      </c>
    </row>
    <row r="2621" spans="1:4">
      <c r="A2621" s="209" t="s">
        <v>4295</v>
      </c>
      <c r="B2621" s="209">
        <v>523782</v>
      </c>
      <c r="C2621" s="209" t="s">
        <v>446</v>
      </c>
      <c r="D2621" s="209" t="s">
        <v>468</v>
      </c>
    </row>
    <row r="2622" spans="1:4">
      <c r="A2622" s="209" t="s">
        <v>4296</v>
      </c>
      <c r="B2622" s="209">
        <v>523782</v>
      </c>
      <c r="C2622" s="209" t="s">
        <v>446</v>
      </c>
      <c r="D2622" s="209" t="s">
        <v>468</v>
      </c>
    </row>
    <row r="2623" spans="1:4">
      <c r="A2623" s="209" t="s">
        <v>4297</v>
      </c>
      <c r="B2623" s="209">
        <v>540078</v>
      </c>
      <c r="C2623" s="209" t="s">
        <v>446</v>
      </c>
      <c r="D2623" s="209" t="s">
        <v>641</v>
      </c>
    </row>
    <row r="2624" spans="1:4">
      <c r="A2624" s="209" t="s">
        <v>4298</v>
      </c>
      <c r="B2624" s="209" t="s">
        <v>446</v>
      </c>
      <c r="C2624" s="209" t="s">
        <v>4299</v>
      </c>
      <c r="D2624" s="209" t="s">
        <v>457</v>
      </c>
    </row>
    <row r="2625" spans="1:4">
      <c r="A2625" s="209" t="s">
        <v>4300</v>
      </c>
      <c r="B2625" s="209">
        <v>522036</v>
      </c>
      <c r="C2625" s="209" t="s">
        <v>4301</v>
      </c>
      <c r="D2625" s="209" t="s">
        <v>631</v>
      </c>
    </row>
    <row r="2626" spans="1:4">
      <c r="A2626" s="209" t="s">
        <v>4302</v>
      </c>
      <c r="B2626" s="209">
        <v>522241</v>
      </c>
      <c r="C2626" s="209" t="s">
        <v>4303</v>
      </c>
      <c r="D2626" s="209" t="s">
        <v>1365</v>
      </c>
    </row>
    <row r="2627" spans="1:4">
      <c r="A2627" s="209" t="s">
        <v>4304</v>
      </c>
      <c r="B2627" s="209">
        <v>509196</v>
      </c>
      <c r="C2627" s="209" t="s">
        <v>4305</v>
      </c>
      <c r="D2627" s="209" t="s">
        <v>4306</v>
      </c>
    </row>
    <row r="2628" spans="1:4">
      <c r="A2628" s="209" t="s">
        <v>4307</v>
      </c>
      <c r="B2628" s="209" t="s">
        <v>446</v>
      </c>
      <c r="C2628" s="209" t="s">
        <v>4308</v>
      </c>
      <c r="D2628" s="209" t="s">
        <v>457</v>
      </c>
    </row>
    <row r="2629" spans="1:4">
      <c r="A2629" s="209" t="s">
        <v>4309</v>
      </c>
      <c r="B2629" s="209">
        <v>513377</v>
      </c>
      <c r="C2629" s="209" t="s">
        <v>4310</v>
      </c>
      <c r="D2629" s="209" t="s">
        <v>468</v>
      </c>
    </row>
    <row r="2630" spans="1:4">
      <c r="A2630" s="209" t="s">
        <v>4311</v>
      </c>
      <c r="B2630" s="209">
        <v>503772</v>
      </c>
      <c r="C2630" s="209" t="s">
        <v>446</v>
      </c>
      <c r="D2630" s="209" t="s">
        <v>468</v>
      </c>
    </row>
    <row r="2631" spans="1:4">
      <c r="A2631" s="209" t="s">
        <v>4312</v>
      </c>
      <c r="B2631" s="209">
        <v>503015</v>
      </c>
      <c r="C2631" s="209" t="s">
        <v>446</v>
      </c>
      <c r="D2631" s="209" t="s">
        <v>468</v>
      </c>
    </row>
    <row r="2632" spans="1:4">
      <c r="A2632" s="209" t="s">
        <v>4313</v>
      </c>
      <c r="B2632" s="209">
        <v>539762</v>
      </c>
      <c r="C2632" s="209" t="s">
        <v>446</v>
      </c>
      <c r="D2632" s="209" t="s">
        <v>644</v>
      </c>
    </row>
    <row r="2633" spans="1:4">
      <c r="A2633" s="209" t="s">
        <v>4314</v>
      </c>
      <c r="B2633" s="209">
        <v>519287</v>
      </c>
      <c r="C2633" s="209" t="s">
        <v>446</v>
      </c>
      <c r="D2633" s="209" t="s">
        <v>506</v>
      </c>
    </row>
    <row r="2634" spans="1:4">
      <c r="A2634" s="209" t="s">
        <v>4315</v>
      </c>
      <c r="B2634" s="209">
        <v>503015</v>
      </c>
      <c r="C2634" s="209" t="s">
        <v>446</v>
      </c>
      <c r="D2634" s="209" t="s">
        <v>468</v>
      </c>
    </row>
    <row r="2635" spans="1:4">
      <c r="A2635" s="209" t="s">
        <v>4316</v>
      </c>
      <c r="B2635" s="209">
        <v>509760</v>
      </c>
      <c r="C2635" s="209" t="s">
        <v>446</v>
      </c>
      <c r="D2635" s="209" t="s">
        <v>429</v>
      </c>
    </row>
    <row r="2636" spans="1:4">
      <c r="A2636" s="209" t="s">
        <v>4317</v>
      </c>
      <c r="B2636" s="209">
        <v>513303</v>
      </c>
      <c r="C2636" s="209" t="s">
        <v>4318</v>
      </c>
      <c r="D2636" s="209" t="s">
        <v>4319</v>
      </c>
    </row>
    <row r="2637" spans="1:4">
      <c r="A2637" s="209" t="s">
        <v>4320</v>
      </c>
      <c r="B2637" s="209">
        <v>537092</v>
      </c>
      <c r="C2637" s="209" t="s">
        <v>446</v>
      </c>
      <c r="D2637" s="209" t="s">
        <v>429</v>
      </c>
    </row>
    <row r="2638" spans="1:4">
      <c r="A2638" s="209" t="s">
        <v>4321</v>
      </c>
      <c r="B2638" s="209">
        <v>519003</v>
      </c>
      <c r="C2638" s="209" t="s">
        <v>446</v>
      </c>
      <c r="D2638" s="209" t="s">
        <v>644</v>
      </c>
    </row>
    <row r="2639" spans="1:4">
      <c r="A2639" s="209" t="s">
        <v>4322</v>
      </c>
      <c r="B2639" s="209">
        <v>500890</v>
      </c>
      <c r="C2639" s="209" t="s">
        <v>4323</v>
      </c>
      <c r="D2639" s="209" t="s">
        <v>926</v>
      </c>
    </row>
    <row r="2640" spans="1:4">
      <c r="A2640" s="209" t="s">
        <v>4324</v>
      </c>
      <c r="B2640" s="209">
        <v>503776</v>
      </c>
      <c r="C2640" s="209" t="s">
        <v>446</v>
      </c>
      <c r="D2640" s="209" t="s">
        <v>590</v>
      </c>
    </row>
    <row r="2641" spans="1:4">
      <c r="A2641" s="209" t="s">
        <v>4325</v>
      </c>
      <c r="B2641" s="209">
        <v>506261</v>
      </c>
      <c r="C2641" s="209" t="s">
        <v>446</v>
      </c>
      <c r="D2641" s="209" t="s">
        <v>744</v>
      </c>
    </row>
    <row r="2642" spans="1:4">
      <c r="A2642" s="209" t="s">
        <v>4326</v>
      </c>
      <c r="B2642" s="209" t="s">
        <v>446</v>
      </c>
      <c r="C2642" s="209" t="s">
        <v>4327</v>
      </c>
      <c r="D2642" s="209" t="s">
        <v>457</v>
      </c>
    </row>
    <row r="2643" spans="1:4">
      <c r="A2643" s="209" t="s">
        <v>4328</v>
      </c>
      <c r="B2643" s="209">
        <v>531453</v>
      </c>
      <c r="C2643" s="209" t="s">
        <v>4329</v>
      </c>
      <c r="D2643" s="209" t="s">
        <v>461</v>
      </c>
    </row>
    <row r="2644" spans="1:4">
      <c r="A2644" s="209" t="s">
        <v>4330</v>
      </c>
      <c r="B2644" s="209">
        <v>530169</v>
      </c>
      <c r="C2644" s="209" t="s">
        <v>446</v>
      </c>
      <c r="D2644" s="209" t="s">
        <v>440</v>
      </c>
    </row>
    <row r="2645" spans="1:4">
      <c r="A2645" s="209" t="s">
        <v>4331</v>
      </c>
      <c r="B2645" s="209">
        <v>532140</v>
      </c>
      <c r="C2645" s="209" t="s">
        <v>446</v>
      </c>
      <c r="D2645" s="209" t="s">
        <v>461</v>
      </c>
    </row>
    <row r="2646" spans="1:4">
      <c r="A2646" s="209" t="s">
        <v>4332</v>
      </c>
      <c r="B2646" s="209">
        <v>530047</v>
      </c>
      <c r="C2646" s="209" t="s">
        <v>4333</v>
      </c>
      <c r="D2646" s="209" t="s">
        <v>461</v>
      </c>
    </row>
    <row r="2647" spans="1:4">
      <c r="A2647" s="209" t="s">
        <v>4334</v>
      </c>
      <c r="B2647" s="209">
        <v>533286</v>
      </c>
      <c r="C2647" s="209" t="s">
        <v>4335</v>
      </c>
      <c r="D2647" s="209" t="s">
        <v>426</v>
      </c>
    </row>
    <row r="2648" spans="1:4">
      <c r="A2648" s="209" t="s">
        <v>4336</v>
      </c>
      <c r="B2648" s="209" t="s">
        <v>446</v>
      </c>
      <c r="C2648" s="209" t="s">
        <v>4337</v>
      </c>
      <c r="D2648" s="209" t="s">
        <v>457</v>
      </c>
    </row>
    <row r="2649" spans="1:4">
      <c r="A2649" s="209" t="s">
        <v>4338</v>
      </c>
      <c r="B2649" s="209">
        <v>533080</v>
      </c>
      <c r="C2649" s="209" t="s">
        <v>4339</v>
      </c>
      <c r="D2649" s="209" t="s">
        <v>641</v>
      </c>
    </row>
    <row r="2650" spans="1:4">
      <c r="A2650" s="209" t="s">
        <v>4340</v>
      </c>
      <c r="B2650" s="209">
        <v>526263</v>
      </c>
      <c r="C2650" s="209" t="s">
        <v>4341</v>
      </c>
      <c r="D2650" s="209" t="s">
        <v>776</v>
      </c>
    </row>
    <row r="2651" spans="1:4">
      <c r="A2651" s="209" t="s">
        <v>4342</v>
      </c>
      <c r="B2651" s="209">
        <v>511551</v>
      </c>
      <c r="C2651" s="209" t="s">
        <v>446</v>
      </c>
      <c r="D2651" s="209" t="s">
        <v>429</v>
      </c>
    </row>
    <row r="2652" spans="1:4">
      <c r="A2652" s="209" t="s">
        <v>4343</v>
      </c>
      <c r="B2652" s="209">
        <v>535910</v>
      </c>
      <c r="C2652" s="209" t="s">
        <v>446</v>
      </c>
      <c r="D2652" s="209" t="s">
        <v>463</v>
      </c>
    </row>
    <row r="2653" spans="1:4">
      <c r="A2653" s="209" t="s">
        <v>4344</v>
      </c>
      <c r="B2653" s="209">
        <v>532078</v>
      </c>
      <c r="C2653" s="209" t="s">
        <v>446</v>
      </c>
      <c r="D2653" s="209" t="s">
        <v>478</v>
      </c>
    </row>
    <row r="2654" spans="1:4">
      <c r="A2654" s="209" t="s">
        <v>4345</v>
      </c>
      <c r="B2654" s="209">
        <v>513446</v>
      </c>
      <c r="C2654" s="209" t="s">
        <v>4346</v>
      </c>
      <c r="D2654" s="209" t="s">
        <v>478</v>
      </c>
    </row>
    <row r="2655" spans="1:4">
      <c r="A2655" s="209" t="s">
        <v>4347</v>
      </c>
      <c r="B2655" s="209">
        <v>532723</v>
      </c>
      <c r="C2655" s="209" t="s">
        <v>446</v>
      </c>
      <c r="D2655" s="209" t="s">
        <v>532</v>
      </c>
    </row>
    <row r="2656" spans="1:4">
      <c r="A2656" s="209" t="s">
        <v>4348</v>
      </c>
      <c r="B2656" s="209">
        <v>505343</v>
      </c>
      <c r="C2656" s="209" t="s">
        <v>446</v>
      </c>
      <c r="D2656" s="209" t="s">
        <v>867</v>
      </c>
    </row>
    <row r="2657" spans="1:4">
      <c r="A2657" s="209" t="s">
        <v>4349</v>
      </c>
      <c r="B2657" s="209">
        <v>505343</v>
      </c>
      <c r="C2657" s="209" t="s">
        <v>446</v>
      </c>
      <c r="D2657" s="209" t="s">
        <v>867</v>
      </c>
    </row>
    <row r="2658" spans="1:4">
      <c r="A2658" s="209" t="s">
        <v>4350</v>
      </c>
      <c r="B2658" s="209">
        <v>524084</v>
      </c>
      <c r="C2658" s="209" t="s">
        <v>4351</v>
      </c>
      <c r="D2658" s="209" t="s">
        <v>590</v>
      </c>
    </row>
    <row r="2659" spans="1:4">
      <c r="A2659" s="209" t="s">
        <v>4352</v>
      </c>
      <c r="B2659" s="209">
        <v>524084</v>
      </c>
      <c r="C2659" s="209" t="s">
        <v>4351</v>
      </c>
      <c r="D2659" s="209" t="s">
        <v>590</v>
      </c>
    </row>
    <row r="2660" spans="1:4">
      <c r="A2660" s="209" t="s">
        <v>4353</v>
      </c>
      <c r="B2660" s="209">
        <v>538836</v>
      </c>
      <c r="C2660" s="209" t="s">
        <v>4354</v>
      </c>
      <c r="D2660" s="209" t="s">
        <v>560</v>
      </c>
    </row>
    <row r="2661" spans="1:4">
      <c r="A2661" s="209" t="s">
        <v>4355</v>
      </c>
      <c r="B2661" s="209">
        <v>530167</v>
      </c>
      <c r="C2661" s="209" t="s">
        <v>446</v>
      </c>
      <c r="D2661" s="209" t="s">
        <v>463</v>
      </c>
    </row>
    <row r="2662" spans="1:4">
      <c r="A2662" s="209" t="s">
        <v>4356</v>
      </c>
      <c r="B2662" s="209">
        <v>539199</v>
      </c>
      <c r="C2662" s="209" t="s">
        <v>446</v>
      </c>
      <c r="D2662" s="209" t="s">
        <v>429</v>
      </c>
    </row>
    <row r="2663" spans="1:4">
      <c r="A2663" s="209" t="s">
        <v>4357</v>
      </c>
      <c r="B2663" s="209">
        <v>532621</v>
      </c>
      <c r="C2663" s="209" t="s">
        <v>4358</v>
      </c>
      <c r="D2663" s="209" t="s">
        <v>461</v>
      </c>
    </row>
    <row r="2664" spans="1:4">
      <c r="A2664" s="209" t="s">
        <v>4359</v>
      </c>
      <c r="B2664" s="209">
        <v>511549</v>
      </c>
      <c r="C2664" s="209" t="s">
        <v>446</v>
      </c>
      <c r="D2664" s="209" t="s">
        <v>463</v>
      </c>
    </row>
    <row r="2665" spans="1:4">
      <c r="A2665" s="209" t="s">
        <v>4360</v>
      </c>
      <c r="B2665" s="209">
        <v>500288</v>
      </c>
      <c r="C2665" s="209" t="s">
        <v>4361</v>
      </c>
      <c r="D2665" s="209" t="s">
        <v>484</v>
      </c>
    </row>
    <row r="2666" spans="1:4">
      <c r="A2666" s="209" t="s">
        <v>4362</v>
      </c>
      <c r="B2666" s="209">
        <v>526237</v>
      </c>
      <c r="C2666" s="209" t="s">
        <v>446</v>
      </c>
      <c r="D2666" s="209" t="s">
        <v>463</v>
      </c>
    </row>
    <row r="2667" spans="1:4">
      <c r="A2667" s="209" t="s">
        <v>4363</v>
      </c>
      <c r="B2667" s="209">
        <v>523160</v>
      </c>
      <c r="C2667" s="209" t="s">
        <v>446</v>
      </c>
      <c r="D2667" s="209" t="s">
        <v>631</v>
      </c>
    </row>
    <row r="2668" spans="1:4">
      <c r="A2668" s="209" t="s">
        <v>4364</v>
      </c>
      <c r="B2668" s="209">
        <v>523160</v>
      </c>
      <c r="C2668" s="209" t="s">
        <v>446</v>
      </c>
      <c r="D2668" s="209" t="s">
        <v>631</v>
      </c>
    </row>
    <row r="2669" spans="1:4">
      <c r="A2669" s="209" t="s">
        <v>4365</v>
      </c>
      <c r="B2669" s="209">
        <v>513305</v>
      </c>
      <c r="C2669" s="209" t="s">
        <v>4366</v>
      </c>
      <c r="D2669" s="209" t="s">
        <v>867</v>
      </c>
    </row>
    <row r="2670" spans="1:4">
      <c r="A2670" s="209" t="s">
        <v>4367</v>
      </c>
      <c r="B2670" s="209">
        <v>532407</v>
      </c>
      <c r="C2670" s="209" t="s">
        <v>446</v>
      </c>
      <c r="D2670" s="209" t="s">
        <v>539</v>
      </c>
    </row>
    <row r="2671" spans="1:4">
      <c r="A2671" s="209" t="s">
        <v>4368</v>
      </c>
      <c r="B2671" s="209" t="s">
        <v>446</v>
      </c>
      <c r="C2671" s="209" t="s">
        <v>4369</v>
      </c>
      <c r="D2671" s="209" t="s">
        <v>537</v>
      </c>
    </row>
    <row r="2672" spans="1:4">
      <c r="A2672" s="209" t="s">
        <v>4370</v>
      </c>
      <c r="B2672" s="209">
        <v>517334</v>
      </c>
      <c r="C2672" s="209" t="s">
        <v>4371</v>
      </c>
      <c r="D2672" s="209" t="s">
        <v>801</v>
      </c>
    </row>
    <row r="2673" spans="1:4">
      <c r="A2673" s="209" t="s">
        <v>4372</v>
      </c>
      <c r="B2673" s="209">
        <v>532892</v>
      </c>
      <c r="C2673" s="209" t="s">
        <v>4373</v>
      </c>
      <c r="D2673" s="209" t="s">
        <v>463</v>
      </c>
    </row>
    <row r="2674" spans="1:4">
      <c r="A2674" s="209" t="s">
        <v>4374</v>
      </c>
      <c r="B2674" s="209">
        <v>590115</v>
      </c>
      <c r="C2674" s="209" t="s">
        <v>4375</v>
      </c>
      <c r="D2674" s="209" t="s">
        <v>429</v>
      </c>
    </row>
    <row r="2675" spans="1:4">
      <c r="A2675" s="209" t="s">
        <v>4376</v>
      </c>
      <c r="B2675" s="209">
        <v>533385</v>
      </c>
      <c r="C2675" s="209" t="s">
        <v>4377</v>
      </c>
      <c r="D2675" s="209" t="s">
        <v>429</v>
      </c>
    </row>
    <row r="2676" spans="1:4">
      <c r="A2676" s="209" t="s">
        <v>4378</v>
      </c>
      <c r="B2676" s="209">
        <v>507522</v>
      </c>
      <c r="C2676" s="209" t="s">
        <v>446</v>
      </c>
      <c r="D2676" s="209" t="s">
        <v>1077</v>
      </c>
    </row>
    <row r="2677" spans="1:4">
      <c r="A2677" s="209" t="s">
        <v>4379</v>
      </c>
      <c r="B2677" s="209">
        <v>526299</v>
      </c>
      <c r="C2677" s="209" t="s">
        <v>4380</v>
      </c>
      <c r="D2677" s="209" t="s">
        <v>432</v>
      </c>
    </row>
    <row r="2678" spans="1:4">
      <c r="A2678" s="209" t="s">
        <v>4381</v>
      </c>
      <c r="B2678" s="209">
        <v>500450</v>
      </c>
      <c r="C2678" s="209" t="s">
        <v>446</v>
      </c>
      <c r="D2678" s="209" t="s">
        <v>429</v>
      </c>
    </row>
    <row r="2679" spans="1:4">
      <c r="A2679" s="209" t="s">
        <v>4382</v>
      </c>
      <c r="B2679" s="209">
        <v>526143</v>
      </c>
      <c r="C2679" s="209" t="s">
        <v>446</v>
      </c>
      <c r="D2679" s="209" t="s">
        <v>641</v>
      </c>
    </row>
    <row r="2680" spans="1:4">
      <c r="A2680" s="209" t="s">
        <v>4383</v>
      </c>
      <c r="B2680" s="209">
        <v>532440</v>
      </c>
      <c r="C2680" s="209" t="s">
        <v>4384</v>
      </c>
      <c r="D2680" s="209" t="s">
        <v>2437</v>
      </c>
    </row>
    <row r="2681" spans="1:4">
      <c r="A2681" s="209" t="s">
        <v>4385</v>
      </c>
      <c r="B2681" s="209">
        <v>540809</v>
      </c>
      <c r="C2681" s="209" t="s">
        <v>446</v>
      </c>
      <c r="D2681" s="209" t="s">
        <v>468</v>
      </c>
    </row>
    <row r="2682" spans="1:4">
      <c r="A2682" s="209" t="s">
        <v>4386</v>
      </c>
      <c r="B2682" s="209">
        <v>500290</v>
      </c>
      <c r="C2682" s="209" t="s">
        <v>4387</v>
      </c>
      <c r="D2682" s="209" t="s">
        <v>926</v>
      </c>
    </row>
    <row r="2683" spans="1:4">
      <c r="A2683" s="209" t="s">
        <v>4388</v>
      </c>
      <c r="B2683" s="209">
        <v>532376</v>
      </c>
      <c r="C2683" s="209" t="s">
        <v>4389</v>
      </c>
      <c r="D2683" s="209" t="s">
        <v>592</v>
      </c>
    </row>
    <row r="2684" spans="1:4">
      <c r="A2684" s="209" t="s">
        <v>4390</v>
      </c>
      <c r="B2684" s="209">
        <v>512065</v>
      </c>
      <c r="C2684" s="209" t="s">
        <v>446</v>
      </c>
      <c r="D2684" s="209" t="s">
        <v>463</v>
      </c>
    </row>
    <row r="2685" spans="1:4">
      <c r="A2685" s="209" t="s">
        <v>4391</v>
      </c>
      <c r="B2685" s="209">
        <v>532650</v>
      </c>
      <c r="C2685" s="209" t="s">
        <v>4392</v>
      </c>
      <c r="D2685" s="209" t="s">
        <v>769</v>
      </c>
    </row>
    <row r="2686" spans="1:4">
      <c r="A2686" s="209" t="s">
        <v>4393</v>
      </c>
      <c r="B2686" s="209">
        <v>508922</v>
      </c>
      <c r="C2686" s="209" t="s">
        <v>446</v>
      </c>
      <c r="D2686" s="209" t="s">
        <v>1491</v>
      </c>
    </row>
    <row r="2687" spans="1:4">
      <c r="A2687" s="209" t="s">
        <v>4394</v>
      </c>
      <c r="B2687" s="209">
        <v>508922</v>
      </c>
      <c r="C2687" s="209" t="s">
        <v>446</v>
      </c>
      <c r="D2687" s="209" t="s">
        <v>1491</v>
      </c>
    </row>
    <row r="2688" spans="1:4">
      <c r="A2688" s="209" t="s">
        <v>4395</v>
      </c>
      <c r="B2688" s="209" t="s">
        <v>446</v>
      </c>
      <c r="C2688" s="209" t="s">
        <v>4396</v>
      </c>
      <c r="D2688" s="209" t="s">
        <v>1491</v>
      </c>
    </row>
    <row r="2689" spans="1:4">
      <c r="A2689" s="209" t="s">
        <v>4397</v>
      </c>
      <c r="B2689" s="209">
        <v>542597</v>
      </c>
      <c r="C2689" s="209" t="s">
        <v>4398</v>
      </c>
      <c r="D2689" s="209" t="s">
        <v>812</v>
      </c>
    </row>
    <row r="2690" spans="1:4">
      <c r="A2690" s="209" t="s">
        <v>4399</v>
      </c>
      <c r="B2690" s="209">
        <v>534312</v>
      </c>
      <c r="C2690" s="209" t="s">
        <v>4400</v>
      </c>
      <c r="D2690" s="209" t="s">
        <v>551</v>
      </c>
    </row>
    <row r="2691" spans="1:4">
      <c r="A2691" s="209" t="s">
        <v>4401</v>
      </c>
      <c r="B2691" s="209">
        <v>531919</v>
      </c>
      <c r="C2691" s="209" t="s">
        <v>446</v>
      </c>
      <c r="D2691" s="209" t="s">
        <v>466</v>
      </c>
    </row>
    <row r="2692" spans="1:4">
      <c r="A2692" s="209" t="s">
        <v>4402</v>
      </c>
      <c r="B2692" s="209">
        <v>539819</v>
      </c>
      <c r="C2692" s="209" t="s">
        <v>446</v>
      </c>
      <c r="D2692" s="209" t="s">
        <v>429</v>
      </c>
    </row>
    <row r="2693" spans="1:4">
      <c r="A2693" s="209" t="s">
        <v>4403</v>
      </c>
      <c r="B2693" s="209">
        <v>538743</v>
      </c>
      <c r="C2693" s="209" t="s">
        <v>446</v>
      </c>
      <c r="D2693" s="209" t="s">
        <v>432</v>
      </c>
    </row>
    <row r="2694" spans="1:4">
      <c r="A2694" s="209" t="s">
        <v>4404</v>
      </c>
      <c r="B2694" s="209">
        <v>532097</v>
      </c>
      <c r="C2694" s="209" t="s">
        <v>4405</v>
      </c>
      <c r="D2694" s="209" t="s">
        <v>844</v>
      </c>
    </row>
    <row r="2695" spans="1:4">
      <c r="A2695" s="209" t="s">
        <v>4406</v>
      </c>
      <c r="B2695" s="209">
        <v>500460</v>
      </c>
      <c r="C2695" s="209" t="s">
        <v>4407</v>
      </c>
      <c r="D2695" s="209" t="s">
        <v>478</v>
      </c>
    </row>
    <row r="2696" spans="1:4">
      <c r="A2696" s="209" t="s">
        <v>4408</v>
      </c>
      <c r="B2696" s="209">
        <v>523832</v>
      </c>
      <c r="C2696" s="209" t="s">
        <v>4409</v>
      </c>
      <c r="D2696" s="209" t="s">
        <v>564</v>
      </c>
    </row>
    <row r="2697" spans="1:4">
      <c r="A2697" s="209" t="s">
        <v>4410</v>
      </c>
      <c r="B2697" s="209">
        <v>530341</v>
      </c>
      <c r="C2697" s="209" t="s">
        <v>446</v>
      </c>
      <c r="D2697" s="209" t="s">
        <v>429</v>
      </c>
    </row>
    <row r="2698" spans="1:4">
      <c r="A2698" s="209" t="s">
        <v>4411</v>
      </c>
      <c r="B2698" s="209">
        <v>535204</v>
      </c>
      <c r="C2698" s="209" t="s">
        <v>446</v>
      </c>
      <c r="D2698" s="209" t="s">
        <v>468</v>
      </c>
    </row>
    <row r="2699" spans="1:4">
      <c r="A2699" s="209" t="s">
        <v>4412</v>
      </c>
      <c r="B2699" s="209">
        <v>532357</v>
      </c>
      <c r="C2699" s="209" t="s">
        <v>4413</v>
      </c>
      <c r="D2699" s="209" t="s">
        <v>449</v>
      </c>
    </row>
    <row r="2700" spans="1:4">
      <c r="A2700" s="209" t="s">
        <v>4414</v>
      </c>
      <c r="B2700" s="209">
        <v>501477</v>
      </c>
      <c r="C2700" s="209" t="s">
        <v>446</v>
      </c>
      <c r="D2700" s="209" t="s">
        <v>468</v>
      </c>
    </row>
    <row r="2701" spans="1:4">
      <c r="A2701" s="209" t="s">
        <v>4415</v>
      </c>
      <c r="B2701" s="209">
        <v>501477</v>
      </c>
      <c r="C2701" s="209" t="s">
        <v>446</v>
      </c>
      <c r="D2701" s="209" t="s">
        <v>468</v>
      </c>
    </row>
    <row r="2702" spans="1:4">
      <c r="A2702" s="209" t="s">
        <v>4416</v>
      </c>
      <c r="B2702" s="209">
        <v>534091</v>
      </c>
      <c r="C2702" s="209" t="s">
        <v>4417</v>
      </c>
      <c r="D2702" s="209" t="s">
        <v>466</v>
      </c>
    </row>
    <row r="2703" spans="1:4">
      <c r="A2703" s="209" t="s">
        <v>4418</v>
      </c>
      <c r="B2703" s="209">
        <v>534091</v>
      </c>
      <c r="C2703" s="209" t="s">
        <v>4417</v>
      </c>
      <c r="D2703" s="209" t="s">
        <v>466</v>
      </c>
    </row>
    <row r="2704" spans="1:4">
      <c r="A2704" s="209" t="s">
        <v>4419</v>
      </c>
      <c r="B2704" s="209">
        <v>526169</v>
      </c>
      <c r="C2704" s="209" t="s">
        <v>446</v>
      </c>
      <c r="D2704" s="209" t="s">
        <v>926</v>
      </c>
    </row>
    <row r="2705" spans="1:4">
      <c r="A2705" s="209" t="s">
        <v>4420</v>
      </c>
      <c r="B2705" s="209">
        <v>526169</v>
      </c>
      <c r="C2705" s="209" t="s">
        <v>446</v>
      </c>
      <c r="D2705" s="209" t="s">
        <v>926</v>
      </c>
    </row>
    <row r="2706" spans="1:4">
      <c r="A2706" s="209" t="s">
        <v>4421</v>
      </c>
      <c r="B2706" s="209">
        <v>505594</v>
      </c>
      <c r="C2706" s="209" t="s">
        <v>446</v>
      </c>
      <c r="D2706" s="209" t="s">
        <v>867</v>
      </c>
    </row>
    <row r="2707" spans="1:4">
      <c r="A2707" s="209" t="s">
        <v>4422</v>
      </c>
      <c r="B2707" s="209">
        <v>504356</v>
      </c>
      <c r="C2707" s="209" t="s">
        <v>446</v>
      </c>
      <c r="D2707" s="209" t="s">
        <v>867</v>
      </c>
    </row>
    <row r="2708" spans="1:4">
      <c r="A2708" s="209" t="s">
        <v>4423</v>
      </c>
      <c r="B2708" s="209">
        <v>520059</v>
      </c>
      <c r="C2708" s="209" t="s">
        <v>4424</v>
      </c>
      <c r="D2708" s="209" t="s">
        <v>801</v>
      </c>
    </row>
    <row r="2709" spans="1:4">
      <c r="A2709" s="209" t="s">
        <v>4425</v>
      </c>
      <c r="B2709" s="209">
        <v>520043</v>
      </c>
      <c r="C2709" s="209" t="s">
        <v>4426</v>
      </c>
      <c r="D2709" s="209" t="s">
        <v>801</v>
      </c>
    </row>
    <row r="2710" spans="1:4">
      <c r="A2710" s="209" t="s">
        <v>4427</v>
      </c>
      <c r="B2710" s="209">
        <v>511200</v>
      </c>
      <c r="C2710" s="209" t="s">
        <v>446</v>
      </c>
      <c r="D2710" s="209" t="s">
        <v>867</v>
      </c>
    </row>
    <row r="2711" spans="1:4">
      <c r="A2711" s="209" t="s">
        <v>4428</v>
      </c>
      <c r="B2711" s="209">
        <v>511401</v>
      </c>
      <c r="C2711" s="209" t="s">
        <v>4429</v>
      </c>
      <c r="D2711" s="209" t="s">
        <v>429</v>
      </c>
    </row>
    <row r="2712" spans="1:4">
      <c r="A2712" s="209" t="s">
        <v>4430</v>
      </c>
      <c r="B2712" s="209">
        <v>531821</v>
      </c>
      <c r="C2712" s="209" t="s">
        <v>446</v>
      </c>
      <c r="D2712" s="209" t="s">
        <v>429</v>
      </c>
    </row>
    <row r="2713" spans="1:4">
      <c r="A2713" s="209" t="s">
        <v>4431</v>
      </c>
      <c r="B2713" s="209">
        <v>515037</v>
      </c>
      <c r="C2713" s="209" t="s">
        <v>4432</v>
      </c>
      <c r="D2713" s="209" t="s">
        <v>723</v>
      </c>
    </row>
    <row r="2714" spans="1:4">
      <c r="A2714" s="209" t="s">
        <v>4433</v>
      </c>
      <c r="B2714" s="209">
        <v>540366</v>
      </c>
      <c r="C2714" s="209" t="s">
        <v>4434</v>
      </c>
      <c r="D2714" s="209" t="s">
        <v>1184</v>
      </c>
    </row>
    <row r="2715" spans="1:4">
      <c r="A2715" s="209" t="s">
        <v>4435</v>
      </c>
      <c r="B2715" s="209">
        <v>511766</v>
      </c>
      <c r="C2715" s="209" t="s">
        <v>4436</v>
      </c>
      <c r="D2715" s="209" t="s">
        <v>463</v>
      </c>
    </row>
    <row r="2716" spans="1:4">
      <c r="A2716" s="209" t="s">
        <v>4437</v>
      </c>
      <c r="B2716" s="209">
        <v>533398</v>
      </c>
      <c r="C2716" s="209" t="s">
        <v>4438</v>
      </c>
      <c r="D2716" s="209" t="s">
        <v>463</v>
      </c>
    </row>
    <row r="2717" spans="1:4">
      <c r="A2717" s="209" t="s">
        <v>4439</v>
      </c>
      <c r="B2717" s="209">
        <v>532991</v>
      </c>
      <c r="C2717" s="209" t="s">
        <v>4440</v>
      </c>
      <c r="D2717" s="209" t="s">
        <v>532</v>
      </c>
    </row>
    <row r="2718" spans="1:4">
      <c r="A2718" s="209" t="s">
        <v>4441</v>
      </c>
      <c r="B2718" s="209">
        <v>538862</v>
      </c>
      <c r="C2718" s="209" t="s">
        <v>446</v>
      </c>
      <c r="D2718" s="209" t="s">
        <v>429</v>
      </c>
    </row>
    <row r="2719" spans="1:4">
      <c r="A2719" s="209" t="s">
        <v>4442</v>
      </c>
      <c r="B2719" s="209">
        <v>506734</v>
      </c>
      <c r="C2719" s="209" t="s">
        <v>446</v>
      </c>
      <c r="D2719" s="209" t="s">
        <v>494</v>
      </c>
    </row>
    <row r="2720" spans="1:4">
      <c r="A2720" s="209" t="s">
        <v>4443</v>
      </c>
      <c r="B2720" s="209">
        <v>535205</v>
      </c>
      <c r="C2720" s="209" t="s">
        <v>446</v>
      </c>
      <c r="D2720" s="209" t="s">
        <v>468</v>
      </c>
    </row>
    <row r="2721" spans="1:4">
      <c r="A2721" s="209" t="s">
        <v>4444</v>
      </c>
      <c r="B2721" s="209" t="s">
        <v>446</v>
      </c>
      <c r="C2721" s="209" t="s">
        <v>4445</v>
      </c>
      <c r="D2721" s="209" t="s">
        <v>537</v>
      </c>
    </row>
    <row r="2722" spans="1:4">
      <c r="A2722" s="209" t="s">
        <v>4446</v>
      </c>
      <c r="B2722" s="209">
        <v>512024</v>
      </c>
      <c r="C2722" s="209" t="s">
        <v>446</v>
      </c>
      <c r="D2722" s="209" t="s">
        <v>520</v>
      </c>
    </row>
    <row r="2723" spans="1:4">
      <c r="A2723" s="209" t="s">
        <v>4447</v>
      </c>
      <c r="B2723" s="209">
        <v>530897</v>
      </c>
      <c r="C2723" s="209" t="s">
        <v>446</v>
      </c>
      <c r="D2723" s="209" t="s">
        <v>635</v>
      </c>
    </row>
    <row r="2724" spans="1:4">
      <c r="A2724" s="209" t="s">
        <v>4448</v>
      </c>
      <c r="B2724" s="209">
        <v>516082</v>
      </c>
      <c r="C2724" s="209" t="s">
        <v>4449</v>
      </c>
      <c r="D2724" s="209" t="s">
        <v>440</v>
      </c>
    </row>
    <row r="2725" spans="1:4">
      <c r="A2725" s="209" t="s">
        <v>4450</v>
      </c>
      <c r="B2725" s="209">
        <v>532623</v>
      </c>
      <c r="C2725" s="209" t="s">
        <v>446</v>
      </c>
      <c r="D2725" s="209" t="s">
        <v>468</v>
      </c>
    </row>
    <row r="2726" spans="1:4">
      <c r="A2726" s="209" t="s">
        <v>4451</v>
      </c>
      <c r="B2726" s="209">
        <v>512279</v>
      </c>
      <c r="C2726" s="209" t="s">
        <v>446</v>
      </c>
      <c r="D2726" s="209" t="s">
        <v>867</v>
      </c>
    </row>
    <row r="2727" spans="1:4">
      <c r="A2727" s="209" t="s">
        <v>4452</v>
      </c>
      <c r="B2727" s="209">
        <v>524709</v>
      </c>
      <c r="C2727" s="209" t="s">
        <v>4453</v>
      </c>
      <c r="D2727" s="209" t="s">
        <v>590</v>
      </c>
    </row>
    <row r="2728" spans="1:4">
      <c r="A2728" s="209" t="s">
        <v>4454</v>
      </c>
      <c r="B2728" s="209" t="s">
        <v>446</v>
      </c>
      <c r="C2728" s="209" t="s">
        <v>4455</v>
      </c>
      <c r="D2728" s="209" t="s">
        <v>537</v>
      </c>
    </row>
    <row r="2729" spans="1:4">
      <c r="A2729" s="209" t="s">
        <v>4456</v>
      </c>
      <c r="B2729" s="209">
        <v>531832</v>
      </c>
      <c r="C2729" s="209" t="s">
        <v>446</v>
      </c>
      <c r="D2729" s="209" t="s">
        <v>644</v>
      </c>
    </row>
    <row r="2730" spans="1:4">
      <c r="A2730" s="209" t="s">
        <v>4457</v>
      </c>
      <c r="B2730" s="209">
        <v>539917</v>
      </c>
      <c r="C2730" s="209" t="s">
        <v>4458</v>
      </c>
      <c r="D2730" s="209" t="s">
        <v>954</v>
      </c>
    </row>
    <row r="2731" spans="1:4">
      <c r="A2731" s="209" t="s">
        <v>4459</v>
      </c>
      <c r="B2731" s="209">
        <v>534184</v>
      </c>
      <c r="C2731" s="209" t="s">
        <v>4460</v>
      </c>
      <c r="D2731" s="209" t="s">
        <v>509</v>
      </c>
    </row>
    <row r="2732" spans="1:4">
      <c r="A2732" s="209" t="s">
        <v>4461</v>
      </c>
      <c r="B2732" s="209">
        <v>532362</v>
      </c>
      <c r="C2732" s="209" t="s">
        <v>446</v>
      </c>
      <c r="D2732" s="209" t="s">
        <v>478</v>
      </c>
    </row>
    <row r="2733" spans="1:4">
      <c r="A2733" s="209" t="s">
        <v>4462</v>
      </c>
      <c r="B2733" s="209">
        <v>532895</v>
      </c>
      <c r="C2733" s="209" t="s">
        <v>4463</v>
      </c>
      <c r="D2733" s="209" t="s">
        <v>466</v>
      </c>
    </row>
    <row r="2734" spans="1:4">
      <c r="A2734" s="209" t="s">
        <v>4464</v>
      </c>
      <c r="B2734" s="209">
        <v>521109</v>
      </c>
      <c r="C2734" s="209" t="s">
        <v>4465</v>
      </c>
      <c r="D2734" s="209" t="s">
        <v>461</v>
      </c>
    </row>
    <row r="2735" spans="1:4">
      <c r="A2735" s="209" t="s">
        <v>4466</v>
      </c>
      <c r="B2735" s="209">
        <v>532952</v>
      </c>
      <c r="C2735" s="209" t="s">
        <v>4467</v>
      </c>
      <c r="D2735" s="209" t="s">
        <v>466</v>
      </c>
    </row>
    <row r="2736" spans="1:4">
      <c r="A2736" s="209" t="s">
        <v>4468</v>
      </c>
      <c r="B2736" s="209">
        <v>519136</v>
      </c>
      <c r="C2736" s="209" t="s">
        <v>4469</v>
      </c>
      <c r="D2736" s="209" t="s">
        <v>461</v>
      </c>
    </row>
    <row r="2737" spans="1:4">
      <c r="A2737" s="209" t="s">
        <v>4470</v>
      </c>
      <c r="B2737" s="209">
        <v>523391</v>
      </c>
      <c r="C2737" s="209" t="s">
        <v>4471</v>
      </c>
      <c r="D2737" s="209" t="s">
        <v>461</v>
      </c>
    </row>
    <row r="2738" spans="1:4">
      <c r="A2738" s="209" t="s">
        <v>4472</v>
      </c>
      <c r="B2738" s="209">
        <v>500296</v>
      </c>
      <c r="C2738" s="209" t="s">
        <v>4473</v>
      </c>
      <c r="D2738" s="209" t="s">
        <v>461</v>
      </c>
    </row>
    <row r="2739" spans="1:4">
      <c r="A2739" s="209" t="s">
        <v>4474</v>
      </c>
      <c r="B2739" s="209">
        <v>541418</v>
      </c>
      <c r="C2739" s="209" t="s">
        <v>446</v>
      </c>
      <c r="D2739" s="209" t="s">
        <v>506</v>
      </c>
    </row>
    <row r="2740" spans="1:4">
      <c r="A2740" s="209" t="s">
        <v>4475</v>
      </c>
      <c r="B2740" s="209">
        <v>531212</v>
      </c>
      <c r="C2740" s="209" t="s">
        <v>446</v>
      </c>
      <c r="D2740" s="209" t="s">
        <v>463</v>
      </c>
    </row>
    <row r="2741" spans="1:4">
      <c r="A2741" s="209" t="s">
        <v>4476</v>
      </c>
      <c r="B2741" s="209">
        <v>532256</v>
      </c>
      <c r="C2741" s="209" t="s">
        <v>4477</v>
      </c>
      <c r="D2741" s="209" t="s">
        <v>463</v>
      </c>
    </row>
    <row r="2742" spans="1:4">
      <c r="A2742" s="209" t="s">
        <v>4478</v>
      </c>
      <c r="B2742" s="209">
        <v>538395</v>
      </c>
      <c r="C2742" s="209" t="s">
        <v>446</v>
      </c>
      <c r="D2742" s="209" t="s">
        <v>429</v>
      </c>
    </row>
    <row r="2743" spans="1:4">
      <c r="A2743" s="209" t="s">
        <v>4479</v>
      </c>
      <c r="B2743" s="209">
        <v>532641</v>
      </c>
      <c r="C2743" s="209" t="s">
        <v>4480</v>
      </c>
      <c r="D2743" s="209" t="s">
        <v>461</v>
      </c>
    </row>
    <row r="2744" spans="1:4">
      <c r="A2744" s="209" t="s">
        <v>4481</v>
      </c>
      <c r="B2744" s="209" t="s">
        <v>446</v>
      </c>
      <c r="C2744" s="209" t="s">
        <v>4482</v>
      </c>
      <c r="D2744" s="209" t="s">
        <v>457</v>
      </c>
    </row>
    <row r="2745" spans="1:4">
      <c r="A2745" s="209" t="s">
        <v>4483</v>
      </c>
      <c r="B2745" s="209">
        <v>539551</v>
      </c>
      <c r="C2745" s="209" t="s">
        <v>4484</v>
      </c>
      <c r="D2745" s="209" t="s">
        <v>916</v>
      </c>
    </row>
    <row r="2746" spans="1:4">
      <c r="A2746" s="209" t="s">
        <v>4485</v>
      </c>
      <c r="B2746" s="209">
        <v>540080</v>
      </c>
      <c r="C2746" s="209" t="s">
        <v>446</v>
      </c>
      <c r="D2746" s="209" t="s">
        <v>478</v>
      </c>
    </row>
    <row r="2747" spans="1:4">
      <c r="A2747" s="209" t="s">
        <v>4486</v>
      </c>
      <c r="B2747" s="209">
        <v>519455</v>
      </c>
      <c r="C2747" s="209" t="s">
        <v>446</v>
      </c>
      <c r="D2747" s="209" t="s">
        <v>560</v>
      </c>
    </row>
    <row r="2748" spans="1:4">
      <c r="A2748" s="209" t="s">
        <v>4487</v>
      </c>
      <c r="B2748" s="209">
        <v>540204</v>
      </c>
      <c r="C2748" s="209" t="s">
        <v>4488</v>
      </c>
      <c r="D2748" s="209" t="s">
        <v>530</v>
      </c>
    </row>
    <row r="2749" spans="1:4">
      <c r="A2749" s="209" t="s">
        <v>4489</v>
      </c>
      <c r="B2749" s="209">
        <v>531416</v>
      </c>
      <c r="C2749" s="209" t="s">
        <v>446</v>
      </c>
      <c r="D2749" s="209" t="s">
        <v>532</v>
      </c>
    </row>
    <row r="2750" spans="1:4">
      <c r="A2750" s="209" t="s">
        <v>4490</v>
      </c>
      <c r="B2750" s="209" t="s">
        <v>446</v>
      </c>
      <c r="C2750" s="209" t="s">
        <v>4491</v>
      </c>
      <c r="D2750" s="209" t="s">
        <v>457</v>
      </c>
    </row>
    <row r="2751" spans="1:4">
      <c r="A2751" s="209" t="s">
        <v>4492</v>
      </c>
      <c r="B2751" s="209">
        <v>526739</v>
      </c>
      <c r="C2751" s="209" t="s">
        <v>446</v>
      </c>
      <c r="D2751" s="209" t="s">
        <v>606</v>
      </c>
    </row>
    <row r="2752" spans="1:4">
      <c r="A2752" s="209" t="s">
        <v>4493</v>
      </c>
      <c r="B2752" s="209">
        <v>517431</v>
      </c>
      <c r="C2752" s="209" t="s">
        <v>4494</v>
      </c>
      <c r="D2752" s="209" t="s">
        <v>566</v>
      </c>
    </row>
    <row r="2753" spans="1:4">
      <c r="A2753" s="209" t="s">
        <v>4495</v>
      </c>
      <c r="B2753" s="209">
        <v>539595</v>
      </c>
      <c r="C2753" s="209" t="s">
        <v>446</v>
      </c>
      <c r="D2753" s="209" t="s">
        <v>429</v>
      </c>
    </row>
    <row r="2754" spans="1:4">
      <c r="A2754" s="209" t="s">
        <v>4496</v>
      </c>
      <c r="B2754" s="209">
        <v>524816</v>
      </c>
      <c r="C2754" s="209" t="s">
        <v>4497</v>
      </c>
      <c r="D2754" s="209" t="s">
        <v>484</v>
      </c>
    </row>
    <row r="2755" spans="1:4">
      <c r="A2755" s="209" t="s">
        <v>4498</v>
      </c>
      <c r="B2755" s="209">
        <v>537291</v>
      </c>
      <c r="C2755" s="209" t="s">
        <v>4499</v>
      </c>
      <c r="D2755" s="209" t="s">
        <v>644</v>
      </c>
    </row>
    <row r="2756" spans="1:4">
      <c r="A2756" s="209" t="s">
        <v>4500</v>
      </c>
      <c r="B2756" s="209">
        <v>537291</v>
      </c>
      <c r="C2756" s="209" t="s">
        <v>4499</v>
      </c>
      <c r="D2756" s="209" t="s">
        <v>644</v>
      </c>
    </row>
    <row r="2757" spans="1:4">
      <c r="A2757" s="209" t="s">
        <v>4501</v>
      </c>
      <c r="B2757" s="209">
        <v>502407</v>
      </c>
      <c r="C2757" s="209" t="s">
        <v>446</v>
      </c>
      <c r="D2757" s="209" t="s">
        <v>440</v>
      </c>
    </row>
    <row r="2758" spans="1:4">
      <c r="A2758" s="209" t="s">
        <v>4502</v>
      </c>
      <c r="B2758" s="209">
        <v>532234</v>
      </c>
      <c r="C2758" s="209" t="s">
        <v>4503</v>
      </c>
      <c r="D2758" s="209" t="s">
        <v>751</v>
      </c>
    </row>
    <row r="2759" spans="1:4">
      <c r="A2759" s="209" t="s">
        <v>4504</v>
      </c>
      <c r="B2759" s="209">
        <v>523630</v>
      </c>
      <c r="C2759" s="209" t="s">
        <v>4505</v>
      </c>
      <c r="D2759" s="209" t="s">
        <v>954</v>
      </c>
    </row>
    <row r="2760" spans="1:4">
      <c r="A2760" s="209" t="s">
        <v>4506</v>
      </c>
      <c r="B2760" s="209">
        <v>531289</v>
      </c>
      <c r="C2760" s="209" t="s">
        <v>446</v>
      </c>
      <c r="D2760" s="209" t="s">
        <v>769</v>
      </c>
    </row>
    <row r="2761" spans="1:4">
      <c r="A2761" s="209" t="s">
        <v>4507</v>
      </c>
      <c r="B2761" s="209">
        <v>531651</v>
      </c>
      <c r="C2761" s="209" t="s">
        <v>446</v>
      </c>
      <c r="D2761" s="209" t="s">
        <v>478</v>
      </c>
    </row>
    <row r="2762" spans="1:4">
      <c r="A2762" s="209" t="s">
        <v>4508</v>
      </c>
      <c r="B2762" s="209">
        <v>507813</v>
      </c>
      <c r="C2762" s="209" t="s">
        <v>446</v>
      </c>
      <c r="D2762" s="209" t="s">
        <v>1481</v>
      </c>
    </row>
    <row r="2763" spans="1:4">
      <c r="A2763" s="209" t="s">
        <v>4509</v>
      </c>
      <c r="B2763" s="209">
        <v>500298</v>
      </c>
      <c r="C2763" s="209" t="s">
        <v>446</v>
      </c>
      <c r="D2763" s="209" t="s">
        <v>494</v>
      </c>
    </row>
    <row r="2764" spans="1:4">
      <c r="A2764" s="209" t="s">
        <v>4510</v>
      </c>
      <c r="B2764" s="209">
        <v>526616</v>
      </c>
      <c r="C2764" s="209" t="s">
        <v>446</v>
      </c>
      <c r="D2764" s="209" t="s">
        <v>566</v>
      </c>
    </row>
    <row r="2765" spans="1:4">
      <c r="A2765" s="209" t="s">
        <v>4511</v>
      </c>
      <c r="B2765" s="209">
        <v>531287</v>
      </c>
      <c r="C2765" s="209" t="s">
        <v>446</v>
      </c>
      <c r="D2765" s="209" t="s">
        <v>566</v>
      </c>
    </row>
    <row r="2766" spans="1:4">
      <c r="A2766" s="209" t="s">
        <v>4512</v>
      </c>
      <c r="B2766" s="209">
        <v>516062</v>
      </c>
      <c r="C2766" s="209" t="s">
        <v>446</v>
      </c>
      <c r="D2766" s="209" t="s">
        <v>941</v>
      </c>
    </row>
    <row r="2767" spans="1:4">
      <c r="A2767" s="209" t="s">
        <v>4513</v>
      </c>
      <c r="B2767" s="209">
        <v>504882</v>
      </c>
      <c r="C2767" s="209" t="s">
        <v>446</v>
      </c>
      <c r="D2767" s="209" t="s">
        <v>532</v>
      </c>
    </row>
    <row r="2768" spans="1:4">
      <c r="A2768" s="209" t="s">
        <v>4514</v>
      </c>
      <c r="B2768" s="209">
        <v>504882</v>
      </c>
      <c r="C2768" s="209" t="s">
        <v>446</v>
      </c>
      <c r="D2768" s="209" t="s">
        <v>532</v>
      </c>
    </row>
    <row r="2769" spans="1:4">
      <c r="A2769" s="209" t="s">
        <v>4515</v>
      </c>
      <c r="B2769" s="209">
        <v>513179</v>
      </c>
      <c r="C2769" s="209" t="s">
        <v>4516</v>
      </c>
      <c r="D2769" s="209" t="s">
        <v>478</v>
      </c>
    </row>
    <row r="2770" spans="1:4">
      <c r="A2770" s="209" t="s">
        <v>4517</v>
      </c>
      <c r="B2770" s="209">
        <v>530119</v>
      </c>
      <c r="C2770" s="209" t="s">
        <v>446</v>
      </c>
      <c r="D2770" s="209" t="s">
        <v>695</v>
      </c>
    </row>
    <row r="2771" spans="1:4">
      <c r="A2771" s="209" t="s">
        <v>4518</v>
      </c>
      <c r="B2771" s="209">
        <v>531834</v>
      </c>
      <c r="C2771" s="209" t="s">
        <v>446</v>
      </c>
      <c r="D2771" s="209" t="s">
        <v>644</v>
      </c>
    </row>
    <row r="2772" spans="1:4">
      <c r="A2772" s="209" t="s">
        <v>4519</v>
      </c>
      <c r="B2772" s="209">
        <v>524654</v>
      </c>
      <c r="C2772" s="209" t="s">
        <v>446</v>
      </c>
      <c r="D2772" s="209" t="s">
        <v>484</v>
      </c>
    </row>
    <row r="2773" spans="1:4">
      <c r="A2773" s="209" t="s">
        <v>4520</v>
      </c>
      <c r="B2773" s="209">
        <v>538926</v>
      </c>
      <c r="C2773" s="209" t="s">
        <v>446</v>
      </c>
      <c r="D2773" s="209" t="s">
        <v>644</v>
      </c>
    </row>
    <row r="2774" spans="1:4">
      <c r="A2774" s="209" t="s">
        <v>4521</v>
      </c>
      <c r="B2774" s="209">
        <v>513023</v>
      </c>
      <c r="C2774" s="209" t="s">
        <v>4522</v>
      </c>
      <c r="D2774" s="209" t="s">
        <v>585</v>
      </c>
    </row>
    <row r="2775" spans="1:4">
      <c r="A2775" s="209" t="s">
        <v>4523</v>
      </c>
      <c r="B2775" s="209">
        <v>539521</v>
      </c>
      <c r="C2775" s="209" t="s">
        <v>446</v>
      </c>
      <c r="D2775" s="209" t="s">
        <v>429</v>
      </c>
    </row>
    <row r="2776" spans="1:4">
      <c r="A2776" s="209" t="s">
        <v>4524</v>
      </c>
      <c r="B2776" s="209">
        <v>532504</v>
      </c>
      <c r="C2776" s="209" t="s">
        <v>4525</v>
      </c>
      <c r="D2776" s="209" t="s">
        <v>494</v>
      </c>
    </row>
    <row r="2777" spans="1:4">
      <c r="A2777" s="209" t="s">
        <v>4526</v>
      </c>
      <c r="B2777" s="209">
        <v>531494</v>
      </c>
      <c r="C2777" s="209" t="s">
        <v>446</v>
      </c>
      <c r="D2777" s="209" t="s">
        <v>532</v>
      </c>
    </row>
    <row r="2778" spans="1:4">
      <c r="A2778" s="209" t="s">
        <v>4527</v>
      </c>
      <c r="B2778" s="209">
        <v>539332</v>
      </c>
      <c r="C2778" s="209" t="s">
        <v>4528</v>
      </c>
      <c r="D2778" s="209" t="s">
        <v>569</v>
      </c>
    </row>
    <row r="2779" spans="1:4">
      <c r="A2779" s="209" t="s">
        <v>4529</v>
      </c>
      <c r="B2779" s="209">
        <v>539525</v>
      </c>
      <c r="C2779" s="209" t="s">
        <v>446</v>
      </c>
      <c r="D2779" s="209" t="s">
        <v>480</v>
      </c>
    </row>
    <row r="2780" spans="1:4">
      <c r="A2780" s="209" t="s">
        <v>4530</v>
      </c>
      <c r="B2780" s="209">
        <v>508989</v>
      </c>
      <c r="C2780" s="209" t="s">
        <v>4531</v>
      </c>
      <c r="D2780" s="209" t="s">
        <v>970</v>
      </c>
    </row>
    <row r="2781" spans="1:4">
      <c r="A2781" s="209" t="s">
        <v>4532</v>
      </c>
      <c r="B2781" s="209">
        <v>538668</v>
      </c>
      <c r="C2781" s="209" t="s">
        <v>446</v>
      </c>
      <c r="D2781" s="209" t="s">
        <v>463</v>
      </c>
    </row>
    <row r="2782" spans="1:4">
      <c r="A2782" s="209" t="s">
        <v>4533</v>
      </c>
      <c r="B2782" s="209">
        <v>523242</v>
      </c>
      <c r="C2782" s="209" t="s">
        <v>446</v>
      </c>
      <c r="D2782" s="209" t="s">
        <v>872</v>
      </c>
    </row>
    <row r="2783" spans="1:4">
      <c r="A2783" s="209" t="s">
        <v>4534</v>
      </c>
      <c r="B2783" s="209">
        <v>534309</v>
      </c>
      <c r="C2783" s="209" t="s">
        <v>4535</v>
      </c>
      <c r="D2783" s="209" t="s">
        <v>844</v>
      </c>
    </row>
    <row r="2784" spans="1:4">
      <c r="A2784" s="209" t="s">
        <v>4536</v>
      </c>
      <c r="B2784" s="209">
        <v>534309</v>
      </c>
      <c r="C2784" s="209" t="s">
        <v>4535</v>
      </c>
      <c r="D2784" s="209" t="s">
        <v>844</v>
      </c>
    </row>
    <row r="2785" spans="1:4">
      <c r="A2785" s="209" t="s">
        <v>4537</v>
      </c>
      <c r="B2785" s="209">
        <v>519506</v>
      </c>
      <c r="C2785" s="209" t="s">
        <v>446</v>
      </c>
      <c r="D2785" s="209" t="s">
        <v>506</v>
      </c>
    </row>
    <row r="2786" spans="1:4">
      <c r="A2786" s="209" t="s">
        <v>4538</v>
      </c>
      <c r="B2786" s="209">
        <v>531452</v>
      </c>
      <c r="C2786" s="209" t="s">
        <v>446</v>
      </c>
      <c r="D2786" s="209" t="s">
        <v>463</v>
      </c>
    </row>
    <row r="2787" spans="1:4">
      <c r="A2787" s="209" t="s">
        <v>4539</v>
      </c>
      <c r="B2787" s="209">
        <v>500294</v>
      </c>
      <c r="C2787" s="209" t="s">
        <v>4540</v>
      </c>
      <c r="D2787" s="209" t="s">
        <v>844</v>
      </c>
    </row>
    <row r="2788" spans="1:4">
      <c r="A2788" s="209" t="s">
        <v>4541</v>
      </c>
      <c r="B2788" s="209">
        <v>502168</v>
      </c>
      <c r="C2788" s="209" t="s">
        <v>4542</v>
      </c>
      <c r="D2788" s="209" t="s">
        <v>459</v>
      </c>
    </row>
    <row r="2789" spans="1:4">
      <c r="A2789" s="209" t="s">
        <v>4543</v>
      </c>
      <c r="B2789" s="209">
        <v>530557</v>
      </c>
      <c r="C2789" s="209" t="s">
        <v>446</v>
      </c>
      <c r="D2789" s="209" t="s">
        <v>429</v>
      </c>
    </row>
    <row r="2790" spans="1:4">
      <c r="A2790" s="209" t="s">
        <v>4544</v>
      </c>
      <c r="B2790" s="209">
        <v>511535</v>
      </c>
      <c r="C2790" s="209" t="s">
        <v>446</v>
      </c>
      <c r="D2790" s="209" t="s">
        <v>429</v>
      </c>
    </row>
    <row r="2791" spans="1:4">
      <c r="A2791" s="209" t="s">
        <v>4545</v>
      </c>
      <c r="B2791" s="209">
        <v>532649</v>
      </c>
      <c r="C2791" s="209" t="s">
        <v>4546</v>
      </c>
      <c r="D2791" s="209" t="s">
        <v>484</v>
      </c>
    </row>
    <row r="2792" spans="1:4">
      <c r="A2792" s="209" t="s">
        <v>4547</v>
      </c>
      <c r="B2792" s="209">
        <v>508670</v>
      </c>
      <c r="C2792" s="209" t="s">
        <v>446</v>
      </c>
      <c r="D2792" s="209" t="s">
        <v>853</v>
      </c>
    </row>
    <row r="2793" spans="1:4">
      <c r="A2793" s="209" t="s">
        <v>4548</v>
      </c>
      <c r="B2793" s="209">
        <v>531049</v>
      </c>
      <c r="C2793" s="209" t="s">
        <v>446</v>
      </c>
      <c r="D2793" s="209" t="s">
        <v>974</v>
      </c>
    </row>
    <row r="2794" spans="1:4">
      <c r="A2794" s="209" t="s">
        <v>4549</v>
      </c>
      <c r="B2794" s="209">
        <v>539409</v>
      </c>
      <c r="C2794" s="209" t="s">
        <v>446</v>
      </c>
      <c r="D2794" s="209" t="s">
        <v>468</v>
      </c>
    </row>
    <row r="2795" spans="1:4">
      <c r="A2795" s="209" t="s">
        <v>4550</v>
      </c>
      <c r="B2795" s="209">
        <v>537838</v>
      </c>
      <c r="C2795" s="209" t="s">
        <v>446</v>
      </c>
      <c r="D2795" s="209" t="s">
        <v>468</v>
      </c>
    </row>
    <row r="2796" spans="1:4">
      <c r="A2796" s="209" t="s">
        <v>4551</v>
      </c>
      <c r="B2796" s="209">
        <v>519560</v>
      </c>
      <c r="C2796" s="209" t="s">
        <v>446</v>
      </c>
      <c r="D2796" s="209" t="s">
        <v>644</v>
      </c>
    </row>
    <row r="2797" spans="1:4">
      <c r="A2797" s="209" t="s">
        <v>4552</v>
      </c>
      <c r="B2797" s="209">
        <v>539016</v>
      </c>
      <c r="C2797" s="209" t="s">
        <v>446</v>
      </c>
      <c r="D2797" s="209" t="s">
        <v>463</v>
      </c>
    </row>
    <row r="2798" spans="1:4">
      <c r="A2798" s="209" t="s">
        <v>4553</v>
      </c>
      <c r="B2798" s="209">
        <v>532864</v>
      </c>
      <c r="C2798" s="209" t="s">
        <v>4554</v>
      </c>
      <c r="D2798" s="209" t="s">
        <v>1365</v>
      </c>
    </row>
    <row r="2799" spans="1:4">
      <c r="A2799" s="209" t="s">
        <v>4555</v>
      </c>
      <c r="B2799" s="209">
        <v>504112</v>
      </c>
      <c r="C2799" s="209" t="s">
        <v>4556</v>
      </c>
      <c r="D2799" s="209" t="s">
        <v>2072</v>
      </c>
    </row>
    <row r="2800" spans="1:4">
      <c r="A2800" s="209" t="s">
        <v>4557</v>
      </c>
      <c r="B2800" s="209">
        <v>514332</v>
      </c>
      <c r="C2800" s="209" t="s">
        <v>446</v>
      </c>
      <c r="D2800" s="209" t="s">
        <v>532</v>
      </c>
    </row>
    <row r="2801" spans="1:4">
      <c r="A2801" s="209" t="s">
        <v>4558</v>
      </c>
      <c r="B2801" s="209">
        <v>526195</v>
      </c>
      <c r="C2801" s="209" t="s">
        <v>446</v>
      </c>
      <c r="D2801" s="209" t="s">
        <v>560</v>
      </c>
    </row>
    <row r="2802" spans="1:4">
      <c r="A2802" s="209" t="s">
        <v>4559</v>
      </c>
      <c r="B2802" s="209">
        <v>526195</v>
      </c>
      <c r="C2802" s="209" t="s">
        <v>446</v>
      </c>
      <c r="D2802" s="209" t="s">
        <v>560</v>
      </c>
    </row>
    <row r="2803" spans="1:4">
      <c r="A2803" s="209" t="s">
        <v>4560</v>
      </c>
      <c r="B2803" s="209">
        <v>542665</v>
      </c>
      <c r="C2803" s="209" t="s">
        <v>4561</v>
      </c>
      <c r="D2803" s="209" t="s">
        <v>606</v>
      </c>
    </row>
    <row r="2804" spans="1:4">
      <c r="A2804" s="209" t="s">
        <v>4562</v>
      </c>
      <c r="B2804" s="209">
        <v>512522</v>
      </c>
      <c r="C2804" s="209" t="s">
        <v>446</v>
      </c>
      <c r="D2804" s="209" t="s">
        <v>468</v>
      </c>
    </row>
    <row r="2805" spans="1:4">
      <c r="A2805" s="209" t="s">
        <v>4563</v>
      </c>
      <c r="B2805" s="209">
        <v>505355</v>
      </c>
      <c r="C2805" s="209" t="s">
        <v>4564</v>
      </c>
      <c r="D2805" s="209" t="s">
        <v>867</v>
      </c>
    </row>
    <row r="2806" spans="1:4">
      <c r="A2806" s="209" t="s">
        <v>4565</v>
      </c>
      <c r="B2806" s="209">
        <v>500790</v>
      </c>
      <c r="C2806" s="209" t="s">
        <v>4566</v>
      </c>
      <c r="D2806" s="209" t="s">
        <v>506</v>
      </c>
    </row>
    <row r="2807" spans="1:4">
      <c r="A2807" s="209" t="s">
        <v>4567</v>
      </c>
      <c r="B2807" s="209">
        <v>500790</v>
      </c>
      <c r="C2807" s="209" t="s">
        <v>4566</v>
      </c>
      <c r="D2807" s="209" t="s">
        <v>506</v>
      </c>
    </row>
    <row r="2808" spans="1:4">
      <c r="A2808" s="209" t="s">
        <v>4568</v>
      </c>
      <c r="B2808" s="209">
        <v>509040</v>
      </c>
      <c r="C2808" s="209" t="s">
        <v>446</v>
      </c>
      <c r="D2808" s="209" t="s">
        <v>539</v>
      </c>
    </row>
    <row r="2809" spans="1:4">
      <c r="A2809" s="209" t="s">
        <v>4569</v>
      </c>
      <c r="B2809" s="209">
        <v>509040</v>
      </c>
      <c r="C2809" s="209" t="s">
        <v>446</v>
      </c>
      <c r="D2809" s="209" t="s">
        <v>539</v>
      </c>
    </row>
    <row r="2810" spans="1:4">
      <c r="A2810" s="209" t="s">
        <v>4570</v>
      </c>
      <c r="B2810" s="209">
        <v>542117</v>
      </c>
      <c r="C2810" s="209" t="s">
        <v>446</v>
      </c>
      <c r="D2810" s="209" t="s">
        <v>537</v>
      </c>
    </row>
    <row r="2811" spans="1:4">
      <c r="A2811" s="209" t="s">
        <v>4571</v>
      </c>
      <c r="B2811" s="209">
        <v>511658</v>
      </c>
      <c r="C2811" s="209" t="s">
        <v>446</v>
      </c>
      <c r="D2811" s="209" t="s">
        <v>539</v>
      </c>
    </row>
    <row r="2812" spans="1:4">
      <c r="A2812" s="209" t="s">
        <v>4572</v>
      </c>
      <c r="B2812" s="209">
        <v>523558</v>
      </c>
      <c r="C2812" s="209" t="s">
        <v>446</v>
      </c>
      <c r="D2812" s="209" t="s">
        <v>988</v>
      </c>
    </row>
    <row r="2813" spans="1:4">
      <c r="A2813" s="209" t="s">
        <v>4573</v>
      </c>
      <c r="B2813" s="209">
        <v>532798</v>
      </c>
      <c r="C2813" s="209" t="s">
        <v>4574</v>
      </c>
      <c r="D2813" s="209" t="s">
        <v>612</v>
      </c>
    </row>
    <row r="2814" spans="1:4">
      <c r="A2814" s="209" t="s">
        <v>4575</v>
      </c>
      <c r="B2814" s="209">
        <v>532887</v>
      </c>
      <c r="C2814" s="209" t="s">
        <v>4576</v>
      </c>
      <c r="D2814" s="209" t="s">
        <v>489</v>
      </c>
    </row>
    <row r="2815" spans="1:4">
      <c r="A2815" s="209" t="s">
        <v>4577</v>
      </c>
      <c r="B2815" s="209">
        <v>524558</v>
      </c>
      <c r="C2815" s="209" t="s">
        <v>4578</v>
      </c>
      <c r="D2815" s="209" t="s">
        <v>484</v>
      </c>
    </row>
    <row r="2816" spans="1:4">
      <c r="A2816" s="209" t="s">
        <v>4579</v>
      </c>
      <c r="B2816" s="209">
        <v>532529</v>
      </c>
      <c r="C2816" s="209" t="s">
        <v>4580</v>
      </c>
      <c r="D2816" s="209" t="s">
        <v>1184</v>
      </c>
    </row>
    <row r="2817" spans="1:4">
      <c r="A2817" s="209" t="s">
        <v>4581</v>
      </c>
      <c r="B2817" s="209">
        <v>540243</v>
      </c>
      <c r="C2817" s="209" t="s">
        <v>446</v>
      </c>
      <c r="D2817" s="209" t="s">
        <v>468</v>
      </c>
    </row>
    <row r="2818" spans="1:4">
      <c r="A2818" s="209" t="s">
        <v>4582</v>
      </c>
      <c r="B2818" s="209">
        <v>508867</v>
      </c>
      <c r="C2818" s="209" t="s">
        <v>446</v>
      </c>
      <c r="D2818" s="209" t="s">
        <v>539</v>
      </c>
    </row>
    <row r="2819" spans="1:4">
      <c r="A2819" s="209" t="s">
        <v>4583</v>
      </c>
      <c r="B2819" s="209">
        <v>501479</v>
      </c>
      <c r="C2819" s="209" t="s">
        <v>446</v>
      </c>
      <c r="D2819" s="209" t="s">
        <v>468</v>
      </c>
    </row>
    <row r="2820" spans="1:4">
      <c r="A2820" s="209" t="s">
        <v>4584</v>
      </c>
      <c r="B2820" s="209">
        <v>536644</v>
      </c>
      <c r="C2820" s="209" t="s">
        <v>446</v>
      </c>
      <c r="D2820" s="209" t="s">
        <v>468</v>
      </c>
    </row>
    <row r="2821" spans="1:4">
      <c r="A2821" s="209" t="s">
        <v>4585</v>
      </c>
      <c r="B2821" s="209">
        <v>540900</v>
      </c>
      <c r="C2821" s="209" t="s">
        <v>4586</v>
      </c>
      <c r="D2821" s="209" t="s">
        <v>432</v>
      </c>
    </row>
    <row r="2822" spans="1:4">
      <c r="A2822" s="209" t="s">
        <v>4587</v>
      </c>
      <c r="B2822" s="209">
        <v>532416</v>
      </c>
      <c r="C2822" s="209" t="s">
        <v>4588</v>
      </c>
      <c r="D2822" s="209" t="s">
        <v>970</v>
      </c>
    </row>
    <row r="2823" spans="1:4">
      <c r="A2823" s="209" t="s">
        <v>4589</v>
      </c>
      <c r="B2823" s="209">
        <v>538874</v>
      </c>
      <c r="C2823" s="209" t="s">
        <v>446</v>
      </c>
      <c r="D2823" s="209" t="s">
        <v>429</v>
      </c>
    </row>
    <row r="2824" spans="1:4">
      <c r="A2824" s="209" t="s">
        <v>4590</v>
      </c>
      <c r="B2824" s="209">
        <v>524774</v>
      </c>
      <c r="C2824" s="209" t="s">
        <v>446</v>
      </c>
      <c r="D2824" s="209" t="s">
        <v>484</v>
      </c>
    </row>
    <row r="2825" spans="1:4">
      <c r="A2825" s="209" t="s">
        <v>4591</v>
      </c>
      <c r="B2825" s="209">
        <v>517554</v>
      </c>
      <c r="C2825" s="209" t="s">
        <v>446</v>
      </c>
      <c r="D2825" s="209" t="s">
        <v>526</v>
      </c>
    </row>
    <row r="2826" spans="1:4">
      <c r="A2826" s="209" t="s">
        <v>4592</v>
      </c>
      <c r="B2826" s="209">
        <v>533098</v>
      </c>
      <c r="C2826" s="209" t="s">
        <v>4593</v>
      </c>
      <c r="D2826" s="209" t="s">
        <v>585</v>
      </c>
    </row>
    <row r="2827" spans="1:4">
      <c r="A2827" s="209" t="s">
        <v>4594</v>
      </c>
      <c r="B2827" s="209">
        <v>526721</v>
      </c>
      <c r="C2827" s="209" t="s">
        <v>446</v>
      </c>
      <c r="D2827" s="209" t="s">
        <v>624</v>
      </c>
    </row>
    <row r="2828" spans="1:4">
      <c r="A2828" s="209" t="s">
        <v>4595</v>
      </c>
      <c r="B2828" s="209">
        <v>523209</v>
      </c>
      <c r="C2828" s="209" t="s">
        <v>446</v>
      </c>
      <c r="D2828" s="209" t="s">
        <v>463</v>
      </c>
    </row>
    <row r="2829" spans="1:4">
      <c r="A2829" s="209" t="s">
        <v>4596</v>
      </c>
      <c r="B2829" s="209">
        <v>512103</v>
      </c>
      <c r="C2829" s="209" t="s">
        <v>446</v>
      </c>
      <c r="D2829" s="209" t="s">
        <v>974</v>
      </c>
    </row>
    <row r="2830" spans="1:4">
      <c r="A2830" s="209" t="s">
        <v>4597</v>
      </c>
      <c r="B2830" s="209">
        <v>531083</v>
      </c>
      <c r="C2830" s="209" t="s">
        <v>446</v>
      </c>
      <c r="D2830" s="209" t="s">
        <v>539</v>
      </c>
    </row>
    <row r="2831" spans="1:4">
      <c r="A2831" s="209" t="s">
        <v>4598</v>
      </c>
      <c r="B2831" s="209">
        <v>500304</v>
      </c>
      <c r="C2831" s="209" t="s">
        <v>4599</v>
      </c>
      <c r="D2831" s="209" t="s">
        <v>931</v>
      </c>
    </row>
    <row r="2832" spans="1:4">
      <c r="A2832" s="209" t="s">
        <v>4600</v>
      </c>
      <c r="B2832" s="209">
        <v>532541</v>
      </c>
      <c r="C2832" s="209" t="s">
        <v>4601</v>
      </c>
      <c r="D2832" s="209" t="s">
        <v>432</v>
      </c>
    </row>
    <row r="2833" spans="1:4">
      <c r="A2833" s="209" t="s">
        <v>4602</v>
      </c>
      <c r="B2833" s="209">
        <v>526159</v>
      </c>
      <c r="C2833" s="209" t="s">
        <v>446</v>
      </c>
      <c r="D2833" s="209" t="s">
        <v>468</v>
      </c>
    </row>
    <row r="2834" spans="1:4">
      <c r="A2834" s="209" t="s">
        <v>4603</v>
      </c>
      <c r="B2834" s="209">
        <v>531272</v>
      </c>
      <c r="C2834" s="209" t="s">
        <v>446</v>
      </c>
      <c r="D2834" s="209" t="s">
        <v>463</v>
      </c>
    </row>
    <row r="2835" spans="1:4">
      <c r="A2835" s="209" t="s">
        <v>4604</v>
      </c>
      <c r="B2835" s="209">
        <v>530377</v>
      </c>
      <c r="C2835" s="209" t="s">
        <v>4605</v>
      </c>
      <c r="D2835" s="209" t="s">
        <v>532</v>
      </c>
    </row>
    <row r="2836" spans="1:4">
      <c r="A2836" s="209" t="s">
        <v>4606</v>
      </c>
      <c r="B2836" s="209">
        <v>542231</v>
      </c>
      <c r="C2836" s="209" t="s">
        <v>4607</v>
      </c>
      <c r="D2836" s="209" t="s">
        <v>532</v>
      </c>
    </row>
    <row r="2837" spans="1:4">
      <c r="A2837" s="209" t="s">
        <v>4608</v>
      </c>
      <c r="B2837" s="209">
        <v>502294</v>
      </c>
      <c r="C2837" s="209" t="s">
        <v>446</v>
      </c>
      <c r="D2837" s="209" t="s">
        <v>974</v>
      </c>
    </row>
    <row r="2838" spans="1:4">
      <c r="A2838" s="209" t="s">
        <v>4609</v>
      </c>
      <c r="B2838" s="209">
        <v>530129</v>
      </c>
      <c r="C2838" s="209" t="s">
        <v>446</v>
      </c>
      <c r="D2838" s="209" t="s">
        <v>769</v>
      </c>
    </row>
    <row r="2839" spans="1:4">
      <c r="A2839" s="209" t="s">
        <v>4610</v>
      </c>
      <c r="B2839" s="209">
        <v>523385</v>
      </c>
      <c r="C2839" s="209" t="s">
        <v>4611</v>
      </c>
      <c r="D2839" s="209" t="s">
        <v>566</v>
      </c>
    </row>
    <row r="2840" spans="1:4">
      <c r="A2840" s="209" t="s">
        <v>4612</v>
      </c>
      <c r="B2840" s="209">
        <v>512004</v>
      </c>
      <c r="C2840" s="209" t="s">
        <v>446</v>
      </c>
      <c r="D2840" s="209" t="s">
        <v>867</v>
      </c>
    </row>
    <row r="2841" spans="1:4">
      <c r="A2841" s="209" t="s">
        <v>4613</v>
      </c>
      <c r="B2841" s="209">
        <v>531598</v>
      </c>
      <c r="C2841" s="209" t="s">
        <v>446</v>
      </c>
      <c r="D2841" s="209" t="s">
        <v>506</v>
      </c>
    </row>
    <row r="2842" spans="1:4">
      <c r="A2842" s="209" t="s">
        <v>4614</v>
      </c>
      <c r="B2842" s="209">
        <v>530971</v>
      </c>
      <c r="C2842" s="209" t="s">
        <v>446</v>
      </c>
      <c r="D2842" s="209" t="s">
        <v>468</v>
      </c>
    </row>
    <row r="2843" spans="1:4">
      <c r="A2843" s="209" t="s">
        <v>4615</v>
      </c>
      <c r="B2843" s="209">
        <v>511714</v>
      </c>
      <c r="C2843" s="209" t="s">
        <v>446</v>
      </c>
      <c r="D2843" s="209" t="s">
        <v>532</v>
      </c>
    </row>
    <row r="2844" spans="1:4">
      <c r="A2844" s="209" t="s">
        <v>4616</v>
      </c>
      <c r="B2844" s="209">
        <v>539843</v>
      </c>
      <c r="C2844" s="209" t="s">
        <v>446</v>
      </c>
      <c r="D2844" s="209" t="s">
        <v>432</v>
      </c>
    </row>
    <row r="2845" spans="1:4">
      <c r="A2845" s="209" t="s">
        <v>4617</v>
      </c>
      <c r="B2845" s="209">
        <v>532986</v>
      </c>
      <c r="C2845" s="209" t="s">
        <v>446</v>
      </c>
      <c r="D2845" s="209" t="s">
        <v>844</v>
      </c>
    </row>
    <row r="2846" spans="1:4">
      <c r="A2846" s="209" t="s">
        <v>4618</v>
      </c>
      <c r="B2846" s="209" t="s">
        <v>446</v>
      </c>
      <c r="C2846" s="209" t="s">
        <v>4619</v>
      </c>
      <c r="D2846" s="209" t="s">
        <v>537</v>
      </c>
    </row>
    <row r="2847" spans="1:4">
      <c r="A2847" s="209" t="s">
        <v>4620</v>
      </c>
      <c r="B2847" s="209">
        <v>512425</v>
      </c>
      <c r="C2847" s="209" t="s">
        <v>446</v>
      </c>
      <c r="D2847" s="209" t="s">
        <v>468</v>
      </c>
    </row>
    <row r="2848" spans="1:4">
      <c r="A2848" s="209" t="s">
        <v>4621</v>
      </c>
      <c r="B2848" s="209">
        <v>500307</v>
      </c>
      <c r="C2848" s="209" t="s">
        <v>446</v>
      </c>
      <c r="D2848" s="209" t="s">
        <v>867</v>
      </c>
    </row>
    <row r="2849" spans="1:4">
      <c r="A2849" s="209" t="s">
        <v>4622</v>
      </c>
      <c r="B2849" s="209">
        <v>539311</v>
      </c>
      <c r="C2849" s="209" t="s">
        <v>446</v>
      </c>
      <c r="D2849" s="209" t="s">
        <v>429</v>
      </c>
    </row>
    <row r="2850" spans="1:4">
      <c r="A2850" s="209" t="s">
        <v>4623</v>
      </c>
      <c r="B2850" s="209">
        <v>539311</v>
      </c>
      <c r="C2850" s="209" t="s">
        <v>446</v>
      </c>
      <c r="D2850" s="209" t="s">
        <v>429</v>
      </c>
    </row>
    <row r="2851" spans="1:4">
      <c r="A2851" s="209" t="s">
        <v>4624</v>
      </c>
      <c r="B2851" s="209">
        <v>532722</v>
      </c>
      <c r="C2851" s="209" t="s">
        <v>4625</v>
      </c>
      <c r="D2851" s="209" t="s">
        <v>723</v>
      </c>
    </row>
    <row r="2852" spans="1:4">
      <c r="A2852" s="209" t="s">
        <v>4626</v>
      </c>
      <c r="B2852" s="209">
        <v>533202</v>
      </c>
      <c r="C2852" s="209" t="s">
        <v>4627</v>
      </c>
      <c r="D2852" s="209" t="s">
        <v>532</v>
      </c>
    </row>
    <row r="2853" spans="1:4">
      <c r="A2853" s="209" t="s">
        <v>4628</v>
      </c>
      <c r="B2853" s="209">
        <v>508875</v>
      </c>
      <c r="C2853" s="209" t="s">
        <v>446</v>
      </c>
      <c r="D2853" s="209" t="s">
        <v>867</v>
      </c>
    </row>
    <row r="2854" spans="1:4">
      <c r="A2854" s="209" t="s">
        <v>4629</v>
      </c>
      <c r="B2854" s="209">
        <v>532854</v>
      </c>
      <c r="C2854" s="209" t="s">
        <v>4630</v>
      </c>
      <c r="D2854" s="209" t="s">
        <v>454</v>
      </c>
    </row>
    <row r="2855" spans="1:4">
      <c r="A2855" s="209" t="s">
        <v>4631</v>
      </c>
      <c r="B2855" s="209">
        <v>532698</v>
      </c>
      <c r="C2855" s="209" t="s">
        <v>4632</v>
      </c>
      <c r="D2855" s="209" t="s">
        <v>461</v>
      </c>
    </row>
    <row r="2856" spans="1:4">
      <c r="A2856" s="209" t="s">
        <v>4633</v>
      </c>
      <c r="B2856" s="209" t="s">
        <v>446</v>
      </c>
      <c r="C2856" s="209" t="s">
        <v>4634</v>
      </c>
      <c r="D2856" s="209" t="s">
        <v>457</v>
      </c>
    </row>
    <row r="2857" spans="1:4">
      <c r="A2857" s="209" t="s">
        <v>4635</v>
      </c>
      <c r="B2857" s="209">
        <v>506532</v>
      </c>
      <c r="C2857" s="209" t="s">
        <v>446</v>
      </c>
      <c r="D2857" s="209" t="s">
        <v>606</v>
      </c>
    </row>
    <row r="2858" spans="1:4">
      <c r="A2858" s="209" t="s">
        <v>4636</v>
      </c>
      <c r="B2858" s="209">
        <v>506532</v>
      </c>
      <c r="C2858" s="209" t="s">
        <v>446</v>
      </c>
      <c r="D2858" s="209" t="s">
        <v>606</v>
      </c>
    </row>
    <row r="2859" spans="1:4">
      <c r="A2859" s="209" t="s">
        <v>4637</v>
      </c>
      <c r="B2859" s="209">
        <v>512381</v>
      </c>
      <c r="C2859" s="209" t="s">
        <v>446</v>
      </c>
      <c r="D2859" s="209" t="s">
        <v>468</v>
      </c>
    </row>
    <row r="2860" spans="1:4">
      <c r="A2860" s="209" t="s">
        <v>4638</v>
      </c>
      <c r="B2860" s="209">
        <v>512245</v>
      </c>
      <c r="C2860" s="209" t="s">
        <v>446</v>
      </c>
      <c r="D2860" s="209" t="s">
        <v>867</v>
      </c>
    </row>
    <row r="2861" spans="1:4">
      <c r="A2861" s="209" t="s">
        <v>4639</v>
      </c>
      <c r="B2861" s="209">
        <v>538772</v>
      </c>
      <c r="C2861" s="209" t="s">
        <v>446</v>
      </c>
      <c r="D2861" s="209" t="s">
        <v>463</v>
      </c>
    </row>
    <row r="2862" spans="1:4">
      <c r="A2862" s="209" t="s">
        <v>4640</v>
      </c>
      <c r="B2862" s="209">
        <v>519494</v>
      </c>
      <c r="C2862" s="209" t="s">
        <v>4641</v>
      </c>
      <c r="D2862" s="209" t="s">
        <v>695</v>
      </c>
    </row>
    <row r="2863" spans="1:4">
      <c r="A2863" s="209" t="s">
        <v>4642</v>
      </c>
      <c r="B2863" s="209">
        <v>513683</v>
      </c>
      <c r="C2863" s="209" t="s">
        <v>4643</v>
      </c>
      <c r="D2863" s="209" t="s">
        <v>585</v>
      </c>
    </row>
    <row r="2864" spans="1:4">
      <c r="A2864" s="209" t="s">
        <v>4644</v>
      </c>
      <c r="B2864" s="209">
        <v>513683</v>
      </c>
      <c r="C2864" s="209" t="s">
        <v>4645</v>
      </c>
      <c r="D2864" s="209" t="s">
        <v>585</v>
      </c>
    </row>
    <row r="2865" spans="1:4">
      <c r="A2865" s="209" t="s">
        <v>4646</v>
      </c>
      <c r="B2865" s="209">
        <v>526371</v>
      </c>
      <c r="C2865" s="209" t="s">
        <v>4647</v>
      </c>
      <c r="D2865" s="209" t="s">
        <v>426</v>
      </c>
    </row>
    <row r="2866" spans="1:4">
      <c r="A2866" s="209" t="s">
        <v>4648</v>
      </c>
      <c r="B2866" s="209">
        <v>500730</v>
      </c>
      <c r="C2866" s="209" t="s">
        <v>4649</v>
      </c>
      <c r="D2866" s="209" t="s">
        <v>606</v>
      </c>
    </row>
    <row r="2867" spans="1:4">
      <c r="A2867" s="209" t="s">
        <v>4650</v>
      </c>
      <c r="B2867" s="209">
        <v>532481</v>
      </c>
      <c r="C2867" s="209" t="s">
        <v>4651</v>
      </c>
      <c r="D2867" s="209" t="s">
        <v>1041</v>
      </c>
    </row>
    <row r="2868" spans="1:4">
      <c r="A2868" s="209" t="s">
        <v>4652</v>
      </c>
      <c r="B2868" s="209" t="s">
        <v>446</v>
      </c>
      <c r="C2868" s="209" t="s">
        <v>4653</v>
      </c>
      <c r="D2868" s="209" t="s">
        <v>537</v>
      </c>
    </row>
    <row r="2869" spans="1:4">
      <c r="A2869" s="209" t="s">
        <v>4654</v>
      </c>
      <c r="B2869" s="209">
        <v>524414</v>
      </c>
      <c r="C2869" s="209" t="s">
        <v>446</v>
      </c>
      <c r="D2869" s="209" t="s">
        <v>468</v>
      </c>
    </row>
    <row r="2870" spans="1:4">
      <c r="A2870" s="209" t="s">
        <v>4655</v>
      </c>
      <c r="B2870" s="209">
        <v>534615</v>
      </c>
      <c r="C2870" s="209" t="s">
        <v>4656</v>
      </c>
      <c r="D2870" s="209" t="s">
        <v>767</v>
      </c>
    </row>
    <row r="2871" spans="1:4">
      <c r="A2871" s="209" t="s">
        <v>4657</v>
      </c>
      <c r="B2871" s="209">
        <v>542628</v>
      </c>
      <c r="C2871" s="209" t="s">
        <v>4658</v>
      </c>
      <c r="D2871" s="209" t="s">
        <v>812</v>
      </c>
    </row>
    <row r="2872" spans="1:4">
      <c r="A2872" s="209" t="s">
        <v>4659</v>
      </c>
      <c r="B2872" s="209">
        <v>539110</v>
      </c>
      <c r="C2872" s="209" t="s">
        <v>446</v>
      </c>
      <c r="D2872" s="209" t="s">
        <v>463</v>
      </c>
    </row>
    <row r="2873" spans="1:4">
      <c r="A2873" s="209" t="s">
        <v>4660</v>
      </c>
      <c r="B2873" s="209">
        <v>540698</v>
      </c>
      <c r="C2873" s="209" t="s">
        <v>446</v>
      </c>
      <c r="D2873" s="209" t="s">
        <v>468</v>
      </c>
    </row>
    <row r="2874" spans="1:4">
      <c r="A2874" s="209" t="s">
        <v>4661</v>
      </c>
      <c r="B2874" s="209">
        <v>531465</v>
      </c>
      <c r="C2874" s="209" t="s">
        <v>446</v>
      </c>
      <c r="D2874" s="209" t="s">
        <v>468</v>
      </c>
    </row>
    <row r="2875" spans="1:4">
      <c r="A2875" s="209" t="s">
        <v>4662</v>
      </c>
      <c r="B2875" s="209">
        <v>513566</v>
      </c>
      <c r="C2875" s="209" t="s">
        <v>446</v>
      </c>
      <c r="D2875" s="209" t="s">
        <v>478</v>
      </c>
    </row>
    <row r="2876" spans="1:4">
      <c r="A2876" s="209" t="s">
        <v>4663</v>
      </c>
      <c r="B2876" s="209">
        <v>530733</v>
      </c>
      <c r="C2876" s="209" t="s">
        <v>446</v>
      </c>
      <c r="D2876" s="209" t="s">
        <v>970</v>
      </c>
    </row>
    <row r="2877" spans="1:4">
      <c r="A2877" s="209" t="s">
        <v>4664</v>
      </c>
      <c r="B2877" s="209">
        <v>530733</v>
      </c>
      <c r="C2877" s="209" t="s">
        <v>446</v>
      </c>
      <c r="D2877" s="209" t="s">
        <v>970</v>
      </c>
    </row>
    <row r="2878" spans="1:4">
      <c r="A2878" s="209" t="s">
        <v>4665</v>
      </c>
      <c r="B2878" s="209">
        <v>500672</v>
      </c>
      <c r="C2878" s="209" t="s">
        <v>446</v>
      </c>
      <c r="D2878" s="209" t="s">
        <v>484</v>
      </c>
    </row>
    <row r="2879" spans="1:4">
      <c r="A2879" s="209" t="s">
        <v>4666</v>
      </c>
      <c r="B2879" s="209">
        <v>500672</v>
      </c>
      <c r="C2879" s="209" t="s">
        <v>446</v>
      </c>
      <c r="D2879" s="209" t="s">
        <v>484</v>
      </c>
    </row>
    <row r="2880" spans="1:4">
      <c r="A2880" s="209" t="s">
        <v>4667</v>
      </c>
      <c r="B2880" s="209">
        <v>530127</v>
      </c>
      <c r="C2880" s="209" t="s">
        <v>446</v>
      </c>
      <c r="D2880" s="209" t="s">
        <v>429</v>
      </c>
    </row>
    <row r="2881" spans="1:4">
      <c r="A2881" s="209" t="s">
        <v>4668</v>
      </c>
      <c r="B2881" s="209">
        <v>530367</v>
      </c>
      <c r="C2881" s="209" t="s">
        <v>4669</v>
      </c>
      <c r="D2881" s="209" t="s">
        <v>454</v>
      </c>
    </row>
    <row r="2882" spans="1:4">
      <c r="A2882" s="209" t="s">
        <v>4670</v>
      </c>
      <c r="B2882" s="209">
        <v>535458</v>
      </c>
      <c r="C2882" s="209" t="s">
        <v>4671</v>
      </c>
      <c r="D2882" s="209" t="s">
        <v>631</v>
      </c>
    </row>
    <row r="2883" spans="1:4">
      <c r="A2883" s="209" t="s">
        <v>4672</v>
      </c>
      <c r="B2883" s="209">
        <v>526723</v>
      </c>
      <c r="C2883" s="209" t="s">
        <v>446</v>
      </c>
      <c r="D2883" s="209" t="s">
        <v>2615</v>
      </c>
    </row>
    <row r="2884" spans="1:4">
      <c r="A2884" s="209" t="s">
        <v>4673</v>
      </c>
      <c r="B2884" s="209">
        <v>532555</v>
      </c>
      <c r="C2884" s="209" t="s">
        <v>4674</v>
      </c>
      <c r="D2884" s="209" t="s">
        <v>585</v>
      </c>
    </row>
    <row r="2885" spans="1:4">
      <c r="A2885" s="209" t="s">
        <v>4675</v>
      </c>
      <c r="B2885" s="209">
        <v>533015</v>
      </c>
      <c r="C2885" s="209" t="s">
        <v>4676</v>
      </c>
      <c r="D2885" s="209" t="s">
        <v>1392</v>
      </c>
    </row>
    <row r="2886" spans="1:4">
      <c r="A2886" s="209" t="s">
        <v>4677</v>
      </c>
      <c r="B2886" s="209">
        <v>533015</v>
      </c>
      <c r="C2886" s="209" t="s">
        <v>4676</v>
      </c>
      <c r="D2886" s="209" t="s">
        <v>1392</v>
      </c>
    </row>
    <row r="2887" spans="1:4">
      <c r="A2887" s="209" t="s">
        <v>4678</v>
      </c>
      <c r="B2887" s="209">
        <v>531209</v>
      </c>
      <c r="C2887" s="209" t="s">
        <v>4679</v>
      </c>
      <c r="D2887" s="209" t="s">
        <v>539</v>
      </c>
    </row>
    <row r="2888" spans="1:4">
      <c r="A2888" s="209" t="s">
        <v>4680</v>
      </c>
      <c r="B2888" s="209">
        <v>531304</v>
      </c>
      <c r="C2888" s="209" t="s">
        <v>446</v>
      </c>
      <c r="D2888" s="209" t="s">
        <v>461</v>
      </c>
    </row>
    <row r="2889" spans="1:4">
      <c r="A2889" s="209" t="s">
        <v>4681</v>
      </c>
      <c r="B2889" s="209">
        <v>524764</v>
      </c>
      <c r="C2889" s="209" t="s">
        <v>446</v>
      </c>
      <c r="D2889" s="209" t="s">
        <v>494</v>
      </c>
    </row>
    <row r="2890" spans="1:4">
      <c r="A2890" s="209" t="s">
        <v>4682</v>
      </c>
      <c r="B2890" s="209">
        <v>524764</v>
      </c>
      <c r="C2890" s="209" t="s">
        <v>446</v>
      </c>
      <c r="D2890" s="209" t="s">
        <v>494</v>
      </c>
    </row>
    <row r="2891" spans="1:4">
      <c r="A2891" s="209" t="s">
        <v>4683</v>
      </c>
      <c r="B2891" s="209">
        <v>530219</v>
      </c>
      <c r="C2891" s="209" t="s">
        <v>446</v>
      </c>
      <c r="D2891" s="209" t="s">
        <v>560</v>
      </c>
    </row>
    <row r="2892" spans="1:4">
      <c r="A2892" s="209" t="s">
        <v>4684</v>
      </c>
      <c r="B2892" s="209">
        <v>531819</v>
      </c>
      <c r="C2892" s="209" t="s">
        <v>446</v>
      </c>
      <c r="D2892" s="209" t="s">
        <v>468</v>
      </c>
    </row>
    <row r="2893" spans="1:4">
      <c r="A2893" s="209" t="s">
        <v>4685</v>
      </c>
      <c r="B2893" s="209">
        <v>531819</v>
      </c>
      <c r="C2893" s="209" t="s">
        <v>446</v>
      </c>
      <c r="D2893" s="209" t="s">
        <v>468</v>
      </c>
    </row>
    <row r="2894" spans="1:4">
      <c r="A2894" s="209" t="s">
        <v>4686</v>
      </c>
      <c r="B2894" s="209">
        <v>504378</v>
      </c>
      <c r="C2894" s="209" t="s">
        <v>446</v>
      </c>
      <c r="D2894" s="209" t="s">
        <v>468</v>
      </c>
    </row>
    <row r="2895" spans="1:4">
      <c r="A2895" s="209" t="s">
        <v>4687</v>
      </c>
      <c r="B2895" s="209">
        <v>539116</v>
      </c>
      <c r="C2895" s="209" t="s">
        <v>446</v>
      </c>
      <c r="D2895" s="209" t="s">
        <v>468</v>
      </c>
    </row>
    <row r="2896" spans="1:4">
      <c r="A2896" s="209" t="s">
        <v>4688</v>
      </c>
      <c r="B2896" s="209">
        <v>512489</v>
      </c>
      <c r="C2896" s="209" t="s">
        <v>446</v>
      </c>
      <c r="D2896" s="209" t="s">
        <v>463</v>
      </c>
    </row>
    <row r="2897" spans="1:4">
      <c r="A2897" s="209" t="s">
        <v>4689</v>
      </c>
      <c r="B2897" s="209">
        <v>538547</v>
      </c>
      <c r="C2897" s="209" t="s">
        <v>446</v>
      </c>
      <c r="D2897" s="209" t="s">
        <v>695</v>
      </c>
    </row>
    <row r="2898" spans="1:4">
      <c r="A2898" s="209" t="s">
        <v>4690</v>
      </c>
      <c r="B2898" s="209">
        <v>533273</v>
      </c>
      <c r="C2898" s="209" t="s">
        <v>4691</v>
      </c>
      <c r="D2898" s="209" t="s">
        <v>532</v>
      </c>
    </row>
    <row r="2899" spans="1:4">
      <c r="A2899" s="209" t="s">
        <v>4692</v>
      </c>
      <c r="B2899" s="209">
        <v>535657</v>
      </c>
      <c r="C2899" s="209" t="s">
        <v>446</v>
      </c>
      <c r="D2899" s="209" t="s">
        <v>432</v>
      </c>
    </row>
    <row r="2900" spans="1:4">
      <c r="A2900" s="209" t="s">
        <v>4693</v>
      </c>
      <c r="B2900" s="209">
        <v>519491</v>
      </c>
      <c r="C2900" s="209" t="s">
        <v>446</v>
      </c>
      <c r="D2900" s="209" t="s">
        <v>641</v>
      </c>
    </row>
    <row r="2901" spans="1:4">
      <c r="A2901" s="209" t="s">
        <v>4694</v>
      </c>
      <c r="B2901" s="209">
        <v>519491</v>
      </c>
      <c r="C2901" s="209" t="s">
        <v>446</v>
      </c>
      <c r="D2901" s="209" t="s">
        <v>641</v>
      </c>
    </row>
    <row r="2902" spans="1:4">
      <c r="A2902" s="209" t="s">
        <v>4695</v>
      </c>
      <c r="B2902" s="209">
        <v>538019</v>
      </c>
      <c r="C2902" s="209" t="s">
        <v>446</v>
      </c>
      <c r="D2902" s="209" t="s">
        <v>526</v>
      </c>
    </row>
    <row r="2903" spans="1:4">
      <c r="A2903" s="209" t="s">
        <v>4696</v>
      </c>
      <c r="B2903" s="209">
        <v>540405</v>
      </c>
      <c r="C2903" s="209" t="s">
        <v>446</v>
      </c>
      <c r="D2903" s="209" t="s">
        <v>526</v>
      </c>
    </row>
    <row r="2904" spans="1:4">
      <c r="A2904" s="209" t="s">
        <v>4697</v>
      </c>
      <c r="B2904" s="209">
        <v>533008</v>
      </c>
      <c r="C2904" s="209" t="s">
        <v>4698</v>
      </c>
      <c r="D2904" s="209" t="s">
        <v>478</v>
      </c>
    </row>
    <row r="2905" spans="1:4">
      <c r="A2905" s="209" t="s">
        <v>4699</v>
      </c>
      <c r="B2905" s="209">
        <v>538894</v>
      </c>
      <c r="C2905" s="209" t="s">
        <v>446</v>
      </c>
      <c r="D2905" s="209" t="s">
        <v>429</v>
      </c>
    </row>
    <row r="2906" spans="1:4">
      <c r="A2906" s="209" t="s">
        <v>4700</v>
      </c>
      <c r="B2906" s="209">
        <v>540416</v>
      </c>
      <c r="C2906" s="209" t="s">
        <v>446</v>
      </c>
      <c r="D2906" s="209" t="s">
        <v>452</v>
      </c>
    </row>
    <row r="2907" spans="1:4">
      <c r="A2907" s="209" t="s">
        <v>4701</v>
      </c>
      <c r="B2907" s="209">
        <v>531996</v>
      </c>
      <c r="C2907" s="209" t="s">
        <v>446</v>
      </c>
      <c r="D2907" s="209" t="s">
        <v>463</v>
      </c>
    </row>
    <row r="2908" spans="1:4">
      <c r="A2908" s="209" t="s">
        <v>4702</v>
      </c>
      <c r="B2908" s="209">
        <v>530175</v>
      </c>
      <c r="C2908" s="209" t="s">
        <v>446</v>
      </c>
      <c r="D2908" s="209" t="s">
        <v>539</v>
      </c>
    </row>
    <row r="2909" spans="1:4">
      <c r="A2909" s="209" t="s">
        <v>4703</v>
      </c>
      <c r="B2909" s="209">
        <v>539570</v>
      </c>
      <c r="C2909" s="209" t="s">
        <v>446</v>
      </c>
      <c r="D2909" s="209" t="s">
        <v>432</v>
      </c>
    </row>
    <row r="2910" spans="1:4">
      <c r="A2910" s="209" t="s">
        <v>4704</v>
      </c>
      <c r="B2910" s="209">
        <v>500312</v>
      </c>
      <c r="C2910" s="209" t="s">
        <v>4705</v>
      </c>
      <c r="D2910" s="209" t="s">
        <v>509</v>
      </c>
    </row>
    <row r="2911" spans="1:4">
      <c r="A2911" s="209" t="s">
        <v>4706</v>
      </c>
      <c r="B2911" s="209">
        <v>533106</v>
      </c>
      <c r="C2911" s="209" t="s">
        <v>4707</v>
      </c>
      <c r="D2911" s="209" t="s">
        <v>509</v>
      </c>
    </row>
    <row r="2912" spans="1:4">
      <c r="A2912" s="209" t="s">
        <v>4708</v>
      </c>
      <c r="B2912" s="209">
        <v>500313</v>
      </c>
      <c r="C2912" s="209" t="s">
        <v>4709</v>
      </c>
      <c r="D2912" s="209" t="s">
        <v>787</v>
      </c>
    </row>
    <row r="2913" spans="1:4">
      <c r="A2913" s="209" t="s">
        <v>4710</v>
      </c>
      <c r="B2913" s="209">
        <v>533106</v>
      </c>
      <c r="C2913" s="209" t="s">
        <v>4707</v>
      </c>
      <c r="D2913" s="209" t="s">
        <v>509</v>
      </c>
    </row>
    <row r="2914" spans="1:4">
      <c r="A2914" s="209" t="s">
        <v>4711</v>
      </c>
      <c r="B2914" s="209">
        <v>526415</v>
      </c>
      <c r="C2914" s="209" t="s">
        <v>446</v>
      </c>
      <c r="D2914" s="209" t="s">
        <v>944</v>
      </c>
    </row>
    <row r="2915" spans="1:4">
      <c r="A2915" s="209" t="s">
        <v>4712</v>
      </c>
      <c r="B2915" s="209">
        <v>526415</v>
      </c>
      <c r="C2915" s="209" t="s">
        <v>446</v>
      </c>
      <c r="D2915" s="209" t="s">
        <v>944</v>
      </c>
    </row>
    <row r="2916" spans="1:4">
      <c r="A2916" s="209" t="s">
        <v>4713</v>
      </c>
      <c r="B2916" s="209">
        <v>532439</v>
      </c>
      <c r="C2916" s="209" t="s">
        <v>4714</v>
      </c>
      <c r="D2916" s="209" t="s">
        <v>454</v>
      </c>
    </row>
    <row r="2917" spans="1:4">
      <c r="A2917" s="209" t="s">
        <v>4715</v>
      </c>
      <c r="B2917" s="209">
        <v>521105</v>
      </c>
      <c r="C2917" s="209" t="s">
        <v>446</v>
      </c>
      <c r="D2917" s="209" t="s">
        <v>3204</v>
      </c>
    </row>
    <row r="2918" spans="1:4">
      <c r="A2918" s="209" t="s">
        <v>4716</v>
      </c>
      <c r="B2918" s="209">
        <v>534190</v>
      </c>
      <c r="C2918" s="209" t="s">
        <v>446</v>
      </c>
      <c r="D2918" s="209" t="s">
        <v>944</v>
      </c>
    </row>
    <row r="2919" spans="1:4">
      <c r="A2919" s="209" t="s">
        <v>4717</v>
      </c>
      <c r="B2919" s="209">
        <v>507609</v>
      </c>
      <c r="C2919" s="209" t="s">
        <v>446</v>
      </c>
      <c r="D2919" s="209" t="s">
        <v>644</v>
      </c>
    </row>
    <row r="2920" spans="1:4">
      <c r="A2920" s="209" t="s">
        <v>4718</v>
      </c>
      <c r="B2920" s="209">
        <v>531092</v>
      </c>
      <c r="C2920" s="209" t="s">
        <v>4719</v>
      </c>
      <c r="D2920" s="209" t="s">
        <v>844</v>
      </c>
    </row>
    <row r="2921" spans="1:4">
      <c r="A2921" s="209" t="s">
        <v>4720</v>
      </c>
      <c r="B2921" s="209">
        <v>538537</v>
      </c>
      <c r="C2921" s="209" t="s">
        <v>446</v>
      </c>
      <c r="D2921" s="209" t="s">
        <v>468</v>
      </c>
    </row>
    <row r="2922" spans="1:4">
      <c r="A2922" s="209" t="s">
        <v>4721</v>
      </c>
      <c r="B2922" s="209">
        <v>520021</v>
      </c>
      <c r="C2922" s="209" t="s">
        <v>4722</v>
      </c>
      <c r="D2922" s="209" t="s">
        <v>801</v>
      </c>
    </row>
    <row r="2923" spans="1:4">
      <c r="A2923" s="209" t="s">
        <v>4723</v>
      </c>
      <c r="B2923" s="209">
        <v>532880</v>
      </c>
      <c r="C2923" s="209" t="s">
        <v>4724</v>
      </c>
      <c r="D2923" s="209" t="s">
        <v>532</v>
      </c>
    </row>
    <row r="2924" spans="1:4">
      <c r="A2924" s="209" t="s">
        <v>4725</v>
      </c>
      <c r="B2924" s="209" t="s">
        <v>446</v>
      </c>
      <c r="C2924" s="209" t="s">
        <v>4726</v>
      </c>
      <c r="D2924" s="209" t="s">
        <v>457</v>
      </c>
    </row>
    <row r="2925" spans="1:4">
      <c r="A2925" s="209" t="s">
        <v>4727</v>
      </c>
      <c r="B2925" s="209" t="s">
        <v>446</v>
      </c>
      <c r="C2925" s="209" t="s">
        <v>4726</v>
      </c>
      <c r="D2925" s="209" t="s">
        <v>457</v>
      </c>
    </row>
    <row r="2926" spans="1:4">
      <c r="A2926" s="209" t="s">
        <v>4728</v>
      </c>
      <c r="B2926" s="209">
        <v>531496</v>
      </c>
      <c r="C2926" s="209" t="s">
        <v>446</v>
      </c>
      <c r="D2926" s="209" t="s">
        <v>461</v>
      </c>
    </row>
    <row r="2927" spans="1:4">
      <c r="A2927" s="209" t="s">
        <v>4729</v>
      </c>
      <c r="B2927" s="209">
        <v>532167</v>
      </c>
      <c r="C2927" s="209" t="s">
        <v>446</v>
      </c>
      <c r="D2927" s="209" t="s">
        <v>494</v>
      </c>
    </row>
    <row r="2928" spans="1:4">
      <c r="A2928" s="209" t="s">
        <v>4730</v>
      </c>
      <c r="B2928" s="209">
        <v>533317</v>
      </c>
      <c r="C2928" s="209" t="s">
        <v>4731</v>
      </c>
      <c r="D2928" s="209" t="s">
        <v>606</v>
      </c>
    </row>
    <row r="2929" spans="1:4">
      <c r="A2929" s="209" t="s">
        <v>4732</v>
      </c>
      <c r="B2929" s="209">
        <v>532340</v>
      </c>
      <c r="C2929" s="209" t="s">
        <v>446</v>
      </c>
      <c r="D2929" s="209" t="s">
        <v>539</v>
      </c>
    </row>
    <row r="2930" spans="1:4">
      <c r="A2930" s="209" t="s">
        <v>4733</v>
      </c>
      <c r="B2930" s="209">
        <v>514324</v>
      </c>
      <c r="C2930" s="209" t="s">
        <v>446</v>
      </c>
      <c r="D2930" s="209" t="s">
        <v>461</v>
      </c>
    </row>
    <row r="2931" spans="1:4">
      <c r="A2931" s="209" t="s">
        <v>4734</v>
      </c>
      <c r="B2931" s="209">
        <v>514324</v>
      </c>
      <c r="C2931" s="209" t="s">
        <v>446</v>
      </c>
      <c r="D2931" s="209" t="s">
        <v>461</v>
      </c>
    </row>
    <row r="2932" spans="1:4">
      <c r="A2932" s="209" t="s">
        <v>4735</v>
      </c>
      <c r="B2932" s="209" t="s">
        <v>446</v>
      </c>
      <c r="C2932" s="209" t="s">
        <v>4736</v>
      </c>
      <c r="D2932" s="209" t="s">
        <v>457</v>
      </c>
    </row>
    <row r="2933" spans="1:4">
      <c r="A2933" s="209" t="s">
        <v>4737</v>
      </c>
      <c r="B2933" s="209">
        <v>533632</v>
      </c>
      <c r="C2933" s="209" t="s">
        <v>4738</v>
      </c>
      <c r="D2933" s="209" t="s">
        <v>466</v>
      </c>
    </row>
    <row r="2934" spans="1:4">
      <c r="A2934" s="209" t="s">
        <v>4739</v>
      </c>
      <c r="B2934" s="209">
        <v>530805</v>
      </c>
      <c r="C2934" s="209" t="s">
        <v>446</v>
      </c>
      <c r="D2934" s="209" t="s">
        <v>530</v>
      </c>
    </row>
    <row r="2935" spans="1:4">
      <c r="A2935" s="209" t="s">
        <v>4740</v>
      </c>
      <c r="B2935" s="209">
        <v>535647</v>
      </c>
      <c r="C2935" s="209" t="s">
        <v>446</v>
      </c>
      <c r="D2935" s="209" t="s">
        <v>449</v>
      </c>
    </row>
    <row r="2936" spans="1:4">
      <c r="A2936" s="209" t="s">
        <v>4741</v>
      </c>
      <c r="B2936" s="209">
        <v>532944</v>
      </c>
      <c r="C2936" s="209" t="s">
        <v>4742</v>
      </c>
      <c r="D2936" s="209" t="s">
        <v>1392</v>
      </c>
    </row>
    <row r="2937" spans="1:4">
      <c r="A2937" s="209" t="s">
        <v>4743</v>
      </c>
      <c r="B2937" s="209">
        <v>540386</v>
      </c>
      <c r="C2937" s="209" t="s">
        <v>446</v>
      </c>
      <c r="D2937" s="209" t="s">
        <v>429</v>
      </c>
    </row>
    <row r="2938" spans="1:4">
      <c r="A2938" s="209" t="s">
        <v>4744</v>
      </c>
      <c r="B2938" s="209">
        <v>517536</v>
      </c>
      <c r="C2938" s="209" t="s">
        <v>4745</v>
      </c>
      <c r="D2938" s="209" t="s">
        <v>432</v>
      </c>
    </row>
    <row r="2939" spans="1:4">
      <c r="A2939" s="209" t="s">
        <v>4746</v>
      </c>
      <c r="B2939" s="209" t="s">
        <v>446</v>
      </c>
      <c r="C2939" s="209" t="s">
        <v>4747</v>
      </c>
      <c r="D2939" s="209" t="s">
        <v>457</v>
      </c>
    </row>
    <row r="2940" spans="1:4">
      <c r="A2940" s="209" t="s">
        <v>4748</v>
      </c>
      <c r="B2940" s="209">
        <v>530135</v>
      </c>
      <c r="C2940" s="209" t="s">
        <v>4749</v>
      </c>
      <c r="D2940" s="209" t="s">
        <v>480</v>
      </c>
    </row>
    <row r="2941" spans="1:4">
      <c r="A2941" s="209" t="s">
        <v>4750</v>
      </c>
      <c r="B2941" s="209">
        <v>531254</v>
      </c>
      <c r="C2941" s="209" t="s">
        <v>446</v>
      </c>
      <c r="D2941" s="209" t="s">
        <v>463</v>
      </c>
    </row>
    <row r="2942" spans="1:4">
      <c r="A2942" s="209" t="s">
        <v>4751</v>
      </c>
      <c r="B2942" s="209">
        <v>532391</v>
      </c>
      <c r="C2942" s="209" t="s">
        <v>4752</v>
      </c>
      <c r="D2942" s="209" t="s">
        <v>1612</v>
      </c>
    </row>
    <row r="2943" spans="1:4">
      <c r="A2943" s="209" t="s">
        <v>4753</v>
      </c>
      <c r="B2943" s="209">
        <v>532391</v>
      </c>
      <c r="C2943" s="209" t="s">
        <v>4752</v>
      </c>
      <c r="D2943" s="209" t="s">
        <v>1612</v>
      </c>
    </row>
    <row r="2944" spans="1:4">
      <c r="A2944" s="209" t="s">
        <v>4754</v>
      </c>
      <c r="B2944" s="209">
        <v>539598</v>
      </c>
      <c r="C2944" s="209" t="s">
        <v>446</v>
      </c>
      <c r="D2944" s="209" t="s">
        <v>463</v>
      </c>
    </row>
    <row r="2945" spans="1:4">
      <c r="A2945" s="209" t="s">
        <v>4755</v>
      </c>
      <c r="B2945" s="209">
        <v>532466</v>
      </c>
      <c r="C2945" s="209" t="s">
        <v>4756</v>
      </c>
      <c r="D2945" s="209" t="s">
        <v>432</v>
      </c>
    </row>
    <row r="2946" spans="1:4">
      <c r="A2946" s="209" t="s">
        <v>4757</v>
      </c>
      <c r="B2946" s="209">
        <v>512626</v>
      </c>
      <c r="C2946" s="209" t="s">
        <v>4758</v>
      </c>
      <c r="D2946" s="209" t="s">
        <v>461</v>
      </c>
    </row>
    <row r="2947" spans="1:4">
      <c r="A2947" s="209" t="s">
        <v>4759</v>
      </c>
      <c r="B2947" s="209">
        <v>524372</v>
      </c>
      <c r="C2947" s="209" t="s">
        <v>4760</v>
      </c>
      <c r="D2947" s="209" t="s">
        <v>484</v>
      </c>
    </row>
    <row r="2948" spans="1:4">
      <c r="A2948" s="209" t="s">
        <v>4761</v>
      </c>
      <c r="B2948" s="209">
        <v>531157</v>
      </c>
      <c r="C2948" s="209" t="s">
        <v>446</v>
      </c>
      <c r="D2948" s="209" t="s">
        <v>606</v>
      </c>
    </row>
    <row r="2949" spans="1:4">
      <c r="A2949" s="209" t="s">
        <v>4762</v>
      </c>
      <c r="B2949" s="209">
        <v>513121</v>
      </c>
      <c r="C2949" s="209" t="s">
        <v>4763</v>
      </c>
      <c r="D2949" s="209" t="s">
        <v>606</v>
      </c>
    </row>
    <row r="2950" spans="1:4">
      <c r="A2950" s="209" t="s">
        <v>4764</v>
      </c>
      <c r="B2950" s="209">
        <v>504879</v>
      </c>
      <c r="C2950" s="209" t="s">
        <v>4765</v>
      </c>
      <c r="D2950" s="209" t="s">
        <v>1365</v>
      </c>
    </row>
    <row r="2951" spans="1:4">
      <c r="A2951" s="209" t="s">
        <v>4766</v>
      </c>
      <c r="B2951" s="209">
        <v>530365</v>
      </c>
      <c r="C2951" s="209" t="s">
        <v>4767</v>
      </c>
      <c r="D2951" s="209" t="s">
        <v>723</v>
      </c>
    </row>
    <row r="2952" spans="1:4">
      <c r="A2952" s="209" t="s">
        <v>4768</v>
      </c>
      <c r="B2952" s="209">
        <v>507690</v>
      </c>
      <c r="C2952" s="209" t="s">
        <v>446</v>
      </c>
      <c r="D2952" s="209" t="s">
        <v>881</v>
      </c>
    </row>
    <row r="2953" spans="1:4">
      <c r="A2953" s="209" t="s">
        <v>4769</v>
      </c>
      <c r="B2953" s="209">
        <v>535754</v>
      </c>
      <c r="C2953" s="209" t="s">
        <v>4770</v>
      </c>
      <c r="D2953" s="209" t="s">
        <v>459</v>
      </c>
    </row>
    <row r="2954" spans="1:4">
      <c r="A2954" s="209" t="s">
        <v>4771</v>
      </c>
      <c r="B2954" s="209">
        <v>541301</v>
      </c>
      <c r="C2954" s="209" t="s">
        <v>4772</v>
      </c>
      <c r="D2954" s="209" t="s">
        <v>815</v>
      </c>
    </row>
    <row r="2955" spans="1:4">
      <c r="A2955" s="209" t="s">
        <v>4773</v>
      </c>
      <c r="B2955" s="209">
        <v>533263</v>
      </c>
      <c r="C2955" s="209" t="s">
        <v>4774</v>
      </c>
      <c r="D2955" s="209" t="s">
        <v>585</v>
      </c>
    </row>
    <row r="2956" spans="1:4">
      <c r="A2956" s="209" t="s">
        <v>4775</v>
      </c>
      <c r="B2956" s="209">
        <v>502420</v>
      </c>
      <c r="C2956" s="209" t="s">
        <v>4776</v>
      </c>
      <c r="D2956" s="209" t="s">
        <v>440</v>
      </c>
    </row>
    <row r="2957" spans="1:4">
      <c r="A2957" s="209" t="s">
        <v>4777</v>
      </c>
      <c r="B2957" s="209">
        <v>526325</v>
      </c>
      <c r="C2957" s="209" t="s">
        <v>4778</v>
      </c>
      <c r="D2957" s="209" t="s">
        <v>641</v>
      </c>
    </row>
    <row r="2958" spans="1:4">
      <c r="A2958" s="209" t="s">
        <v>4779</v>
      </c>
      <c r="B2958" s="209">
        <v>534076</v>
      </c>
      <c r="C2958" s="209" t="s">
        <v>4780</v>
      </c>
      <c r="D2958" s="209" t="s">
        <v>631</v>
      </c>
    </row>
    <row r="2959" spans="1:4">
      <c r="A2959" s="209" t="s">
        <v>4781</v>
      </c>
      <c r="B2959" s="209">
        <v>531512</v>
      </c>
      <c r="C2959" s="209" t="s">
        <v>446</v>
      </c>
      <c r="D2959" s="209" t="s">
        <v>449</v>
      </c>
    </row>
    <row r="2960" spans="1:4">
      <c r="A2960" s="209" t="s">
        <v>4782</v>
      </c>
      <c r="B2960" s="209">
        <v>500078</v>
      </c>
      <c r="C2960" s="209" t="s">
        <v>446</v>
      </c>
      <c r="D2960" s="209" t="s">
        <v>494</v>
      </c>
    </row>
    <row r="2961" spans="1:4">
      <c r="A2961" s="209" t="s">
        <v>4783</v>
      </c>
      <c r="B2961" s="209">
        <v>500315</v>
      </c>
      <c r="C2961" s="209" t="s">
        <v>4784</v>
      </c>
      <c r="D2961" s="209" t="s">
        <v>764</v>
      </c>
    </row>
    <row r="2962" spans="1:4">
      <c r="A2962" s="209" t="s">
        <v>4785</v>
      </c>
      <c r="B2962" s="209">
        <v>506579</v>
      </c>
      <c r="C2962" s="209" t="s">
        <v>4786</v>
      </c>
      <c r="D2962" s="209" t="s">
        <v>494</v>
      </c>
    </row>
    <row r="2963" spans="1:4">
      <c r="A2963" s="209" t="s">
        <v>4787</v>
      </c>
      <c r="B2963" s="209">
        <v>500314</v>
      </c>
      <c r="C2963" s="209" t="s">
        <v>4788</v>
      </c>
      <c r="D2963" s="209" t="s">
        <v>647</v>
      </c>
    </row>
    <row r="2964" spans="1:4">
      <c r="A2964" s="209" t="s">
        <v>4789</v>
      </c>
      <c r="B2964" s="209">
        <v>532817</v>
      </c>
      <c r="C2964" s="209" t="s">
        <v>4790</v>
      </c>
      <c r="D2964" s="209" t="s">
        <v>974</v>
      </c>
    </row>
    <row r="2965" spans="1:4">
      <c r="A2965" s="209" t="s">
        <v>4791</v>
      </c>
      <c r="B2965" s="209">
        <v>531859</v>
      </c>
      <c r="C2965" s="209" t="s">
        <v>446</v>
      </c>
      <c r="D2965" s="209" t="s">
        <v>1365</v>
      </c>
    </row>
    <row r="2966" spans="1:4">
      <c r="A2966" s="209" t="s">
        <v>4792</v>
      </c>
      <c r="B2966" s="209">
        <v>541206</v>
      </c>
      <c r="C2966" s="209" t="s">
        <v>446</v>
      </c>
      <c r="D2966" s="209" t="s">
        <v>767</v>
      </c>
    </row>
    <row r="2967" spans="1:4">
      <c r="A2967" s="209" t="s">
        <v>4793</v>
      </c>
      <c r="B2967" s="209">
        <v>531626</v>
      </c>
      <c r="C2967" s="209" t="s">
        <v>446</v>
      </c>
      <c r="D2967" s="209" t="s">
        <v>560</v>
      </c>
    </row>
    <row r="2968" spans="1:4">
      <c r="A2968" s="209" t="s">
        <v>4794</v>
      </c>
      <c r="B2968" s="209">
        <v>531626</v>
      </c>
      <c r="C2968" s="209" t="s">
        <v>446</v>
      </c>
      <c r="D2968" s="209" t="s">
        <v>560</v>
      </c>
    </row>
    <row r="2969" spans="1:4">
      <c r="A2969" s="209" t="s">
        <v>4795</v>
      </c>
      <c r="B2969" s="209">
        <v>539015</v>
      </c>
      <c r="C2969" s="209" t="s">
        <v>4796</v>
      </c>
      <c r="D2969" s="209" t="s">
        <v>1184</v>
      </c>
    </row>
    <row r="2970" spans="1:4">
      <c r="A2970" s="209" t="s">
        <v>4797</v>
      </c>
      <c r="B2970" s="209">
        <v>539287</v>
      </c>
      <c r="C2970" s="209" t="s">
        <v>4798</v>
      </c>
      <c r="D2970" s="209" t="s">
        <v>484</v>
      </c>
    </row>
    <row r="2971" spans="1:4">
      <c r="A2971" s="209" t="s">
        <v>4799</v>
      </c>
      <c r="B2971" s="209">
        <v>530173</v>
      </c>
      <c r="C2971" s="209" t="s">
        <v>446</v>
      </c>
      <c r="D2971" s="209" t="s">
        <v>560</v>
      </c>
    </row>
    <row r="2972" spans="1:4">
      <c r="A2972" s="209" t="s">
        <v>4800</v>
      </c>
      <c r="B2972" s="209">
        <v>501179</v>
      </c>
      <c r="C2972" s="209" t="s">
        <v>446</v>
      </c>
      <c r="D2972" s="209" t="s">
        <v>466</v>
      </c>
    </row>
    <row r="2973" spans="1:4">
      <c r="A2973" s="209" t="s">
        <v>4801</v>
      </c>
      <c r="B2973" s="209">
        <v>509782</v>
      </c>
      <c r="C2973" s="209" t="s">
        <v>446</v>
      </c>
      <c r="D2973" s="209" t="s">
        <v>867</v>
      </c>
    </row>
    <row r="2974" spans="1:4">
      <c r="A2974" s="209" t="s">
        <v>4802</v>
      </c>
      <c r="B2974" s="209">
        <v>540198</v>
      </c>
      <c r="C2974" s="209" t="s">
        <v>446</v>
      </c>
      <c r="D2974" s="209" t="s">
        <v>461</v>
      </c>
    </row>
    <row r="2975" spans="1:4">
      <c r="A2975" s="209" t="s">
        <v>4803</v>
      </c>
      <c r="B2975" s="209">
        <v>500317</v>
      </c>
      <c r="C2975" s="209" t="s">
        <v>4804</v>
      </c>
      <c r="D2975" s="209" t="s">
        <v>466</v>
      </c>
    </row>
    <row r="2976" spans="1:4">
      <c r="A2976" s="209" t="s">
        <v>4805</v>
      </c>
      <c r="B2976" s="209">
        <v>539290</v>
      </c>
      <c r="C2976" s="209" t="s">
        <v>4806</v>
      </c>
      <c r="D2976" s="209" t="s">
        <v>466</v>
      </c>
    </row>
    <row r="2977" spans="1:4">
      <c r="A2977" s="209" t="s">
        <v>4807</v>
      </c>
      <c r="B2977" s="209">
        <v>509099</v>
      </c>
      <c r="C2977" s="209" t="s">
        <v>446</v>
      </c>
      <c r="D2977" s="209" t="s">
        <v>867</v>
      </c>
    </row>
    <row r="2978" spans="1:4">
      <c r="A2978" s="209" t="s">
        <v>4808</v>
      </c>
      <c r="B2978" s="209">
        <v>531065</v>
      </c>
      <c r="C2978" s="209" t="s">
        <v>446</v>
      </c>
      <c r="D2978" s="209" t="s">
        <v>1144</v>
      </c>
    </row>
    <row r="2979" spans="1:4">
      <c r="A2979" s="209" t="s">
        <v>4809</v>
      </c>
      <c r="B2979" s="209">
        <v>514460</v>
      </c>
      <c r="C2979" s="209" t="s">
        <v>446</v>
      </c>
      <c r="D2979" s="209" t="s">
        <v>468</v>
      </c>
    </row>
    <row r="2980" spans="1:4">
      <c r="A2980" s="209" t="s">
        <v>4810</v>
      </c>
      <c r="B2980" s="209">
        <v>523151</v>
      </c>
      <c r="C2980" s="209" t="s">
        <v>446</v>
      </c>
      <c r="D2980" s="209" t="s">
        <v>530</v>
      </c>
    </row>
    <row r="2981" spans="1:4">
      <c r="A2981" s="209" t="s">
        <v>4811</v>
      </c>
      <c r="B2981" s="209">
        <v>514330</v>
      </c>
      <c r="C2981" s="209" t="s">
        <v>446</v>
      </c>
      <c r="D2981" s="209" t="s">
        <v>461</v>
      </c>
    </row>
    <row r="2982" spans="1:4">
      <c r="A2982" s="209" t="s">
        <v>4812</v>
      </c>
      <c r="B2982" s="209">
        <v>530741</v>
      </c>
      <c r="C2982" s="209" t="s">
        <v>446</v>
      </c>
      <c r="D2982" s="209" t="s">
        <v>526</v>
      </c>
    </row>
    <row r="2983" spans="1:4">
      <c r="A2983" s="209" t="s">
        <v>4813</v>
      </c>
      <c r="B2983" s="209">
        <v>539291</v>
      </c>
      <c r="C2983" s="209" t="s">
        <v>446</v>
      </c>
      <c r="D2983" s="209" t="s">
        <v>644</v>
      </c>
    </row>
    <row r="2984" spans="1:4">
      <c r="A2984" s="209" t="s">
        <v>4814</v>
      </c>
      <c r="B2984" s="209">
        <v>539352</v>
      </c>
      <c r="C2984" s="209" t="s">
        <v>446</v>
      </c>
      <c r="D2984" s="209" t="s">
        <v>449</v>
      </c>
    </row>
    <row r="2985" spans="1:4">
      <c r="A2985" s="209" t="s">
        <v>4815</v>
      </c>
      <c r="B2985" s="209">
        <v>513403</v>
      </c>
      <c r="C2985" s="209" t="s">
        <v>446</v>
      </c>
      <c r="D2985" s="209" t="s">
        <v>478</v>
      </c>
    </row>
    <row r="2986" spans="1:4">
      <c r="A2986" s="209" t="s">
        <v>4816</v>
      </c>
      <c r="B2986" s="209">
        <v>523862</v>
      </c>
      <c r="C2986" s="209" t="s">
        <v>446</v>
      </c>
      <c r="D2986" s="209" t="s">
        <v>463</v>
      </c>
    </row>
    <row r="2987" spans="1:4">
      <c r="A2987" s="209" t="s">
        <v>4817</v>
      </c>
      <c r="B2987" s="209">
        <v>523483</v>
      </c>
      <c r="C2987" s="209" t="s">
        <v>446</v>
      </c>
      <c r="D2987" s="209" t="s">
        <v>974</v>
      </c>
    </row>
    <row r="2988" spans="1:4">
      <c r="A2988" s="209" t="s">
        <v>4818</v>
      </c>
      <c r="B2988" s="209">
        <v>538963</v>
      </c>
      <c r="C2988" s="209" t="s">
        <v>446</v>
      </c>
      <c r="D2988" s="209" t="s">
        <v>769</v>
      </c>
    </row>
    <row r="2989" spans="1:4">
      <c r="A2989" s="209" t="s">
        <v>4819</v>
      </c>
      <c r="B2989" s="209">
        <v>531395</v>
      </c>
      <c r="C2989" s="209" t="s">
        <v>446</v>
      </c>
      <c r="D2989" s="209" t="s">
        <v>461</v>
      </c>
    </row>
    <row r="2990" spans="1:4">
      <c r="A2990" s="209" t="s">
        <v>4820</v>
      </c>
      <c r="B2990" s="209">
        <v>532350</v>
      </c>
      <c r="C2990" s="209" t="s">
        <v>446</v>
      </c>
      <c r="D2990" s="209" t="s">
        <v>449</v>
      </c>
    </row>
    <row r="2991" spans="1:4">
      <c r="A2991" s="209" t="s">
        <v>4821</v>
      </c>
      <c r="B2991" s="209">
        <v>526905</v>
      </c>
      <c r="C2991" s="209" t="s">
        <v>446</v>
      </c>
      <c r="D2991" s="209" t="s">
        <v>494</v>
      </c>
    </row>
    <row r="2992" spans="1:4">
      <c r="A2992" s="209" t="s">
        <v>4822</v>
      </c>
      <c r="B2992" s="209">
        <v>517230</v>
      </c>
      <c r="C2992" s="209" t="s">
        <v>4823</v>
      </c>
      <c r="D2992" s="209" t="s">
        <v>468</v>
      </c>
    </row>
    <row r="2993" spans="1:4">
      <c r="A2993" s="209" t="s">
        <v>4824</v>
      </c>
      <c r="B2993" s="209">
        <v>532827</v>
      </c>
      <c r="C2993" s="209" t="s">
        <v>4825</v>
      </c>
      <c r="D2993" s="209" t="s">
        <v>560</v>
      </c>
    </row>
    <row r="2994" spans="1:4">
      <c r="A2994" s="209" t="s">
        <v>4826</v>
      </c>
      <c r="B2994" s="209">
        <v>532900</v>
      </c>
      <c r="C2994" s="209" t="s">
        <v>4827</v>
      </c>
      <c r="D2994" s="209" t="s">
        <v>463</v>
      </c>
    </row>
    <row r="2995" spans="1:4">
      <c r="A2995" s="209" t="s">
        <v>4828</v>
      </c>
      <c r="B2995" s="209">
        <v>540648</v>
      </c>
      <c r="C2995" s="209" t="s">
        <v>4829</v>
      </c>
      <c r="D2995" s="209" t="s">
        <v>466</v>
      </c>
    </row>
    <row r="2996" spans="1:4">
      <c r="A2996" s="209" t="s">
        <v>4830</v>
      </c>
      <c r="B2996" s="209">
        <v>539121</v>
      </c>
      <c r="C2996" s="209" t="s">
        <v>446</v>
      </c>
      <c r="D2996" s="209" t="s">
        <v>751</v>
      </c>
    </row>
    <row r="2997" spans="1:4">
      <c r="A2997" s="209" t="s">
        <v>4831</v>
      </c>
      <c r="B2997" s="209">
        <v>541444</v>
      </c>
      <c r="C2997" s="209" t="s">
        <v>446</v>
      </c>
      <c r="D2997" s="209" t="s">
        <v>560</v>
      </c>
    </row>
    <row r="2998" spans="1:4">
      <c r="A2998" s="209" t="s">
        <v>4832</v>
      </c>
      <c r="B2998" s="209">
        <v>532521</v>
      </c>
      <c r="C2998" s="209" t="s">
        <v>4833</v>
      </c>
      <c r="D2998" s="209" t="s">
        <v>539</v>
      </c>
    </row>
    <row r="2999" spans="1:4">
      <c r="A2999" s="209" t="s">
        <v>4834</v>
      </c>
      <c r="B2999" s="209">
        <v>511597</v>
      </c>
      <c r="C2999" s="209" t="s">
        <v>446</v>
      </c>
      <c r="D2999" s="209" t="s">
        <v>463</v>
      </c>
    </row>
    <row r="3000" spans="1:4">
      <c r="A3000" s="209" t="s">
        <v>4835</v>
      </c>
      <c r="B3000" s="209">
        <v>517397</v>
      </c>
      <c r="C3000" s="209" t="s">
        <v>446</v>
      </c>
      <c r="D3000" s="209" t="s">
        <v>988</v>
      </c>
    </row>
    <row r="3001" spans="1:4">
      <c r="A3001" s="209" t="s">
        <v>4836</v>
      </c>
      <c r="B3001" s="209">
        <v>517397</v>
      </c>
      <c r="C3001" s="209" t="s">
        <v>446</v>
      </c>
      <c r="D3001" s="209" t="s">
        <v>988</v>
      </c>
    </row>
    <row r="3002" spans="1:4">
      <c r="A3002" s="209" t="s">
        <v>4837</v>
      </c>
      <c r="B3002" s="209">
        <v>511525</v>
      </c>
      <c r="C3002" s="209" t="s">
        <v>446</v>
      </c>
      <c r="D3002" s="209" t="s">
        <v>539</v>
      </c>
    </row>
    <row r="3003" spans="1:4">
      <c r="A3003" s="209" t="s">
        <v>4838</v>
      </c>
      <c r="B3003" s="209">
        <v>531349</v>
      </c>
      <c r="C3003" s="209" t="s">
        <v>4839</v>
      </c>
      <c r="D3003" s="209" t="s">
        <v>784</v>
      </c>
    </row>
    <row r="3004" spans="1:4">
      <c r="A3004" s="209" t="s">
        <v>4840</v>
      </c>
      <c r="B3004" s="209" t="s">
        <v>446</v>
      </c>
      <c r="C3004" s="209" t="s">
        <v>4841</v>
      </c>
      <c r="D3004" s="209" t="s">
        <v>457</v>
      </c>
    </row>
    <row r="3005" spans="1:4">
      <c r="A3005" s="209" t="s">
        <v>4842</v>
      </c>
      <c r="B3005" s="209">
        <v>538742</v>
      </c>
      <c r="C3005" s="209" t="s">
        <v>446</v>
      </c>
      <c r="D3005" s="209" t="s">
        <v>468</v>
      </c>
    </row>
    <row r="3006" spans="1:4">
      <c r="A3006" s="209" t="s">
        <v>4843</v>
      </c>
      <c r="B3006" s="209">
        <v>538860</v>
      </c>
      <c r="C3006" s="209" t="s">
        <v>446</v>
      </c>
      <c r="D3006" s="209" t="s">
        <v>463</v>
      </c>
    </row>
    <row r="3007" spans="1:4">
      <c r="A3007" s="209" t="s">
        <v>4844</v>
      </c>
      <c r="B3007" s="209">
        <v>524820</v>
      </c>
      <c r="C3007" s="209" t="s">
        <v>4845</v>
      </c>
      <c r="D3007" s="209" t="s">
        <v>656</v>
      </c>
    </row>
    <row r="3008" spans="1:4">
      <c r="A3008" s="209" t="s">
        <v>4846</v>
      </c>
      <c r="B3008" s="209">
        <v>508941</v>
      </c>
      <c r="C3008" s="209" t="s">
        <v>446</v>
      </c>
      <c r="D3008" s="209" t="s">
        <v>631</v>
      </c>
    </row>
    <row r="3009" spans="1:4">
      <c r="A3009" s="209" t="s">
        <v>4847</v>
      </c>
      <c r="B3009" s="209">
        <v>504093</v>
      </c>
      <c r="C3009" s="209" t="s">
        <v>446</v>
      </c>
      <c r="D3009" s="209" t="s">
        <v>992</v>
      </c>
    </row>
    <row r="3010" spans="1:4">
      <c r="A3010" s="209" t="s">
        <v>4848</v>
      </c>
      <c r="B3010" s="209">
        <v>513511</v>
      </c>
      <c r="C3010" s="209" t="s">
        <v>446</v>
      </c>
      <c r="D3010" s="209" t="s">
        <v>478</v>
      </c>
    </row>
    <row r="3011" spans="1:4">
      <c r="A3011" s="209" t="s">
        <v>4849</v>
      </c>
      <c r="B3011" s="209">
        <v>531726</v>
      </c>
      <c r="C3011" s="209" t="s">
        <v>446</v>
      </c>
      <c r="D3011" s="209" t="s">
        <v>484</v>
      </c>
    </row>
    <row r="3012" spans="1:4">
      <c r="A3012" s="209" t="s">
        <v>4850</v>
      </c>
      <c r="B3012" s="209">
        <v>506122</v>
      </c>
      <c r="C3012" s="209" t="s">
        <v>446</v>
      </c>
      <c r="D3012" s="209" t="s">
        <v>801</v>
      </c>
    </row>
    <row r="3013" spans="1:4">
      <c r="A3013" s="209" t="s">
        <v>4851</v>
      </c>
      <c r="B3013" s="209">
        <v>531280</v>
      </c>
      <c r="C3013" s="209" t="s">
        <v>446</v>
      </c>
      <c r="D3013" s="209" t="s">
        <v>641</v>
      </c>
    </row>
    <row r="3014" spans="1:4">
      <c r="A3014" s="209" t="s">
        <v>4852</v>
      </c>
      <c r="B3014" s="209">
        <v>534796</v>
      </c>
      <c r="C3014" s="209" t="s">
        <v>446</v>
      </c>
      <c r="D3014" s="209" t="s">
        <v>566</v>
      </c>
    </row>
    <row r="3015" spans="1:4">
      <c r="A3015" s="209" t="s">
        <v>4853</v>
      </c>
      <c r="B3015" s="209" t="s">
        <v>446</v>
      </c>
      <c r="C3015" s="209" t="s">
        <v>4854</v>
      </c>
      <c r="D3015" s="209" t="s">
        <v>457</v>
      </c>
    </row>
    <row r="3016" spans="1:4">
      <c r="A3016" s="209" t="s">
        <v>4855</v>
      </c>
      <c r="B3016" s="209">
        <v>539143</v>
      </c>
      <c r="C3016" s="209" t="s">
        <v>446</v>
      </c>
      <c r="D3016" s="209" t="s">
        <v>435</v>
      </c>
    </row>
    <row r="3017" spans="1:4">
      <c r="A3017" s="209" t="s">
        <v>4856</v>
      </c>
      <c r="B3017" s="209">
        <v>500322</v>
      </c>
      <c r="C3017" s="209" t="s">
        <v>446</v>
      </c>
      <c r="D3017" s="209" t="s">
        <v>459</v>
      </c>
    </row>
    <row r="3018" spans="1:4">
      <c r="A3018" s="209" t="s">
        <v>4857</v>
      </c>
      <c r="B3018" s="209">
        <v>513359</v>
      </c>
      <c r="C3018" s="209" t="s">
        <v>4858</v>
      </c>
      <c r="D3018" s="209" t="s">
        <v>723</v>
      </c>
    </row>
    <row r="3019" spans="1:4">
      <c r="A3019" s="209" t="s">
        <v>4859</v>
      </c>
      <c r="B3019" s="209">
        <v>533211</v>
      </c>
      <c r="C3019" s="209" t="s">
        <v>4860</v>
      </c>
      <c r="D3019" s="209" t="s">
        <v>484</v>
      </c>
    </row>
    <row r="3020" spans="1:4">
      <c r="A3020" s="209" t="s">
        <v>4861</v>
      </c>
      <c r="B3020" s="209">
        <v>539889</v>
      </c>
      <c r="C3020" s="209" t="s">
        <v>4862</v>
      </c>
      <c r="D3020" s="209" t="s">
        <v>506</v>
      </c>
    </row>
    <row r="3021" spans="1:4">
      <c r="A3021" s="209" t="s">
        <v>4863</v>
      </c>
      <c r="B3021" s="209">
        <v>531255</v>
      </c>
      <c r="C3021" s="209" t="s">
        <v>446</v>
      </c>
      <c r="D3021" s="209" t="s">
        <v>463</v>
      </c>
    </row>
    <row r="3022" spans="1:4">
      <c r="A3022" s="209" t="s">
        <v>4864</v>
      </c>
      <c r="B3022" s="209">
        <v>530555</v>
      </c>
      <c r="C3022" s="209" t="s">
        <v>4865</v>
      </c>
      <c r="D3022" s="209" t="s">
        <v>744</v>
      </c>
    </row>
    <row r="3023" spans="1:4">
      <c r="A3023" s="209" t="s">
        <v>4866</v>
      </c>
      <c r="B3023" s="209">
        <v>507970</v>
      </c>
      <c r="C3023" s="209" t="s">
        <v>446</v>
      </c>
      <c r="D3023" s="209" t="s">
        <v>628</v>
      </c>
    </row>
    <row r="3024" spans="1:4">
      <c r="A3024" s="209" t="s">
        <v>4867</v>
      </c>
      <c r="B3024" s="209">
        <v>507970</v>
      </c>
      <c r="C3024" s="209" t="s">
        <v>446</v>
      </c>
      <c r="D3024" s="209" t="s">
        <v>628</v>
      </c>
    </row>
    <row r="3025" spans="1:4">
      <c r="A3025" s="209" t="s">
        <v>4868</v>
      </c>
      <c r="B3025" s="209">
        <v>524689</v>
      </c>
      <c r="C3025" s="209" t="s">
        <v>4869</v>
      </c>
      <c r="D3025" s="209" t="s">
        <v>484</v>
      </c>
    </row>
    <row r="3026" spans="1:4">
      <c r="A3026" s="209" t="s">
        <v>4870</v>
      </c>
      <c r="B3026" s="209">
        <v>524689</v>
      </c>
      <c r="C3026" s="209" t="s">
        <v>4869</v>
      </c>
      <c r="D3026" s="209" t="s">
        <v>484</v>
      </c>
    </row>
    <row r="3027" spans="1:4">
      <c r="A3027" s="209" t="s">
        <v>4871</v>
      </c>
      <c r="B3027" s="209">
        <v>539481</v>
      </c>
      <c r="C3027" s="209" t="s">
        <v>446</v>
      </c>
      <c r="D3027" s="209" t="s">
        <v>463</v>
      </c>
    </row>
    <row r="3028" spans="1:4">
      <c r="A3028" s="209" t="s">
        <v>4872</v>
      </c>
      <c r="B3028" s="209" t="s">
        <v>446</v>
      </c>
      <c r="C3028" s="209" t="s">
        <v>4873</v>
      </c>
      <c r="D3028" s="209" t="s">
        <v>457</v>
      </c>
    </row>
    <row r="3029" spans="1:4">
      <c r="A3029" s="209" t="s">
        <v>4874</v>
      </c>
      <c r="B3029" s="209">
        <v>524628</v>
      </c>
      <c r="C3029" s="209" t="s">
        <v>446</v>
      </c>
      <c r="D3029" s="209" t="s">
        <v>468</v>
      </c>
    </row>
    <row r="3030" spans="1:4">
      <c r="A3030" s="209" t="s">
        <v>4875</v>
      </c>
      <c r="B3030" s="209">
        <v>532911</v>
      </c>
      <c r="C3030" s="209" t="s">
        <v>446</v>
      </c>
      <c r="D3030" s="209" t="s">
        <v>532</v>
      </c>
    </row>
    <row r="3031" spans="1:4">
      <c r="A3031" s="209" t="s">
        <v>4876</v>
      </c>
      <c r="B3031" s="209">
        <v>540359</v>
      </c>
      <c r="C3031" s="209" t="s">
        <v>446</v>
      </c>
      <c r="D3031" s="209" t="s">
        <v>484</v>
      </c>
    </row>
    <row r="3032" spans="1:4">
      <c r="A3032" s="209" t="s">
        <v>4877</v>
      </c>
      <c r="B3032" s="209">
        <v>540467</v>
      </c>
      <c r="C3032" s="209" t="s">
        <v>446</v>
      </c>
      <c r="D3032" s="209" t="s">
        <v>560</v>
      </c>
    </row>
    <row r="3033" spans="1:4">
      <c r="A3033" s="209" t="s">
        <v>4878</v>
      </c>
      <c r="B3033" s="209">
        <v>780017</v>
      </c>
      <c r="C3033" s="209" t="s">
        <v>446</v>
      </c>
      <c r="D3033" s="209" t="s">
        <v>537</v>
      </c>
    </row>
    <row r="3034" spans="1:4">
      <c r="A3034" s="209" t="s">
        <v>4879</v>
      </c>
      <c r="B3034" s="209">
        <v>506128</v>
      </c>
      <c r="C3034" s="209" t="s">
        <v>446</v>
      </c>
      <c r="D3034" s="209" t="s">
        <v>484</v>
      </c>
    </row>
    <row r="3035" spans="1:4">
      <c r="A3035" s="209" t="s">
        <v>4880</v>
      </c>
      <c r="B3035" s="209">
        <v>511702</v>
      </c>
      <c r="C3035" s="209" t="s">
        <v>446</v>
      </c>
      <c r="D3035" s="209" t="s">
        <v>463</v>
      </c>
    </row>
    <row r="3036" spans="1:4">
      <c r="A3036" s="209" t="s">
        <v>4881</v>
      </c>
      <c r="B3036" s="209">
        <v>511176</v>
      </c>
      <c r="C3036" s="209" t="s">
        <v>446</v>
      </c>
      <c r="D3036" s="209" t="s">
        <v>532</v>
      </c>
    </row>
    <row r="3037" spans="1:4">
      <c r="A3037" s="209" t="s">
        <v>4882</v>
      </c>
      <c r="B3037" s="209">
        <v>532780</v>
      </c>
      <c r="C3037" s="209" t="s">
        <v>4883</v>
      </c>
      <c r="D3037" s="209" t="s">
        <v>532</v>
      </c>
    </row>
    <row r="3038" spans="1:4">
      <c r="A3038" s="209" t="s">
        <v>4884</v>
      </c>
      <c r="B3038" s="209">
        <v>526349</v>
      </c>
      <c r="C3038" s="209" t="s">
        <v>446</v>
      </c>
      <c r="D3038" s="209" t="s">
        <v>801</v>
      </c>
    </row>
    <row r="3039" spans="1:4">
      <c r="A3039" s="209" t="s">
        <v>4885</v>
      </c>
      <c r="B3039" s="209">
        <v>541347</v>
      </c>
      <c r="C3039" s="209" t="s">
        <v>446</v>
      </c>
      <c r="D3039" s="209" t="s">
        <v>1144</v>
      </c>
    </row>
    <row r="3040" spans="1:4">
      <c r="A3040" s="209" t="s">
        <v>4886</v>
      </c>
      <c r="B3040" s="209">
        <v>521080</v>
      </c>
      <c r="C3040" s="209" t="s">
        <v>446</v>
      </c>
      <c r="D3040" s="209" t="s">
        <v>461</v>
      </c>
    </row>
    <row r="3041" spans="1:4">
      <c r="A3041" s="209" t="s">
        <v>4887</v>
      </c>
      <c r="B3041" s="209" t="s">
        <v>446</v>
      </c>
      <c r="C3041" s="209" t="s">
        <v>4888</v>
      </c>
      <c r="D3041" s="209" t="s">
        <v>457</v>
      </c>
    </row>
    <row r="3042" spans="1:4">
      <c r="A3042" s="209" t="s">
        <v>4889</v>
      </c>
      <c r="B3042" s="209">
        <v>500456</v>
      </c>
      <c r="C3042" s="209" t="s">
        <v>446</v>
      </c>
      <c r="D3042" s="209" t="s">
        <v>823</v>
      </c>
    </row>
    <row r="3043" spans="1:4">
      <c r="A3043" s="209" t="s">
        <v>4890</v>
      </c>
      <c r="B3043" s="209">
        <v>511734</v>
      </c>
      <c r="C3043" s="209" t="s">
        <v>446</v>
      </c>
      <c r="D3043" s="209" t="s">
        <v>463</v>
      </c>
    </row>
    <row r="3044" spans="1:4">
      <c r="A3044" s="209" t="s">
        <v>4891</v>
      </c>
      <c r="B3044" s="209">
        <v>503092</v>
      </c>
      <c r="C3044" s="209" t="s">
        <v>446</v>
      </c>
      <c r="D3044" s="209" t="s">
        <v>461</v>
      </c>
    </row>
    <row r="3045" spans="1:4">
      <c r="A3045" s="209" t="s">
        <v>4892</v>
      </c>
      <c r="B3045" s="209">
        <v>539401</v>
      </c>
      <c r="C3045" s="209" t="s">
        <v>446</v>
      </c>
      <c r="D3045" s="209" t="s">
        <v>560</v>
      </c>
    </row>
    <row r="3046" spans="1:4">
      <c r="A3046" s="209" t="s">
        <v>4893</v>
      </c>
      <c r="B3046" s="209">
        <v>531120</v>
      </c>
      <c r="C3046" s="209" t="s">
        <v>4894</v>
      </c>
      <c r="D3046" s="209" t="s">
        <v>844</v>
      </c>
    </row>
    <row r="3047" spans="1:4">
      <c r="A3047" s="209" t="s">
        <v>4895</v>
      </c>
      <c r="B3047" s="209">
        <v>526381</v>
      </c>
      <c r="C3047" s="209" t="s">
        <v>4896</v>
      </c>
      <c r="D3047" s="209" t="s">
        <v>518</v>
      </c>
    </row>
    <row r="3048" spans="1:4">
      <c r="A3048" s="209" t="s">
        <v>4897</v>
      </c>
      <c r="B3048" s="209">
        <v>517417</v>
      </c>
      <c r="C3048" s="209" t="s">
        <v>446</v>
      </c>
      <c r="D3048" s="209" t="s">
        <v>454</v>
      </c>
    </row>
    <row r="3049" spans="1:4">
      <c r="A3049" s="209" t="s">
        <v>4898</v>
      </c>
      <c r="B3049" s="209">
        <v>517417</v>
      </c>
      <c r="C3049" s="209" t="s">
        <v>446</v>
      </c>
      <c r="D3049" s="209" t="s">
        <v>454</v>
      </c>
    </row>
    <row r="3050" spans="1:4">
      <c r="A3050" s="209" t="s">
        <v>4899</v>
      </c>
      <c r="B3050" s="209">
        <v>524031</v>
      </c>
      <c r="C3050" s="209" t="s">
        <v>446</v>
      </c>
      <c r="D3050" s="209" t="s">
        <v>532</v>
      </c>
    </row>
    <row r="3051" spans="1:4">
      <c r="A3051" s="209" t="s">
        <v>4900</v>
      </c>
      <c r="B3051" s="209">
        <v>514326</v>
      </c>
      <c r="C3051" s="209" t="s">
        <v>4901</v>
      </c>
      <c r="D3051" s="209" t="s">
        <v>461</v>
      </c>
    </row>
    <row r="3052" spans="1:4">
      <c r="A3052" s="209" t="s">
        <v>4902</v>
      </c>
      <c r="B3052" s="209">
        <v>514326</v>
      </c>
      <c r="C3052" s="209" t="s">
        <v>4901</v>
      </c>
      <c r="D3052" s="209" t="s">
        <v>461</v>
      </c>
    </row>
    <row r="3053" spans="1:4">
      <c r="A3053" s="209" t="s">
        <v>4903</v>
      </c>
      <c r="B3053" s="209">
        <v>539113</v>
      </c>
      <c r="C3053" s="209" t="s">
        <v>446</v>
      </c>
      <c r="D3053" s="209" t="s">
        <v>463</v>
      </c>
    </row>
    <row r="3054" spans="1:4">
      <c r="A3054" s="209" t="s">
        <v>4904</v>
      </c>
      <c r="B3054" s="209">
        <v>532742</v>
      </c>
      <c r="C3054" s="209" t="s">
        <v>446</v>
      </c>
      <c r="D3054" s="209" t="s">
        <v>606</v>
      </c>
    </row>
    <row r="3055" spans="1:4">
      <c r="A3055" s="209" t="s">
        <v>4905</v>
      </c>
      <c r="B3055" s="209">
        <v>535658</v>
      </c>
      <c r="C3055" s="209" t="s">
        <v>446</v>
      </c>
      <c r="D3055" s="209" t="s">
        <v>463</v>
      </c>
    </row>
    <row r="3056" spans="1:4">
      <c r="A3056" s="209" t="s">
        <v>4906</v>
      </c>
      <c r="B3056" s="209">
        <v>532676</v>
      </c>
      <c r="C3056" s="209" t="s">
        <v>4907</v>
      </c>
      <c r="D3056" s="209" t="s">
        <v>844</v>
      </c>
    </row>
    <row r="3057" spans="1:4">
      <c r="A3057" s="209" t="s">
        <v>4908</v>
      </c>
      <c r="B3057" s="209">
        <v>514087</v>
      </c>
      <c r="C3057" s="209" t="s">
        <v>446</v>
      </c>
      <c r="D3057" s="209" t="s">
        <v>461</v>
      </c>
    </row>
    <row r="3058" spans="1:4">
      <c r="A3058" s="209" t="s">
        <v>4909</v>
      </c>
      <c r="B3058" s="209">
        <v>534809</v>
      </c>
      <c r="C3058" s="209" t="s">
        <v>4910</v>
      </c>
      <c r="D3058" s="209" t="s">
        <v>560</v>
      </c>
    </row>
    <row r="3059" spans="1:4">
      <c r="A3059" s="209" t="s">
        <v>4911</v>
      </c>
      <c r="B3059" s="209">
        <v>517119</v>
      </c>
      <c r="C3059" s="209" t="s">
        <v>446</v>
      </c>
      <c r="D3059" s="209" t="s">
        <v>771</v>
      </c>
    </row>
    <row r="3060" spans="1:4">
      <c r="A3060" s="209" t="s">
        <v>4912</v>
      </c>
      <c r="B3060" s="209">
        <v>538730</v>
      </c>
      <c r="C3060" s="209" t="s">
        <v>4913</v>
      </c>
      <c r="D3060" s="209" t="s">
        <v>468</v>
      </c>
    </row>
    <row r="3061" spans="1:4">
      <c r="A3061" s="209" t="s">
        <v>4914</v>
      </c>
      <c r="B3061" s="209">
        <v>532808</v>
      </c>
      <c r="C3061" s="209" t="s">
        <v>4915</v>
      </c>
      <c r="D3061" s="209" t="s">
        <v>560</v>
      </c>
    </row>
    <row r="3062" spans="1:4">
      <c r="A3062" s="209" t="s">
        <v>4916</v>
      </c>
      <c r="B3062" s="209">
        <v>523260</v>
      </c>
      <c r="C3062" s="209" t="s">
        <v>4917</v>
      </c>
      <c r="D3062" s="209" t="s">
        <v>641</v>
      </c>
    </row>
    <row r="3063" spans="1:4">
      <c r="A3063" s="209" t="s">
        <v>4918</v>
      </c>
      <c r="B3063" s="209">
        <v>539273</v>
      </c>
      <c r="C3063" s="209" t="s">
        <v>446</v>
      </c>
      <c r="D3063" s="209" t="s">
        <v>935</v>
      </c>
    </row>
    <row r="3064" spans="1:4">
      <c r="A3064" s="209" t="s">
        <v>4919</v>
      </c>
      <c r="B3064" s="209">
        <v>524136</v>
      </c>
      <c r="C3064" s="209" t="s">
        <v>446</v>
      </c>
      <c r="D3064" s="209" t="s">
        <v>2264</v>
      </c>
    </row>
    <row r="3065" spans="1:4">
      <c r="A3065" s="209" t="s">
        <v>4920</v>
      </c>
      <c r="B3065" s="209">
        <v>531352</v>
      </c>
      <c r="C3065" s="209" t="s">
        <v>446</v>
      </c>
      <c r="D3065" s="209" t="s">
        <v>461</v>
      </c>
    </row>
    <row r="3066" spans="1:4">
      <c r="A3066" s="209" t="s">
        <v>4921</v>
      </c>
      <c r="B3066" s="209">
        <v>503031</v>
      </c>
      <c r="C3066" s="209" t="s">
        <v>4922</v>
      </c>
      <c r="D3066" s="209" t="s">
        <v>532</v>
      </c>
    </row>
    <row r="3067" spans="1:4">
      <c r="A3067" s="209" t="s">
        <v>4923</v>
      </c>
      <c r="B3067" s="209">
        <v>539333</v>
      </c>
      <c r="C3067" s="209" t="s">
        <v>4924</v>
      </c>
      <c r="D3067" s="209" t="s">
        <v>532</v>
      </c>
    </row>
    <row r="3068" spans="1:4">
      <c r="A3068" s="209" t="s">
        <v>4925</v>
      </c>
      <c r="B3068" s="209">
        <v>513228</v>
      </c>
      <c r="C3068" s="209" t="s">
        <v>4926</v>
      </c>
      <c r="D3068" s="209" t="s">
        <v>478</v>
      </c>
    </row>
    <row r="3069" spans="1:4">
      <c r="A3069" s="209" t="s">
        <v>4927</v>
      </c>
      <c r="B3069" s="209" t="s">
        <v>446</v>
      </c>
      <c r="C3069" s="209" t="s">
        <v>4928</v>
      </c>
      <c r="D3069" s="209" t="s">
        <v>457</v>
      </c>
    </row>
    <row r="3070" spans="1:4">
      <c r="A3070" s="209" t="s">
        <v>4929</v>
      </c>
      <c r="B3070" s="209">
        <v>500329</v>
      </c>
      <c r="C3070" s="209" t="s">
        <v>446</v>
      </c>
      <c r="D3070" s="209" t="s">
        <v>449</v>
      </c>
    </row>
    <row r="3071" spans="1:4">
      <c r="A3071" s="209" t="s">
        <v>4930</v>
      </c>
      <c r="B3071" s="209">
        <v>524210</v>
      </c>
      <c r="C3071" s="209" t="s">
        <v>446</v>
      </c>
      <c r="D3071" s="209" t="s">
        <v>494</v>
      </c>
    </row>
    <row r="3072" spans="1:4">
      <c r="A3072" s="209" t="s">
        <v>4931</v>
      </c>
      <c r="B3072" s="209">
        <v>524210</v>
      </c>
      <c r="C3072" s="209" t="s">
        <v>446</v>
      </c>
      <c r="D3072" s="209" t="s">
        <v>494</v>
      </c>
    </row>
    <row r="3073" spans="1:4">
      <c r="A3073" s="209" t="s">
        <v>4932</v>
      </c>
      <c r="B3073" s="209">
        <v>501144</v>
      </c>
      <c r="C3073" s="209" t="s">
        <v>446</v>
      </c>
      <c r="D3073" s="209" t="s">
        <v>867</v>
      </c>
    </row>
    <row r="3074" spans="1:4">
      <c r="A3074" s="209" t="s">
        <v>4933</v>
      </c>
      <c r="B3074" s="209" t="s">
        <v>446</v>
      </c>
      <c r="C3074" s="209" t="s">
        <v>4934</v>
      </c>
      <c r="D3074" s="209" t="s">
        <v>457</v>
      </c>
    </row>
    <row r="3075" spans="1:4">
      <c r="A3075" s="209" t="s">
        <v>4935</v>
      </c>
      <c r="B3075" s="209">
        <v>521062</v>
      </c>
      <c r="C3075" s="209" t="s">
        <v>446</v>
      </c>
      <c r="D3075" s="209" t="s">
        <v>1184</v>
      </c>
    </row>
    <row r="3076" spans="1:4">
      <c r="A3076" s="209" t="s">
        <v>4936</v>
      </c>
      <c r="B3076" s="209">
        <v>526435</v>
      </c>
      <c r="C3076" s="209" t="s">
        <v>446</v>
      </c>
      <c r="D3076" s="209" t="s">
        <v>440</v>
      </c>
    </row>
    <row r="3077" spans="1:4">
      <c r="A3077" s="209" t="s">
        <v>4937</v>
      </c>
      <c r="B3077" s="209">
        <v>504132</v>
      </c>
      <c r="C3077" s="209" t="s">
        <v>446</v>
      </c>
      <c r="D3077" s="209" t="s">
        <v>631</v>
      </c>
    </row>
    <row r="3078" spans="1:4">
      <c r="A3078" s="209" t="s">
        <v>4938</v>
      </c>
      <c r="B3078" s="209">
        <v>533179</v>
      </c>
      <c r="C3078" s="209" t="s">
        <v>4939</v>
      </c>
      <c r="D3078" s="209" t="s">
        <v>432</v>
      </c>
    </row>
    <row r="3079" spans="1:4">
      <c r="A3079" s="209" t="s">
        <v>4940</v>
      </c>
      <c r="B3079" s="209">
        <v>517172</v>
      </c>
      <c r="C3079" s="209" t="s">
        <v>446</v>
      </c>
      <c r="D3079" s="209" t="s">
        <v>988</v>
      </c>
    </row>
    <row r="3080" spans="1:4">
      <c r="A3080" s="209" t="s">
        <v>4941</v>
      </c>
      <c r="B3080" s="209">
        <v>530381</v>
      </c>
      <c r="C3080" s="209" t="s">
        <v>4942</v>
      </c>
      <c r="D3080" s="209" t="s">
        <v>844</v>
      </c>
    </row>
    <row r="3081" spans="1:4">
      <c r="A3081" s="209" t="s">
        <v>4943</v>
      </c>
      <c r="B3081" s="209">
        <v>532522</v>
      </c>
      <c r="C3081" s="209" t="s">
        <v>4944</v>
      </c>
      <c r="D3081" s="209" t="s">
        <v>656</v>
      </c>
    </row>
    <row r="3082" spans="1:4">
      <c r="A3082" s="209" t="s">
        <v>4945</v>
      </c>
      <c r="B3082" s="209">
        <v>500680</v>
      </c>
      <c r="C3082" s="209" t="s">
        <v>4946</v>
      </c>
      <c r="D3082" s="209" t="s">
        <v>484</v>
      </c>
    </row>
    <row r="3083" spans="1:4">
      <c r="A3083" s="209" t="s">
        <v>4947</v>
      </c>
      <c r="B3083" s="209">
        <v>531769</v>
      </c>
      <c r="C3083" s="209" t="s">
        <v>446</v>
      </c>
      <c r="D3083" s="209" t="s">
        <v>539</v>
      </c>
    </row>
    <row r="3084" spans="1:4">
      <c r="A3084" s="209" t="s">
        <v>4948</v>
      </c>
      <c r="B3084" s="209">
        <v>533581</v>
      </c>
      <c r="C3084" s="209" t="s">
        <v>4949</v>
      </c>
      <c r="D3084" s="209" t="s">
        <v>815</v>
      </c>
    </row>
    <row r="3085" spans="1:4">
      <c r="A3085" s="209" t="s">
        <v>4950</v>
      </c>
      <c r="B3085" s="209">
        <v>526747</v>
      </c>
      <c r="C3085" s="209" t="s">
        <v>446</v>
      </c>
      <c r="D3085" s="209" t="s">
        <v>751</v>
      </c>
    </row>
    <row r="3086" spans="1:4">
      <c r="A3086" s="209" t="s">
        <v>4951</v>
      </c>
      <c r="B3086" s="209">
        <v>531281</v>
      </c>
      <c r="C3086" s="209" t="s">
        <v>446</v>
      </c>
      <c r="D3086" s="209" t="s">
        <v>974</v>
      </c>
    </row>
    <row r="3087" spans="1:4">
      <c r="A3087" s="209" t="s">
        <v>4952</v>
      </c>
      <c r="B3087" s="209">
        <v>500143</v>
      </c>
      <c r="C3087" s="209" t="s">
        <v>446</v>
      </c>
      <c r="D3087" s="209" t="s">
        <v>468</v>
      </c>
    </row>
    <row r="3088" spans="1:4">
      <c r="A3088" s="209" t="s">
        <v>4953</v>
      </c>
      <c r="B3088" s="209">
        <v>512026</v>
      </c>
      <c r="C3088" s="209" t="s">
        <v>446</v>
      </c>
      <c r="D3088" s="209" t="s">
        <v>468</v>
      </c>
    </row>
    <row r="3089" spans="1:4">
      <c r="A3089" s="209" t="s">
        <v>4954</v>
      </c>
      <c r="B3089" s="209">
        <v>523620</v>
      </c>
      <c r="C3089" s="209" t="s">
        <v>446</v>
      </c>
      <c r="D3089" s="209" t="s">
        <v>484</v>
      </c>
    </row>
    <row r="3090" spans="1:4">
      <c r="A3090" s="209" t="s">
        <v>4955</v>
      </c>
      <c r="B3090" s="209">
        <v>506590</v>
      </c>
      <c r="C3090" s="209" t="s">
        <v>4956</v>
      </c>
      <c r="D3090" s="209" t="s">
        <v>4957</v>
      </c>
    </row>
    <row r="3091" spans="1:4">
      <c r="A3091" s="209" t="s">
        <v>4958</v>
      </c>
      <c r="B3091" s="209">
        <v>526481</v>
      </c>
      <c r="C3091" s="209" t="s">
        <v>446</v>
      </c>
      <c r="D3091" s="209" t="s">
        <v>560</v>
      </c>
    </row>
    <row r="3092" spans="1:4">
      <c r="A3092" s="209" t="s">
        <v>4959</v>
      </c>
      <c r="B3092" s="209">
        <v>537839</v>
      </c>
      <c r="C3092" s="209" t="s">
        <v>446</v>
      </c>
      <c r="D3092" s="209" t="s">
        <v>647</v>
      </c>
    </row>
    <row r="3093" spans="1:4">
      <c r="A3093" s="209" t="s">
        <v>4960</v>
      </c>
      <c r="B3093" s="209">
        <v>509084</v>
      </c>
      <c r="C3093" s="209" t="s">
        <v>446</v>
      </c>
      <c r="D3093" s="209" t="s">
        <v>867</v>
      </c>
    </row>
    <row r="3094" spans="1:4">
      <c r="A3094" s="209" t="s">
        <v>4961</v>
      </c>
      <c r="B3094" s="209">
        <v>526588</v>
      </c>
      <c r="C3094" s="209" t="s">
        <v>446</v>
      </c>
      <c r="D3094" s="209" t="s">
        <v>1684</v>
      </c>
    </row>
    <row r="3095" spans="1:4">
      <c r="A3095" s="209" t="s">
        <v>4962</v>
      </c>
      <c r="B3095" s="209">
        <v>526588</v>
      </c>
      <c r="C3095" s="209" t="s">
        <v>446</v>
      </c>
      <c r="D3095" s="209" t="s">
        <v>1684</v>
      </c>
    </row>
    <row r="3096" spans="1:4">
      <c r="A3096" s="209" t="s">
        <v>4963</v>
      </c>
      <c r="B3096" s="209">
        <v>524808</v>
      </c>
      <c r="C3096" s="209" t="s">
        <v>446</v>
      </c>
      <c r="D3096" s="209" t="s">
        <v>590</v>
      </c>
    </row>
    <row r="3097" spans="1:4">
      <c r="A3097" s="209" t="s">
        <v>4964</v>
      </c>
      <c r="B3097" s="209">
        <v>524808</v>
      </c>
      <c r="C3097" s="209" t="s">
        <v>446</v>
      </c>
      <c r="D3097" s="209" t="s">
        <v>590</v>
      </c>
    </row>
    <row r="3098" spans="1:4">
      <c r="A3098" s="209" t="s">
        <v>4965</v>
      </c>
      <c r="B3098" s="209">
        <v>523642</v>
      </c>
      <c r="C3098" s="209" t="s">
        <v>4966</v>
      </c>
      <c r="D3098" s="209" t="s">
        <v>590</v>
      </c>
    </row>
    <row r="3099" spans="1:4">
      <c r="A3099" s="209" t="s">
        <v>4967</v>
      </c>
      <c r="B3099" s="209">
        <v>530305</v>
      </c>
      <c r="C3099" s="209" t="s">
        <v>446</v>
      </c>
      <c r="D3099" s="209" t="s">
        <v>1144</v>
      </c>
    </row>
    <row r="3100" spans="1:4">
      <c r="A3100" s="209" t="s">
        <v>4968</v>
      </c>
      <c r="B3100" s="209">
        <v>507498</v>
      </c>
      <c r="C3100" s="209" t="s">
        <v>446</v>
      </c>
      <c r="D3100" s="209" t="s">
        <v>1144</v>
      </c>
    </row>
    <row r="3101" spans="1:4">
      <c r="A3101" s="209" t="s">
        <v>4969</v>
      </c>
      <c r="B3101" s="209">
        <v>532355</v>
      </c>
      <c r="C3101" s="209" t="s">
        <v>446</v>
      </c>
      <c r="D3101" s="209" t="s">
        <v>449</v>
      </c>
    </row>
    <row r="3102" spans="1:4">
      <c r="A3102" s="209" t="s">
        <v>4970</v>
      </c>
      <c r="B3102" s="209">
        <v>500331</v>
      </c>
      <c r="C3102" s="209" t="s">
        <v>4971</v>
      </c>
      <c r="D3102" s="209" t="s">
        <v>606</v>
      </c>
    </row>
    <row r="3103" spans="1:4">
      <c r="A3103" s="209" t="s">
        <v>4972</v>
      </c>
      <c r="B3103" s="209">
        <v>500327</v>
      </c>
      <c r="C3103" s="209" t="s">
        <v>4973</v>
      </c>
      <c r="D3103" s="209" t="s">
        <v>566</v>
      </c>
    </row>
    <row r="3104" spans="1:4">
      <c r="A3104" s="209" t="s">
        <v>4974</v>
      </c>
      <c r="B3104" s="209">
        <v>539883</v>
      </c>
      <c r="C3104" s="209" t="s">
        <v>4975</v>
      </c>
      <c r="D3104" s="209" t="s">
        <v>612</v>
      </c>
    </row>
    <row r="3105" spans="1:4">
      <c r="A3105" s="209" t="s">
        <v>4976</v>
      </c>
      <c r="B3105" s="209">
        <v>519439</v>
      </c>
      <c r="C3105" s="209" t="s">
        <v>446</v>
      </c>
      <c r="D3105" s="209" t="s">
        <v>695</v>
      </c>
    </row>
    <row r="3106" spans="1:4">
      <c r="A3106" s="209" t="s">
        <v>4977</v>
      </c>
      <c r="B3106" s="209">
        <v>531879</v>
      </c>
      <c r="C3106" s="209" t="s">
        <v>4978</v>
      </c>
      <c r="D3106" s="209" t="s">
        <v>1077</v>
      </c>
    </row>
    <row r="3107" spans="1:4">
      <c r="A3107" s="209" t="s">
        <v>4979</v>
      </c>
      <c r="B3107" s="209">
        <v>514300</v>
      </c>
      <c r="C3107" s="209" t="s">
        <v>4980</v>
      </c>
      <c r="D3107" s="209" t="s">
        <v>461</v>
      </c>
    </row>
    <row r="3108" spans="1:4">
      <c r="A3108" s="209" t="s">
        <v>4981</v>
      </c>
      <c r="B3108" s="209">
        <v>507864</v>
      </c>
      <c r="C3108" s="209" t="s">
        <v>446</v>
      </c>
      <c r="D3108" s="209" t="s">
        <v>429</v>
      </c>
    </row>
    <row r="3109" spans="1:4">
      <c r="A3109" s="209" t="s">
        <v>4982</v>
      </c>
      <c r="B3109" s="209">
        <v>500302</v>
      </c>
      <c r="C3109" s="209" t="s">
        <v>4983</v>
      </c>
      <c r="D3109" s="209" t="s">
        <v>484</v>
      </c>
    </row>
    <row r="3110" spans="1:4">
      <c r="A3110" s="209" t="s">
        <v>4984</v>
      </c>
      <c r="B3110" s="209">
        <v>532979</v>
      </c>
      <c r="C3110" s="209" t="s">
        <v>4985</v>
      </c>
      <c r="D3110" s="209" t="s">
        <v>484</v>
      </c>
    </row>
    <row r="3111" spans="1:4">
      <c r="A3111" s="209" t="s">
        <v>4986</v>
      </c>
      <c r="B3111" s="209">
        <v>530683</v>
      </c>
      <c r="C3111" s="209" t="s">
        <v>446</v>
      </c>
      <c r="D3111" s="209" t="s">
        <v>641</v>
      </c>
    </row>
    <row r="3112" spans="1:4">
      <c r="A3112" s="209" t="s">
        <v>4987</v>
      </c>
      <c r="B3112" s="209">
        <v>513519</v>
      </c>
      <c r="C3112" s="209" t="s">
        <v>4988</v>
      </c>
      <c r="D3112" s="209" t="s">
        <v>744</v>
      </c>
    </row>
    <row r="3113" spans="1:4">
      <c r="A3113" s="209" t="s">
        <v>4989</v>
      </c>
      <c r="B3113" s="209">
        <v>500333</v>
      </c>
      <c r="C3113" s="209" t="s">
        <v>446</v>
      </c>
      <c r="D3113" s="209" t="s">
        <v>926</v>
      </c>
    </row>
    <row r="3114" spans="1:4">
      <c r="A3114" s="209" t="s">
        <v>4990</v>
      </c>
      <c r="B3114" s="209">
        <v>523105</v>
      </c>
      <c r="C3114" s="209" t="s">
        <v>446</v>
      </c>
      <c r="D3114" s="209" t="s">
        <v>641</v>
      </c>
    </row>
    <row r="3115" spans="1:4">
      <c r="A3115" s="209" t="s">
        <v>4991</v>
      </c>
      <c r="B3115" s="209">
        <v>523648</v>
      </c>
      <c r="C3115" s="209" t="s">
        <v>4992</v>
      </c>
      <c r="D3115" s="209" t="s">
        <v>606</v>
      </c>
    </row>
    <row r="3116" spans="1:4">
      <c r="A3116" s="209" t="s">
        <v>4993</v>
      </c>
      <c r="B3116" s="209">
        <v>523648</v>
      </c>
      <c r="C3116" s="209" t="s">
        <v>4992</v>
      </c>
      <c r="D3116" s="209" t="s">
        <v>606</v>
      </c>
    </row>
    <row r="3117" spans="1:4">
      <c r="A3117" s="209" t="s">
        <v>4994</v>
      </c>
      <c r="B3117" s="209">
        <v>534060</v>
      </c>
      <c r="C3117" s="209" t="s">
        <v>446</v>
      </c>
      <c r="D3117" s="209" t="s">
        <v>463</v>
      </c>
    </row>
    <row r="3118" spans="1:4">
      <c r="A3118" s="209" t="s">
        <v>4995</v>
      </c>
      <c r="B3118" s="209">
        <v>532366</v>
      </c>
      <c r="C3118" s="209" t="s">
        <v>4996</v>
      </c>
      <c r="D3118" s="209" t="s">
        <v>463</v>
      </c>
    </row>
    <row r="3119" spans="1:4">
      <c r="A3119" s="209" t="s">
        <v>4997</v>
      </c>
      <c r="B3119" s="209">
        <v>540173</v>
      </c>
      <c r="C3119" s="209" t="s">
        <v>4998</v>
      </c>
      <c r="D3119" s="209" t="s">
        <v>504</v>
      </c>
    </row>
    <row r="3120" spans="1:4">
      <c r="A3120" s="209" t="s">
        <v>4999</v>
      </c>
      <c r="B3120" s="209">
        <v>539150</v>
      </c>
      <c r="C3120" s="209" t="s">
        <v>5000</v>
      </c>
      <c r="D3120" s="209" t="s">
        <v>1041</v>
      </c>
    </row>
    <row r="3121" spans="1:4">
      <c r="A3121" s="209" t="s">
        <v>5001</v>
      </c>
      <c r="B3121" s="209">
        <v>532803</v>
      </c>
      <c r="C3121" s="209" t="s">
        <v>5002</v>
      </c>
      <c r="D3121" s="209" t="s">
        <v>644</v>
      </c>
    </row>
    <row r="3122" spans="1:4">
      <c r="A3122" s="209" t="s">
        <v>5003</v>
      </c>
      <c r="B3122" s="209">
        <v>539195</v>
      </c>
      <c r="C3122" s="209" t="s">
        <v>446</v>
      </c>
      <c r="D3122" s="209" t="s">
        <v>494</v>
      </c>
    </row>
    <row r="3123" spans="1:4">
      <c r="A3123" s="209" t="s">
        <v>5004</v>
      </c>
      <c r="B3123" s="209">
        <v>523628</v>
      </c>
      <c r="C3123" s="209" t="s">
        <v>5005</v>
      </c>
      <c r="D3123" s="209" t="s">
        <v>532</v>
      </c>
    </row>
    <row r="3124" spans="1:4">
      <c r="A3124" s="209" t="s">
        <v>5006</v>
      </c>
      <c r="B3124" s="209">
        <v>524570</v>
      </c>
      <c r="C3124" s="209" t="s">
        <v>5007</v>
      </c>
      <c r="D3124" s="209" t="s">
        <v>606</v>
      </c>
    </row>
    <row r="3125" spans="1:4">
      <c r="A3125" s="209" t="s">
        <v>5008</v>
      </c>
      <c r="B3125" s="209">
        <v>532486</v>
      </c>
      <c r="C3125" s="209" t="s">
        <v>5009</v>
      </c>
      <c r="D3125" s="209" t="s">
        <v>974</v>
      </c>
    </row>
    <row r="3126" spans="1:4">
      <c r="A3126" s="209" t="s">
        <v>5010</v>
      </c>
      <c r="B3126" s="209">
        <v>526687</v>
      </c>
      <c r="C3126" s="209" t="s">
        <v>446</v>
      </c>
      <c r="D3126" s="209" t="s">
        <v>647</v>
      </c>
    </row>
    <row r="3127" spans="1:4">
      <c r="A3127" s="209" t="s">
        <v>5011</v>
      </c>
      <c r="B3127" s="209">
        <v>540717</v>
      </c>
      <c r="C3127" s="209" t="s">
        <v>446</v>
      </c>
      <c r="D3127" s="209" t="s">
        <v>468</v>
      </c>
    </row>
    <row r="3128" spans="1:4">
      <c r="A3128" s="209" t="s">
        <v>5012</v>
      </c>
      <c r="B3128" s="209">
        <v>507645</v>
      </c>
      <c r="C3128" s="209" t="s">
        <v>446</v>
      </c>
      <c r="D3128" s="209" t="s">
        <v>606</v>
      </c>
    </row>
    <row r="3129" spans="1:4">
      <c r="A3129" s="209" t="s">
        <v>5013</v>
      </c>
      <c r="B3129" s="209">
        <v>531768</v>
      </c>
      <c r="C3129" s="209" t="s">
        <v>5014</v>
      </c>
      <c r="D3129" s="209" t="s">
        <v>1612</v>
      </c>
    </row>
    <row r="3130" spans="1:4">
      <c r="A3130" s="209" t="s">
        <v>5015</v>
      </c>
      <c r="B3130" s="209">
        <v>542652</v>
      </c>
      <c r="C3130" s="209" t="s">
        <v>5016</v>
      </c>
      <c r="D3130" s="209" t="s">
        <v>744</v>
      </c>
    </row>
    <row r="3131" spans="1:4">
      <c r="A3131" s="209" t="s">
        <v>5017</v>
      </c>
      <c r="B3131" s="209">
        <v>506605</v>
      </c>
      <c r="C3131" s="209" t="s">
        <v>446</v>
      </c>
      <c r="D3131" s="209" t="s">
        <v>494</v>
      </c>
    </row>
    <row r="3132" spans="1:4">
      <c r="A3132" s="209" t="s">
        <v>5018</v>
      </c>
      <c r="B3132" s="209">
        <v>531397</v>
      </c>
      <c r="C3132" s="209" t="s">
        <v>446</v>
      </c>
      <c r="D3132" s="209" t="s">
        <v>641</v>
      </c>
    </row>
    <row r="3133" spans="1:4">
      <c r="A3133" s="209" t="s">
        <v>5019</v>
      </c>
      <c r="B3133" s="209">
        <v>514486</v>
      </c>
      <c r="C3133" s="209" t="s">
        <v>446</v>
      </c>
      <c r="D3133" s="209" t="s">
        <v>461</v>
      </c>
    </row>
    <row r="3134" spans="1:4">
      <c r="A3134" s="209" t="s">
        <v>5020</v>
      </c>
      <c r="B3134" s="209">
        <v>531454</v>
      </c>
      <c r="C3134" s="209" t="s">
        <v>446</v>
      </c>
      <c r="D3134" s="209" t="s">
        <v>823</v>
      </c>
    </row>
    <row r="3135" spans="1:4">
      <c r="A3135" s="209" t="s">
        <v>5021</v>
      </c>
      <c r="B3135" s="209">
        <v>531454</v>
      </c>
      <c r="C3135" s="209" t="s">
        <v>446</v>
      </c>
      <c r="D3135" s="209" t="s">
        <v>823</v>
      </c>
    </row>
    <row r="3136" spans="1:4">
      <c r="A3136" s="209" t="s">
        <v>5022</v>
      </c>
      <c r="B3136" s="209">
        <v>537573</v>
      </c>
      <c r="C3136" s="209" t="s">
        <v>446</v>
      </c>
      <c r="D3136" s="209" t="s">
        <v>566</v>
      </c>
    </row>
    <row r="3137" spans="1:4">
      <c r="A3137" s="209" t="s">
        <v>5023</v>
      </c>
      <c r="B3137" s="209">
        <v>526043</v>
      </c>
      <c r="C3137" s="209" t="s">
        <v>446</v>
      </c>
      <c r="D3137" s="209" t="s">
        <v>454</v>
      </c>
    </row>
    <row r="3138" spans="1:4">
      <c r="A3138" s="209" t="s">
        <v>5024</v>
      </c>
      <c r="B3138" s="209">
        <v>524051</v>
      </c>
      <c r="C3138" s="209" t="s">
        <v>5025</v>
      </c>
      <c r="D3138" s="209" t="s">
        <v>494</v>
      </c>
    </row>
    <row r="3139" spans="1:4">
      <c r="A3139" s="209" t="s">
        <v>5026</v>
      </c>
      <c r="B3139" s="209">
        <v>539354</v>
      </c>
      <c r="C3139" s="209" t="s">
        <v>446</v>
      </c>
      <c r="D3139" s="209" t="s">
        <v>641</v>
      </c>
    </row>
    <row r="3140" spans="1:4">
      <c r="A3140" s="209" t="s">
        <v>5027</v>
      </c>
      <c r="B3140" s="209">
        <v>512481</v>
      </c>
      <c r="C3140" s="209" t="s">
        <v>446</v>
      </c>
      <c r="D3140" s="209" t="s">
        <v>463</v>
      </c>
    </row>
    <row r="3141" spans="1:4">
      <c r="A3141" s="209" t="s">
        <v>5028</v>
      </c>
      <c r="B3141" s="209">
        <v>512481</v>
      </c>
      <c r="C3141" s="209" t="s">
        <v>446</v>
      </c>
      <c r="D3141" s="209" t="s">
        <v>463</v>
      </c>
    </row>
    <row r="3142" spans="1:4">
      <c r="A3142" s="209" t="s">
        <v>5029</v>
      </c>
      <c r="B3142" s="209">
        <v>532626</v>
      </c>
      <c r="C3142" s="209" t="s">
        <v>446</v>
      </c>
      <c r="D3142" s="209" t="s">
        <v>2692</v>
      </c>
    </row>
    <row r="3143" spans="1:4">
      <c r="A3143" s="209" t="s">
        <v>5030</v>
      </c>
      <c r="B3143" s="209">
        <v>532460</v>
      </c>
      <c r="C3143" s="209" t="s">
        <v>5031</v>
      </c>
      <c r="D3143" s="209" t="s">
        <v>1144</v>
      </c>
    </row>
    <row r="3144" spans="1:4">
      <c r="A3144" s="209" t="s">
        <v>5032</v>
      </c>
      <c r="B3144" s="209">
        <v>532011</v>
      </c>
      <c r="C3144" s="209" t="s">
        <v>446</v>
      </c>
      <c r="D3144" s="209" t="s">
        <v>449</v>
      </c>
    </row>
    <row r="3145" spans="1:4">
      <c r="A3145" s="209" t="s">
        <v>5033</v>
      </c>
      <c r="B3145" s="209">
        <v>540727</v>
      </c>
      <c r="C3145" s="209" t="s">
        <v>446</v>
      </c>
      <c r="D3145" s="209" t="s">
        <v>1365</v>
      </c>
    </row>
    <row r="3146" spans="1:4">
      <c r="A3146" s="209" t="s">
        <v>5034</v>
      </c>
      <c r="B3146" s="209">
        <v>519359</v>
      </c>
      <c r="C3146" s="209" t="s">
        <v>446</v>
      </c>
      <c r="D3146" s="209" t="s">
        <v>695</v>
      </c>
    </row>
    <row r="3147" spans="1:4">
      <c r="A3147" s="209" t="s">
        <v>5035</v>
      </c>
      <c r="B3147" s="209">
        <v>531870</v>
      </c>
      <c r="C3147" s="209" t="s">
        <v>446</v>
      </c>
      <c r="D3147" s="209" t="s">
        <v>844</v>
      </c>
    </row>
    <row r="3148" spans="1:4">
      <c r="A3148" s="209" t="s">
        <v>5036</v>
      </c>
      <c r="B3148" s="209">
        <v>532933</v>
      </c>
      <c r="C3148" s="209" t="s">
        <v>446</v>
      </c>
      <c r="D3148" s="209" t="s">
        <v>801</v>
      </c>
    </row>
    <row r="3149" spans="1:4">
      <c r="A3149" s="209" t="s">
        <v>5037</v>
      </c>
      <c r="B3149" s="209" t="s">
        <v>446</v>
      </c>
      <c r="C3149" s="209" t="s">
        <v>5038</v>
      </c>
      <c r="D3149" s="209" t="s">
        <v>457</v>
      </c>
    </row>
    <row r="3150" spans="1:4">
      <c r="A3150" s="209" t="s">
        <v>5039</v>
      </c>
      <c r="B3150" s="209">
        <v>532810</v>
      </c>
      <c r="C3150" s="209" t="s">
        <v>5040</v>
      </c>
      <c r="D3150" s="209" t="s">
        <v>463</v>
      </c>
    </row>
    <row r="3151" spans="1:4">
      <c r="A3151" s="209" t="s">
        <v>5041</v>
      </c>
      <c r="B3151" s="209">
        <v>532898</v>
      </c>
      <c r="C3151" s="209" t="s">
        <v>5042</v>
      </c>
      <c r="D3151" s="209" t="s">
        <v>585</v>
      </c>
    </row>
    <row r="3152" spans="1:4">
      <c r="A3152" s="209" t="s">
        <v>5043</v>
      </c>
      <c r="B3152" s="209">
        <v>532898</v>
      </c>
      <c r="C3152" s="209" t="s">
        <v>5042</v>
      </c>
      <c r="D3152" s="209" t="s">
        <v>585</v>
      </c>
    </row>
    <row r="3153" spans="1:4">
      <c r="A3153" s="209" t="s">
        <v>5044</v>
      </c>
      <c r="B3153" s="209">
        <v>539302</v>
      </c>
      <c r="C3153" s="209" t="s">
        <v>5045</v>
      </c>
      <c r="D3153" s="209" t="s">
        <v>844</v>
      </c>
    </row>
    <row r="3154" spans="1:4">
      <c r="A3154" s="209" t="s">
        <v>5046</v>
      </c>
      <c r="B3154" s="209" t="s">
        <v>446</v>
      </c>
      <c r="C3154" s="209" t="s">
        <v>5047</v>
      </c>
      <c r="D3154" s="209" t="s">
        <v>457</v>
      </c>
    </row>
    <row r="3155" spans="1:4">
      <c r="A3155" s="209" t="s">
        <v>5048</v>
      </c>
      <c r="B3155" s="209">
        <v>538731</v>
      </c>
      <c r="C3155" s="209" t="s">
        <v>446</v>
      </c>
      <c r="D3155" s="209" t="s">
        <v>624</v>
      </c>
    </row>
    <row r="3156" spans="1:4">
      <c r="A3156" s="209" t="s">
        <v>5049</v>
      </c>
      <c r="B3156" s="209">
        <v>532934</v>
      </c>
      <c r="C3156" s="209" t="s">
        <v>5050</v>
      </c>
      <c r="D3156" s="209" t="s">
        <v>801</v>
      </c>
    </row>
    <row r="3157" spans="1:4">
      <c r="A3157" s="209" t="s">
        <v>5051</v>
      </c>
      <c r="B3157" s="209">
        <v>539351</v>
      </c>
      <c r="C3157" s="209" t="s">
        <v>5052</v>
      </c>
      <c r="D3157" s="209" t="s">
        <v>506</v>
      </c>
    </row>
    <row r="3158" spans="1:4">
      <c r="A3158" s="209" t="s">
        <v>5053</v>
      </c>
      <c r="B3158" s="209">
        <v>540027</v>
      </c>
      <c r="C3158" s="209" t="s">
        <v>446</v>
      </c>
      <c r="D3158" s="209" t="s">
        <v>447</v>
      </c>
    </row>
    <row r="3159" spans="1:4">
      <c r="A3159" s="209" t="s">
        <v>5054</v>
      </c>
      <c r="B3159" s="209">
        <v>540027</v>
      </c>
      <c r="C3159" s="209" t="s">
        <v>446</v>
      </c>
      <c r="D3159" s="209" t="s">
        <v>447</v>
      </c>
    </row>
    <row r="3160" spans="1:4">
      <c r="A3160" s="209" t="s">
        <v>5055</v>
      </c>
      <c r="B3160" s="209">
        <v>531855</v>
      </c>
      <c r="C3160" s="209" t="s">
        <v>446</v>
      </c>
      <c r="D3160" s="209" t="s">
        <v>478</v>
      </c>
    </row>
    <row r="3161" spans="1:4">
      <c r="A3161" s="209" t="s">
        <v>5056</v>
      </c>
      <c r="B3161" s="209">
        <v>506042</v>
      </c>
      <c r="C3161" s="209" t="s">
        <v>446</v>
      </c>
      <c r="D3161" s="209" t="s">
        <v>478</v>
      </c>
    </row>
    <row r="3162" spans="1:4">
      <c r="A3162" s="209" t="s">
        <v>5057</v>
      </c>
      <c r="B3162" s="209">
        <v>513532</v>
      </c>
      <c r="C3162" s="209" t="s">
        <v>446</v>
      </c>
      <c r="D3162" s="209" t="s">
        <v>801</v>
      </c>
    </row>
    <row r="3163" spans="1:4">
      <c r="A3163" s="209" t="s">
        <v>5058</v>
      </c>
      <c r="B3163" s="209">
        <v>530095</v>
      </c>
      <c r="C3163" s="209" t="s">
        <v>446</v>
      </c>
      <c r="D3163" s="209" t="s">
        <v>478</v>
      </c>
    </row>
    <row r="3164" spans="1:4">
      <c r="A3164" s="209" t="s">
        <v>5059</v>
      </c>
      <c r="B3164" s="209">
        <v>533178</v>
      </c>
      <c r="C3164" s="209" t="s">
        <v>5060</v>
      </c>
      <c r="D3164" s="209" t="s">
        <v>461</v>
      </c>
    </row>
    <row r="3165" spans="1:4">
      <c r="A3165" s="209" t="s">
        <v>5061</v>
      </c>
      <c r="B3165" s="209">
        <v>500192</v>
      </c>
      <c r="C3165" s="209" t="s">
        <v>446</v>
      </c>
      <c r="D3165" s="209" t="s">
        <v>461</v>
      </c>
    </row>
    <row r="3166" spans="1:4">
      <c r="A3166" s="209" t="s">
        <v>5062</v>
      </c>
      <c r="B3166" s="209">
        <v>522205</v>
      </c>
      <c r="C3166" s="209" t="s">
        <v>5063</v>
      </c>
      <c r="D3166" s="209" t="s">
        <v>844</v>
      </c>
    </row>
    <row r="3167" spans="1:4">
      <c r="A3167" s="209" t="s">
        <v>5064</v>
      </c>
      <c r="B3167" s="209">
        <v>531746</v>
      </c>
      <c r="C3167" s="209" t="s">
        <v>5065</v>
      </c>
      <c r="D3167" s="209" t="s">
        <v>532</v>
      </c>
    </row>
    <row r="3168" spans="1:4">
      <c r="A3168" s="209" t="s">
        <v>5066</v>
      </c>
      <c r="B3168" s="209">
        <v>533605</v>
      </c>
      <c r="C3168" s="209" t="s">
        <v>5067</v>
      </c>
      <c r="D3168" s="209" t="s">
        <v>844</v>
      </c>
    </row>
    <row r="3169" spans="1:4">
      <c r="A3169" s="209" t="s">
        <v>5068</v>
      </c>
      <c r="B3169" s="209">
        <v>506022</v>
      </c>
      <c r="C3169" s="209" t="s">
        <v>5069</v>
      </c>
      <c r="D3169" s="209" t="s">
        <v>478</v>
      </c>
    </row>
    <row r="3170" spans="1:4">
      <c r="A3170" s="209" t="s">
        <v>5070</v>
      </c>
      <c r="B3170" s="209">
        <v>542684</v>
      </c>
      <c r="C3170" s="209" t="s">
        <v>5071</v>
      </c>
      <c r="D3170" s="209" t="s">
        <v>566</v>
      </c>
    </row>
    <row r="3171" spans="1:4">
      <c r="A3171" s="209" t="s">
        <v>5072</v>
      </c>
      <c r="B3171" s="209">
        <v>533239</v>
      </c>
      <c r="C3171" s="209" t="s">
        <v>5073</v>
      </c>
      <c r="D3171" s="209" t="s">
        <v>844</v>
      </c>
    </row>
    <row r="3172" spans="1:4">
      <c r="A3172" s="209" t="s">
        <v>5074</v>
      </c>
      <c r="B3172" s="209">
        <v>531437</v>
      </c>
      <c r="C3172" s="209" t="s">
        <v>446</v>
      </c>
      <c r="D3172" s="209" t="s">
        <v>461</v>
      </c>
    </row>
    <row r="3173" spans="1:4">
      <c r="A3173" s="209" t="s">
        <v>5075</v>
      </c>
      <c r="B3173" s="209">
        <v>531172</v>
      </c>
      <c r="C3173" s="209" t="s">
        <v>446</v>
      </c>
      <c r="D3173" s="209" t="s">
        <v>461</v>
      </c>
    </row>
    <row r="3174" spans="1:4">
      <c r="A3174" s="209" t="s">
        <v>5076</v>
      </c>
      <c r="B3174" s="209">
        <v>519014</v>
      </c>
      <c r="C3174" s="209" t="s">
        <v>446</v>
      </c>
      <c r="D3174" s="209" t="s">
        <v>461</v>
      </c>
    </row>
    <row r="3175" spans="1:4">
      <c r="A3175" s="209" t="s">
        <v>5077</v>
      </c>
      <c r="B3175" s="209">
        <v>519014</v>
      </c>
      <c r="C3175" s="209" t="s">
        <v>446</v>
      </c>
      <c r="D3175" s="209" t="s">
        <v>461</v>
      </c>
    </row>
    <row r="3176" spans="1:4">
      <c r="A3176" s="209" t="s">
        <v>5078</v>
      </c>
      <c r="B3176" s="209">
        <v>540724</v>
      </c>
      <c r="C3176" s="209" t="s">
        <v>5079</v>
      </c>
      <c r="D3176" s="209" t="s">
        <v>506</v>
      </c>
    </row>
    <row r="3177" spans="1:4">
      <c r="A3177" s="209" t="s">
        <v>5080</v>
      </c>
      <c r="B3177" s="209">
        <v>526490</v>
      </c>
      <c r="C3177" s="209" t="s">
        <v>446</v>
      </c>
      <c r="D3177" s="209" t="s">
        <v>941</v>
      </c>
    </row>
    <row r="3178" spans="1:4">
      <c r="A3178" s="209" t="s">
        <v>5081</v>
      </c>
      <c r="B3178" s="209">
        <v>531257</v>
      </c>
      <c r="C3178" s="209" t="s">
        <v>446</v>
      </c>
      <c r="D3178" s="209" t="s">
        <v>606</v>
      </c>
    </row>
    <row r="3179" spans="1:4">
      <c r="A3179" s="209" t="s">
        <v>5082</v>
      </c>
      <c r="B3179" s="209">
        <v>540901</v>
      </c>
      <c r="C3179" s="209" t="s">
        <v>5083</v>
      </c>
      <c r="D3179" s="209" t="s">
        <v>447</v>
      </c>
    </row>
    <row r="3180" spans="1:4">
      <c r="A3180" s="209" t="s">
        <v>5084</v>
      </c>
      <c r="B3180" s="209">
        <v>506107</v>
      </c>
      <c r="C3180" s="209" t="s">
        <v>446</v>
      </c>
      <c r="D3180" s="209" t="s">
        <v>867</v>
      </c>
    </row>
    <row r="3181" spans="1:4">
      <c r="A3181" s="209" t="s">
        <v>5085</v>
      </c>
      <c r="B3181" s="209">
        <v>539636</v>
      </c>
      <c r="C3181" s="209" t="s">
        <v>5086</v>
      </c>
      <c r="D3181" s="209" t="s">
        <v>801</v>
      </c>
    </row>
    <row r="3182" spans="1:4">
      <c r="A3182" s="209" t="s">
        <v>5087</v>
      </c>
      <c r="B3182" s="209">
        <v>523874</v>
      </c>
      <c r="C3182" s="209" t="s">
        <v>446</v>
      </c>
      <c r="D3182" s="209" t="s">
        <v>468</v>
      </c>
    </row>
    <row r="3183" spans="1:4">
      <c r="A3183" s="209" t="s">
        <v>5088</v>
      </c>
      <c r="B3183" s="209">
        <v>517258</v>
      </c>
      <c r="C3183" s="209" t="s">
        <v>446</v>
      </c>
      <c r="D3183" s="209" t="s">
        <v>988</v>
      </c>
    </row>
    <row r="3184" spans="1:4">
      <c r="A3184" s="209" t="s">
        <v>5089</v>
      </c>
      <c r="B3184" s="209">
        <v>523539</v>
      </c>
      <c r="C3184" s="209" t="s">
        <v>5090</v>
      </c>
      <c r="D3184" s="209" t="s">
        <v>1365</v>
      </c>
    </row>
    <row r="3185" spans="1:4">
      <c r="A3185" s="209" t="s">
        <v>5091</v>
      </c>
      <c r="B3185" s="209">
        <v>523539</v>
      </c>
      <c r="C3185" s="209" t="s">
        <v>5090</v>
      </c>
      <c r="D3185" s="209" t="s">
        <v>1365</v>
      </c>
    </row>
    <row r="3186" spans="1:4">
      <c r="A3186" s="209" t="s">
        <v>5092</v>
      </c>
      <c r="B3186" s="209" t="s">
        <v>446</v>
      </c>
      <c r="C3186" s="209" t="s">
        <v>5093</v>
      </c>
      <c r="D3186" s="209" t="s">
        <v>537</v>
      </c>
    </row>
    <row r="3187" spans="1:4">
      <c r="A3187" s="209" t="s">
        <v>5094</v>
      </c>
      <c r="B3187" s="209">
        <v>530669</v>
      </c>
      <c r="C3187" s="209" t="s">
        <v>446</v>
      </c>
      <c r="D3187" s="209" t="s">
        <v>429</v>
      </c>
    </row>
    <row r="3188" spans="1:4">
      <c r="A3188" s="209" t="s">
        <v>5095</v>
      </c>
      <c r="B3188" s="209">
        <v>530331</v>
      </c>
      <c r="C3188" s="209" t="s">
        <v>446</v>
      </c>
      <c r="D3188" s="209" t="s">
        <v>461</v>
      </c>
    </row>
    <row r="3189" spans="1:4">
      <c r="A3189" s="209" t="s">
        <v>5096</v>
      </c>
      <c r="B3189" s="209">
        <v>780007</v>
      </c>
      <c r="C3189" s="209" t="s">
        <v>446</v>
      </c>
      <c r="D3189" s="209" t="s">
        <v>537</v>
      </c>
    </row>
    <row r="3190" spans="1:4">
      <c r="A3190" s="209" t="s">
        <v>5097</v>
      </c>
      <c r="B3190" s="209">
        <v>526247</v>
      </c>
      <c r="C3190" s="209" t="s">
        <v>5098</v>
      </c>
      <c r="D3190" s="209" t="s">
        <v>606</v>
      </c>
    </row>
    <row r="3191" spans="1:4">
      <c r="A3191" s="209" t="s">
        <v>5099</v>
      </c>
      <c r="B3191" s="209">
        <v>500540</v>
      </c>
      <c r="C3191" s="209" t="s">
        <v>5100</v>
      </c>
      <c r="D3191" s="209" t="s">
        <v>454</v>
      </c>
    </row>
    <row r="3192" spans="1:4">
      <c r="A3192" s="209" t="s">
        <v>5101</v>
      </c>
      <c r="B3192" s="209">
        <v>513291</v>
      </c>
      <c r="C3192" s="209" t="s">
        <v>446</v>
      </c>
      <c r="D3192" s="209" t="s">
        <v>769</v>
      </c>
    </row>
    <row r="3193" spans="1:4">
      <c r="A3193" s="209" t="s">
        <v>5102</v>
      </c>
      <c r="B3193" s="209">
        <v>514354</v>
      </c>
      <c r="C3193" s="209" t="s">
        <v>5103</v>
      </c>
      <c r="D3193" s="209" t="s">
        <v>494</v>
      </c>
    </row>
    <row r="3194" spans="1:4">
      <c r="A3194" s="209" t="s">
        <v>5104</v>
      </c>
      <c r="B3194" s="209">
        <v>509835</v>
      </c>
      <c r="C3194" s="209" t="s">
        <v>446</v>
      </c>
      <c r="D3194" s="209" t="s">
        <v>461</v>
      </c>
    </row>
    <row r="3195" spans="1:4">
      <c r="A3195" s="209" t="s">
        <v>5105</v>
      </c>
      <c r="B3195" s="209">
        <v>531802</v>
      </c>
      <c r="C3195" s="209" t="s">
        <v>446</v>
      </c>
      <c r="D3195" s="209" t="s">
        <v>532</v>
      </c>
    </row>
    <row r="3196" spans="1:4">
      <c r="A3196" s="209" t="s">
        <v>5106</v>
      </c>
      <c r="B3196" s="209">
        <v>509077</v>
      </c>
      <c r="C3196" s="209" t="s">
        <v>5107</v>
      </c>
      <c r="D3196" s="209" t="s">
        <v>2048</v>
      </c>
    </row>
    <row r="3197" spans="1:4">
      <c r="A3197" s="209" t="s">
        <v>5108</v>
      </c>
      <c r="B3197" s="209">
        <v>533274</v>
      </c>
      <c r="C3197" s="209" t="s">
        <v>5109</v>
      </c>
      <c r="D3197" s="209" t="s">
        <v>532</v>
      </c>
    </row>
    <row r="3198" spans="1:4">
      <c r="A3198" s="209" t="s">
        <v>5110</v>
      </c>
      <c r="B3198" s="209">
        <v>540293</v>
      </c>
      <c r="C3198" s="209" t="s">
        <v>5111</v>
      </c>
      <c r="D3198" s="209" t="s">
        <v>801</v>
      </c>
    </row>
    <row r="3199" spans="1:4">
      <c r="A3199" s="209" t="s">
        <v>5112</v>
      </c>
      <c r="B3199" s="209">
        <v>519262</v>
      </c>
      <c r="C3199" s="209" t="s">
        <v>446</v>
      </c>
      <c r="D3199" s="209" t="s">
        <v>644</v>
      </c>
    </row>
    <row r="3200" spans="1:4">
      <c r="A3200" s="209" t="s">
        <v>5113</v>
      </c>
      <c r="B3200" s="209">
        <v>531246</v>
      </c>
      <c r="C3200" s="209" t="s">
        <v>446</v>
      </c>
      <c r="D3200" s="209" t="s">
        <v>695</v>
      </c>
    </row>
    <row r="3201" spans="1:4">
      <c r="A3201" s="209" t="s">
        <v>5114</v>
      </c>
      <c r="B3201" s="209">
        <v>530589</v>
      </c>
      <c r="C3201" s="209" t="s">
        <v>446</v>
      </c>
      <c r="D3201" s="209" t="s">
        <v>566</v>
      </c>
    </row>
    <row r="3202" spans="1:4">
      <c r="A3202" s="209" t="s">
        <v>5115</v>
      </c>
      <c r="B3202" s="209">
        <v>535514</v>
      </c>
      <c r="C3202" s="209" t="s">
        <v>446</v>
      </c>
      <c r="D3202" s="209" t="s">
        <v>463</v>
      </c>
    </row>
    <row r="3203" spans="1:4">
      <c r="A3203" s="209" t="s">
        <v>5116</v>
      </c>
      <c r="B3203" s="209">
        <v>540404</v>
      </c>
      <c r="C3203" s="209" t="s">
        <v>446</v>
      </c>
      <c r="D3203" s="209" t="s">
        <v>644</v>
      </c>
    </row>
    <row r="3204" spans="1:4">
      <c r="A3204" s="209" t="s">
        <v>5117</v>
      </c>
      <c r="B3204" s="209">
        <v>532748</v>
      </c>
      <c r="C3204" s="209" t="s">
        <v>5118</v>
      </c>
      <c r="D3204" s="209" t="s">
        <v>449</v>
      </c>
    </row>
    <row r="3205" spans="1:4">
      <c r="A3205" s="209" t="s">
        <v>5119</v>
      </c>
      <c r="B3205" s="209">
        <v>519299</v>
      </c>
      <c r="C3205" s="209" t="s">
        <v>446</v>
      </c>
      <c r="D3205" s="209" t="s">
        <v>695</v>
      </c>
    </row>
    <row r="3206" spans="1:4">
      <c r="A3206" s="209" t="s">
        <v>5120</v>
      </c>
      <c r="B3206" s="209">
        <v>530695</v>
      </c>
      <c r="C3206" s="209" t="s">
        <v>446</v>
      </c>
      <c r="D3206" s="209" t="s">
        <v>532</v>
      </c>
    </row>
    <row r="3207" spans="1:4">
      <c r="A3207" s="209" t="s">
        <v>5121</v>
      </c>
      <c r="B3207" s="209">
        <v>500337</v>
      </c>
      <c r="C3207" s="209" t="s">
        <v>5122</v>
      </c>
      <c r="D3207" s="209" t="s">
        <v>429</v>
      </c>
    </row>
    <row r="3208" spans="1:4">
      <c r="A3208" s="209" t="s">
        <v>5123</v>
      </c>
      <c r="B3208" s="209">
        <v>521149</v>
      </c>
      <c r="C3208" s="209" t="s">
        <v>446</v>
      </c>
      <c r="D3208" s="209" t="s">
        <v>532</v>
      </c>
    </row>
    <row r="3209" spans="1:4">
      <c r="A3209" s="209" t="s">
        <v>5124</v>
      </c>
      <c r="B3209" s="209">
        <v>521149</v>
      </c>
      <c r="C3209" s="209" t="s">
        <v>446</v>
      </c>
      <c r="D3209" s="209" t="s">
        <v>532</v>
      </c>
    </row>
    <row r="3210" spans="1:4">
      <c r="A3210" s="209" t="s">
        <v>5125</v>
      </c>
      <c r="B3210" s="209">
        <v>531735</v>
      </c>
      <c r="C3210" s="209" t="s">
        <v>446</v>
      </c>
      <c r="D3210" s="209" t="s">
        <v>463</v>
      </c>
    </row>
    <row r="3211" spans="1:4">
      <c r="A3211" s="209" t="s">
        <v>5126</v>
      </c>
      <c r="B3211" s="209">
        <v>500338</v>
      </c>
      <c r="C3211" s="209" t="s">
        <v>5127</v>
      </c>
      <c r="D3211" s="209" t="s">
        <v>459</v>
      </c>
    </row>
    <row r="3212" spans="1:4">
      <c r="A3212" s="209" t="s">
        <v>5128</v>
      </c>
      <c r="B3212" s="209">
        <v>512217</v>
      </c>
      <c r="C3212" s="209" t="s">
        <v>446</v>
      </c>
      <c r="D3212" s="209" t="s">
        <v>463</v>
      </c>
    </row>
    <row r="3213" spans="1:4">
      <c r="A3213" s="209" t="s">
        <v>5129</v>
      </c>
      <c r="B3213" s="209">
        <v>531688</v>
      </c>
      <c r="C3213" s="209" t="s">
        <v>446</v>
      </c>
      <c r="D3213" s="209" t="s">
        <v>539</v>
      </c>
    </row>
    <row r="3214" spans="1:4">
      <c r="A3214" s="209" t="s">
        <v>5130</v>
      </c>
      <c r="B3214" s="209">
        <v>531688</v>
      </c>
      <c r="C3214" s="209" t="s">
        <v>446</v>
      </c>
      <c r="D3214" s="209" t="s">
        <v>539</v>
      </c>
    </row>
    <row r="3215" spans="1:4">
      <c r="A3215" s="209" t="s">
        <v>5131</v>
      </c>
      <c r="B3215" s="209" t="s">
        <v>446</v>
      </c>
      <c r="C3215" s="209" t="s">
        <v>5132</v>
      </c>
      <c r="D3215" s="209" t="s">
        <v>457</v>
      </c>
    </row>
    <row r="3216" spans="1:4">
      <c r="A3216" s="209" t="s">
        <v>5133</v>
      </c>
      <c r="B3216" s="209">
        <v>539359</v>
      </c>
      <c r="C3216" s="209" t="s">
        <v>446</v>
      </c>
      <c r="D3216" s="209" t="s">
        <v>1365</v>
      </c>
    </row>
    <row r="3217" spans="1:4">
      <c r="A3217" s="209" t="s">
        <v>5134</v>
      </c>
      <c r="B3217" s="209">
        <v>532387</v>
      </c>
      <c r="C3217" s="209" t="s">
        <v>5135</v>
      </c>
      <c r="D3217" s="209" t="s">
        <v>449</v>
      </c>
    </row>
    <row r="3218" spans="1:4">
      <c r="A3218" s="209" t="s">
        <v>5136</v>
      </c>
      <c r="B3218" s="209">
        <v>524580</v>
      </c>
      <c r="C3218" s="209" t="s">
        <v>446</v>
      </c>
      <c r="D3218" s="209" t="s">
        <v>468</v>
      </c>
    </row>
    <row r="3219" spans="1:4">
      <c r="A3219" s="209" t="s">
        <v>5137</v>
      </c>
      <c r="B3219" s="209">
        <v>511557</v>
      </c>
      <c r="C3219" s="209" t="s">
        <v>446</v>
      </c>
      <c r="D3219" s="209" t="s">
        <v>867</v>
      </c>
    </row>
    <row r="3220" spans="1:4">
      <c r="A3220" s="209" t="s">
        <v>5138</v>
      </c>
      <c r="B3220" s="209">
        <v>512105</v>
      </c>
      <c r="C3220" s="209" t="s">
        <v>446</v>
      </c>
      <c r="D3220" s="209" t="s">
        <v>867</v>
      </c>
    </row>
    <row r="3221" spans="1:4">
      <c r="A3221" s="209" t="s">
        <v>5139</v>
      </c>
      <c r="B3221" s="209">
        <v>526009</v>
      </c>
      <c r="C3221" s="209" t="s">
        <v>446</v>
      </c>
      <c r="D3221" s="209" t="s">
        <v>468</v>
      </c>
    </row>
    <row r="3222" spans="1:4">
      <c r="A3222" s="209" t="s">
        <v>5140</v>
      </c>
      <c r="B3222" s="209">
        <v>526009</v>
      </c>
      <c r="C3222" s="209" t="s">
        <v>446</v>
      </c>
      <c r="D3222" s="209" t="s">
        <v>468</v>
      </c>
    </row>
    <row r="3223" spans="1:4">
      <c r="A3223" s="209" t="s">
        <v>5141</v>
      </c>
      <c r="B3223" s="209" t="s">
        <v>446</v>
      </c>
      <c r="C3223" s="209" t="s">
        <v>5142</v>
      </c>
      <c r="D3223" s="209" t="s">
        <v>468</v>
      </c>
    </row>
    <row r="3224" spans="1:4">
      <c r="A3224" s="209" t="s">
        <v>5143</v>
      </c>
      <c r="B3224" s="209">
        <v>500459</v>
      </c>
      <c r="C3224" s="209" t="s">
        <v>5144</v>
      </c>
      <c r="D3224" s="209" t="s">
        <v>628</v>
      </c>
    </row>
    <row r="3225" spans="1:4">
      <c r="A3225" s="209" t="s">
        <v>5145</v>
      </c>
      <c r="B3225" s="209">
        <v>531265</v>
      </c>
      <c r="C3225" s="209" t="s">
        <v>446</v>
      </c>
      <c r="D3225" s="209" t="s">
        <v>526</v>
      </c>
    </row>
    <row r="3226" spans="1:4">
      <c r="A3226" s="209" t="s">
        <v>5146</v>
      </c>
      <c r="B3226" s="209" t="s">
        <v>446</v>
      </c>
      <c r="C3226" s="209" t="s">
        <v>5147</v>
      </c>
      <c r="D3226" s="209" t="s">
        <v>457</v>
      </c>
    </row>
    <row r="3227" spans="1:4">
      <c r="A3227" s="209" t="s">
        <v>5148</v>
      </c>
      <c r="B3227" s="209">
        <v>526494</v>
      </c>
      <c r="C3227" s="209" t="s">
        <v>446</v>
      </c>
      <c r="D3227" s="209" t="s">
        <v>641</v>
      </c>
    </row>
    <row r="3228" spans="1:4">
      <c r="A3228" s="209" t="s">
        <v>5149</v>
      </c>
      <c r="B3228" s="209">
        <v>590057</v>
      </c>
      <c r="C3228" s="209" t="s">
        <v>5150</v>
      </c>
      <c r="D3228" s="209" t="s">
        <v>539</v>
      </c>
    </row>
    <row r="3229" spans="1:4">
      <c r="A3229" s="209" t="s">
        <v>5151</v>
      </c>
      <c r="B3229" s="209">
        <v>590057</v>
      </c>
      <c r="C3229" s="209" t="s">
        <v>5150</v>
      </c>
      <c r="D3229" s="209" t="s">
        <v>539</v>
      </c>
    </row>
    <row r="3230" spans="1:4">
      <c r="A3230" s="209" t="s">
        <v>5152</v>
      </c>
      <c r="B3230" s="209">
        <v>540703</v>
      </c>
      <c r="C3230" s="209" t="s">
        <v>446</v>
      </c>
      <c r="D3230" s="209" t="s">
        <v>530</v>
      </c>
    </row>
    <row r="3231" spans="1:4">
      <c r="A3231" s="209" t="s">
        <v>5153</v>
      </c>
      <c r="B3231" s="209">
        <v>532647</v>
      </c>
      <c r="C3231" s="209" t="s">
        <v>5154</v>
      </c>
      <c r="D3231" s="209" t="s">
        <v>560</v>
      </c>
    </row>
    <row r="3232" spans="1:4">
      <c r="A3232" s="209" t="s">
        <v>5155</v>
      </c>
      <c r="B3232" s="209">
        <v>532647</v>
      </c>
      <c r="C3232" s="209" t="s">
        <v>5154</v>
      </c>
      <c r="D3232" s="209" t="s">
        <v>560</v>
      </c>
    </row>
    <row r="3233" spans="1:4">
      <c r="A3233" s="209" t="s">
        <v>5156</v>
      </c>
      <c r="B3233" s="209">
        <v>534675</v>
      </c>
      <c r="C3233" s="209" t="s">
        <v>5157</v>
      </c>
      <c r="D3233" s="209" t="s">
        <v>532</v>
      </c>
    </row>
    <row r="3234" spans="1:4">
      <c r="A3234" s="209" t="s">
        <v>5158</v>
      </c>
      <c r="B3234" s="209">
        <v>505502</v>
      </c>
      <c r="C3234" s="209" t="s">
        <v>446</v>
      </c>
      <c r="D3234" s="209" t="s">
        <v>429</v>
      </c>
    </row>
    <row r="3235" spans="1:4">
      <c r="A3235" s="209" t="s">
        <v>5159</v>
      </c>
      <c r="B3235" s="209">
        <v>526801</v>
      </c>
      <c r="C3235" s="209" t="s">
        <v>5160</v>
      </c>
      <c r="D3235" s="209" t="s">
        <v>844</v>
      </c>
    </row>
    <row r="3236" spans="1:4">
      <c r="A3236" s="209" t="s">
        <v>5161</v>
      </c>
      <c r="B3236" s="209">
        <v>540544</v>
      </c>
      <c r="C3236" s="209" t="s">
        <v>5162</v>
      </c>
      <c r="D3236" s="209" t="s">
        <v>844</v>
      </c>
    </row>
    <row r="3237" spans="1:4">
      <c r="A3237" s="209" t="s">
        <v>5163</v>
      </c>
      <c r="B3237" s="209">
        <v>532524</v>
      </c>
      <c r="C3237" s="209" t="s">
        <v>5164</v>
      </c>
      <c r="D3237" s="209" t="s">
        <v>585</v>
      </c>
    </row>
    <row r="3238" spans="1:4">
      <c r="A3238" s="209" t="s">
        <v>5165</v>
      </c>
      <c r="B3238" s="209">
        <v>533344</v>
      </c>
      <c r="C3238" s="209" t="s">
        <v>5166</v>
      </c>
      <c r="D3238" s="209" t="s">
        <v>463</v>
      </c>
    </row>
    <row r="3239" spans="1:4">
      <c r="A3239" s="209" t="s">
        <v>5167</v>
      </c>
      <c r="B3239" s="209">
        <v>532524</v>
      </c>
      <c r="C3239" s="209" t="s">
        <v>5164</v>
      </c>
      <c r="D3239" s="209" t="s">
        <v>585</v>
      </c>
    </row>
    <row r="3240" spans="1:4">
      <c r="A3240" s="209" t="s">
        <v>5168</v>
      </c>
      <c r="B3240" s="209">
        <v>539006</v>
      </c>
      <c r="C3240" s="209" t="s">
        <v>446</v>
      </c>
      <c r="D3240" s="209" t="s">
        <v>1365</v>
      </c>
    </row>
    <row r="3241" spans="1:4">
      <c r="A3241" s="209" t="s">
        <v>5169</v>
      </c>
      <c r="B3241" s="209">
        <v>509220</v>
      </c>
      <c r="C3241" s="209" t="s">
        <v>5170</v>
      </c>
      <c r="D3241" s="209" t="s">
        <v>468</v>
      </c>
    </row>
    <row r="3242" spans="1:4">
      <c r="A3242" s="209" t="s">
        <v>5171</v>
      </c>
      <c r="B3242" s="209">
        <v>539785</v>
      </c>
      <c r="C3242" s="209" t="s">
        <v>5172</v>
      </c>
      <c r="D3242" s="209" t="s">
        <v>440</v>
      </c>
    </row>
    <row r="3243" spans="1:4">
      <c r="A3243" s="209" t="s">
        <v>5173</v>
      </c>
      <c r="B3243" s="209">
        <v>512591</v>
      </c>
      <c r="C3243" s="209" t="s">
        <v>446</v>
      </c>
      <c r="D3243" s="209" t="s">
        <v>468</v>
      </c>
    </row>
    <row r="3244" spans="1:4">
      <c r="A3244" s="209" t="s">
        <v>5174</v>
      </c>
      <c r="B3244" s="209" t="s">
        <v>446</v>
      </c>
      <c r="C3244" s="209" t="s">
        <v>5175</v>
      </c>
      <c r="D3244" s="209" t="s">
        <v>457</v>
      </c>
    </row>
    <row r="3245" spans="1:4">
      <c r="A3245" s="209" t="s">
        <v>5176</v>
      </c>
      <c r="B3245" s="209">
        <v>512461</v>
      </c>
      <c r="C3245" s="209" t="s">
        <v>446</v>
      </c>
      <c r="D3245" s="209" t="s">
        <v>468</v>
      </c>
    </row>
    <row r="3246" spans="1:4">
      <c r="A3246" s="209" t="s">
        <v>5177</v>
      </c>
      <c r="B3246" s="209">
        <v>512099</v>
      </c>
      <c r="C3246" s="209" t="s">
        <v>446</v>
      </c>
      <c r="D3246" s="209" t="s">
        <v>560</v>
      </c>
    </row>
    <row r="3247" spans="1:4">
      <c r="A3247" s="209" t="s">
        <v>5178</v>
      </c>
      <c r="B3247" s="209">
        <v>532693</v>
      </c>
      <c r="C3247" s="209" t="s">
        <v>5179</v>
      </c>
      <c r="D3247" s="209" t="s">
        <v>844</v>
      </c>
    </row>
    <row r="3248" spans="1:4">
      <c r="A3248" s="209" t="s">
        <v>5180</v>
      </c>
      <c r="B3248" s="209">
        <v>533295</v>
      </c>
      <c r="C3248" s="209" t="s">
        <v>5181</v>
      </c>
      <c r="D3248" s="209" t="s">
        <v>764</v>
      </c>
    </row>
    <row r="3249" spans="1:4">
      <c r="A3249" s="209" t="s">
        <v>5182</v>
      </c>
      <c r="B3249" s="209">
        <v>506852</v>
      </c>
      <c r="C3249" s="209" t="s">
        <v>446</v>
      </c>
      <c r="D3249" s="209" t="s">
        <v>494</v>
      </c>
    </row>
    <row r="3250" spans="1:4">
      <c r="A3250" s="209" t="s">
        <v>5183</v>
      </c>
      <c r="B3250" s="209">
        <v>506618</v>
      </c>
      <c r="C3250" s="209" t="s">
        <v>5184</v>
      </c>
      <c r="D3250" s="209" t="s">
        <v>590</v>
      </c>
    </row>
    <row r="3251" spans="1:4">
      <c r="A3251" s="209" t="s">
        <v>5185</v>
      </c>
      <c r="B3251" s="209">
        <v>500346</v>
      </c>
      <c r="C3251" s="209" t="s">
        <v>446</v>
      </c>
      <c r="D3251" s="209" t="s">
        <v>592</v>
      </c>
    </row>
    <row r="3252" spans="1:4">
      <c r="A3252" s="209" t="s">
        <v>5186</v>
      </c>
      <c r="B3252" s="209">
        <v>532461</v>
      </c>
      <c r="C3252" s="209" t="s">
        <v>5187</v>
      </c>
      <c r="D3252" s="209" t="s">
        <v>764</v>
      </c>
    </row>
    <row r="3253" spans="1:4">
      <c r="A3253" s="209" t="s">
        <v>5188</v>
      </c>
      <c r="B3253" s="209">
        <v>532891</v>
      </c>
      <c r="C3253" s="209" t="s">
        <v>5189</v>
      </c>
      <c r="D3253" s="209" t="s">
        <v>532</v>
      </c>
    </row>
    <row r="3254" spans="1:4">
      <c r="A3254" s="209" t="s">
        <v>5190</v>
      </c>
      <c r="B3254" s="209">
        <v>540492</v>
      </c>
      <c r="C3254" s="209" t="s">
        <v>446</v>
      </c>
      <c r="D3254" s="209" t="s">
        <v>468</v>
      </c>
    </row>
    <row r="3255" spans="1:4">
      <c r="A3255" s="209" t="s">
        <v>5191</v>
      </c>
      <c r="B3255" s="209">
        <v>523315</v>
      </c>
      <c r="C3255" s="209" t="s">
        <v>446</v>
      </c>
      <c r="D3255" s="209" t="s">
        <v>440</v>
      </c>
    </row>
    <row r="3256" spans="1:4">
      <c r="A3256" s="209" t="s">
        <v>5192</v>
      </c>
      <c r="B3256" s="209">
        <v>538993</v>
      </c>
      <c r="C3256" s="209" t="s">
        <v>446</v>
      </c>
      <c r="D3256" s="209" t="s">
        <v>532</v>
      </c>
    </row>
    <row r="3257" spans="1:4">
      <c r="A3257" s="209" t="s">
        <v>5193</v>
      </c>
      <c r="B3257" s="209">
        <v>540159</v>
      </c>
      <c r="C3257" s="209" t="s">
        <v>446</v>
      </c>
      <c r="D3257" s="209" t="s">
        <v>449</v>
      </c>
    </row>
    <row r="3258" spans="1:4">
      <c r="A3258" s="209" t="s">
        <v>5194</v>
      </c>
      <c r="B3258" s="209">
        <v>538647</v>
      </c>
      <c r="C3258" s="209" t="s">
        <v>446</v>
      </c>
      <c r="D3258" s="209" t="s">
        <v>463</v>
      </c>
    </row>
    <row r="3259" spans="1:4">
      <c r="A3259" s="209" t="s">
        <v>5195</v>
      </c>
      <c r="B3259" s="209" t="s">
        <v>446</v>
      </c>
      <c r="C3259" s="209" t="s">
        <v>5196</v>
      </c>
      <c r="D3259" s="209" t="s">
        <v>457</v>
      </c>
    </row>
    <row r="3260" spans="1:4">
      <c r="A3260" s="209" t="s">
        <v>5197</v>
      </c>
      <c r="B3260" s="209">
        <v>531562</v>
      </c>
      <c r="C3260" s="209" t="s">
        <v>446</v>
      </c>
      <c r="D3260" s="209" t="s">
        <v>461</v>
      </c>
    </row>
    <row r="3261" spans="1:4">
      <c r="A3261" s="209" t="s">
        <v>5198</v>
      </c>
      <c r="B3261" s="209">
        <v>517556</v>
      </c>
      <c r="C3261" s="209" t="s">
        <v>5199</v>
      </c>
      <c r="D3261" s="209" t="s">
        <v>532</v>
      </c>
    </row>
    <row r="3262" spans="1:4">
      <c r="A3262" s="209" t="s">
        <v>5200</v>
      </c>
      <c r="B3262" s="209">
        <v>532689</v>
      </c>
      <c r="C3262" s="209" t="s">
        <v>5201</v>
      </c>
      <c r="D3262" s="209" t="s">
        <v>447</v>
      </c>
    </row>
    <row r="3263" spans="1:4">
      <c r="A3263" s="209" t="s">
        <v>5202</v>
      </c>
      <c r="B3263" s="209">
        <v>536659</v>
      </c>
      <c r="C3263" s="209" t="s">
        <v>446</v>
      </c>
      <c r="D3263" s="209" t="s">
        <v>844</v>
      </c>
    </row>
    <row r="3264" spans="1:4">
      <c r="A3264" s="209" t="s">
        <v>5203</v>
      </c>
      <c r="B3264" s="209">
        <v>534109</v>
      </c>
      <c r="C3264" s="209" t="s">
        <v>446</v>
      </c>
      <c r="D3264" s="209" t="s">
        <v>463</v>
      </c>
    </row>
    <row r="3265" spans="1:4">
      <c r="A3265" s="209" t="s">
        <v>5204</v>
      </c>
      <c r="B3265" s="209">
        <v>511116</v>
      </c>
      <c r="C3265" s="209" t="s">
        <v>446</v>
      </c>
      <c r="D3265" s="209" t="s">
        <v>1389</v>
      </c>
    </row>
    <row r="3266" spans="1:4">
      <c r="A3266" s="209" t="s">
        <v>5205</v>
      </c>
      <c r="B3266" s="209">
        <v>538596</v>
      </c>
      <c r="C3266" s="209" t="s">
        <v>446</v>
      </c>
      <c r="D3266" s="209" t="s">
        <v>532</v>
      </c>
    </row>
    <row r="3267" spans="1:4">
      <c r="A3267" s="209" t="s">
        <v>5206</v>
      </c>
      <c r="B3267" s="209">
        <v>530281</v>
      </c>
      <c r="C3267" s="209" t="s">
        <v>446</v>
      </c>
      <c r="D3267" s="209" t="s">
        <v>641</v>
      </c>
    </row>
    <row r="3268" spans="1:4">
      <c r="A3268" s="209" t="s">
        <v>5207</v>
      </c>
      <c r="B3268" s="209">
        <v>530281</v>
      </c>
      <c r="C3268" s="209" t="s">
        <v>446</v>
      </c>
      <c r="D3268" s="209" t="s">
        <v>641</v>
      </c>
    </row>
    <row r="3269" spans="1:4">
      <c r="A3269" s="209" t="s">
        <v>5208</v>
      </c>
      <c r="B3269" s="209">
        <v>590099</v>
      </c>
      <c r="C3269" s="209" t="s">
        <v>5209</v>
      </c>
      <c r="D3269" s="209" t="s">
        <v>429</v>
      </c>
    </row>
    <row r="3270" spans="1:4">
      <c r="A3270" s="209" t="s">
        <v>5210</v>
      </c>
      <c r="B3270" s="209">
        <v>590110</v>
      </c>
      <c r="C3270" s="209" t="s">
        <v>5211</v>
      </c>
      <c r="D3270" s="209" t="s">
        <v>429</v>
      </c>
    </row>
    <row r="3271" spans="1:4">
      <c r="A3271" s="209" t="s">
        <v>5212</v>
      </c>
      <c r="B3271" s="209">
        <v>539978</v>
      </c>
      <c r="C3271" s="209" t="s">
        <v>5213</v>
      </c>
      <c r="D3271" s="209" t="s">
        <v>435</v>
      </c>
    </row>
    <row r="3272" spans="1:4">
      <c r="A3272" s="209" t="s">
        <v>5214</v>
      </c>
      <c r="B3272" s="209">
        <v>539962</v>
      </c>
      <c r="C3272" s="209" t="s">
        <v>446</v>
      </c>
      <c r="D3272" s="209" t="s">
        <v>463</v>
      </c>
    </row>
    <row r="3273" spans="1:4">
      <c r="A3273" s="209" t="s">
        <v>5215</v>
      </c>
      <c r="B3273" s="209">
        <v>535719</v>
      </c>
      <c r="C3273" s="209" t="s">
        <v>446</v>
      </c>
      <c r="D3273" s="209" t="s">
        <v>432</v>
      </c>
    </row>
    <row r="3274" spans="1:4">
      <c r="A3274" s="209" t="s">
        <v>5216</v>
      </c>
      <c r="B3274" s="209">
        <v>535719</v>
      </c>
      <c r="C3274" s="209" t="s">
        <v>446</v>
      </c>
      <c r="D3274" s="209" t="s">
        <v>432</v>
      </c>
    </row>
    <row r="3275" spans="1:4">
      <c r="A3275" s="209" t="s">
        <v>5217</v>
      </c>
      <c r="B3275" s="209">
        <v>539678</v>
      </c>
      <c r="C3275" s="209" t="s">
        <v>5218</v>
      </c>
      <c r="D3275" s="209" t="s">
        <v>539</v>
      </c>
    </row>
    <row r="3276" spans="1:4">
      <c r="A3276" s="209" t="s">
        <v>5219</v>
      </c>
      <c r="B3276" s="209">
        <v>532866</v>
      </c>
      <c r="C3276" s="209" t="s">
        <v>5220</v>
      </c>
      <c r="D3276" s="209" t="s">
        <v>432</v>
      </c>
    </row>
    <row r="3277" spans="1:4">
      <c r="A3277" s="209" t="s">
        <v>5221</v>
      </c>
      <c r="B3277" s="209">
        <v>532024</v>
      </c>
      <c r="C3277" s="209" t="s">
        <v>446</v>
      </c>
      <c r="D3277" s="209" t="s">
        <v>429</v>
      </c>
    </row>
    <row r="3278" spans="1:4">
      <c r="A3278" s="209" t="s">
        <v>5222</v>
      </c>
      <c r="B3278" s="209">
        <v>536456</v>
      </c>
      <c r="C3278" s="209" t="s">
        <v>446</v>
      </c>
      <c r="D3278" s="209" t="s">
        <v>644</v>
      </c>
    </row>
    <row r="3279" spans="1:4">
      <c r="A3279" s="209" t="s">
        <v>5223</v>
      </c>
      <c r="B3279" s="209">
        <v>509845</v>
      </c>
      <c r="C3279" s="209" t="s">
        <v>446</v>
      </c>
      <c r="D3279" s="209" t="s">
        <v>532</v>
      </c>
    </row>
    <row r="3280" spans="1:4">
      <c r="A3280" s="209" t="s">
        <v>5224</v>
      </c>
      <c r="B3280" s="209" t="s">
        <v>446</v>
      </c>
      <c r="C3280" s="209" t="s">
        <v>5225</v>
      </c>
      <c r="D3280" s="209" t="s">
        <v>457</v>
      </c>
    </row>
    <row r="3281" spans="1:4">
      <c r="A3281" s="209" t="s">
        <v>5226</v>
      </c>
      <c r="B3281" s="209">
        <v>533284</v>
      </c>
      <c r="C3281" s="209" t="s">
        <v>5227</v>
      </c>
      <c r="D3281" s="209" t="s">
        <v>844</v>
      </c>
    </row>
    <row r="3282" spans="1:4">
      <c r="A3282" s="209" t="s">
        <v>5228</v>
      </c>
      <c r="B3282" s="209">
        <v>530917</v>
      </c>
      <c r="C3282" s="209" t="s">
        <v>446</v>
      </c>
      <c r="D3282" s="209" t="s">
        <v>867</v>
      </c>
    </row>
    <row r="3283" spans="1:4">
      <c r="A3283" s="209" t="s">
        <v>5229</v>
      </c>
      <c r="B3283" s="209">
        <v>517447</v>
      </c>
      <c r="C3283" s="209" t="s">
        <v>5230</v>
      </c>
      <c r="D3283" s="209" t="s">
        <v>539</v>
      </c>
    </row>
    <row r="3284" spans="1:4">
      <c r="A3284" s="209" t="s">
        <v>5231</v>
      </c>
      <c r="B3284" s="209">
        <v>517447</v>
      </c>
      <c r="C3284" s="209" t="s">
        <v>5230</v>
      </c>
      <c r="D3284" s="209" t="s">
        <v>539</v>
      </c>
    </row>
    <row r="3285" spans="1:4">
      <c r="A3285" s="209" t="s">
        <v>5232</v>
      </c>
      <c r="B3285" s="209">
        <v>532735</v>
      </c>
      <c r="C3285" s="209" t="s">
        <v>5233</v>
      </c>
      <c r="D3285" s="209" t="s">
        <v>432</v>
      </c>
    </row>
    <row r="3286" spans="1:4">
      <c r="A3286" s="209" t="s">
        <v>5234</v>
      </c>
      <c r="B3286" s="209">
        <v>512565</v>
      </c>
      <c r="C3286" s="209" t="s">
        <v>446</v>
      </c>
      <c r="D3286" s="209" t="s">
        <v>644</v>
      </c>
    </row>
    <row r="3287" spans="1:4">
      <c r="A3287" s="209" t="s">
        <v>5235</v>
      </c>
      <c r="B3287" s="209">
        <v>538119</v>
      </c>
      <c r="C3287" s="209" t="s">
        <v>446</v>
      </c>
      <c r="D3287" s="209" t="s">
        <v>461</v>
      </c>
    </row>
    <row r="3288" spans="1:4">
      <c r="A3288" s="209" t="s">
        <v>5236</v>
      </c>
      <c r="B3288" s="209">
        <v>524502</v>
      </c>
      <c r="C3288" s="209" t="s">
        <v>446</v>
      </c>
      <c r="D3288" s="209" t="s">
        <v>1612</v>
      </c>
    </row>
    <row r="3289" spans="1:4">
      <c r="A3289" s="209" t="s">
        <v>5237</v>
      </c>
      <c r="B3289" s="209">
        <v>524502</v>
      </c>
      <c r="C3289" s="209" t="s">
        <v>446</v>
      </c>
      <c r="D3289" s="209" t="s">
        <v>1612</v>
      </c>
    </row>
    <row r="3290" spans="1:4">
      <c r="A3290" s="209" t="s">
        <v>5238</v>
      </c>
      <c r="B3290" s="209">
        <v>502271</v>
      </c>
      <c r="C3290" s="209" t="s">
        <v>446</v>
      </c>
      <c r="D3290" s="209" t="s">
        <v>631</v>
      </c>
    </row>
    <row r="3291" spans="1:4">
      <c r="A3291" s="209" t="s">
        <v>5239</v>
      </c>
      <c r="B3291" s="209">
        <v>520073</v>
      </c>
      <c r="C3291" s="209" t="s">
        <v>446</v>
      </c>
      <c r="D3291" s="209" t="s">
        <v>801</v>
      </c>
    </row>
    <row r="3292" spans="1:4">
      <c r="A3292" s="209" t="s">
        <v>5240</v>
      </c>
      <c r="B3292" s="209">
        <v>590070</v>
      </c>
      <c r="C3292" s="209" t="s">
        <v>5241</v>
      </c>
      <c r="D3292" s="209" t="s">
        <v>449</v>
      </c>
    </row>
    <row r="3293" spans="1:4">
      <c r="A3293" s="209" t="s">
        <v>5242</v>
      </c>
      <c r="B3293" s="209">
        <v>590070</v>
      </c>
      <c r="C3293" s="209" t="s">
        <v>5241</v>
      </c>
      <c r="D3293" s="209" t="s">
        <v>449</v>
      </c>
    </row>
    <row r="3294" spans="1:4">
      <c r="A3294" s="209" t="s">
        <v>5243</v>
      </c>
      <c r="B3294" s="209">
        <v>532692</v>
      </c>
      <c r="C3294" s="209" t="s">
        <v>5244</v>
      </c>
      <c r="D3294" s="209" t="s">
        <v>641</v>
      </c>
    </row>
    <row r="3295" spans="1:4">
      <c r="A3295" s="209" t="s">
        <v>5245</v>
      </c>
      <c r="B3295" s="209">
        <v>539673</v>
      </c>
      <c r="C3295" s="209" t="s">
        <v>446</v>
      </c>
      <c r="D3295" s="209" t="s">
        <v>480</v>
      </c>
    </row>
    <row r="3296" spans="1:4">
      <c r="A3296" s="209" t="s">
        <v>5246</v>
      </c>
      <c r="B3296" s="209">
        <v>531273</v>
      </c>
      <c r="C3296" s="209" t="s">
        <v>446</v>
      </c>
      <c r="D3296" s="209" t="s">
        <v>532</v>
      </c>
    </row>
    <row r="3297" spans="1:4">
      <c r="A3297" s="209" t="s">
        <v>5247</v>
      </c>
      <c r="B3297" s="209">
        <v>531273</v>
      </c>
      <c r="C3297" s="209" t="s">
        <v>446</v>
      </c>
      <c r="D3297" s="209" t="s">
        <v>532</v>
      </c>
    </row>
    <row r="3298" spans="1:4">
      <c r="A3298" s="209" t="s">
        <v>5248</v>
      </c>
      <c r="B3298" s="209">
        <v>539814</v>
      </c>
      <c r="C3298" s="209" t="s">
        <v>446</v>
      </c>
      <c r="D3298" s="209" t="s">
        <v>468</v>
      </c>
    </row>
    <row r="3299" spans="1:4">
      <c r="A3299" s="209" t="s">
        <v>5249</v>
      </c>
      <c r="B3299" s="209">
        <v>540125</v>
      </c>
      <c r="C3299" s="209" t="s">
        <v>446</v>
      </c>
      <c r="D3299" s="209" t="s">
        <v>560</v>
      </c>
    </row>
    <row r="3300" spans="1:4">
      <c r="A3300" s="209" t="s">
        <v>5250</v>
      </c>
      <c r="B3300" s="209">
        <v>532497</v>
      </c>
      <c r="C3300" s="209" t="s">
        <v>5251</v>
      </c>
      <c r="D3300" s="209" t="s">
        <v>1077</v>
      </c>
    </row>
    <row r="3301" spans="1:4">
      <c r="A3301" s="209" t="s">
        <v>5252</v>
      </c>
      <c r="B3301" s="209">
        <v>531412</v>
      </c>
      <c r="C3301" s="209" t="s">
        <v>446</v>
      </c>
      <c r="D3301" s="209" t="s">
        <v>628</v>
      </c>
    </row>
    <row r="3302" spans="1:4">
      <c r="A3302" s="209" t="s">
        <v>5253</v>
      </c>
      <c r="B3302" s="209">
        <v>531412</v>
      </c>
      <c r="C3302" s="209" t="s">
        <v>446</v>
      </c>
      <c r="D3302" s="209" t="s">
        <v>628</v>
      </c>
    </row>
    <row r="3303" spans="1:4">
      <c r="A3303" s="209" t="s">
        <v>5254</v>
      </c>
      <c r="B3303" s="209">
        <v>539837</v>
      </c>
      <c r="C3303" s="209" t="s">
        <v>446</v>
      </c>
      <c r="D3303" s="209" t="s">
        <v>631</v>
      </c>
    </row>
    <row r="3304" spans="1:4">
      <c r="A3304" s="209" t="s">
        <v>5255</v>
      </c>
      <c r="B3304" s="209">
        <v>526813</v>
      </c>
      <c r="C3304" s="209" t="s">
        <v>446</v>
      </c>
      <c r="D3304" s="209" t="s">
        <v>2615</v>
      </c>
    </row>
    <row r="3305" spans="1:4">
      <c r="A3305" s="209" t="s">
        <v>5256</v>
      </c>
      <c r="B3305" s="209">
        <v>531552</v>
      </c>
      <c r="C3305" s="209" t="s">
        <v>446</v>
      </c>
      <c r="D3305" s="209" t="s">
        <v>532</v>
      </c>
    </row>
    <row r="3306" spans="1:4">
      <c r="A3306" s="209" t="s">
        <v>5257</v>
      </c>
      <c r="B3306" s="209">
        <v>538921</v>
      </c>
      <c r="C3306" s="209" t="s">
        <v>446</v>
      </c>
      <c r="D3306" s="209" t="s">
        <v>644</v>
      </c>
    </row>
    <row r="3307" spans="1:4">
      <c r="A3307" s="209" t="s">
        <v>5258</v>
      </c>
      <c r="B3307" s="209">
        <v>514316</v>
      </c>
      <c r="C3307" s="209" t="s">
        <v>446</v>
      </c>
      <c r="D3307" s="209" t="s">
        <v>461</v>
      </c>
    </row>
    <row r="3308" spans="1:4">
      <c r="A3308" s="209" t="s">
        <v>5259</v>
      </c>
      <c r="B3308" s="209">
        <v>531887</v>
      </c>
      <c r="C3308" s="209" t="s">
        <v>446</v>
      </c>
      <c r="D3308" s="209" t="s">
        <v>560</v>
      </c>
    </row>
    <row r="3309" spans="1:4">
      <c r="A3309" s="209" t="s">
        <v>5260</v>
      </c>
      <c r="B3309" s="209">
        <v>540270</v>
      </c>
      <c r="C3309" s="209" t="s">
        <v>446</v>
      </c>
      <c r="D3309" s="209" t="s">
        <v>468</v>
      </c>
    </row>
    <row r="3310" spans="1:4">
      <c r="A3310" s="209" t="s">
        <v>5261</v>
      </c>
      <c r="B3310" s="209">
        <v>542649</v>
      </c>
      <c r="C3310" s="209" t="s">
        <v>5262</v>
      </c>
      <c r="D3310" s="209" t="s">
        <v>5263</v>
      </c>
    </row>
    <row r="3311" spans="1:4">
      <c r="A3311" s="209" t="s">
        <v>5264</v>
      </c>
      <c r="B3311" s="209">
        <v>500339</v>
      </c>
      <c r="C3311" s="209" t="s">
        <v>5265</v>
      </c>
      <c r="D3311" s="209" t="s">
        <v>660</v>
      </c>
    </row>
    <row r="3312" spans="1:4">
      <c r="A3312" s="209" t="s">
        <v>5266</v>
      </c>
      <c r="B3312" s="209">
        <v>532441</v>
      </c>
      <c r="C3312" s="209" t="s">
        <v>446</v>
      </c>
      <c r="D3312" s="209" t="s">
        <v>461</v>
      </c>
    </row>
    <row r="3313" spans="1:4">
      <c r="A3313" s="209" t="s">
        <v>5267</v>
      </c>
      <c r="B3313" s="209">
        <v>531694</v>
      </c>
      <c r="C3313" s="209" t="s">
        <v>446</v>
      </c>
      <c r="D3313" s="209" t="s">
        <v>532</v>
      </c>
    </row>
    <row r="3314" spans="1:4">
      <c r="A3314" s="209" t="s">
        <v>5268</v>
      </c>
      <c r="B3314" s="209">
        <v>523523</v>
      </c>
      <c r="C3314" s="209" t="s">
        <v>5269</v>
      </c>
      <c r="D3314" s="209" t="s">
        <v>440</v>
      </c>
    </row>
    <row r="3315" spans="1:4">
      <c r="A3315" s="209" t="s">
        <v>5270</v>
      </c>
      <c r="B3315" s="209">
        <v>530111</v>
      </c>
      <c r="C3315" s="209" t="s">
        <v>446</v>
      </c>
      <c r="D3315" s="209" t="s">
        <v>641</v>
      </c>
    </row>
    <row r="3316" spans="1:4">
      <c r="A3316" s="209" t="s">
        <v>5271</v>
      </c>
      <c r="B3316" s="209">
        <v>530699</v>
      </c>
      <c r="C3316" s="209" t="s">
        <v>5272</v>
      </c>
      <c r="D3316" s="209" t="s">
        <v>461</v>
      </c>
    </row>
    <row r="3317" spans="1:4">
      <c r="A3317" s="209" t="s">
        <v>5273</v>
      </c>
      <c r="B3317" s="209">
        <v>532826</v>
      </c>
      <c r="C3317" s="209" t="s">
        <v>5274</v>
      </c>
      <c r="D3317" s="209" t="s">
        <v>1184</v>
      </c>
    </row>
    <row r="3318" spans="1:4">
      <c r="A3318" s="209" t="s">
        <v>5275</v>
      </c>
      <c r="B3318" s="209">
        <v>503127</v>
      </c>
      <c r="C3318" s="209" t="s">
        <v>446</v>
      </c>
      <c r="D3318" s="209" t="s">
        <v>435</v>
      </c>
    </row>
    <row r="3319" spans="1:4">
      <c r="A3319" s="209" t="s">
        <v>5276</v>
      </c>
      <c r="B3319" s="209">
        <v>532503</v>
      </c>
      <c r="C3319" s="209" t="s">
        <v>446</v>
      </c>
      <c r="D3319" s="209" t="s">
        <v>461</v>
      </c>
    </row>
    <row r="3320" spans="1:4">
      <c r="A3320" s="209" t="s">
        <v>5277</v>
      </c>
      <c r="B3320" s="209">
        <v>538707</v>
      </c>
      <c r="C3320" s="209" t="s">
        <v>446</v>
      </c>
      <c r="D3320" s="209" t="s">
        <v>641</v>
      </c>
    </row>
    <row r="3321" spans="1:4">
      <c r="A3321" s="209" t="s">
        <v>5278</v>
      </c>
      <c r="B3321" s="209">
        <v>526873</v>
      </c>
      <c r="C3321" s="209" t="s">
        <v>446</v>
      </c>
      <c r="D3321" s="209" t="s">
        <v>656</v>
      </c>
    </row>
    <row r="3322" spans="1:4">
      <c r="A3322" s="209" t="s">
        <v>5279</v>
      </c>
      <c r="B3322" s="209">
        <v>530253</v>
      </c>
      <c r="C3322" s="209" t="s">
        <v>446</v>
      </c>
      <c r="D3322" s="209" t="s">
        <v>769</v>
      </c>
    </row>
    <row r="3323" spans="1:4">
      <c r="A3323" s="209" t="s">
        <v>5280</v>
      </c>
      <c r="B3323" s="209">
        <v>507962</v>
      </c>
      <c r="C3323" s="209" t="s">
        <v>446</v>
      </c>
      <c r="D3323" s="209" t="s">
        <v>463</v>
      </c>
    </row>
    <row r="3324" spans="1:4">
      <c r="A3324" s="209" t="s">
        <v>5281</v>
      </c>
      <c r="B3324" s="209">
        <v>526662</v>
      </c>
      <c r="C3324" s="209" t="s">
        <v>5282</v>
      </c>
      <c r="D3324" s="209" t="s">
        <v>844</v>
      </c>
    </row>
    <row r="3325" spans="1:4">
      <c r="A3325" s="209" t="s">
        <v>5283</v>
      </c>
      <c r="B3325" s="209">
        <v>531500</v>
      </c>
      <c r="C3325" s="209" t="s">
        <v>5284</v>
      </c>
      <c r="D3325" s="209" t="s">
        <v>560</v>
      </c>
    </row>
    <row r="3326" spans="1:4">
      <c r="A3326" s="209" t="s">
        <v>5285</v>
      </c>
      <c r="B3326" s="209">
        <v>526823</v>
      </c>
      <c r="C3326" s="209" t="s">
        <v>446</v>
      </c>
      <c r="D3326" s="209" t="s">
        <v>532</v>
      </c>
    </row>
    <row r="3327" spans="1:4">
      <c r="A3327" s="209" t="s">
        <v>5286</v>
      </c>
      <c r="B3327" s="209">
        <v>514028</v>
      </c>
      <c r="C3327" s="209" t="s">
        <v>446</v>
      </c>
      <c r="D3327" s="209" t="s">
        <v>461</v>
      </c>
    </row>
    <row r="3328" spans="1:4">
      <c r="A3328" s="209" t="s">
        <v>5287</v>
      </c>
      <c r="B3328" s="209">
        <v>539495</v>
      </c>
      <c r="C3328" s="209" t="s">
        <v>446</v>
      </c>
      <c r="D3328" s="209" t="s">
        <v>463</v>
      </c>
    </row>
    <row r="3329" spans="1:4">
      <c r="A3329" s="209" t="s">
        <v>5288</v>
      </c>
      <c r="B3329" s="209">
        <v>513369</v>
      </c>
      <c r="C3329" s="209" t="s">
        <v>446</v>
      </c>
      <c r="D3329" s="209" t="s">
        <v>1365</v>
      </c>
    </row>
    <row r="3330" spans="1:4">
      <c r="A3330" s="209" t="s">
        <v>5289</v>
      </c>
      <c r="B3330" s="209" t="s">
        <v>446</v>
      </c>
      <c r="C3330" s="209" t="s">
        <v>5290</v>
      </c>
      <c r="D3330" s="209" t="s">
        <v>457</v>
      </c>
    </row>
    <row r="3331" spans="1:4">
      <c r="A3331" s="209" t="s">
        <v>5291</v>
      </c>
      <c r="B3331" s="209">
        <v>541601</v>
      </c>
      <c r="C3331" s="209" t="s">
        <v>446</v>
      </c>
      <c r="D3331" s="209" t="s">
        <v>484</v>
      </c>
    </row>
    <row r="3332" spans="1:4">
      <c r="A3332" s="209" t="s">
        <v>5292</v>
      </c>
      <c r="B3332" s="209">
        <v>522257</v>
      </c>
      <c r="C3332" s="209" t="s">
        <v>446</v>
      </c>
      <c r="D3332" s="209" t="s">
        <v>454</v>
      </c>
    </row>
    <row r="3333" spans="1:4">
      <c r="A3333" s="209" t="s">
        <v>5293</v>
      </c>
      <c r="B3333" s="209">
        <v>517522</v>
      </c>
      <c r="C3333" s="209" t="s">
        <v>446</v>
      </c>
      <c r="D3333" s="209" t="s">
        <v>801</v>
      </c>
    </row>
    <row r="3334" spans="1:4">
      <c r="A3334" s="209" t="s">
        <v>5294</v>
      </c>
      <c r="B3334" s="209">
        <v>512409</v>
      </c>
      <c r="C3334" s="209" t="s">
        <v>446</v>
      </c>
      <c r="D3334" s="209" t="s">
        <v>463</v>
      </c>
    </row>
    <row r="3335" spans="1:4">
      <c r="A3335" s="209" t="s">
        <v>5295</v>
      </c>
      <c r="B3335" s="209" t="s">
        <v>446</v>
      </c>
      <c r="C3335" s="209" t="s">
        <v>5296</v>
      </c>
      <c r="D3335" s="209" t="s">
        <v>457</v>
      </c>
    </row>
    <row r="3336" spans="1:4">
      <c r="A3336" s="209" t="s">
        <v>5297</v>
      </c>
      <c r="B3336" s="209">
        <v>500354</v>
      </c>
      <c r="C3336" s="209" t="s">
        <v>5298</v>
      </c>
      <c r="D3336" s="209" t="s">
        <v>1144</v>
      </c>
    </row>
    <row r="3337" spans="1:4">
      <c r="A3337" s="209" t="s">
        <v>5299</v>
      </c>
      <c r="B3337" s="209">
        <v>532665</v>
      </c>
      <c r="C3337" s="209" t="s">
        <v>5300</v>
      </c>
      <c r="D3337" s="209" t="s">
        <v>461</v>
      </c>
    </row>
    <row r="3338" spans="1:4">
      <c r="A3338" s="209" t="s">
        <v>5301</v>
      </c>
      <c r="B3338" s="209">
        <v>500355</v>
      </c>
      <c r="C3338" s="209" t="s">
        <v>5302</v>
      </c>
      <c r="D3338" s="209" t="s">
        <v>590</v>
      </c>
    </row>
    <row r="3339" spans="1:4">
      <c r="A3339" s="209" t="s">
        <v>5303</v>
      </c>
      <c r="B3339" s="209">
        <v>500355</v>
      </c>
      <c r="C3339" s="209" t="s">
        <v>5302</v>
      </c>
      <c r="D3339" s="209" t="s">
        <v>590</v>
      </c>
    </row>
    <row r="3340" spans="1:4">
      <c r="A3340" s="209" t="s">
        <v>5304</v>
      </c>
      <c r="B3340" s="209">
        <v>534734</v>
      </c>
      <c r="C3340" s="209" t="s">
        <v>446</v>
      </c>
      <c r="D3340" s="209" t="s">
        <v>606</v>
      </c>
    </row>
    <row r="3341" spans="1:4">
      <c r="A3341" s="209" t="s">
        <v>5305</v>
      </c>
      <c r="B3341" s="209">
        <v>522281</v>
      </c>
      <c r="C3341" s="209" t="s">
        <v>446</v>
      </c>
      <c r="D3341" s="209" t="s">
        <v>744</v>
      </c>
    </row>
    <row r="3342" spans="1:4">
      <c r="A3342" s="209" t="s">
        <v>5306</v>
      </c>
      <c r="B3342" s="209">
        <v>500357</v>
      </c>
      <c r="C3342" s="209" t="s">
        <v>446</v>
      </c>
      <c r="D3342" s="209" t="s">
        <v>440</v>
      </c>
    </row>
    <row r="3343" spans="1:4">
      <c r="A3343" s="209" t="s">
        <v>5307</v>
      </c>
      <c r="B3343" s="209">
        <v>500358</v>
      </c>
      <c r="C3343" s="209" t="s">
        <v>446</v>
      </c>
      <c r="D3343" s="209" t="s">
        <v>463</v>
      </c>
    </row>
    <row r="3344" spans="1:4">
      <c r="A3344" s="209" t="s">
        <v>5308</v>
      </c>
      <c r="B3344" s="209">
        <v>524037</v>
      </c>
      <c r="C3344" s="209" t="s">
        <v>446</v>
      </c>
      <c r="D3344" s="209" t="s">
        <v>954</v>
      </c>
    </row>
    <row r="3345" spans="1:4">
      <c r="A3345" s="209" t="s">
        <v>5309</v>
      </c>
      <c r="B3345" s="209">
        <v>502587</v>
      </c>
      <c r="C3345" s="209" t="s">
        <v>446</v>
      </c>
      <c r="D3345" s="209" t="s">
        <v>440</v>
      </c>
    </row>
    <row r="3346" spans="1:4">
      <c r="A3346" s="209" t="s">
        <v>5310</v>
      </c>
      <c r="B3346" s="209">
        <v>539309</v>
      </c>
      <c r="C3346" s="209" t="s">
        <v>5311</v>
      </c>
      <c r="D3346" s="209" t="s">
        <v>769</v>
      </c>
    </row>
    <row r="3347" spans="1:4">
      <c r="A3347" s="209" t="s">
        <v>5312</v>
      </c>
      <c r="B3347" s="209">
        <v>523289</v>
      </c>
      <c r="C3347" s="209" t="s">
        <v>446</v>
      </c>
      <c r="D3347" s="209" t="s">
        <v>468</v>
      </c>
    </row>
    <row r="3348" spans="1:4">
      <c r="A3348" s="209" t="s">
        <v>5313</v>
      </c>
      <c r="B3348" s="209">
        <v>515127</v>
      </c>
      <c r="C3348" s="209" t="s">
        <v>446</v>
      </c>
      <c r="D3348" s="209" t="s">
        <v>468</v>
      </c>
    </row>
    <row r="3349" spans="1:4">
      <c r="A3349" s="209" t="s">
        <v>5314</v>
      </c>
      <c r="B3349" s="209">
        <v>538540</v>
      </c>
      <c r="C3349" s="209" t="s">
        <v>446</v>
      </c>
      <c r="D3349" s="209" t="s">
        <v>463</v>
      </c>
    </row>
    <row r="3350" spans="1:4">
      <c r="A3350" s="209" t="s">
        <v>5315</v>
      </c>
      <c r="B3350" s="209">
        <v>532369</v>
      </c>
      <c r="C3350" s="209" t="s">
        <v>5316</v>
      </c>
      <c r="D3350" s="209" t="s">
        <v>974</v>
      </c>
    </row>
    <row r="3351" spans="1:4">
      <c r="A3351" s="209" t="s">
        <v>5317</v>
      </c>
      <c r="B3351" s="209">
        <v>532370</v>
      </c>
      <c r="C3351" s="209" t="s">
        <v>5318</v>
      </c>
      <c r="D3351" s="209" t="s">
        <v>432</v>
      </c>
    </row>
    <row r="3352" spans="1:4">
      <c r="A3352" s="209" t="s">
        <v>5319</v>
      </c>
      <c r="B3352" s="209">
        <v>514223</v>
      </c>
      <c r="C3352" s="209" t="s">
        <v>5320</v>
      </c>
      <c r="D3352" s="209" t="s">
        <v>468</v>
      </c>
    </row>
    <row r="3353" spans="1:4">
      <c r="A3353" s="209" t="s">
        <v>5321</v>
      </c>
      <c r="B3353" s="209">
        <v>530951</v>
      </c>
      <c r="C3353" s="209" t="s">
        <v>446</v>
      </c>
      <c r="D3353" s="209" t="s">
        <v>539</v>
      </c>
    </row>
    <row r="3354" spans="1:4">
      <c r="A3354" s="209" t="s">
        <v>5322</v>
      </c>
      <c r="B3354" s="209">
        <v>532527</v>
      </c>
      <c r="C3354" s="209" t="s">
        <v>5323</v>
      </c>
      <c r="D3354" s="209" t="s">
        <v>1365</v>
      </c>
    </row>
    <row r="3355" spans="1:4">
      <c r="A3355" s="209" t="s">
        <v>5324</v>
      </c>
      <c r="B3355" s="209">
        <v>533262</v>
      </c>
      <c r="C3355" s="209" t="s">
        <v>5325</v>
      </c>
      <c r="D3355" s="209" t="s">
        <v>844</v>
      </c>
    </row>
    <row r="3356" spans="1:4">
      <c r="A3356" s="209" t="s">
        <v>5326</v>
      </c>
      <c r="B3356" s="209">
        <v>532690</v>
      </c>
      <c r="C3356" s="209" t="s">
        <v>5327</v>
      </c>
      <c r="D3356" s="209" t="s">
        <v>478</v>
      </c>
    </row>
    <row r="3357" spans="1:4">
      <c r="A3357" s="209" t="s">
        <v>5328</v>
      </c>
      <c r="B3357" s="209">
        <v>530925</v>
      </c>
      <c r="C3357" s="209" t="s">
        <v>446</v>
      </c>
      <c r="D3357" s="209" t="s">
        <v>463</v>
      </c>
    </row>
    <row r="3358" spans="1:4">
      <c r="A3358" s="209" t="s">
        <v>5329</v>
      </c>
      <c r="B3358" s="209">
        <v>507490</v>
      </c>
      <c r="C3358" s="209" t="s">
        <v>5330</v>
      </c>
      <c r="D3358" s="209" t="s">
        <v>1144</v>
      </c>
    </row>
    <row r="3359" spans="1:4">
      <c r="A3359" s="209" t="s">
        <v>5331</v>
      </c>
      <c r="B3359" s="209">
        <v>531228</v>
      </c>
      <c r="C3359" s="209" t="s">
        <v>446</v>
      </c>
      <c r="D3359" s="209" t="s">
        <v>463</v>
      </c>
    </row>
    <row r="3360" spans="1:4">
      <c r="A3360" s="209" t="s">
        <v>5332</v>
      </c>
      <c r="B3360" s="209">
        <v>532987</v>
      </c>
      <c r="C3360" s="209" t="s">
        <v>5333</v>
      </c>
      <c r="D3360" s="209" t="s">
        <v>801</v>
      </c>
    </row>
    <row r="3361" spans="1:4">
      <c r="A3361" s="209" t="s">
        <v>5334</v>
      </c>
      <c r="B3361" s="209">
        <v>532988</v>
      </c>
      <c r="C3361" s="209" t="s">
        <v>5335</v>
      </c>
      <c r="D3361" s="209" t="s">
        <v>801</v>
      </c>
    </row>
    <row r="3362" spans="1:4">
      <c r="A3362" s="209" t="s">
        <v>5336</v>
      </c>
      <c r="B3362" s="209">
        <v>505800</v>
      </c>
      <c r="C3362" s="209" t="s">
        <v>5337</v>
      </c>
      <c r="D3362" s="209" t="s">
        <v>801</v>
      </c>
    </row>
    <row r="3363" spans="1:4">
      <c r="A3363" s="209" t="s">
        <v>5338</v>
      </c>
      <c r="B3363" s="209">
        <v>532661</v>
      </c>
      <c r="C3363" s="209" t="s">
        <v>5339</v>
      </c>
      <c r="D3363" s="209" t="s">
        <v>801</v>
      </c>
    </row>
    <row r="3364" spans="1:4">
      <c r="A3364" s="209" t="s">
        <v>5340</v>
      </c>
      <c r="B3364" s="209">
        <v>541945</v>
      </c>
      <c r="C3364" s="209" t="s">
        <v>446</v>
      </c>
      <c r="D3364" s="209" t="s">
        <v>844</v>
      </c>
    </row>
    <row r="3365" spans="1:4">
      <c r="A3365" s="209" t="s">
        <v>5341</v>
      </c>
      <c r="B3365" s="209">
        <v>531583</v>
      </c>
      <c r="C3365" s="209" t="s">
        <v>446</v>
      </c>
      <c r="D3365" s="209" t="s">
        <v>463</v>
      </c>
    </row>
    <row r="3366" spans="1:4">
      <c r="A3366" s="209" t="s">
        <v>5342</v>
      </c>
      <c r="B3366" s="209">
        <v>500360</v>
      </c>
      <c r="C3366" s="209" t="s">
        <v>446</v>
      </c>
      <c r="D3366" s="209" t="s">
        <v>454</v>
      </c>
    </row>
    <row r="3367" spans="1:4">
      <c r="A3367" s="209" t="s">
        <v>5343</v>
      </c>
      <c r="B3367" s="209">
        <v>501351</v>
      </c>
      <c r="C3367" s="209" t="s">
        <v>446</v>
      </c>
      <c r="D3367" s="209" t="s">
        <v>867</v>
      </c>
    </row>
    <row r="3368" spans="1:4">
      <c r="A3368" s="209" t="s">
        <v>5344</v>
      </c>
      <c r="B3368" s="209">
        <v>507966</v>
      </c>
      <c r="C3368" s="209" t="s">
        <v>446</v>
      </c>
      <c r="D3368" s="209" t="s">
        <v>647</v>
      </c>
    </row>
    <row r="3369" spans="1:4">
      <c r="A3369" s="209" t="s">
        <v>5345</v>
      </c>
      <c r="B3369" s="209">
        <v>522207</v>
      </c>
      <c r="C3369" s="209" t="s">
        <v>446</v>
      </c>
      <c r="D3369" s="209" t="s">
        <v>801</v>
      </c>
    </row>
    <row r="3370" spans="1:4">
      <c r="A3370" s="209" t="s">
        <v>5346</v>
      </c>
      <c r="B3370" s="209">
        <v>522207</v>
      </c>
      <c r="C3370" s="209" t="s">
        <v>446</v>
      </c>
      <c r="D3370" s="209" t="s">
        <v>801</v>
      </c>
    </row>
    <row r="3371" spans="1:4">
      <c r="A3371" s="209" t="s">
        <v>5347</v>
      </c>
      <c r="B3371" s="209">
        <v>524230</v>
      </c>
      <c r="C3371" s="209" t="s">
        <v>5348</v>
      </c>
      <c r="D3371" s="209" t="s">
        <v>954</v>
      </c>
    </row>
    <row r="3372" spans="1:4">
      <c r="A3372" s="209" t="s">
        <v>5349</v>
      </c>
      <c r="B3372" s="209">
        <v>531233</v>
      </c>
      <c r="C3372" s="209" t="s">
        <v>446</v>
      </c>
      <c r="D3372" s="209" t="s">
        <v>631</v>
      </c>
    </row>
    <row r="3373" spans="1:4">
      <c r="A3373" s="209" t="s">
        <v>5350</v>
      </c>
      <c r="B3373" s="209">
        <v>507649</v>
      </c>
      <c r="C3373" s="209" t="s">
        <v>446</v>
      </c>
      <c r="D3373" s="209" t="s">
        <v>695</v>
      </c>
    </row>
    <row r="3374" spans="1:4">
      <c r="A3374" s="209" t="s">
        <v>5351</v>
      </c>
      <c r="B3374" s="209">
        <v>532918</v>
      </c>
      <c r="C3374" s="209" t="s">
        <v>446</v>
      </c>
      <c r="D3374" s="209" t="s">
        <v>769</v>
      </c>
    </row>
    <row r="3375" spans="1:4">
      <c r="A3375" s="209" t="s">
        <v>5352</v>
      </c>
      <c r="B3375" s="209">
        <v>524610</v>
      </c>
      <c r="C3375" s="209" t="s">
        <v>446</v>
      </c>
      <c r="D3375" s="209" t="s">
        <v>606</v>
      </c>
    </row>
    <row r="3376" spans="1:4">
      <c r="A3376" s="209" t="s">
        <v>5353</v>
      </c>
      <c r="B3376" s="209">
        <v>540796</v>
      </c>
      <c r="C3376" s="209" t="s">
        <v>446</v>
      </c>
      <c r="D3376" s="209" t="s">
        <v>532</v>
      </c>
    </row>
    <row r="3377" spans="1:4">
      <c r="A3377" s="209" t="s">
        <v>5354</v>
      </c>
      <c r="B3377" s="209">
        <v>520111</v>
      </c>
      <c r="C3377" s="209" t="s">
        <v>5355</v>
      </c>
      <c r="D3377" s="209" t="s">
        <v>844</v>
      </c>
    </row>
    <row r="3378" spans="1:4">
      <c r="A3378" s="209" t="s">
        <v>5356</v>
      </c>
      <c r="B3378" s="209">
        <v>534597</v>
      </c>
      <c r="C3378" s="209" t="s">
        <v>5357</v>
      </c>
      <c r="D3378" s="209" t="s">
        <v>585</v>
      </c>
    </row>
    <row r="3379" spans="1:4">
      <c r="A3379" s="209" t="s">
        <v>5358</v>
      </c>
      <c r="B3379" s="209">
        <v>533122</v>
      </c>
      <c r="C3379" s="209" t="s">
        <v>5359</v>
      </c>
      <c r="D3379" s="209" t="s">
        <v>585</v>
      </c>
    </row>
    <row r="3380" spans="1:4">
      <c r="A3380" s="209" t="s">
        <v>5360</v>
      </c>
      <c r="B3380" s="209">
        <v>537840</v>
      </c>
      <c r="C3380" s="209" t="s">
        <v>446</v>
      </c>
      <c r="D3380" s="209" t="s">
        <v>844</v>
      </c>
    </row>
    <row r="3381" spans="1:4">
      <c r="A3381" s="209" t="s">
        <v>5361</v>
      </c>
      <c r="B3381" s="209">
        <v>507300</v>
      </c>
      <c r="C3381" s="209" t="s">
        <v>446</v>
      </c>
      <c r="D3381" s="209" t="s">
        <v>1144</v>
      </c>
    </row>
    <row r="3382" spans="1:4">
      <c r="A3382" s="209" t="s">
        <v>5362</v>
      </c>
      <c r="B3382" s="209">
        <v>533294</v>
      </c>
      <c r="C3382" s="209" t="s">
        <v>5363</v>
      </c>
      <c r="D3382" s="209" t="s">
        <v>1077</v>
      </c>
    </row>
    <row r="3383" spans="1:4">
      <c r="A3383" s="209" t="s">
        <v>5364</v>
      </c>
      <c r="B3383" s="209">
        <v>526095</v>
      </c>
      <c r="C3383" s="209" t="s">
        <v>446</v>
      </c>
      <c r="D3383" s="209" t="s">
        <v>974</v>
      </c>
    </row>
    <row r="3384" spans="1:4">
      <c r="A3384" s="209" t="s">
        <v>5365</v>
      </c>
      <c r="B3384" s="209">
        <v>504341</v>
      </c>
      <c r="C3384" s="209" t="s">
        <v>446</v>
      </c>
      <c r="D3384" s="209" t="s">
        <v>429</v>
      </c>
    </row>
    <row r="3385" spans="1:4">
      <c r="A3385" s="209" t="s">
        <v>5366</v>
      </c>
      <c r="B3385" s="209">
        <v>541634</v>
      </c>
      <c r="C3385" s="209" t="s">
        <v>446</v>
      </c>
      <c r="D3385" s="209" t="s">
        <v>974</v>
      </c>
    </row>
    <row r="3386" spans="1:4">
      <c r="A3386" s="209" t="s">
        <v>5367</v>
      </c>
      <c r="B3386" s="209">
        <v>531207</v>
      </c>
      <c r="C3386" s="209" t="s">
        <v>446</v>
      </c>
      <c r="D3386" s="209" t="s">
        <v>484</v>
      </c>
    </row>
    <row r="3387" spans="1:4">
      <c r="A3387" s="209" t="s">
        <v>5368</v>
      </c>
      <c r="B3387" s="209">
        <v>500330</v>
      </c>
      <c r="C3387" s="209" t="s">
        <v>5369</v>
      </c>
      <c r="D3387" s="209" t="s">
        <v>461</v>
      </c>
    </row>
    <row r="3388" spans="1:4">
      <c r="A3388" s="209" t="s">
        <v>5370</v>
      </c>
      <c r="B3388" s="209">
        <v>540065</v>
      </c>
      <c r="C3388" s="209" t="s">
        <v>5371</v>
      </c>
      <c r="D3388" s="209" t="s">
        <v>764</v>
      </c>
    </row>
    <row r="3389" spans="1:4">
      <c r="A3389" s="209" t="s">
        <v>5372</v>
      </c>
      <c r="B3389" s="209">
        <v>531825</v>
      </c>
      <c r="C3389" s="209" t="s">
        <v>446</v>
      </c>
      <c r="D3389" s="209" t="s">
        <v>432</v>
      </c>
    </row>
    <row r="3390" spans="1:4">
      <c r="A3390" s="209" t="s">
        <v>5373</v>
      </c>
      <c r="B3390" s="209">
        <v>537254</v>
      </c>
      <c r="C3390" s="209" t="s">
        <v>446</v>
      </c>
      <c r="D3390" s="209" t="s">
        <v>468</v>
      </c>
    </row>
    <row r="3391" spans="1:4">
      <c r="A3391" s="209" t="s">
        <v>5374</v>
      </c>
      <c r="B3391" s="209">
        <v>534708</v>
      </c>
      <c r="C3391" s="209" t="s">
        <v>446</v>
      </c>
      <c r="D3391" s="209" t="s">
        <v>615</v>
      </c>
    </row>
    <row r="3392" spans="1:4">
      <c r="A3392" s="209" t="s">
        <v>5375</v>
      </c>
      <c r="B3392" s="209">
        <v>533608</v>
      </c>
      <c r="C3392" s="209" t="s">
        <v>446</v>
      </c>
      <c r="D3392" s="209" t="s">
        <v>566</v>
      </c>
    </row>
    <row r="3393" spans="1:4">
      <c r="A3393" s="209" t="s">
        <v>5376</v>
      </c>
      <c r="B3393" s="209">
        <v>533285</v>
      </c>
      <c r="C3393" s="209" t="s">
        <v>446</v>
      </c>
      <c r="D3393" s="209" t="s">
        <v>532</v>
      </c>
    </row>
    <row r="3394" spans="1:4">
      <c r="A3394" s="209" t="s">
        <v>5377</v>
      </c>
      <c r="B3394" s="209">
        <v>539691</v>
      </c>
      <c r="C3394" s="209" t="s">
        <v>446</v>
      </c>
      <c r="D3394" s="209" t="s">
        <v>468</v>
      </c>
    </row>
    <row r="3395" spans="1:4">
      <c r="A3395" s="209" t="s">
        <v>5378</v>
      </c>
      <c r="B3395" s="209">
        <v>530053</v>
      </c>
      <c r="C3395" s="209" t="s">
        <v>446</v>
      </c>
      <c r="D3395" s="209" t="s">
        <v>532</v>
      </c>
    </row>
    <row r="3396" spans="1:4">
      <c r="A3396" s="209" t="s">
        <v>5379</v>
      </c>
      <c r="B3396" s="209">
        <v>513558</v>
      </c>
      <c r="C3396" s="209" t="s">
        <v>446</v>
      </c>
      <c r="D3396" s="209" t="s">
        <v>478</v>
      </c>
    </row>
    <row r="3397" spans="1:4">
      <c r="A3397" s="209" t="s">
        <v>5380</v>
      </c>
      <c r="B3397" s="209">
        <v>538611</v>
      </c>
      <c r="C3397" s="209" t="s">
        <v>446</v>
      </c>
      <c r="D3397" s="209" t="s">
        <v>429</v>
      </c>
    </row>
    <row r="3398" spans="1:4">
      <c r="A3398" s="209" t="s">
        <v>5381</v>
      </c>
      <c r="B3398" s="209">
        <v>532955</v>
      </c>
      <c r="C3398" s="209" t="s">
        <v>5382</v>
      </c>
      <c r="D3398" s="209" t="s">
        <v>463</v>
      </c>
    </row>
    <row r="3399" spans="1:4">
      <c r="A3399" s="209" t="s">
        <v>5383</v>
      </c>
      <c r="B3399" s="209">
        <v>523650</v>
      </c>
      <c r="C3399" s="209" t="s">
        <v>446</v>
      </c>
      <c r="D3399" s="209" t="s">
        <v>454</v>
      </c>
    </row>
    <row r="3400" spans="1:4">
      <c r="A3400" s="209" t="s">
        <v>5384</v>
      </c>
      <c r="B3400" s="209">
        <v>532805</v>
      </c>
      <c r="C3400" s="209" t="s">
        <v>5385</v>
      </c>
      <c r="D3400" s="209" t="s">
        <v>468</v>
      </c>
    </row>
    <row r="3401" spans="1:4">
      <c r="A3401" s="209" t="s">
        <v>5386</v>
      </c>
      <c r="B3401" s="209">
        <v>532805</v>
      </c>
      <c r="C3401" s="209" t="s">
        <v>5385</v>
      </c>
      <c r="D3401" s="209" t="s">
        <v>468</v>
      </c>
    </row>
    <row r="3402" spans="1:4">
      <c r="A3402" s="209" t="s">
        <v>5387</v>
      </c>
      <c r="B3402" s="209">
        <v>532884</v>
      </c>
      <c r="C3402" s="209" t="s">
        <v>5388</v>
      </c>
      <c r="D3402" s="209" t="s">
        <v>1481</v>
      </c>
    </row>
    <row r="3403" spans="1:4">
      <c r="A3403" s="209" t="s">
        <v>5389</v>
      </c>
      <c r="B3403" s="209">
        <v>530815</v>
      </c>
      <c r="C3403" s="209" t="s">
        <v>446</v>
      </c>
      <c r="D3403" s="209" t="s">
        <v>494</v>
      </c>
    </row>
    <row r="3404" spans="1:4">
      <c r="A3404" s="209" t="s">
        <v>5390</v>
      </c>
      <c r="B3404" s="209">
        <v>531033</v>
      </c>
      <c r="C3404" s="209" t="s">
        <v>446</v>
      </c>
      <c r="D3404" s="209" t="s">
        <v>463</v>
      </c>
    </row>
    <row r="3405" spans="1:4">
      <c r="A3405" s="209" t="s">
        <v>5391</v>
      </c>
      <c r="B3405" s="209">
        <v>530807</v>
      </c>
      <c r="C3405" s="209" t="s">
        <v>446</v>
      </c>
      <c r="D3405" s="209" t="s">
        <v>532</v>
      </c>
    </row>
    <row r="3406" spans="1:4">
      <c r="A3406" s="209" t="s">
        <v>5392</v>
      </c>
      <c r="B3406" s="209">
        <v>515018</v>
      </c>
      <c r="C3406" s="209" t="s">
        <v>5393</v>
      </c>
      <c r="D3406" s="209" t="s">
        <v>723</v>
      </c>
    </row>
    <row r="3407" spans="1:4">
      <c r="A3407" s="209" t="s">
        <v>5394</v>
      </c>
      <c r="B3407" s="209">
        <v>540175</v>
      </c>
      <c r="C3407" s="209" t="s">
        <v>446</v>
      </c>
      <c r="D3407" s="209" t="s">
        <v>429</v>
      </c>
    </row>
    <row r="3408" spans="1:4">
      <c r="A3408" s="209" t="s">
        <v>5395</v>
      </c>
      <c r="B3408" s="209">
        <v>511585</v>
      </c>
      <c r="C3408" s="209" t="s">
        <v>446</v>
      </c>
      <c r="D3408" s="209" t="s">
        <v>463</v>
      </c>
    </row>
    <row r="3409" spans="1:4">
      <c r="A3409" s="209" t="s">
        <v>5396</v>
      </c>
      <c r="B3409" s="209">
        <v>512624</v>
      </c>
      <c r="C3409" s="209" t="s">
        <v>446</v>
      </c>
      <c r="D3409" s="209" t="s">
        <v>468</v>
      </c>
    </row>
    <row r="3410" spans="1:4">
      <c r="A3410" s="209" t="s">
        <v>5397</v>
      </c>
      <c r="B3410" s="209">
        <v>505817</v>
      </c>
      <c r="C3410" s="209" t="s">
        <v>446</v>
      </c>
      <c r="D3410" s="209" t="s">
        <v>801</v>
      </c>
    </row>
    <row r="3411" spans="1:4">
      <c r="A3411" s="209" t="s">
        <v>5398</v>
      </c>
      <c r="B3411" s="209">
        <v>505817</v>
      </c>
      <c r="C3411" s="209" t="s">
        <v>446</v>
      </c>
      <c r="D3411" s="209" t="s">
        <v>801</v>
      </c>
    </row>
    <row r="3412" spans="1:4">
      <c r="A3412" s="209" t="s">
        <v>5399</v>
      </c>
      <c r="B3412" s="209">
        <v>526075</v>
      </c>
      <c r="C3412" s="209" t="s">
        <v>446</v>
      </c>
      <c r="D3412" s="209" t="s">
        <v>484</v>
      </c>
    </row>
    <row r="3413" spans="1:4">
      <c r="A3413" s="209" t="s">
        <v>5400</v>
      </c>
      <c r="B3413" s="209">
        <v>530517</v>
      </c>
      <c r="C3413" s="209" t="s">
        <v>5401</v>
      </c>
      <c r="D3413" s="209" t="s">
        <v>872</v>
      </c>
    </row>
    <row r="3414" spans="1:4">
      <c r="A3414" s="209" t="s">
        <v>5402</v>
      </c>
      <c r="B3414" s="209" t="s">
        <v>446</v>
      </c>
      <c r="C3414" s="209" t="s">
        <v>5403</v>
      </c>
      <c r="D3414" s="209" t="s">
        <v>457</v>
      </c>
    </row>
    <row r="3415" spans="1:4">
      <c r="A3415" s="209" t="s">
        <v>5404</v>
      </c>
      <c r="B3415" s="209">
        <v>532124</v>
      </c>
      <c r="C3415" s="209" t="s">
        <v>446</v>
      </c>
      <c r="D3415" s="209" t="s">
        <v>647</v>
      </c>
    </row>
    <row r="3416" spans="1:4">
      <c r="A3416" s="209" t="s">
        <v>5405</v>
      </c>
      <c r="B3416" s="209">
        <v>532124</v>
      </c>
      <c r="C3416" s="209" t="s">
        <v>446</v>
      </c>
      <c r="D3416" s="209" t="s">
        <v>647</v>
      </c>
    </row>
    <row r="3417" spans="1:4">
      <c r="A3417" s="209" t="s">
        <v>5406</v>
      </c>
      <c r="B3417" s="209">
        <v>500111</v>
      </c>
      <c r="C3417" s="209" t="s">
        <v>5407</v>
      </c>
      <c r="D3417" s="209" t="s">
        <v>463</v>
      </c>
    </row>
    <row r="3418" spans="1:4">
      <c r="A3418" s="209" t="s">
        <v>5408</v>
      </c>
      <c r="B3418" s="209">
        <v>503162</v>
      </c>
      <c r="C3418" s="209" t="s">
        <v>446</v>
      </c>
      <c r="D3418" s="209" t="s">
        <v>461</v>
      </c>
    </row>
    <row r="3419" spans="1:4">
      <c r="A3419" s="209" t="s">
        <v>5409</v>
      </c>
      <c r="B3419" s="209">
        <v>532712</v>
      </c>
      <c r="C3419" s="209" t="s">
        <v>5410</v>
      </c>
      <c r="D3419" s="209" t="s">
        <v>1389</v>
      </c>
    </row>
    <row r="3420" spans="1:4">
      <c r="A3420" s="209" t="s">
        <v>5411</v>
      </c>
      <c r="B3420" s="209">
        <v>590106</v>
      </c>
      <c r="C3420" s="209" t="s">
        <v>5412</v>
      </c>
      <c r="D3420" s="209" t="s">
        <v>429</v>
      </c>
    </row>
    <row r="3421" spans="1:4">
      <c r="A3421" s="209" t="s">
        <v>5413</v>
      </c>
      <c r="B3421" s="209">
        <v>590095</v>
      </c>
      <c r="C3421" s="209" t="s">
        <v>5414</v>
      </c>
      <c r="D3421" s="209" t="s">
        <v>429</v>
      </c>
    </row>
    <row r="3422" spans="1:4">
      <c r="A3422" s="209" t="s">
        <v>5415</v>
      </c>
      <c r="B3422" s="209">
        <v>590113</v>
      </c>
      <c r="C3422" s="209" t="s">
        <v>5416</v>
      </c>
      <c r="D3422" s="209" t="s">
        <v>429</v>
      </c>
    </row>
    <row r="3423" spans="1:4">
      <c r="A3423" s="209" t="s">
        <v>5417</v>
      </c>
      <c r="B3423" s="209">
        <v>590104</v>
      </c>
      <c r="C3423" s="209" t="s">
        <v>5418</v>
      </c>
      <c r="D3423" s="209" t="s">
        <v>429</v>
      </c>
    </row>
    <row r="3424" spans="1:4">
      <c r="A3424" s="209" t="s">
        <v>5419</v>
      </c>
      <c r="B3424" s="209">
        <v>590103</v>
      </c>
      <c r="C3424" s="209" t="s">
        <v>5420</v>
      </c>
      <c r="D3424" s="209" t="s">
        <v>429</v>
      </c>
    </row>
    <row r="3425" spans="1:4">
      <c r="A3425" s="209" t="s">
        <v>5421</v>
      </c>
      <c r="B3425" s="209">
        <v>590108</v>
      </c>
      <c r="C3425" s="209" t="s">
        <v>5422</v>
      </c>
      <c r="D3425" s="209" t="s">
        <v>429</v>
      </c>
    </row>
    <row r="3426" spans="1:4">
      <c r="A3426" s="209" t="s">
        <v>5423</v>
      </c>
      <c r="B3426" s="209">
        <v>590109</v>
      </c>
      <c r="C3426" s="209" t="s">
        <v>5424</v>
      </c>
      <c r="D3426" s="209" t="s">
        <v>429</v>
      </c>
    </row>
    <row r="3427" spans="1:4">
      <c r="A3427" s="209" t="s">
        <v>5425</v>
      </c>
      <c r="B3427" s="209">
        <v>540709</v>
      </c>
      <c r="C3427" s="209" t="s">
        <v>5426</v>
      </c>
      <c r="D3427" s="209" t="s">
        <v>504</v>
      </c>
    </row>
    <row r="3428" spans="1:4">
      <c r="A3428" s="209" t="s">
        <v>5427</v>
      </c>
      <c r="B3428" s="209">
        <v>523445</v>
      </c>
      <c r="C3428" s="209" t="s">
        <v>5428</v>
      </c>
      <c r="D3428" s="209" t="s">
        <v>844</v>
      </c>
    </row>
    <row r="3429" spans="1:4">
      <c r="A3429" s="209" t="s">
        <v>5429</v>
      </c>
      <c r="B3429" s="209">
        <v>500325</v>
      </c>
      <c r="C3429" s="209" t="s">
        <v>5430</v>
      </c>
      <c r="D3429" s="209" t="s">
        <v>577</v>
      </c>
    </row>
    <row r="3430" spans="1:4">
      <c r="A3430" s="209" t="s">
        <v>5431</v>
      </c>
      <c r="B3430" s="209">
        <v>500390</v>
      </c>
      <c r="C3430" s="209" t="s">
        <v>5432</v>
      </c>
      <c r="D3430" s="209" t="s">
        <v>585</v>
      </c>
    </row>
    <row r="3431" spans="1:4">
      <c r="A3431" s="209" t="s">
        <v>5433</v>
      </c>
      <c r="B3431" s="209">
        <v>533107</v>
      </c>
      <c r="C3431" s="209" t="s">
        <v>5434</v>
      </c>
      <c r="D3431" s="209" t="s">
        <v>919</v>
      </c>
    </row>
    <row r="3432" spans="1:4">
      <c r="A3432" s="209" t="s">
        <v>5435</v>
      </c>
      <c r="B3432" s="209">
        <v>540767</v>
      </c>
      <c r="C3432" s="209" t="s">
        <v>5436</v>
      </c>
      <c r="D3432" s="209" t="s">
        <v>2850</v>
      </c>
    </row>
    <row r="3433" spans="1:4">
      <c r="A3433" s="209" t="s">
        <v>5437</v>
      </c>
      <c r="B3433" s="209">
        <v>532939</v>
      </c>
      <c r="C3433" s="209" t="s">
        <v>5438</v>
      </c>
      <c r="D3433" s="209" t="s">
        <v>585</v>
      </c>
    </row>
    <row r="3434" spans="1:4">
      <c r="A3434" s="209" t="s">
        <v>5439</v>
      </c>
      <c r="B3434" s="209">
        <v>511712</v>
      </c>
      <c r="C3434" s="209" t="s">
        <v>446</v>
      </c>
      <c r="D3434" s="209" t="s">
        <v>429</v>
      </c>
    </row>
    <row r="3435" spans="1:4">
      <c r="A3435" s="209" t="s">
        <v>5440</v>
      </c>
      <c r="B3435" s="209">
        <v>539760</v>
      </c>
      <c r="C3435" s="209" t="s">
        <v>446</v>
      </c>
      <c r="D3435" s="209" t="s">
        <v>744</v>
      </c>
    </row>
    <row r="3436" spans="1:4">
      <c r="A3436" s="209" t="s">
        <v>5441</v>
      </c>
      <c r="B3436" s="209">
        <v>532915</v>
      </c>
      <c r="C3436" s="209" t="s">
        <v>5442</v>
      </c>
      <c r="D3436" s="209" t="s">
        <v>429</v>
      </c>
    </row>
    <row r="3437" spans="1:4">
      <c r="A3437" s="209" t="s">
        <v>5443</v>
      </c>
      <c r="B3437" s="209">
        <v>540426</v>
      </c>
      <c r="C3437" s="209" t="s">
        <v>446</v>
      </c>
      <c r="D3437" s="209" t="s">
        <v>532</v>
      </c>
    </row>
    <row r="3438" spans="1:4">
      <c r="A3438" s="209" t="s">
        <v>5444</v>
      </c>
      <c r="B3438" s="209">
        <v>513043</v>
      </c>
      <c r="C3438" s="209" t="s">
        <v>446</v>
      </c>
      <c r="D3438" s="209" t="s">
        <v>769</v>
      </c>
    </row>
    <row r="3439" spans="1:4">
      <c r="A3439" s="209" t="s">
        <v>5445</v>
      </c>
      <c r="B3439" s="209">
        <v>512487</v>
      </c>
      <c r="C3439" s="209" t="s">
        <v>446</v>
      </c>
      <c r="D3439" s="209" t="s">
        <v>468</v>
      </c>
    </row>
    <row r="3440" spans="1:4">
      <c r="A3440" s="209" t="s">
        <v>5446</v>
      </c>
      <c r="B3440" s="209">
        <v>505658</v>
      </c>
      <c r="C3440" s="209" t="s">
        <v>446</v>
      </c>
      <c r="D3440" s="209" t="s">
        <v>454</v>
      </c>
    </row>
    <row r="3441" spans="1:4">
      <c r="A3441" s="209" t="s">
        <v>5447</v>
      </c>
      <c r="B3441" s="209">
        <v>504360</v>
      </c>
      <c r="C3441" s="209" t="s">
        <v>446</v>
      </c>
      <c r="D3441" s="209" t="s">
        <v>468</v>
      </c>
    </row>
    <row r="3442" spans="1:4">
      <c r="A3442" s="209" t="s">
        <v>5448</v>
      </c>
      <c r="B3442" s="209">
        <v>511149</v>
      </c>
      <c r="C3442" s="209" t="s">
        <v>446</v>
      </c>
      <c r="D3442" s="209" t="s">
        <v>867</v>
      </c>
    </row>
    <row r="3443" spans="1:4">
      <c r="A3443" s="209" t="s">
        <v>5449</v>
      </c>
      <c r="B3443" s="209">
        <v>530919</v>
      </c>
      <c r="C3443" s="209" t="s">
        <v>5450</v>
      </c>
      <c r="D3443" s="209" t="s">
        <v>3784</v>
      </c>
    </row>
    <row r="3444" spans="1:4">
      <c r="A3444" s="209" t="s">
        <v>5451</v>
      </c>
      <c r="B3444" s="209" t="s">
        <v>446</v>
      </c>
      <c r="C3444" s="209" t="s">
        <v>5452</v>
      </c>
      <c r="D3444" s="209" t="s">
        <v>3784</v>
      </c>
    </row>
    <row r="3445" spans="1:4">
      <c r="A3445" s="209" t="s">
        <v>5453</v>
      </c>
      <c r="B3445" s="209">
        <v>532923</v>
      </c>
      <c r="C3445" s="209" t="s">
        <v>5454</v>
      </c>
      <c r="D3445" s="209" t="s">
        <v>560</v>
      </c>
    </row>
    <row r="3446" spans="1:4">
      <c r="A3446" s="209" t="s">
        <v>5455</v>
      </c>
      <c r="B3446" s="209">
        <v>535322</v>
      </c>
      <c r="C3446" s="209" t="s">
        <v>5456</v>
      </c>
      <c r="D3446" s="209" t="s">
        <v>504</v>
      </c>
    </row>
    <row r="3447" spans="1:4">
      <c r="A3447" s="209" t="s">
        <v>5457</v>
      </c>
      <c r="B3447" s="209">
        <v>532687</v>
      </c>
      <c r="C3447" s="209" t="s">
        <v>5458</v>
      </c>
      <c r="D3447" s="209" t="s">
        <v>2437</v>
      </c>
    </row>
    <row r="3448" spans="1:4">
      <c r="A3448" s="209" t="s">
        <v>5459</v>
      </c>
      <c r="B3448" s="209">
        <v>532687</v>
      </c>
      <c r="C3448" s="209" t="s">
        <v>5458</v>
      </c>
      <c r="D3448" s="209" t="s">
        <v>2437</v>
      </c>
    </row>
    <row r="3449" spans="1:4">
      <c r="A3449" s="209" t="s">
        <v>5460</v>
      </c>
      <c r="B3449" s="209">
        <v>524218</v>
      </c>
      <c r="C3449" s="209" t="s">
        <v>446</v>
      </c>
      <c r="D3449" s="209" t="s">
        <v>484</v>
      </c>
    </row>
    <row r="3450" spans="1:4">
      <c r="A3450" s="209" t="s">
        <v>5461</v>
      </c>
      <c r="B3450" s="209">
        <v>505509</v>
      </c>
      <c r="C3450" s="209" t="s">
        <v>5462</v>
      </c>
      <c r="D3450" s="209" t="s">
        <v>566</v>
      </c>
    </row>
    <row r="3451" spans="1:4">
      <c r="A3451" s="209" t="s">
        <v>5463</v>
      </c>
      <c r="B3451" s="209">
        <v>515085</v>
      </c>
      <c r="C3451" s="209" t="s">
        <v>446</v>
      </c>
      <c r="D3451" s="209" t="s">
        <v>723</v>
      </c>
    </row>
    <row r="3452" spans="1:4">
      <c r="A3452" s="209" t="s">
        <v>5464</v>
      </c>
      <c r="B3452" s="209">
        <v>519191</v>
      </c>
      <c r="C3452" s="209" t="s">
        <v>5465</v>
      </c>
      <c r="D3452" s="209" t="s">
        <v>5466</v>
      </c>
    </row>
    <row r="3453" spans="1:4">
      <c r="A3453" s="209" t="s">
        <v>5467</v>
      </c>
      <c r="B3453" s="209">
        <v>505368</v>
      </c>
      <c r="C3453" s="209" t="s">
        <v>5468</v>
      </c>
      <c r="D3453" s="209" t="s">
        <v>454</v>
      </c>
    </row>
    <row r="3454" spans="1:4">
      <c r="A3454" s="209" t="s">
        <v>5469</v>
      </c>
      <c r="B3454" s="209">
        <v>531888</v>
      </c>
      <c r="C3454" s="209" t="s">
        <v>446</v>
      </c>
      <c r="D3454" s="209" t="s">
        <v>454</v>
      </c>
    </row>
    <row r="3455" spans="1:4">
      <c r="A3455" s="209" t="s">
        <v>5470</v>
      </c>
      <c r="B3455" s="209">
        <v>539669</v>
      </c>
      <c r="C3455" s="209" t="s">
        <v>446</v>
      </c>
      <c r="D3455" s="209" t="s">
        <v>463</v>
      </c>
    </row>
    <row r="3456" spans="1:4">
      <c r="A3456" s="209" t="s">
        <v>5471</v>
      </c>
      <c r="B3456" s="209">
        <v>531952</v>
      </c>
      <c r="C3456" s="209" t="s">
        <v>446</v>
      </c>
      <c r="D3456" s="209" t="s">
        <v>461</v>
      </c>
    </row>
    <row r="3457" spans="1:4">
      <c r="A3457" s="209" t="s">
        <v>5472</v>
      </c>
      <c r="B3457" s="209">
        <v>530271</v>
      </c>
      <c r="C3457" s="209" t="s">
        <v>446</v>
      </c>
      <c r="D3457" s="209" t="s">
        <v>463</v>
      </c>
    </row>
    <row r="3458" spans="1:4">
      <c r="A3458" s="209" t="s">
        <v>5473</v>
      </c>
      <c r="B3458" s="209">
        <v>532766</v>
      </c>
      <c r="C3458" s="209" t="s">
        <v>446</v>
      </c>
      <c r="D3458" s="209" t="s">
        <v>844</v>
      </c>
    </row>
    <row r="3459" spans="1:4">
      <c r="A3459" s="209" t="s">
        <v>5474</v>
      </c>
      <c r="B3459" s="209">
        <v>539435</v>
      </c>
      <c r="C3459" s="209" t="s">
        <v>446</v>
      </c>
      <c r="D3459" s="209" t="s">
        <v>429</v>
      </c>
    </row>
    <row r="3460" spans="1:4">
      <c r="A3460" s="209" t="s">
        <v>5475</v>
      </c>
      <c r="B3460" s="209">
        <v>519230</v>
      </c>
      <c r="C3460" s="209" t="s">
        <v>446</v>
      </c>
      <c r="D3460" s="209" t="s">
        <v>468</v>
      </c>
    </row>
    <row r="3461" spans="1:4">
      <c r="A3461" s="209" t="s">
        <v>5476</v>
      </c>
      <c r="B3461" s="209">
        <v>520008</v>
      </c>
      <c r="C3461" s="209" t="s">
        <v>5477</v>
      </c>
      <c r="D3461" s="209" t="s">
        <v>801</v>
      </c>
    </row>
    <row r="3462" spans="1:4">
      <c r="A3462" s="209" t="s">
        <v>5478</v>
      </c>
      <c r="B3462" s="209">
        <v>540590</v>
      </c>
      <c r="C3462" s="209" t="s">
        <v>446</v>
      </c>
      <c r="D3462" s="209" t="s">
        <v>776</v>
      </c>
    </row>
    <row r="3463" spans="1:4">
      <c r="A3463" s="209" t="s">
        <v>5479</v>
      </c>
      <c r="B3463" s="209">
        <v>524480</v>
      </c>
      <c r="C3463" s="209" t="s">
        <v>446</v>
      </c>
      <c r="D3463" s="209" t="s">
        <v>494</v>
      </c>
    </row>
    <row r="3464" spans="1:4">
      <c r="A3464" s="209" t="s">
        <v>5480</v>
      </c>
      <c r="B3464" s="209">
        <v>540082</v>
      </c>
      <c r="C3464" s="209" t="s">
        <v>446</v>
      </c>
      <c r="D3464" s="209" t="s">
        <v>769</v>
      </c>
    </row>
    <row r="3465" spans="1:4">
      <c r="A3465" s="209" t="s">
        <v>5481</v>
      </c>
      <c r="B3465" s="209">
        <v>504365</v>
      </c>
      <c r="C3465" s="209" t="s">
        <v>446</v>
      </c>
      <c r="D3465" s="209" t="s">
        <v>429</v>
      </c>
    </row>
    <row r="3466" spans="1:4">
      <c r="A3466" s="209" t="s">
        <v>5482</v>
      </c>
      <c r="B3466" s="209">
        <v>541151</v>
      </c>
      <c r="C3466" s="209" t="s">
        <v>446</v>
      </c>
      <c r="D3466" s="209" t="s">
        <v>530</v>
      </c>
    </row>
    <row r="3467" spans="1:4">
      <c r="A3467" s="209" t="s">
        <v>5483</v>
      </c>
      <c r="B3467" s="209">
        <v>541151</v>
      </c>
      <c r="C3467" s="209" t="s">
        <v>446</v>
      </c>
      <c r="D3467" s="209" t="s">
        <v>530</v>
      </c>
    </row>
    <row r="3468" spans="1:4">
      <c r="A3468" s="209" t="s">
        <v>5484</v>
      </c>
      <c r="B3468" s="209">
        <v>507508</v>
      </c>
      <c r="C3468" s="209" t="s">
        <v>446</v>
      </c>
      <c r="D3468" s="209" t="s">
        <v>1144</v>
      </c>
    </row>
    <row r="3469" spans="1:4">
      <c r="A3469" s="209" t="s">
        <v>5485</v>
      </c>
      <c r="B3469" s="209">
        <v>530251</v>
      </c>
      <c r="C3469" s="209" t="s">
        <v>446</v>
      </c>
      <c r="D3469" s="209" t="s">
        <v>468</v>
      </c>
    </row>
    <row r="3470" spans="1:4">
      <c r="A3470" s="209" t="s">
        <v>5486</v>
      </c>
      <c r="B3470" s="209">
        <v>514177</v>
      </c>
      <c r="C3470" s="209" t="s">
        <v>446</v>
      </c>
      <c r="D3470" s="209" t="s">
        <v>461</v>
      </c>
    </row>
    <row r="3471" spans="1:4">
      <c r="A3471" s="209" t="s">
        <v>5487</v>
      </c>
      <c r="B3471" s="209">
        <v>531539</v>
      </c>
      <c r="C3471" s="209" t="s">
        <v>446</v>
      </c>
      <c r="D3471" s="209" t="s">
        <v>478</v>
      </c>
    </row>
    <row r="3472" spans="1:4">
      <c r="A3472" s="209" t="s">
        <v>5488</v>
      </c>
      <c r="B3472" s="209">
        <v>526861</v>
      </c>
      <c r="C3472" s="209" t="s">
        <v>446</v>
      </c>
      <c r="D3472" s="209" t="s">
        <v>454</v>
      </c>
    </row>
    <row r="3473" spans="1:4">
      <c r="A3473" s="209" t="s">
        <v>5489</v>
      </c>
      <c r="B3473" s="209">
        <v>523021</v>
      </c>
      <c r="C3473" s="209" t="s">
        <v>446</v>
      </c>
      <c r="D3473" s="209" t="s">
        <v>641</v>
      </c>
    </row>
    <row r="3474" spans="1:4">
      <c r="A3474" s="209" t="s">
        <v>5490</v>
      </c>
      <c r="B3474" s="209">
        <v>526492</v>
      </c>
      <c r="C3474" s="209" t="s">
        <v>446</v>
      </c>
      <c r="D3474" s="209" t="s">
        <v>1365</v>
      </c>
    </row>
    <row r="3475" spans="1:4">
      <c r="A3475" s="209" t="s">
        <v>5491</v>
      </c>
      <c r="B3475" s="209">
        <v>542383</v>
      </c>
      <c r="C3475" s="209" t="s">
        <v>5492</v>
      </c>
      <c r="D3475" s="209" t="s">
        <v>767</v>
      </c>
    </row>
    <row r="3476" spans="1:4">
      <c r="A3476" s="209" t="s">
        <v>5493</v>
      </c>
      <c r="B3476" s="209">
        <v>541556</v>
      </c>
      <c r="C3476" s="209" t="s">
        <v>5494</v>
      </c>
      <c r="D3476" s="209" t="s">
        <v>844</v>
      </c>
    </row>
    <row r="3477" spans="1:4">
      <c r="A3477" s="209" t="s">
        <v>5495</v>
      </c>
      <c r="B3477" s="209">
        <v>519097</v>
      </c>
      <c r="C3477" s="209" t="s">
        <v>446</v>
      </c>
      <c r="D3477" s="209" t="s">
        <v>494</v>
      </c>
    </row>
    <row r="3478" spans="1:4">
      <c r="A3478" s="209" t="s">
        <v>5496</v>
      </c>
      <c r="B3478" s="209">
        <v>526407</v>
      </c>
      <c r="C3478" s="209" t="s">
        <v>446</v>
      </c>
      <c r="D3478" s="209" t="s">
        <v>560</v>
      </c>
    </row>
    <row r="3479" spans="1:4">
      <c r="A3479" s="209" t="s">
        <v>5497</v>
      </c>
      <c r="B3479" s="209">
        <v>540843</v>
      </c>
      <c r="C3479" s="209" t="s">
        <v>446</v>
      </c>
      <c r="D3479" s="209" t="s">
        <v>3225</v>
      </c>
    </row>
    <row r="3480" spans="1:4">
      <c r="A3480" s="209" t="s">
        <v>5498</v>
      </c>
      <c r="B3480" s="209" t="s">
        <v>446</v>
      </c>
      <c r="C3480" s="209" t="s">
        <v>5499</v>
      </c>
      <c r="D3480" s="209" t="s">
        <v>457</v>
      </c>
    </row>
    <row r="3481" spans="1:4">
      <c r="A3481" s="209" t="s">
        <v>5500</v>
      </c>
      <c r="B3481" s="209">
        <v>512618</v>
      </c>
      <c r="C3481" s="209" t="s">
        <v>446</v>
      </c>
      <c r="D3481" s="209" t="s">
        <v>461</v>
      </c>
    </row>
    <row r="3482" spans="1:4">
      <c r="A3482" s="209" t="s">
        <v>5501</v>
      </c>
      <c r="B3482" s="209">
        <v>540358</v>
      </c>
      <c r="C3482" s="209" t="s">
        <v>446</v>
      </c>
      <c r="D3482" s="209" t="s">
        <v>744</v>
      </c>
    </row>
    <row r="3483" spans="1:4">
      <c r="A3483" s="209" t="s">
        <v>5502</v>
      </c>
      <c r="B3483" s="209">
        <v>500365</v>
      </c>
      <c r="C3483" s="209" t="s">
        <v>446</v>
      </c>
      <c r="D3483" s="209" t="s">
        <v>478</v>
      </c>
    </row>
    <row r="3484" spans="1:4">
      <c r="A3484" s="209" t="s">
        <v>5503</v>
      </c>
      <c r="B3484" s="209">
        <v>531447</v>
      </c>
      <c r="C3484" s="209" t="s">
        <v>446</v>
      </c>
      <c r="D3484" s="209" t="s">
        <v>468</v>
      </c>
    </row>
    <row r="3485" spans="1:4">
      <c r="A3485" s="209" t="s">
        <v>5504</v>
      </c>
      <c r="B3485" s="209">
        <v>531822</v>
      </c>
      <c r="C3485" s="209" t="s">
        <v>446</v>
      </c>
      <c r="D3485" s="209" t="s">
        <v>532</v>
      </c>
    </row>
    <row r="3486" spans="1:4">
      <c r="A3486" s="209" t="s">
        <v>5505</v>
      </c>
      <c r="B3486" s="209">
        <v>532731</v>
      </c>
      <c r="C3486" s="209" t="s">
        <v>5506</v>
      </c>
      <c r="D3486" s="209" t="s">
        <v>478</v>
      </c>
    </row>
    <row r="3487" spans="1:4">
      <c r="A3487" s="209" t="s">
        <v>5507</v>
      </c>
      <c r="B3487" s="209">
        <v>505807</v>
      </c>
      <c r="C3487" s="209" t="s">
        <v>446</v>
      </c>
      <c r="D3487" s="209" t="s">
        <v>1365</v>
      </c>
    </row>
    <row r="3488" spans="1:4">
      <c r="A3488" s="209" t="s">
        <v>5508</v>
      </c>
      <c r="B3488" s="209">
        <v>502448</v>
      </c>
      <c r="C3488" s="209" t="s">
        <v>5509</v>
      </c>
      <c r="D3488" s="209" t="s">
        <v>641</v>
      </c>
    </row>
    <row r="3489" spans="1:4">
      <c r="A3489" s="209" t="s">
        <v>5510</v>
      </c>
      <c r="B3489" s="209">
        <v>500366</v>
      </c>
      <c r="C3489" s="209" t="s">
        <v>5511</v>
      </c>
      <c r="D3489" s="209" t="s">
        <v>452</v>
      </c>
    </row>
    <row r="3490" spans="1:4">
      <c r="A3490" s="209" t="s">
        <v>5512</v>
      </c>
      <c r="B3490" s="209">
        <v>500366</v>
      </c>
      <c r="C3490" s="209" t="s">
        <v>5511</v>
      </c>
      <c r="D3490" s="209" t="s">
        <v>452</v>
      </c>
    </row>
    <row r="3491" spans="1:4">
      <c r="A3491" s="209" t="s">
        <v>5513</v>
      </c>
      <c r="B3491" s="209">
        <v>542145</v>
      </c>
      <c r="C3491" s="209" t="s">
        <v>446</v>
      </c>
      <c r="D3491" s="209" t="s">
        <v>468</v>
      </c>
    </row>
    <row r="3492" spans="1:4">
      <c r="A3492" s="209" t="s">
        <v>5514</v>
      </c>
      <c r="B3492" s="209">
        <v>530991</v>
      </c>
      <c r="C3492" s="209" t="s">
        <v>446</v>
      </c>
      <c r="D3492" s="209" t="s">
        <v>484</v>
      </c>
    </row>
    <row r="3493" spans="1:4">
      <c r="A3493" s="209" t="s">
        <v>5515</v>
      </c>
      <c r="B3493" s="209">
        <v>542599</v>
      </c>
      <c r="C3493" s="209" t="s">
        <v>5516</v>
      </c>
      <c r="D3493" s="209" t="s">
        <v>647</v>
      </c>
    </row>
    <row r="3494" spans="1:4">
      <c r="A3494" s="209" t="s">
        <v>5517</v>
      </c>
      <c r="B3494" s="209">
        <v>531324</v>
      </c>
      <c r="C3494" s="209" t="s">
        <v>446</v>
      </c>
      <c r="D3494" s="209" t="s">
        <v>429</v>
      </c>
    </row>
    <row r="3495" spans="1:4">
      <c r="A3495" s="209" t="s">
        <v>5518</v>
      </c>
      <c r="B3495" s="209">
        <v>533168</v>
      </c>
      <c r="C3495" s="209" t="s">
        <v>5519</v>
      </c>
      <c r="D3495" s="209" t="s">
        <v>853</v>
      </c>
    </row>
    <row r="3496" spans="1:4">
      <c r="A3496" s="209" t="s">
        <v>5520</v>
      </c>
      <c r="B3496" s="209">
        <v>533168</v>
      </c>
      <c r="C3496" s="209" t="s">
        <v>5519</v>
      </c>
      <c r="D3496" s="209" t="s">
        <v>853</v>
      </c>
    </row>
    <row r="3497" spans="1:4">
      <c r="A3497" s="209" t="s">
        <v>5521</v>
      </c>
      <c r="B3497" s="209">
        <v>517500</v>
      </c>
      <c r="C3497" s="209" t="s">
        <v>446</v>
      </c>
      <c r="D3497" s="209" t="s">
        <v>454</v>
      </c>
    </row>
    <row r="3498" spans="1:4">
      <c r="A3498" s="209" t="s">
        <v>5522</v>
      </c>
      <c r="B3498" s="209">
        <v>539922</v>
      </c>
      <c r="C3498" s="209" t="s">
        <v>446</v>
      </c>
      <c r="D3498" s="209" t="s">
        <v>468</v>
      </c>
    </row>
    <row r="3499" spans="1:4">
      <c r="A3499" s="209" t="s">
        <v>5523</v>
      </c>
      <c r="B3499" s="209">
        <v>539922</v>
      </c>
      <c r="C3499" s="209" t="s">
        <v>446</v>
      </c>
      <c r="D3499" s="209" t="s">
        <v>468</v>
      </c>
    </row>
    <row r="3500" spans="1:4">
      <c r="A3500" s="209" t="s">
        <v>5524</v>
      </c>
      <c r="B3500" s="209">
        <v>526193</v>
      </c>
      <c r="C3500" s="209" t="s">
        <v>446</v>
      </c>
      <c r="D3500" s="209" t="s">
        <v>723</v>
      </c>
    </row>
    <row r="3501" spans="1:4">
      <c r="A3501" s="209" t="s">
        <v>5525</v>
      </c>
      <c r="B3501" s="209">
        <v>512047</v>
      </c>
      <c r="C3501" s="209" t="s">
        <v>446</v>
      </c>
      <c r="D3501" s="209" t="s">
        <v>560</v>
      </c>
    </row>
    <row r="3502" spans="1:4">
      <c r="A3502" s="209" t="s">
        <v>5526</v>
      </c>
      <c r="B3502" s="209">
        <v>532699</v>
      </c>
      <c r="C3502" s="209" t="s">
        <v>5527</v>
      </c>
      <c r="D3502" s="209" t="s">
        <v>647</v>
      </c>
    </row>
    <row r="3503" spans="1:4">
      <c r="A3503" s="209" t="s">
        <v>5528</v>
      </c>
      <c r="B3503" s="209">
        <v>526640</v>
      </c>
      <c r="C3503" s="209" t="s">
        <v>446</v>
      </c>
      <c r="D3503" s="209" t="s">
        <v>647</v>
      </c>
    </row>
    <row r="3504" spans="1:4">
      <c r="A3504" s="209" t="s">
        <v>5529</v>
      </c>
      <c r="B3504" s="209">
        <v>532983</v>
      </c>
      <c r="C3504" s="209" t="s">
        <v>5530</v>
      </c>
      <c r="D3504" s="209" t="s">
        <v>484</v>
      </c>
    </row>
    <row r="3505" spans="1:4">
      <c r="A3505" s="209" t="s">
        <v>5531</v>
      </c>
      <c r="B3505" s="209">
        <v>511626</v>
      </c>
      <c r="C3505" s="209" t="s">
        <v>446</v>
      </c>
      <c r="D3505" s="209" t="s">
        <v>463</v>
      </c>
    </row>
    <row r="3506" spans="1:4">
      <c r="A3506" s="209" t="s">
        <v>5532</v>
      </c>
      <c r="B3506" s="209">
        <v>530179</v>
      </c>
      <c r="C3506" s="209" t="s">
        <v>446</v>
      </c>
      <c r="D3506" s="209" t="s">
        <v>461</v>
      </c>
    </row>
    <row r="3507" spans="1:4">
      <c r="A3507" s="209" t="s">
        <v>5533</v>
      </c>
      <c r="B3507" s="209">
        <v>539875</v>
      </c>
      <c r="C3507" s="209" t="s">
        <v>446</v>
      </c>
      <c r="D3507" s="209" t="s">
        <v>466</v>
      </c>
    </row>
    <row r="3508" spans="1:4">
      <c r="A3508" s="209" t="s">
        <v>5534</v>
      </c>
      <c r="B3508" s="209">
        <v>500350</v>
      </c>
      <c r="C3508" s="209" t="s">
        <v>5535</v>
      </c>
      <c r="D3508" s="209" t="s">
        <v>461</v>
      </c>
    </row>
    <row r="3509" spans="1:4">
      <c r="A3509" s="209" t="s">
        <v>5536</v>
      </c>
      <c r="B3509" s="209">
        <v>531215</v>
      </c>
      <c r="C3509" s="209" t="s">
        <v>446</v>
      </c>
      <c r="D3509" s="209" t="s">
        <v>744</v>
      </c>
    </row>
    <row r="3510" spans="1:4">
      <c r="A3510" s="209" t="s">
        <v>5537</v>
      </c>
      <c r="B3510" s="209">
        <v>500367</v>
      </c>
      <c r="C3510" s="209" t="s">
        <v>446</v>
      </c>
      <c r="D3510" s="209" t="s">
        <v>926</v>
      </c>
    </row>
    <row r="3511" spans="1:4">
      <c r="A3511" s="209" t="s">
        <v>5538</v>
      </c>
      <c r="B3511" s="209">
        <v>531099</v>
      </c>
      <c r="C3511" s="209" t="s">
        <v>446</v>
      </c>
      <c r="D3511" s="209" t="s">
        <v>484</v>
      </c>
    </row>
    <row r="3512" spans="1:4">
      <c r="A3512" s="209" t="s">
        <v>5539</v>
      </c>
      <c r="B3512" s="209">
        <v>509020</v>
      </c>
      <c r="C3512" s="209" t="s">
        <v>5540</v>
      </c>
      <c r="D3512" s="209" t="s">
        <v>695</v>
      </c>
    </row>
    <row r="3513" spans="1:4">
      <c r="A3513" s="209" t="s">
        <v>5541</v>
      </c>
      <c r="B3513" s="209">
        <v>500368</v>
      </c>
      <c r="C3513" s="209" t="s">
        <v>5542</v>
      </c>
      <c r="D3513" s="209" t="s">
        <v>695</v>
      </c>
    </row>
    <row r="3514" spans="1:4">
      <c r="A3514" s="209" t="s">
        <v>5543</v>
      </c>
      <c r="B3514" s="209">
        <v>540696</v>
      </c>
      <c r="C3514" s="209" t="s">
        <v>446</v>
      </c>
      <c r="D3514" s="209" t="s">
        <v>468</v>
      </c>
    </row>
    <row r="3515" spans="1:4">
      <c r="A3515" s="209" t="s">
        <v>5544</v>
      </c>
      <c r="B3515" s="209">
        <v>540696</v>
      </c>
      <c r="C3515" s="209" t="s">
        <v>446</v>
      </c>
      <c r="D3515" s="209" t="s">
        <v>468</v>
      </c>
    </row>
    <row r="3516" spans="1:4">
      <c r="A3516" s="209" t="s">
        <v>5545</v>
      </c>
      <c r="B3516" s="209">
        <v>532785</v>
      </c>
      <c r="C3516" s="209" t="s">
        <v>5546</v>
      </c>
      <c r="D3516" s="209" t="s">
        <v>440</v>
      </c>
    </row>
    <row r="3517" spans="1:4">
      <c r="A3517" s="209" t="s">
        <v>5547</v>
      </c>
      <c r="B3517" s="209">
        <v>539226</v>
      </c>
      <c r="C3517" s="209" t="s">
        <v>446</v>
      </c>
      <c r="D3517" s="209" t="s">
        <v>478</v>
      </c>
    </row>
    <row r="3518" spans="1:4">
      <c r="A3518" s="209" t="s">
        <v>5548</v>
      </c>
      <c r="B3518" s="209" t="s">
        <v>446</v>
      </c>
      <c r="C3518" s="209" t="s">
        <v>5549</v>
      </c>
      <c r="D3518" s="209" t="s">
        <v>457</v>
      </c>
    </row>
    <row r="3519" spans="1:4">
      <c r="A3519" s="209" t="s">
        <v>5550</v>
      </c>
      <c r="B3519" s="209">
        <v>519413</v>
      </c>
      <c r="C3519" s="209" t="s">
        <v>446</v>
      </c>
      <c r="D3519" s="209" t="s">
        <v>468</v>
      </c>
    </row>
    <row r="3520" spans="1:4">
      <c r="A3520" s="209" t="s">
        <v>5551</v>
      </c>
      <c r="B3520" s="209">
        <v>530449</v>
      </c>
      <c r="C3520" s="209" t="s">
        <v>446</v>
      </c>
      <c r="D3520" s="209" t="s">
        <v>566</v>
      </c>
    </row>
    <row r="3521" spans="1:4">
      <c r="A3521" s="209" t="s">
        <v>5552</v>
      </c>
      <c r="B3521" s="209">
        <v>533552</v>
      </c>
      <c r="C3521" s="209" t="s">
        <v>5553</v>
      </c>
      <c r="D3521" s="209" t="s">
        <v>560</v>
      </c>
    </row>
    <row r="3522" spans="1:4">
      <c r="A3522" s="209" t="s">
        <v>5554</v>
      </c>
      <c r="B3522" s="209">
        <v>533470</v>
      </c>
      <c r="C3522" s="209" t="s">
        <v>5555</v>
      </c>
      <c r="D3522" s="209" t="s">
        <v>941</v>
      </c>
    </row>
    <row r="3523" spans="1:4">
      <c r="A3523" s="209" t="s">
        <v>5556</v>
      </c>
      <c r="B3523" s="209">
        <v>504335</v>
      </c>
      <c r="C3523" s="209" t="s">
        <v>446</v>
      </c>
      <c r="D3523" s="209" t="s">
        <v>468</v>
      </c>
    </row>
    <row r="3524" spans="1:4">
      <c r="A3524" s="209" t="s">
        <v>5557</v>
      </c>
      <c r="B3524" s="209">
        <v>517035</v>
      </c>
      <c r="C3524" s="209" t="s">
        <v>446</v>
      </c>
      <c r="D3524" s="209" t="s">
        <v>988</v>
      </c>
    </row>
    <row r="3525" spans="1:4">
      <c r="A3525" s="209" t="s">
        <v>5558</v>
      </c>
      <c r="B3525" s="209">
        <v>542034</v>
      </c>
      <c r="C3525" s="209" t="s">
        <v>446</v>
      </c>
      <c r="D3525" s="209" t="s">
        <v>560</v>
      </c>
    </row>
    <row r="3526" spans="1:4">
      <c r="A3526" s="209" t="s">
        <v>5559</v>
      </c>
      <c r="B3526" s="209">
        <v>532604</v>
      </c>
      <c r="C3526" s="209" t="s">
        <v>5560</v>
      </c>
      <c r="D3526" s="209" t="s">
        <v>478</v>
      </c>
    </row>
    <row r="3527" spans="1:4">
      <c r="A3527" s="209" t="s">
        <v>5561</v>
      </c>
      <c r="B3527" s="209">
        <v>540497</v>
      </c>
      <c r="C3527" s="209" t="s">
        <v>5562</v>
      </c>
      <c r="D3527" s="209" t="s">
        <v>970</v>
      </c>
    </row>
    <row r="3528" spans="1:4">
      <c r="A3528" s="209" t="s">
        <v>5563</v>
      </c>
      <c r="B3528" s="209">
        <v>534598</v>
      </c>
      <c r="C3528" s="209" t="s">
        <v>5564</v>
      </c>
      <c r="D3528" s="209" t="s">
        <v>585</v>
      </c>
    </row>
    <row r="3529" spans="1:4">
      <c r="A3529" s="209" t="s">
        <v>5565</v>
      </c>
      <c r="B3529" s="209">
        <v>539450</v>
      </c>
      <c r="C3529" s="209" t="s">
        <v>5566</v>
      </c>
      <c r="D3529" s="209" t="s">
        <v>628</v>
      </c>
    </row>
    <row r="3530" spans="1:4">
      <c r="A3530" s="209" t="s">
        <v>5567</v>
      </c>
      <c r="B3530" s="209">
        <v>532316</v>
      </c>
      <c r="C3530" s="209" t="s">
        <v>5568</v>
      </c>
      <c r="D3530" s="209" t="s">
        <v>5569</v>
      </c>
    </row>
    <row r="3531" spans="1:4">
      <c r="A3531" s="209" t="s">
        <v>5570</v>
      </c>
      <c r="B3531" s="209">
        <v>540048</v>
      </c>
      <c r="C3531" s="209" t="s">
        <v>5571</v>
      </c>
      <c r="D3531" s="209" t="s">
        <v>560</v>
      </c>
    </row>
    <row r="3532" spans="1:4">
      <c r="A3532" s="209" t="s">
        <v>5572</v>
      </c>
      <c r="B3532" s="209">
        <v>536710</v>
      </c>
      <c r="C3532" s="209" t="s">
        <v>446</v>
      </c>
      <c r="D3532" s="209" t="s">
        <v>463</v>
      </c>
    </row>
    <row r="3533" spans="1:4">
      <c r="A3533" s="209" t="s">
        <v>5573</v>
      </c>
      <c r="B3533" s="209">
        <v>513515</v>
      </c>
      <c r="C3533" s="209" t="s">
        <v>446</v>
      </c>
      <c r="D3533" s="209" t="s">
        <v>461</v>
      </c>
    </row>
    <row r="3534" spans="1:4">
      <c r="A3534" s="209" t="s">
        <v>5574</v>
      </c>
      <c r="B3534" s="209">
        <v>531307</v>
      </c>
      <c r="C3534" s="209" t="s">
        <v>446</v>
      </c>
      <c r="D3534" s="209" t="s">
        <v>461</v>
      </c>
    </row>
    <row r="3535" spans="1:4">
      <c r="A3535" s="209" t="s">
        <v>5575</v>
      </c>
      <c r="B3535" s="209" t="s">
        <v>446</v>
      </c>
      <c r="C3535" s="209" t="s">
        <v>5576</v>
      </c>
      <c r="D3535" s="209" t="s">
        <v>457</v>
      </c>
    </row>
    <row r="3536" spans="1:4">
      <c r="A3536" s="209" t="s">
        <v>5577</v>
      </c>
      <c r="B3536" s="209">
        <v>538876</v>
      </c>
      <c r="C3536" s="209" t="s">
        <v>446</v>
      </c>
      <c r="D3536" s="209" t="s">
        <v>463</v>
      </c>
    </row>
    <row r="3537" spans="1:4">
      <c r="A3537" s="209" t="s">
        <v>5578</v>
      </c>
      <c r="B3537" s="209">
        <v>535621</v>
      </c>
      <c r="C3537" s="209" t="s">
        <v>446</v>
      </c>
      <c r="D3537" s="209" t="s">
        <v>532</v>
      </c>
    </row>
    <row r="3538" spans="1:4">
      <c r="A3538" s="209" t="s">
        <v>5579</v>
      </c>
      <c r="B3538" s="209">
        <v>503622</v>
      </c>
      <c r="C3538" s="209" t="s">
        <v>446</v>
      </c>
      <c r="D3538" s="209" t="s">
        <v>429</v>
      </c>
    </row>
    <row r="3539" spans="1:4">
      <c r="A3539" s="209" t="s">
        <v>5580</v>
      </c>
      <c r="B3539" s="209">
        <v>514197</v>
      </c>
      <c r="C3539" s="209" t="s">
        <v>446</v>
      </c>
      <c r="D3539" s="209" t="s">
        <v>461</v>
      </c>
    </row>
    <row r="3540" spans="1:4">
      <c r="A3540" s="209" t="s">
        <v>5581</v>
      </c>
      <c r="B3540" s="209">
        <v>540081</v>
      </c>
      <c r="C3540" s="209" t="s">
        <v>5582</v>
      </c>
      <c r="D3540" s="209" t="s">
        <v>970</v>
      </c>
    </row>
    <row r="3541" spans="1:4">
      <c r="A3541" s="209" t="s">
        <v>5583</v>
      </c>
      <c r="B3541" s="209">
        <v>539112</v>
      </c>
      <c r="C3541" s="209" t="s">
        <v>446</v>
      </c>
      <c r="D3541" s="209" t="s">
        <v>532</v>
      </c>
    </row>
    <row r="3542" spans="1:4">
      <c r="A3542" s="209" t="s">
        <v>5584</v>
      </c>
      <c r="B3542" s="209">
        <v>530267</v>
      </c>
      <c r="C3542" s="209" t="s">
        <v>446</v>
      </c>
      <c r="D3542" s="209" t="s">
        <v>454</v>
      </c>
    </row>
    <row r="3543" spans="1:4">
      <c r="A3543" s="209" t="s">
        <v>5585</v>
      </c>
      <c r="B3543" s="209">
        <v>530461</v>
      </c>
      <c r="C3543" s="209" t="s">
        <v>446</v>
      </c>
      <c r="D3543" s="209" t="s">
        <v>526</v>
      </c>
    </row>
    <row r="3544" spans="1:4">
      <c r="A3544" s="209" t="s">
        <v>5586</v>
      </c>
      <c r="B3544" s="209">
        <v>540132</v>
      </c>
      <c r="C3544" s="209" t="s">
        <v>446</v>
      </c>
      <c r="D3544" s="209" t="s">
        <v>468</v>
      </c>
    </row>
    <row r="3545" spans="1:4">
      <c r="A3545" s="209" t="s">
        <v>5587</v>
      </c>
      <c r="B3545" s="209">
        <v>540132</v>
      </c>
      <c r="C3545" s="209" t="s">
        <v>446</v>
      </c>
      <c r="D3545" s="209" t="s">
        <v>468</v>
      </c>
    </row>
    <row r="3546" spans="1:4">
      <c r="A3546" s="209" t="s">
        <v>5588</v>
      </c>
      <c r="B3546" s="209">
        <v>531869</v>
      </c>
      <c r="C3546" s="209" t="s">
        <v>446</v>
      </c>
      <c r="D3546" s="209" t="s">
        <v>751</v>
      </c>
    </row>
    <row r="3547" spans="1:4">
      <c r="A3547" s="209" t="s">
        <v>5589</v>
      </c>
      <c r="B3547" s="209">
        <v>532710</v>
      </c>
      <c r="C3547" s="209" t="s">
        <v>5590</v>
      </c>
      <c r="D3547" s="209" t="s">
        <v>844</v>
      </c>
    </row>
    <row r="3548" spans="1:4">
      <c r="A3548" s="209" t="s">
        <v>5591</v>
      </c>
      <c r="B3548" s="209">
        <v>539346</v>
      </c>
      <c r="C3548" s="209" t="s">
        <v>5592</v>
      </c>
      <c r="D3548" s="209" t="s">
        <v>1041</v>
      </c>
    </row>
    <row r="3549" spans="1:4">
      <c r="A3549" s="209" t="s">
        <v>5593</v>
      </c>
      <c r="B3549" s="209">
        <v>506642</v>
      </c>
      <c r="C3549" s="209" t="s">
        <v>446</v>
      </c>
      <c r="D3549" s="209" t="s">
        <v>494</v>
      </c>
    </row>
    <row r="3550" spans="1:4">
      <c r="A3550" s="209" t="s">
        <v>5594</v>
      </c>
      <c r="B3550" s="209">
        <v>540821</v>
      </c>
      <c r="C3550" s="209" t="s">
        <v>446</v>
      </c>
      <c r="D3550" s="209" t="s">
        <v>1184</v>
      </c>
    </row>
    <row r="3551" spans="1:4">
      <c r="A3551" s="209" t="s">
        <v>5595</v>
      </c>
      <c r="B3551" s="209">
        <v>532034</v>
      </c>
      <c r="C3551" s="209" t="s">
        <v>446</v>
      </c>
      <c r="D3551" s="209" t="s">
        <v>628</v>
      </c>
    </row>
    <row r="3552" spans="1:4">
      <c r="A3552" s="209" t="s">
        <v>5596</v>
      </c>
      <c r="B3552" s="209">
        <v>531448</v>
      </c>
      <c r="C3552" s="209" t="s">
        <v>446</v>
      </c>
      <c r="D3552" s="209" t="s">
        <v>867</v>
      </c>
    </row>
    <row r="3553" spans="1:4">
      <c r="A3553" s="209" t="s">
        <v>5597</v>
      </c>
      <c r="B3553" s="209">
        <v>523025</v>
      </c>
      <c r="C3553" s="209" t="s">
        <v>446</v>
      </c>
      <c r="D3553" s="209" t="s">
        <v>560</v>
      </c>
    </row>
    <row r="3554" spans="1:4">
      <c r="A3554" s="209" t="s">
        <v>5598</v>
      </c>
      <c r="B3554" s="209">
        <v>523025</v>
      </c>
      <c r="C3554" s="209" t="s">
        <v>446</v>
      </c>
      <c r="D3554" s="209" t="s">
        <v>560</v>
      </c>
    </row>
    <row r="3555" spans="1:4">
      <c r="A3555" s="209" t="s">
        <v>5599</v>
      </c>
      <c r="B3555" s="209">
        <v>502090</v>
      </c>
      <c r="C3555" s="209" t="s">
        <v>5600</v>
      </c>
      <c r="D3555" s="209" t="s">
        <v>459</v>
      </c>
    </row>
    <row r="3556" spans="1:4">
      <c r="A3556" s="209" t="s">
        <v>5601</v>
      </c>
      <c r="B3556" s="209">
        <v>540715</v>
      </c>
      <c r="C3556" s="209" t="s">
        <v>446</v>
      </c>
      <c r="D3556" s="209" t="s">
        <v>560</v>
      </c>
    </row>
    <row r="3557" spans="1:4">
      <c r="A3557" s="209" t="s">
        <v>5602</v>
      </c>
      <c r="B3557" s="209">
        <v>532092</v>
      </c>
      <c r="C3557" s="209" t="s">
        <v>446</v>
      </c>
      <c r="D3557" s="209" t="s">
        <v>463</v>
      </c>
    </row>
    <row r="3558" spans="1:4">
      <c r="A3558" s="209" t="s">
        <v>5603</v>
      </c>
      <c r="B3558" s="209">
        <v>507663</v>
      </c>
      <c r="C3558" s="209" t="s">
        <v>446</v>
      </c>
      <c r="D3558" s="209" t="s">
        <v>695</v>
      </c>
    </row>
    <row r="3559" spans="1:4">
      <c r="A3559" s="209" t="s">
        <v>5604</v>
      </c>
      <c r="B3559" s="209">
        <v>511254</v>
      </c>
      <c r="C3559" s="209" t="s">
        <v>446</v>
      </c>
      <c r="D3559" s="209" t="s">
        <v>463</v>
      </c>
    </row>
    <row r="3560" spans="1:4">
      <c r="A3560" s="209" t="s">
        <v>5605</v>
      </c>
      <c r="B3560" s="209">
        <v>526085</v>
      </c>
      <c r="C3560" s="209" t="s">
        <v>446</v>
      </c>
      <c r="D3560" s="209" t="s">
        <v>647</v>
      </c>
    </row>
    <row r="3561" spans="1:4">
      <c r="A3561" s="209" t="s">
        <v>5606</v>
      </c>
      <c r="B3561" s="209" t="s">
        <v>446</v>
      </c>
      <c r="C3561" s="209" t="s">
        <v>5607</v>
      </c>
      <c r="D3561" s="209" t="s">
        <v>457</v>
      </c>
    </row>
    <row r="3562" spans="1:4">
      <c r="A3562" s="209" t="s">
        <v>5608</v>
      </c>
      <c r="B3562" s="209">
        <v>540143</v>
      </c>
      <c r="C3562" s="209" t="s">
        <v>446</v>
      </c>
      <c r="D3562" s="209" t="s">
        <v>432</v>
      </c>
    </row>
    <row r="3563" spans="1:4">
      <c r="A3563" s="209" t="s">
        <v>5609</v>
      </c>
      <c r="B3563" s="209">
        <v>540143</v>
      </c>
      <c r="C3563" s="209" t="s">
        <v>446</v>
      </c>
      <c r="D3563" s="209" t="s">
        <v>432</v>
      </c>
    </row>
    <row r="3564" spans="1:4">
      <c r="A3564" s="209" t="s">
        <v>5610</v>
      </c>
      <c r="B3564" s="209">
        <v>511533</v>
      </c>
      <c r="C3564" s="209" t="s">
        <v>446</v>
      </c>
      <c r="D3564" s="209" t="s">
        <v>504</v>
      </c>
    </row>
    <row r="3565" spans="1:4">
      <c r="A3565" s="209" t="s">
        <v>5611</v>
      </c>
      <c r="B3565" s="209">
        <v>503691</v>
      </c>
      <c r="C3565" s="209" t="s">
        <v>446</v>
      </c>
      <c r="D3565" s="209" t="s">
        <v>1184</v>
      </c>
    </row>
    <row r="3566" spans="1:4">
      <c r="A3566" s="209" t="s">
        <v>5612</v>
      </c>
      <c r="B3566" s="209">
        <v>532841</v>
      </c>
      <c r="C3566" s="209" t="s">
        <v>446</v>
      </c>
      <c r="D3566" s="209" t="s">
        <v>459</v>
      </c>
    </row>
    <row r="3567" spans="1:4">
      <c r="A3567" s="209" t="s">
        <v>5613</v>
      </c>
      <c r="B3567" s="209">
        <v>539660</v>
      </c>
      <c r="C3567" s="209" t="s">
        <v>446</v>
      </c>
      <c r="D3567" s="209" t="s">
        <v>429</v>
      </c>
    </row>
    <row r="3568" spans="1:4">
      <c r="A3568" s="209" t="s">
        <v>5614</v>
      </c>
      <c r="B3568" s="209">
        <v>538557</v>
      </c>
      <c r="C3568" s="209" t="s">
        <v>446</v>
      </c>
      <c r="D3568" s="209" t="s">
        <v>468</v>
      </c>
    </row>
    <row r="3569" spans="1:4">
      <c r="A3569" s="209" t="s">
        <v>5615</v>
      </c>
      <c r="B3569" s="209">
        <v>531931</v>
      </c>
      <c r="C3569" s="209" t="s">
        <v>446</v>
      </c>
      <c r="D3569" s="209" t="s">
        <v>867</v>
      </c>
    </row>
    <row r="3570" spans="1:4">
      <c r="A3570" s="209" t="s">
        <v>5616</v>
      </c>
      <c r="B3570" s="209">
        <v>530905</v>
      </c>
      <c r="C3570" s="209" t="s">
        <v>446</v>
      </c>
      <c r="D3570" s="209" t="s">
        <v>463</v>
      </c>
    </row>
    <row r="3571" spans="1:4">
      <c r="A3571" s="209" t="s">
        <v>5617</v>
      </c>
      <c r="B3571" s="209">
        <v>540066</v>
      </c>
      <c r="C3571" s="209" t="s">
        <v>446</v>
      </c>
      <c r="D3571" s="209" t="s">
        <v>801</v>
      </c>
    </row>
    <row r="3572" spans="1:4">
      <c r="A3572" s="209" t="s">
        <v>5618</v>
      </c>
      <c r="B3572" s="209">
        <v>530265</v>
      </c>
      <c r="C3572" s="209" t="s">
        <v>446</v>
      </c>
      <c r="D3572" s="209" t="s">
        <v>459</v>
      </c>
    </row>
    <row r="3573" spans="1:4">
      <c r="A3573" s="209" t="s">
        <v>5619</v>
      </c>
      <c r="B3573" s="209">
        <v>515043</v>
      </c>
      <c r="C3573" s="209" t="s">
        <v>446</v>
      </c>
      <c r="D3573" s="209" t="s">
        <v>723</v>
      </c>
    </row>
    <row r="3574" spans="1:4">
      <c r="A3574" s="209" t="s">
        <v>5620</v>
      </c>
      <c r="B3574" s="209">
        <v>515043</v>
      </c>
      <c r="C3574" s="209" t="s">
        <v>446</v>
      </c>
      <c r="D3574" s="209" t="s">
        <v>723</v>
      </c>
    </row>
    <row r="3575" spans="1:4">
      <c r="A3575" s="209" t="s">
        <v>5621</v>
      </c>
      <c r="B3575" s="209" t="s">
        <v>446</v>
      </c>
      <c r="C3575" s="209" t="s">
        <v>5622</v>
      </c>
      <c r="D3575" s="209" t="s">
        <v>457</v>
      </c>
    </row>
    <row r="3576" spans="1:4">
      <c r="A3576" s="209" t="s">
        <v>5623</v>
      </c>
      <c r="B3576" s="209" t="s">
        <v>446</v>
      </c>
      <c r="C3576" s="209" t="s">
        <v>5624</v>
      </c>
      <c r="D3576" s="209" t="s">
        <v>457</v>
      </c>
    </row>
    <row r="3577" spans="1:4">
      <c r="A3577" s="209" t="s">
        <v>5625</v>
      </c>
      <c r="B3577" s="209">
        <v>590051</v>
      </c>
      <c r="C3577" s="209" t="s">
        <v>5626</v>
      </c>
      <c r="D3577" s="209" t="s">
        <v>539</v>
      </c>
    </row>
    <row r="3578" spans="1:4">
      <c r="A3578" s="209" t="s">
        <v>5627</v>
      </c>
      <c r="B3578" s="209">
        <v>511066</v>
      </c>
      <c r="C3578" s="209" t="s">
        <v>446</v>
      </c>
      <c r="D3578" s="209" t="s">
        <v>463</v>
      </c>
    </row>
    <row r="3579" spans="1:4">
      <c r="A3579" s="209" t="s">
        <v>5628</v>
      </c>
      <c r="B3579" s="209">
        <v>507315</v>
      </c>
      <c r="C3579" s="209" t="s">
        <v>5629</v>
      </c>
      <c r="D3579" s="209" t="s">
        <v>1144</v>
      </c>
    </row>
    <row r="3580" spans="1:4">
      <c r="A3580" s="209" t="s">
        <v>5630</v>
      </c>
      <c r="B3580" s="209">
        <v>532713</v>
      </c>
      <c r="C3580" s="209" t="s">
        <v>5631</v>
      </c>
      <c r="D3580" s="209" t="s">
        <v>468</v>
      </c>
    </row>
    <row r="3581" spans="1:4">
      <c r="A3581" s="209" t="s">
        <v>5632</v>
      </c>
      <c r="B3581" s="209">
        <v>540642</v>
      </c>
      <c r="C3581" s="209" t="s">
        <v>5633</v>
      </c>
      <c r="D3581" s="209" t="s">
        <v>844</v>
      </c>
    </row>
    <row r="3582" spans="1:4">
      <c r="A3582" s="209" t="s">
        <v>5634</v>
      </c>
      <c r="B3582" s="209">
        <v>540181</v>
      </c>
      <c r="C3582" s="209" t="s">
        <v>446</v>
      </c>
      <c r="D3582" s="209" t="s">
        <v>463</v>
      </c>
    </row>
    <row r="3583" spans="1:4">
      <c r="A3583" s="209" t="s">
        <v>5635</v>
      </c>
      <c r="B3583" s="209">
        <v>526554</v>
      </c>
      <c r="C3583" s="209" t="s">
        <v>446</v>
      </c>
      <c r="D3583" s="209" t="s">
        <v>641</v>
      </c>
    </row>
    <row r="3584" spans="1:4">
      <c r="A3584" s="209" t="s">
        <v>5636</v>
      </c>
      <c r="B3584" s="209">
        <v>590056</v>
      </c>
      <c r="C3584" s="209" t="s">
        <v>5637</v>
      </c>
      <c r="D3584" s="209" t="s">
        <v>461</v>
      </c>
    </row>
    <row r="3585" spans="1:4">
      <c r="A3585" s="209" t="s">
        <v>5638</v>
      </c>
      <c r="B3585" s="209">
        <v>500370</v>
      </c>
      <c r="C3585" s="209" t="s">
        <v>5639</v>
      </c>
      <c r="D3585" s="209" t="s">
        <v>468</v>
      </c>
    </row>
    <row r="3586" spans="1:4">
      <c r="A3586" s="209" t="s">
        <v>5640</v>
      </c>
      <c r="B3586" s="209">
        <v>517059</v>
      </c>
      <c r="C3586" s="209" t="s">
        <v>5641</v>
      </c>
      <c r="D3586" s="209" t="s">
        <v>744</v>
      </c>
    </row>
    <row r="3587" spans="1:4">
      <c r="A3587" s="209" t="s">
        <v>5642</v>
      </c>
      <c r="B3587" s="209">
        <v>532005</v>
      </c>
      <c r="C3587" s="209" t="s">
        <v>446</v>
      </c>
      <c r="D3587" s="209" t="s">
        <v>631</v>
      </c>
    </row>
    <row r="3588" spans="1:4">
      <c r="A3588" s="209" t="s">
        <v>5643</v>
      </c>
      <c r="B3588" s="209">
        <v>521240</v>
      </c>
      <c r="C3588" s="209" t="s">
        <v>446</v>
      </c>
      <c r="D3588" s="209" t="s">
        <v>461</v>
      </c>
    </row>
    <row r="3589" spans="1:4">
      <c r="A3589" s="209" t="s">
        <v>5644</v>
      </c>
      <c r="B3589" s="209">
        <v>511630</v>
      </c>
      <c r="C3589" s="209" t="s">
        <v>5645</v>
      </c>
      <c r="D3589" s="209" t="s">
        <v>970</v>
      </c>
    </row>
    <row r="3590" spans="1:4">
      <c r="A3590" s="209" t="s">
        <v>5646</v>
      </c>
      <c r="B3590" s="209">
        <v>520075</v>
      </c>
      <c r="C3590" s="209" t="s">
        <v>446</v>
      </c>
      <c r="D3590" s="209" t="s">
        <v>801</v>
      </c>
    </row>
    <row r="3591" spans="1:4">
      <c r="A3591" s="209" t="s">
        <v>5647</v>
      </c>
      <c r="B3591" s="209">
        <v>530617</v>
      </c>
      <c r="C3591" s="209" t="s">
        <v>446</v>
      </c>
      <c r="D3591" s="209" t="s">
        <v>506</v>
      </c>
    </row>
    <row r="3592" spans="1:4">
      <c r="A3592" s="209" t="s">
        <v>5648</v>
      </c>
      <c r="B3592" s="209">
        <v>530125</v>
      </c>
      <c r="C3592" s="209" t="s">
        <v>446</v>
      </c>
      <c r="D3592" s="209" t="s">
        <v>484</v>
      </c>
    </row>
    <row r="3593" spans="1:4">
      <c r="A3593" s="209" t="s">
        <v>5649</v>
      </c>
      <c r="B3593" s="209">
        <v>500371</v>
      </c>
      <c r="C3593" s="209" t="s">
        <v>446</v>
      </c>
      <c r="D3593" s="209" t="s">
        <v>815</v>
      </c>
    </row>
    <row r="3594" spans="1:4">
      <c r="A3594" s="209" t="s">
        <v>5650</v>
      </c>
      <c r="B3594" s="209">
        <v>500371</v>
      </c>
      <c r="C3594" s="209" t="s">
        <v>446</v>
      </c>
      <c r="D3594" s="209" t="s">
        <v>815</v>
      </c>
    </row>
    <row r="3595" spans="1:4">
      <c r="A3595" s="209" t="s">
        <v>5651</v>
      </c>
      <c r="B3595" s="209">
        <v>521206</v>
      </c>
      <c r="C3595" s="209" t="s">
        <v>446</v>
      </c>
      <c r="D3595" s="209" t="s">
        <v>560</v>
      </c>
    </row>
    <row r="3596" spans="1:4">
      <c r="A3596" s="209" t="s">
        <v>5652</v>
      </c>
      <c r="B3596" s="209">
        <v>530025</v>
      </c>
      <c r="C3596" s="209" t="s">
        <v>446</v>
      </c>
      <c r="D3596" s="209" t="s">
        <v>867</v>
      </c>
    </row>
    <row r="3597" spans="1:4">
      <c r="A3597" s="209" t="s">
        <v>5653</v>
      </c>
      <c r="B3597" s="209">
        <v>780015</v>
      </c>
      <c r="C3597" s="209" t="s">
        <v>446</v>
      </c>
      <c r="D3597" s="209" t="s">
        <v>537</v>
      </c>
    </row>
    <row r="3598" spans="1:4">
      <c r="A3598" s="209" t="s">
        <v>5654</v>
      </c>
      <c r="B3598" s="209">
        <v>509423</v>
      </c>
      <c r="C3598" s="209" t="s">
        <v>446</v>
      </c>
      <c r="D3598" s="209" t="s">
        <v>494</v>
      </c>
    </row>
    <row r="3599" spans="1:4">
      <c r="A3599" s="209" t="s">
        <v>5655</v>
      </c>
      <c r="B3599" s="209">
        <v>521222</v>
      </c>
      <c r="C3599" s="209" t="s">
        <v>446</v>
      </c>
      <c r="D3599" s="209" t="s">
        <v>560</v>
      </c>
    </row>
    <row r="3600" spans="1:4">
      <c r="A3600" s="209" t="s">
        <v>5656</v>
      </c>
      <c r="B3600" s="209" t="s">
        <v>446</v>
      </c>
      <c r="C3600" s="209" t="s">
        <v>5657</v>
      </c>
      <c r="D3600" s="209" t="s">
        <v>537</v>
      </c>
    </row>
    <row r="3601" spans="1:4">
      <c r="A3601" s="209" t="s">
        <v>5658</v>
      </c>
      <c r="B3601" s="209">
        <v>523116</v>
      </c>
      <c r="C3601" s="209" t="s">
        <v>446</v>
      </c>
      <c r="D3601" s="209" t="s">
        <v>569</v>
      </c>
    </row>
    <row r="3602" spans="1:4">
      <c r="A3602" s="209" t="s">
        <v>5659</v>
      </c>
      <c r="B3602" s="209">
        <v>541163</v>
      </c>
      <c r="C3602" s="209" t="s">
        <v>5660</v>
      </c>
      <c r="D3602" s="209" t="s">
        <v>801</v>
      </c>
    </row>
    <row r="3603" spans="1:4">
      <c r="A3603" s="209" t="s">
        <v>5661</v>
      </c>
      <c r="B3603" s="209">
        <v>524703</v>
      </c>
      <c r="C3603" s="209" t="s">
        <v>446</v>
      </c>
      <c r="D3603" s="209" t="s">
        <v>484</v>
      </c>
    </row>
    <row r="3604" spans="1:4">
      <c r="A3604" s="209" t="s">
        <v>5662</v>
      </c>
      <c r="B3604" s="209">
        <v>504918</v>
      </c>
      <c r="C3604" s="209" t="s">
        <v>446</v>
      </c>
      <c r="D3604" s="209" t="s">
        <v>426</v>
      </c>
    </row>
    <row r="3605" spans="1:4">
      <c r="A3605" s="209" t="s">
        <v>5663</v>
      </c>
      <c r="B3605" s="209">
        <v>539392</v>
      </c>
      <c r="C3605" s="209" t="s">
        <v>446</v>
      </c>
      <c r="D3605" s="209" t="s">
        <v>468</v>
      </c>
    </row>
    <row r="3606" spans="1:4">
      <c r="A3606" s="209" t="s">
        <v>5664</v>
      </c>
      <c r="B3606" s="209">
        <v>539392</v>
      </c>
      <c r="C3606" s="209" t="s">
        <v>446</v>
      </c>
      <c r="D3606" s="209" t="s">
        <v>468</v>
      </c>
    </row>
    <row r="3607" spans="1:4">
      <c r="A3607" s="209" t="s">
        <v>5665</v>
      </c>
      <c r="B3607" s="209">
        <v>516096</v>
      </c>
      <c r="C3607" s="209" t="s">
        <v>446</v>
      </c>
      <c r="D3607" s="209" t="s">
        <v>440</v>
      </c>
    </row>
    <row r="3608" spans="1:4">
      <c r="A3608" s="209" t="s">
        <v>5666</v>
      </c>
      <c r="B3608" s="209">
        <v>514234</v>
      </c>
      <c r="C3608" s="209" t="s">
        <v>5667</v>
      </c>
      <c r="D3608" s="209" t="s">
        <v>461</v>
      </c>
    </row>
    <row r="3609" spans="1:4">
      <c r="A3609" s="209" t="s">
        <v>5668</v>
      </c>
      <c r="B3609" s="209">
        <v>514234</v>
      </c>
      <c r="C3609" s="209" t="s">
        <v>5667</v>
      </c>
      <c r="D3609" s="209" t="s">
        <v>461</v>
      </c>
    </row>
    <row r="3610" spans="1:4">
      <c r="A3610" s="209" t="s">
        <v>5669</v>
      </c>
      <c r="B3610" s="209">
        <v>534618</v>
      </c>
      <c r="C3610" s="209" t="s">
        <v>446</v>
      </c>
      <c r="D3610" s="209" t="s">
        <v>585</v>
      </c>
    </row>
    <row r="3611" spans="1:4">
      <c r="A3611" s="209" t="s">
        <v>5670</v>
      </c>
      <c r="B3611" s="209">
        <v>511640</v>
      </c>
      <c r="C3611" s="209" t="s">
        <v>446</v>
      </c>
      <c r="D3611" s="209" t="s">
        <v>463</v>
      </c>
    </row>
    <row r="3612" spans="1:4">
      <c r="A3612" s="209" t="s">
        <v>5671</v>
      </c>
      <c r="B3612" s="209">
        <v>526521</v>
      </c>
      <c r="C3612" s="209" t="s">
        <v>5672</v>
      </c>
      <c r="D3612" s="209" t="s">
        <v>459</v>
      </c>
    </row>
    <row r="3613" spans="1:4">
      <c r="A3613" s="209" t="s">
        <v>5673</v>
      </c>
      <c r="B3613" s="209">
        <v>540782</v>
      </c>
      <c r="C3613" s="209" t="s">
        <v>446</v>
      </c>
      <c r="D3613" s="209" t="s">
        <v>647</v>
      </c>
    </row>
    <row r="3614" spans="1:4">
      <c r="A3614" s="209" t="s">
        <v>5674</v>
      </c>
      <c r="B3614" s="209">
        <v>533411</v>
      </c>
      <c r="C3614" s="209" t="s">
        <v>5675</v>
      </c>
      <c r="D3614" s="209" t="s">
        <v>1365</v>
      </c>
    </row>
    <row r="3615" spans="1:4">
      <c r="A3615" s="209" t="s">
        <v>5676</v>
      </c>
      <c r="B3615" s="209">
        <v>530073</v>
      </c>
      <c r="C3615" s="209" t="s">
        <v>5677</v>
      </c>
      <c r="D3615" s="209" t="s">
        <v>569</v>
      </c>
    </row>
    <row r="3616" spans="1:4">
      <c r="A3616" s="209" t="s">
        <v>5678</v>
      </c>
      <c r="B3616" s="209" t="s">
        <v>446</v>
      </c>
      <c r="C3616" s="209" t="s">
        <v>5679</v>
      </c>
      <c r="D3616" s="209" t="s">
        <v>457</v>
      </c>
    </row>
    <row r="3617" spans="1:4">
      <c r="A3617" s="209" t="s">
        <v>5680</v>
      </c>
      <c r="B3617" s="209">
        <v>531898</v>
      </c>
      <c r="C3617" s="209" t="s">
        <v>446</v>
      </c>
      <c r="D3617" s="209" t="s">
        <v>449</v>
      </c>
    </row>
    <row r="3618" spans="1:4">
      <c r="A3618" s="209" t="s">
        <v>5681</v>
      </c>
      <c r="B3618" s="209">
        <v>531569</v>
      </c>
      <c r="C3618" s="209" t="s">
        <v>446</v>
      </c>
      <c r="D3618" s="209" t="s">
        <v>484</v>
      </c>
    </row>
    <row r="3619" spans="1:4">
      <c r="A3619" s="209" t="s">
        <v>5682</v>
      </c>
      <c r="B3619" s="209">
        <v>532972</v>
      </c>
      <c r="C3619" s="209" t="s">
        <v>446</v>
      </c>
      <c r="D3619" s="209" t="s">
        <v>539</v>
      </c>
    </row>
    <row r="3620" spans="1:4">
      <c r="A3620" s="209" t="s">
        <v>5683</v>
      </c>
      <c r="B3620" s="209">
        <v>532435</v>
      </c>
      <c r="C3620" s="209" t="s">
        <v>446</v>
      </c>
      <c r="D3620" s="209" t="s">
        <v>532</v>
      </c>
    </row>
    <row r="3621" spans="1:4">
      <c r="A3621" s="209" t="s">
        <v>5684</v>
      </c>
      <c r="B3621" s="209">
        <v>512062</v>
      </c>
      <c r="C3621" s="209" t="s">
        <v>446</v>
      </c>
      <c r="D3621" s="209" t="s">
        <v>867</v>
      </c>
    </row>
    <row r="3622" spans="1:4">
      <c r="A3622" s="209" t="s">
        <v>5685</v>
      </c>
      <c r="B3622" s="209">
        <v>500674</v>
      </c>
      <c r="C3622" s="209" t="s">
        <v>5686</v>
      </c>
      <c r="D3622" s="209" t="s">
        <v>484</v>
      </c>
    </row>
    <row r="3623" spans="1:4">
      <c r="A3623" s="209" t="s">
        <v>5687</v>
      </c>
      <c r="B3623" s="209">
        <v>500674</v>
      </c>
      <c r="C3623" s="209" t="s">
        <v>5686</v>
      </c>
      <c r="D3623" s="209" t="s">
        <v>484</v>
      </c>
    </row>
    <row r="3624" spans="1:4">
      <c r="A3624" s="209" t="s">
        <v>5688</v>
      </c>
      <c r="B3624" s="209">
        <v>514280</v>
      </c>
      <c r="C3624" s="209" t="s">
        <v>446</v>
      </c>
      <c r="D3624" s="209" t="s">
        <v>461</v>
      </c>
    </row>
    <row r="3625" spans="1:4">
      <c r="A3625" s="209" t="s">
        <v>5689</v>
      </c>
      <c r="B3625" s="209">
        <v>530035</v>
      </c>
      <c r="C3625" s="209" t="s">
        <v>446</v>
      </c>
      <c r="D3625" s="209" t="s">
        <v>461</v>
      </c>
    </row>
    <row r="3626" spans="1:4">
      <c r="A3626" s="209" t="s">
        <v>5690</v>
      </c>
      <c r="B3626" s="209">
        <v>540822</v>
      </c>
      <c r="C3626" s="209" t="s">
        <v>446</v>
      </c>
      <c r="D3626" s="209" t="s">
        <v>463</v>
      </c>
    </row>
    <row r="3627" spans="1:4">
      <c r="A3627" s="209" t="s">
        <v>5691</v>
      </c>
      <c r="B3627" s="209">
        <v>519260</v>
      </c>
      <c r="C3627" s="209" t="s">
        <v>5692</v>
      </c>
      <c r="D3627" s="209" t="s">
        <v>695</v>
      </c>
    </row>
    <row r="3628" spans="1:4">
      <c r="A3628" s="209" t="s">
        <v>5693</v>
      </c>
      <c r="B3628" s="209">
        <v>506906</v>
      </c>
      <c r="C3628" s="209" t="s">
        <v>446</v>
      </c>
      <c r="D3628" s="209" t="s">
        <v>468</v>
      </c>
    </row>
    <row r="3629" spans="1:4">
      <c r="A3629" s="209" t="s">
        <v>5694</v>
      </c>
      <c r="B3629" s="209">
        <v>519238</v>
      </c>
      <c r="C3629" s="209" t="s">
        <v>446</v>
      </c>
      <c r="D3629" s="209" t="s">
        <v>644</v>
      </c>
    </row>
    <row r="3630" spans="1:4">
      <c r="A3630" s="209" t="s">
        <v>5695</v>
      </c>
      <c r="B3630" s="209">
        <v>538992</v>
      </c>
      <c r="C3630" s="209" t="s">
        <v>446</v>
      </c>
      <c r="D3630" s="209" t="s">
        <v>801</v>
      </c>
    </row>
    <row r="3631" spans="1:4">
      <c r="A3631" s="209" t="s">
        <v>5696</v>
      </c>
      <c r="B3631" s="209">
        <v>512020</v>
      </c>
      <c r="C3631" s="209" t="s">
        <v>446</v>
      </c>
      <c r="D3631" s="209" t="s">
        <v>463</v>
      </c>
    </row>
    <row r="3632" spans="1:4">
      <c r="A3632" s="209" t="s">
        <v>5697</v>
      </c>
      <c r="B3632" s="209">
        <v>512020</v>
      </c>
      <c r="C3632" s="209" t="s">
        <v>446</v>
      </c>
      <c r="D3632" s="209" t="s">
        <v>463</v>
      </c>
    </row>
    <row r="3633" spans="1:4">
      <c r="A3633" s="209" t="s">
        <v>5698</v>
      </c>
      <c r="B3633" s="209">
        <v>504614</v>
      </c>
      <c r="C3633" s="209" t="s">
        <v>5699</v>
      </c>
      <c r="D3633" s="209" t="s">
        <v>478</v>
      </c>
    </row>
    <row r="3634" spans="1:4">
      <c r="A3634" s="209" t="s">
        <v>5700</v>
      </c>
      <c r="B3634" s="209">
        <v>516032</v>
      </c>
      <c r="C3634" s="209" t="s">
        <v>446</v>
      </c>
      <c r="D3634" s="209" t="s">
        <v>440</v>
      </c>
    </row>
    <row r="3635" spans="1:4">
      <c r="A3635" s="209" t="s">
        <v>5701</v>
      </c>
      <c r="B3635" s="209">
        <v>516003</v>
      </c>
      <c r="C3635" s="209" t="s">
        <v>446</v>
      </c>
      <c r="D3635" s="209" t="s">
        <v>941</v>
      </c>
    </row>
    <row r="3636" spans="1:4">
      <c r="A3636" s="209" t="s">
        <v>5702</v>
      </c>
      <c r="B3636" s="209">
        <v>519242</v>
      </c>
      <c r="C3636" s="209" t="s">
        <v>446</v>
      </c>
      <c r="D3636" s="209" t="s">
        <v>695</v>
      </c>
    </row>
    <row r="3637" spans="1:4">
      <c r="A3637" s="209" t="s">
        <v>5703</v>
      </c>
      <c r="B3637" s="209">
        <v>532163</v>
      </c>
      <c r="C3637" s="209" t="s">
        <v>5704</v>
      </c>
      <c r="D3637" s="209" t="s">
        <v>449</v>
      </c>
    </row>
    <row r="3638" spans="1:4">
      <c r="A3638" s="209" t="s">
        <v>5705</v>
      </c>
      <c r="B3638" s="209">
        <v>532163</v>
      </c>
      <c r="C3638" s="209" t="s">
        <v>5704</v>
      </c>
      <c r="D3638" s="209" t="s">
        <v>449</v>
      </c>
    </row>
    <row r="3639" spans="1:4">
      <c r="A3639" s="209" t="s">
        <v>5706</v>
      </c>
      <c r="B3639" s="209">
        <v>526885</v>
      </c>
      <c r="C3639" s="209" t="s">
        <v>5707</v>
      </c>
      <c r="D3639" s="209" t="s">
        <v>461</v>
      </c>
    </row>
    <row r="3640" spans="1:4">
      <c r="A3640" s="209" t="s">
        <v>5708</v>
      </c>
      <c r="B3640" s="209">
        <v>530993</v>
      </c>
      <c r="C3640" s="209" t="s">
        <v>446</v>
      </c>
      <c r="D3640" s="209" t="s">
        <v>468</v>
      </c>
    </row>
    <row r="3641" spans="1:4">
      <c r="A3641" s="209" t="s">
        <v>5709</v>
      </c>
      <c r="B3641" s="209">
        <v>531930</v>
      </c>
      <c r="C3641" s="209" t="s">
        <v>446</v>
      </c>
      <c r="D3641" s="209" t="s">
        <v>1365</v>
      </c>
    </row>
    <row r="3642" spans="1:4">
      <c r="A3642" s="209" t="s">
        <v>5710</v>
      </c>
      <c r="B3642" s="209">
        <v>540393</v>
      </c>
      <c r="C3642" s="209" t="s">
        <v>446</v>
      </c>
      <c r="D3642" s="209" t="s">
        <v>769</v>
      </c>
    </row>
    <row r="3643" spans="1:4">
      <c r="A3643" s="209" t="s">
        <v>5711</v>
      </c>
      <c r="B3643" s="209">
        <v>514412</v>
      </c>
      <c r="C3643" s="209" t="s">
        <v>446</v>
      </c>
      <c r="D3643" s="209" t="s">
        <v>560</v>
      </c>
    </row>
    <row r="3644" spans="1:4">
      <c r="A3644" s="209" t="s">
        <v>5712</v>
      </c>
      <c r="B3644" s="209">
        <v>506190</v>
      </c>
      <c r="C3644" s="209" t="s">
        <v>446</v>
      </c>
      <c r="D3644" s="209" t="s">
        <v>867</v>
      </c>
    </row>
    <row r="3645" spans="1:4">
      <c r="A3645" s="209" t="s">
        <v>5713</v>
      </c>
      <c r="B3645" s="209" t="s">
        <v>446</v>
      </c>
      <c r="C3645" s="209" t="s">
        <v>5714</v>
      </c>
      <c r="D3645" s="209" t="s">
        <v>457</v>
      </c>
    </row>
    <row r="3646" spans="1:4">
      <c r="A3646" s="209" t="s">
        <v>5715</v>
      </c>
      <c r="B3646" s="209">
        <v>539124</v>
      </c>
      <c r="C3646" s="209" t="s">
        <v>446</v>
      </c>
      <c r="D3646" s="209" t="s">
        <v>463</v>
      </c>
    </row>
    <row r="3647" spans="1:4">
      <c r="A3647" s="209" t="s">
        <v>5716</v>
      </c>
      <c r="B3647" s="209">
        <v>506313</v>
      </c>
      <c r="C3647" s="209" t="s">
        <v>446</v>
      </c>
      <c r="D3647" s="209" t="s">
        <v>974</v>
      </c>
    </row>
    <row r="3648" spans="1:4">
      <c r="A3648" s="209" t="s">
        <v>5717</v>
      </c>
      <c r="B3648" s="209">
        <v>532663</v>
      </c>
      <c r="C3648" s="209" t="s">
        <v>5718</v>
      </c>
      <c r="D3648" s="209" t="s">
        <v>432</v>
      </c>
    </row>
    <row r="3649" spans="1:4">
      <c r="A3649" s="209" t="s">
        <v>5719</v>
      </c>
      <c r="B3649" s="209">
        <v>533259</v>
      </c>
      <c r="C3649" s="209" t="s">
        <v>5720</v>
      </c>
      <c r="D3649" s="209" t="s">
        <v>635</v>
      </c>
    </row>
    <row r="3650" spans="1:4">
      <c r="A3650" s="209" t="s">
        <v>5721</v>
      </c>
      <c r="B3650" s="209">
        <v>511076</v>
      </c>
      <c r="C3650" s="209" t="s">
        <v>446</v>
      </c>
      <c r="D3650" s="209" t="s">
        <v>468</v>
      </c>
    </row>
    <row r="3651" spans="1:4">
      <c r="A3651" s="209" t="s">
        <v>5722</v>
      </c>
      <c r="B3651" s="209">
        <v>526093</v>
      </c>
      <c r="C3651" s="209" t="s">
        <v>5723</v>
      </c>
      <c r="D3651" s="209" t="s">
        <v>478</v>
      </c>
    </row>
    <row r="3652" spans="1:4">
      <c r="A3652" s="209" t="s">
        <v>5724</v>
      </c>
      <c r="B3652" s="209">
        <v>539201</v>
      </c>
      <c r="C3652" s="209" t="s">
        <v>446</v>
      </c>
      <c r="D3652" s="209" t="s">
        <v>440</v>
      </c>
    </row>
    <row r="3653" spans="1:4">
      <c r="A3653" s="209" t="s">
        <v>5725</v>
      </c>
      <c r="B3653" s="209">
        <v>539404</v>
      </c>
      <c r="C3653" s="209" t="s">
        <v>5726</v>
      </c>
      <c r="D3653" s="209" t="s">
        <v>463</v>
      </c>
    </row>
    <row r="3654" spans="1:4">
      <c r="A3654" s="209" t="s">
        <v>5727</v>
      </c>
      <c r="B3654" s="209">
        <v>536592</v>
      </c>
      <c r="C3654" s="209" t="s">
        <v>446</v>
      </c>
      <c r="D3654" s="209" t="s">
        <v>463</v>
      </c>
    </row>
    <row r="3655" spans="1:4">
      <c r="A3655" s="209" t="s">
        <v>5728</v>
      </c>
      <c r="B3655" s="209">
        <v>508996</v>
      </c>
      <c r="C3655" s="209" t="s">
        <v>5729</v>
      </c>
      <c r="D3655" s="209" t="s">
        <v>532</v>
      </c>
    </row>
    <row r="3656" spans="1:4">
      <c r="A3656" s="209" t="s">
        <v>5730</v>
      </c>
      <c r="B3656" s="209">
        <v>503893</v>
      </c>
      <c r="C3656" s="209" t="s">
        <v>446</v>
      </c>
      <c r="D3656" s="209" t="s">
        <v>429</v>
      </c>
    </row>
    <row r="3657" spans="1:4">
      <c r="A3657" s="209" t="s">
        <v>5731</v>
      </c>
      <c r="B3657" s="209">
        <v>539218</v>
      </c>
      <c r="C3657" s="209" t="s">
        <v>446</v>
      </c>
      <c r="D3657" s="209" t="s">
        <v>463</v>
      </c>
    </row>
    <row r="3658" spans="1:4">
      <c r="A3658" s="209" t="s">
        <v>5732</v>
      </c>
      <c r="B3658" s="209">
        <v>502175</v>
      </c>
      <c r="C3658" s="209" t="s">
        <v>446</v>
      </c>
      <c r="D3658" s="209" t="s">
        <v>459</v>
      </c>
    </row>
    <row r="3659" spans="1:4">
      <c r="A3659" s="209" t="s">
        <v>5733</v>
      </c>
      <c r="B3659" s="209">
        <v>511577</v>
      </c>
      <c r="C3659" s="209" t="s">
        <v>446</v>
      </c>
      <c r="D3659" s="209" t="s">
        <v>463</v>
      </c>
    </row>
    <row r="3660" spans="1:4">
      <c r="A3660" s="209" t="s">
        <v>5734</v>
      </c>
      <c r="B3660" s="209">
        <v>517320</v>
      </c>
      <c r="C3660" s="209" t="s">
        <v>446</v>
      </c>
      <c r="D3660" s="209" t="s">
        <v>744</v>
      </c>
    </row>
    <row r="3661" spans="1:4">
      <c r="A3661" s="209" t="s">
        <v>5735</v>
      </c>
      <c r="B3661" s="209">
        <v>532404</v>
      </c>
      <c r="C3661" s="209" t="s">
        <v>446</v>
      </c>
      <c r="D3661" s="209" t="s">
        <v>539</v>
      </c>
    </row>
    <row r="3662" spans="1:4">
      <c r="A3662" s="209" t="s">
        <v>5736</v>
      </c>
      <c r="B3662" s="209">
        <v>512634</v>
      </c>
      <c r="C3662" s="209" t="s">
        <v>446</v>
      </c>
      <c r="D3662" s="209" t="s">
        <v>647</v>
      </c>
    </row>
    <row r="3663" spans="1:4">
      <c r="A3663" s="209" t="s">
        <v>5737</v>
      </c>
      <c r="B3663" s="209">
        <v>524667</v>
      </c>
      <c r="C3663" s="209" t="s">
        <v>5738</v>
      </c>
      <c r="D3663" s="209" t="s">
        <v>1374</v>
      </c>
    </row>
    <row r="3664" spans="1:4">
      <c r="A3664" s="209" t="s">
        <v>5739</v>
      </c>
      <c r="B3664" s="209">
        <v>531893</v>
      </c>
      <c r="C3664" s="209" t="s">
        <v>446</v>
      </c>
      <c r="D3664" s="209" t="s">
        <v>867</v>
      </c>
    </row>
    <row r="3665" spans="1:4">
      <c r="A3665" s="209" t="s">
        <v>5740</v>
      </c>
      <c r="B3665" s="209">
        <v>523710</v>
      </c>
      <c r="C3665" s="209" t="s">
        <v>446</v>
      </c>
      <c r="D3665" s="209" t="s">
        <v>647</v>
      </c>
    </row>
    <row r="3666" spans="1:4">
      <c r="A3666" s="209" t="s">
        <v>5741</v>
      </c>
      <c r="B3666" s="209">
        <v>540728</v>
      </c>
      <c r="C3666" s="209" t="s">
        <v>446</v>
      </c>
      <c r="D3666" s="209" t="s">
        <v>435</v>
      </c>
    </row>
    <row r="3667" spans="1:4">
      <c r="A3667" s="209" t="s">
        <v>5742</v>
      </c>
      <c r="B3667" s="209">
        <v>532102</v>
      </c>
      <c r="C3667" s="209" t="s">
        <v>446</v>
      </c>
      <c r="D3667" s="209" t="s">
        <v>1144</v>
      </c>
    </row>
    <row r="3668" spans="1:4">
      <c r="A3668" s="209" t="s">
        <v>5743</v>
      </c>
      <c r="B3668" s="209">
        <v>540719</v>
      </c>
      <c r="C3668" s="209" t="s">
        <v>5744</v>
      </c>
      <c r="D3668" s="209" t="s">
        <v>2857</v>
      </c>
    </row>
    <row r="3669" spans="1:4">
      <c r="A3669" s="209" t="s">
        <v>5745</v>
      </c>
      <c r="B3669" s="209">
        <v>590098</v>
      </c>
      <c r="C3669" s="209" t="s">
        <v>5746</v>
      </c>
      <c r="D3669" s="209" t="s">
        <v>429</v>
      </c>
    </row>
    <row r="3670" spans="1:4">
      <c r="A3670" s="209" t="s">
        <v>5747</v>
      </c>
      <c r="B3670" s="209">
        <v>526081</v>
      </c>
      <c r="C3670" s="209" t="s">
        <v>5748</v>
      </c>
      <c r="D3670" s="209" t="s">
        <v>506</v>
      </c>
    </row>
    <row r="3671" spans="1:4">
      <c r="A3671" s="209" t="s">
        <v>5749</v>
      </c>
      <c r="B3671" s="209">
        <v>531797</v>
      </c>
      <c r="C3671" s="209" t="s">
        <v>446</v>
      </c>
      <c r="D3671" s="209" t="s">
        <v>459</v>
      </c>
    </row>
    <row r="3672" spans="1:4">
      <c r="A3672" s="209" t="s">
        <v>5750</v>
      </c>
      <c r="B3672" s="209">
        <v>511672</v>
      </c>
      <c r="C3672" s="209" t="s">
        <v>446</v>
      </c>
      <c r="D3672" s="209" t="s">
        <v>478</v>
      </c>
    </row>
    <row r="3673" spans="1:4">
      <c r="A3673" s="209" t="s">
        <v>5751</v>
      </c>
      <c r="B3673" s="209">
        <v>516110</v>
      </c>
      <c r="C3673" s="209" t="s">
        <v>5752</v>
      </c>
      <c r="D3673" s="209" t="s">
        <v>635</v>
      </c>
    </row>
    <row r="3674" spans="1:4">
      <c r="A3674" s="209" t="s">
        <v>5753</v>
      </c>
      <c r="B3674" s="209">
        <v>526544</v>
      </c>
      <c r="C3674" s="209" t="s">
        <v>446</v>
      </c>
      <c r="D3674" s="209" t="s">
        <v>452</v>
      </c>
    </row>
    <row r="3675" spans="1:4">
      <c r="A3675" s="209" t="s">
        <v>5754</v>
      </c>
      <c r="B3675" s="209">
        <v>507894</v>
      </c>
      <c r="C3675" s="209" t="s">
        <v>446</v>
      </c>
      <c r="D3675" s="209" t="s">
        <v>723</v>
      </c>
    </row>
    <row r="3676" spans="1:4">
      <c r="A3676" s="209" t="s">
        <v>5755</v>
      </c>
      <c r="B3676" s="209">
        <v>507894</v>
      </c>
      <c r="C3676" s="209" t="s">
        <v>446</v>
      </c>
      <c r="D3676" s="209" t="s">
        <v>723</v>
      </c>
    </row>
    <row r="3677" spans="1:4">
      <c r="A3677" s="209" t="s">
        <v>5756</v>
      </c>
      <c r="B3677" s="209">
        <v>505790</v>
      </c>
      <c r="C3677" s="209" t="s">
        <v>5757</v>
      </c>
      <c r="D3677" s="209" t="s">
        <v>454</v>
      </c>
    </row>
    <row r="3678" spans="1:4">
      <c r="A3678" s="209" t="s">
        <v>5758</v>
      </c>
      <c r="B3678" s="209">
        <v>505790</v>
      </c>
      <c r="C3678" s="209" t="s">
        <v>5757</v>
      </c>
      <c r="D3678" s="209" t="s">
        <v>454</v>
      </c>
    </row>
    <row r="3679" spans="1:4">
      <c r="A3679" s="209" t="s">
        <v>5759</v>
      </c>
      <c r="B3679" s="209">
        <v>534139</v>
      </c>
      <c r="C3679" s="209" t="s">
        <v>5760</v>
      </c>
      <c r="D3679" s="209" t="s">
        <v>489</v>
      </c>
    </row>
    <row r="3680" spans="1:4">
      <c r="A3680" s="209" t="s">
        <v>5761</v>
      </c>
      <c r="B3680" s="209">
        <v>538857</v>
      </c>
      <c r="C3680" s="209" t="s">
        <v>446</v>
      </c>
      <c r="D3680" s="209" t="s">
        <v>463</v>
      </c>
    </row>
    <row r="3681" spans="1:4">
      <c r="A3681" s="209" t="s">
        <v>5762</v>
      </c>
      <c r="B3681" s="209">
        <v>505141</v>
      </c>
      <c r="C3681" s="209" t="s">
        <v>446</v>
      </c>
      <c r="D3681" s="209" t="s">
        <v>1103</v>
      </c>
    </row>
    <row r="3682" spans="1:4">
      <c r="A3682" s="209" t="s">
        <v>5763</v>
      </c>
      <c r="B3682" s="209">
        <v>505141</v>
      </c>
      <c r="C3682" s="209" t="s">
        <v>446</v>
      </c>
      <c r="D3682" s="209" t="s">
        <v>1103</v>
      </c>
    </row>
    <row r="3683" spans="1:4">
      <c r="A3683" s="209" t="s">
        <v>5764</v>
      </c>
      <c r="B3683" s="209">
        <v>530361</v>
      </c>
      <c r="C3683" s="209" t="s">
        <v>446</v>
      </c>
      <c r="D3683" s="209" t="s">
        <v>506</v>
      </c>
    </row>
    <row r="3684" spans="1:4">
      <c r="A3684" s="209" t="s">
        <v>5765</v>
      </c>
      <c r="B3684" s="209">
        <v>533268</v>
      </c>
      <c r="C3684" s="209" t="s">
        <v>446</v>
      </c>
      <c r="D3684" s="209" t="s">
        <v>1184</v>
      </c>
    </row>
    <row r="3685" spans="1:4">
      <c r="A3685" s="209" t="s">
        <v>5766</v>
      </c>
      <c r="B3685" s="209">
        <v>526807</v>
      </c>
      <c r="C3685" s="209" t="s">
        <v>5767</v>
      </c>
      <c r="D3685" s="209" t="s">
        <v>1693</v>
      </c>
    </row>
    <row r="3686" spans="1:4">
      <c r="A3686" s="209" t="s">
        <v>5768</v>
      </c>
      <c r="B3686" s="209">
        <v>521182</v>
      </c>
      <c r="C3686" s="209" t="s">
        <v>446</v>
      </c>
      <c r="D3686" s="209" t="s">
        <v>468</v>
      </c>
    </row>
    <row r="3687" spans="1:4">
      <c r="A3687" s="209" t="s">
        <v>5769</v>
      </c>
      <c r="B3687" s="209">
        <v>514264</v>
      </c>
      <c r="C3687" s="209" t="s">
        <v>446</v>
      </c>
      <c r="D3687" s="209" t="s">
        <v>461</v>
      </c>
    </row>
    <row r="3688" spans="1:4">
      <c r="A3688" s="209" t="s">
        <v>5770</v>
      </c>
      <c r="B3688" s="209" t="s">
        <v>446</v>
      </c>
      <c r="C3688" s="209" t="s">
        <v>5771</v>
      </c>
      <c r="D3688" s="209" t="s">
        <v>457</v>
      </c>
    </row>
    <row r="3689" spans="1:4">
      <c r="A3689" s="209" t="s">
        <v>5772</v>
      </c>
      <c r="B3689" s="209">
        <v>540673</v>
      </c>
      <c r="C3689" s="209" t="s">
        <v>5773</v>
      </c>
      <c r="D3689" s="209" t="s">
        <v>3225</v>
      </c>
    </row>
    <row r="3690" spans="1:4">
      <c r="A3690" s="209" t="s">
        <v>5774</v>
      </c>
      <c r="B3690" s="209">
        <v>540673</v>
      </c>
      <c r="C3690" s="209" t="s">
        <v>5773</v>
      </c>
      <c r="D3690" s="209" t="s">
        <v>3225</v>
      </c>
    </row>
    <row r="3691" spans="1:4">
      <c r="A3691" s="209" t="s">
        <v>5775</v>
      </c>
      <c r="B3691" s="209">
        <v>532886</v>
      </c>
      <c r="C3691" s="209" t="s">
        <v>5776</v>
      </c>
      <c r="D3691" s="209" t="s">
        <v>461</v>
      </c>
    </row>
    <row r="3692" spans="1:4">
      <c r="A3692" s="209" t="s">
        <v>5777</v>
      </c>
      <c r="B3692" s="209">
        <v>530075</v>
      </c>
      <c r="C3692" s="209" t="s">
        <v>5778</v>
      </c>
      <c r="D3692" s="209" t="s">
        <v>509</v>
      </c>
    </row>
    <row r="3693" spans="1:4">
      <c r="A3693" s="209" t="s">
        <v>5779</v>
      </c>
      <c r="B3693" s="209">
        <v>538875</v>
      </c>
      <c r="C3693" s="209" t="s">
        <v>446</v>
      </c>
      <c r="D3693" s="209" t="s">
        <v>867</v>
      </c>
    </row>
    <row r="3694" spans="1:4">
      <c r="A3694" s="209" t="s">
        <v>5780</v>
      </c>
      <c r="B3694" s="209">
        <v>532021</v>
      </c>
      <c r="C3694" s="209" t="s">
        <v>446</v>
      </c>
      <c r="D3694" s="209" t="s">
        <v>484</v>
      </c>
    </row>
    <row r="3695" spans="1:4">
      <c r="A3695" s="209" t="s">
        <v>5781</v>
      </c>
      <c r="B3695" s="209">
        <v>531980</v>
      </c>
      <c r="C3695" s="209" t="s">
        <v>446</v>
      </c>
      <c r="D3695" s="209" t="s">
        <v>432</v>
      </c>
    </row>
    <row r="3696" spans="1:4">
      <c r="A3696" s="209" t="s">
        <v>5782</v>
      </c>
      <c r="B3696" s="209">
        <v>512529</v>
      </c>
      <c r="C3696" s="209" t="s">
        <v>5783</v>
      </c>
      <c r="D3696" s="209" t="s">
        <v>484</v>
      </c>
    </row>
    <row r="3697" spans="1:4">
      <c r="A3697" s="209" t="s">
        <v>5784</v>
      </c>
      <c r="B3697" s="209" t="s">
        <v>446</v>
      </c>
      <c r="C3697" s="209" t="s">
        <v>5785</v>
      </c>
      <c r="D3697" s="209" t="s">
        <v>457</v>
      </c>
    </row>
    <row r="3698" spans="1:4">
      <c r="A3698" s="209" t="s">
        <v>5786</v>
      </c>
      <c r="B3698" s="209">
        <v>502450</v>
      </c>
      <c r="C3698" s="209" t="s">
        <v>5787</v>
      </c>
      <c r="D3698" s="209" t="s">
        <v>440</v>
      </c>
    </row>
    <row r="3699" spans="1:4">
      <c r="A3699" s="209" t="s">
        <v>5788</v>
      </c>
      <c r="B3699" s="209">
        <v>505075</v>
      </c>
      <c r="C3699" s="209" t="s">
        <v>5789</v>
      </c>
      <c r="D3699" s="209" t="s">
        <v>801</v>
      </c>
    </row>
    <row r="3700" spans="1:4">
      <c r="A3700" s="209" t="s">
        <v>5790</v>
      </c>
      <c r="B3700" s="209">
        <v>511760</v>
      </c>
      <c r="C3700" s="209" t="s">
        <v>446</v>
      </c>
      <c r="D3700" s="209" t="s">
        <v>463</v>
      </c>
    </row>
    <row r="3701" spans="1:4">
      <c r="A3701" s="209" t="s">
        <v>5791</v>
      </c>
      <c r="B3701" s="209">
        <v>524324</v>
      </c>
      <c r="C3701" s="209" t="s">
        <v>446</v>
      </c>
      <c r="D3701" s="209" t="s">
        <v>606</v>
      </c>
    </row>
    <row r="3702" spans="1:4">
      <c r="A3702" s="209" t="s">
        <v>5792</v>
      </c>
      <c r="B3702" s="209">
        <v>532993</v>
      </c>
      <c r="C3702" s="209" t="s">
        <v>5793</v>
      </c>
      <c r="D3702" s="209" t="s">
        <v>974</v>
      </c>
    </row>
    <row r="3703" spans="1:4">
      <c r="A3703" s="209" t="s">
        <v>5794</v>
      </c>
      <c r="B3703" s="209">
        <v>530867</v>
      </c>
      <c r="C3703" s="209" t="s">
        <v>446</v>
      </c>
      <c r="D3703" s="209" t="s">
        <v>429</v>
      </c>
    </row>
    <row r="3704" spans="1:4">
      <c r="A3704" s="209" t="s">
        <v>5795</v>
      </c>
      <c r="B3704" s="209">
        <v>524546</v>
      </c>
      <c r="C3704" s="209" t="s">
        <v>446</v>
      </c>
      <c r="D3704" s="209" t="s">
        <v>484</v>
      </c>
    </row>
    <row r="3705" spans="1:4">
      <c r="A3705" s="209" t="s">
        <v>5796</v>
      </c>
      <c r="B3705" s="209">
        <v>513436</v>
      </c>
      <c r="C3705" s="209" t="s">
        <v>5797</v>
      </c>
      <c r="D3705" s="209" t="s">
        <v>478</v>
      </c>
    </row>
    <row r="3706" spans="1:4">
      <c r="A3706" s="209" t="s">
        <v>5798</v>
      </c>
      <c r="B3706" s="209">
        <v>509870</v>
      </c>
      <c r="C3706" s="209" t="s">
        <v>446</v>
      </c>
      <c r="D3706" s="209" t="s">
        <v>532</v>
      </c>
    </row>
    <row r="3707" spans="1:4">
      <c r="A3707" s="209" t="s">
        <v>5799</v>
      </c>
      <c r="B3707" s="209">
        <v>519031</v>
      </c>
      <c r="C3707" s="209" t="s">
        <v>446</v>
      </c>
      <c r="D3707" s="209" t="s">
        <v>506</v>
      </c>
    </row>
    <row r="3708" spans="1:4">
      <c r="A3708" s="209" t="s">
        <v>5800</v>
      </c>
      <c r="B3708" s="209">
        <v>526508</v>
      </c>
      <c r="C3708" s="209" t="s">
        <v>446</v>
      </c>
      <c r="D3708" s="209" t="s">
        <v>1693</v>
      </c>
    </row>
    <row r="3709" spans="1:4">
      <c r="A3709" s="209" t="s">
        <v>5801</v>
      </c>
      <c r="B3709" s="209">
        <v>539520</v>
      </c>
      <c r="C3709" s="209" t="s">
        <v>446</v>
      </c>
      <c r="D3709" s="209" t="s">
        <v>468</v>
      </c>
    </row>
    <row r="3710" spans="1:4">
      <c r="A3710" s="209" t="s">
        <v>5802</v>
      </c>
      <c r="B3710" s="209">
        <v>501423</v>
      </c>
      <c r="C3710" s="209" t="s">
        <v>446</v>
      </c>
      <c r="D3710" s="209" t="s">
        <v>566</v>
      </c>
    </row>
    <row r="3711" spans="1:4">
      <c r="A3711" s="209" t="s">
        <v>5803</v>
      </c>
      <c r="B3711" s="209" t="s">
        <v>446</v>
      </c>
      <c r="C3711" s="209" t="s">
        <v>5804</v>
      </c>
      <c r="D3711" s="209" t="s">
        <v>457</v>
      </c>
    </row>
    <row r="3712" spans="1:4">
      <c r="A3712" s="209" t="s">
        <v>5805</v>
      </c>
      <c r="B3712" s="209">
        <v>531431</v>
      </c>
      <c r="C3712" s="209" t="s">
        <v>5806</v>
      </c>
      <c r="D3712" s="209" t="s">
        <v>454</v>
      </c>
    </row>
    <row r="3713" spans="1:4">
      <c r="A3713" s="209" t="s">
        <v>5807</v>
      </c>
      <c r="B3713" s="209">
        <v>531431</v>
      </c>
      <c r="C3713" s="209" t="s">
        <v>5806</v>
      </c>
      <c r="D3713" s="209" t="s">
        <v>454</v>
      </c>
    </row>
    <row r="3714" spans="1:4">
      <c r="A3714" s="209" t="s">
        <v>5808</v>
      </c>
      <c r="B3714" s="209">
        <v>540797</v>
      </c>
      <c r="C3714" s="209" t="s">
        <v>5809</v>
      </c>
      <c r="D3714" s="209" t="s">
        <v>916</v>
      </c>
    </row>
    <row r="3715" spans="1:4">
      <c r="A3715" s="209" t="s">
        <v>5810</v>
      </c>
      <c r="B3715" s="209">
        <v>511754</v>
      </c>
      <c r="C3715" s="209" t="s">
        <v>446</v>
      </c>
      <c r="D3715" s="209" t="s">
        <v>463</v>
      </c>
    </row>
    <row r="3716" spans="1:4">
      <c r="A3716" s="209" t="s">
        <v>5811</v>
      </c>
      <c r="B3716" s="209">
        <v>539895</v>
      </c>
      <c r="C3716" s="209" t="s">
        <v>446</v>
      </c>
      <c r="D3716" s="209" t="s">
        <v>429</v>
      </c>
    </row>
    <row r="3717" spans="1:4">
      <c r="A3717" s="209" t="s">
        <v>5812</v>
      </c>
      <c r="B3717" s="209">
        <v>509874</v>
      </c>
      <c r="C3717" s="209" t="s">
        <v>5813</v>
      </c>
      <c r="D3717" s="209" t="s">
        <v>723</v>
      </c>
    </row>
    <row r="3718" spans="1:4">
      <c r="A3718" s="209" t="s">
        <v>5814</v>
      </c>
      <c r="B3718" s="209">
        <v>512499</v>
      </c>
      <c r="C3718" s="209" t="s">
        <v>446</v>
      </c>
      <c r="D3718" s="209" t="s">
        <v>429</v>
      </c>
    </row>
    <row r="3719" spans="1:4">
      <c r="A3719" s="209" t="s">
        <v>5815</v>
      </c>
      <c r="B3719" s="209">
        <v>532455</v>
      </c>
      <c r="C3719" s="209" t="s">
        <v>446</v>
      </c>
      <c r="D3719" s="209" t="s">
        <v>520</v>
      </c>
    </row>
    <row r="3720" spans="1:4">
      <c r="A3720" s="209" t="s">
        <v>5816</v>
      </c>
      <c r="B3720" s="209">
        <v>540259</v>
      </c>
      <c r="C3720" s="209" t="s">
        <v>446</v>
      </c>
      <c r="D3720" s="209" t="s">
        <v>3225</v>
      </c>
    </row>
    <row r="3721" spans="1:4">
      <c r="A3721" s="209" t="s">
        <v>5817</v>
      </c>
      <c r="B3721" s="209">
        <v>542232</v>
      </c>
      <c r="C3721" s="209" t="s">
        <v>5818</v>
      </c>
      <c r="D3721" s="209" t="s">
        <v>812</v>
      </c>
    </row>
    <row r="3722" spans="1:4">
      <c r="A3722" s="209" t="s">
        <v>5819</v>
      </c>
      <c r="B3722" s="209">
        <v>540425</v>
      </c>
      <c r="C3722" s="209" t="s">
        <v>5820</v>
      </c>
      <c r="D3722" s="209" t="s">
        <v>769</v>
      </c>
    </row>
    <row r="3723" spans="1:4">
      <c r="A3723" s="209" t="s">
        <v>5821</v>
      </c>
      <c r="B3723" s="209">
        <v>512297</v>
      </c>
      <c r="C3723" s="209" t="s">
        <v>446</v>
      </c>
      <c r="D3723" s="209" t="s">
        <v>454</v>
      </c>
    </row>
    <row r="3724" spans="1:4">
      <c r="A3724" s="209" t="s">
        <v>5822</v>
      </c>
      <c r="B3724" s="209">
        <v>531925</v>
      </c>
      <c r="C3724" s="209" t="s">
        <v>446</v>
      </c>
      <c r="D3724" s="209" t="s">
        <v>506</v>
      </c>
    </row>
    <row r="3725" spans="1:4">
      <c r="A3725" s="209" t="s">
        <v>5823</v>
      </c>
      <c r="B3725" s="209">
        <v>522034</v>
      </c>
      <c r="C3725" s="209" t="s">
        <v>5824</v>
      </c>
      <c r="D3725" s="209" t="s">
        <v>801</v>
      </c>
    </row>
    <row r="3726" spans="1:4">
      <c r="A3726" s="209" t="s">
        <v>5825</v>
      </c>
      <c r="B3726" s="209">
        <v>539921</v>
      </c>
      <c r="C3726" s="209" t="s">
        <v>446</v>
      </c>
      <c r="D3726" s="209" t="s">
        <v>551</v>
      </c>
    </row>
    <row r="3727" spans="1:4">
      <c r="A3727" s="209" t="s">
        <v>5826</v>
      </c>
      <c r="B3727" s="209" t="s">
        <v>446</v>
      </c>
      <c r="C3727" s="209" t="s">
        <v>5827</v>
      </c>
      <c r="D3727" s="209" t="s">
        <v>457</v>
      </c>
    </row>
    <row r="3728" spans="1:4">
      <c r="A3728" s="209" t="s">
        <v>5828</v>
      </c>
      <c r="B3728" s="209" t="s">
        <v>446</v>
      </c>
      <c r="C3728" s="209" t="s">
        <v>5827</v>
      </c>
      <c r="D3728" s="209" t="s">
        <v>457</v>
      </c>
    </row>
    <row r="3729" spans="1:4">
      <c r="A3729" s="209" t="s">
        <v>5829</v>
      </c>
      <c r="B3729" s="209">
        <v>514402</v>
      </c>
      <c r="C3729" s="209" t="s">
        <v>446</v>
      </c>
      <c r="D3729" s="209" t="s">
        <v>461</v>
      </c>
    </row>
    <row r="3730" spans="1:4">
      <c r="A3730" s="209" t="s">
        <v>5830</v>
      </c>
      <c r="B3730" s="209">
        <v>539584</v>
      </c>
      <c r="C3730" s="209" t="s">
        <v>446</v>
      </c>
      <c r="D3730" s="209" t="s">
        <v>468</v>
      </c>
    </row>
    <row r="3731" spans="1:4">
      <c r="A3731" s="209" t="s">
        <v>5831</v>
      </c>
      <c r="B3731" s="209">
        <v>538666</v>
      </c>
      <c r="C3731" s="209" t="s">
        <v>5832</v>
      </c>
      <c r="D3731" s="209" t="s">
        <v>590</v>
      </c>
    </row>
    <row r="3732" spans="1:4">
      <c r="A3732" s="209" t="s">
        <v>5833</v>
      </c>
      <c r="B3732" s="209">
        <v>513548</v>
      </c>
      <c r="C3732" s="209" t="s">
        <v>446</v>
      </c>
      <c r="D3732" s="209" t="s">
        <v>478</v>
      </c>
    </row>
    <row r="3733" spans="1:4">
      <c r="A3733" s="209" t="s">
        <v>5834</v>
      </c>
      <c r="B3733" s="209">
        <v>535602</v>
      </c>
      <c r="C3733" s="209" t="s">
        <v>5835</v>
      </c>
      <c r="D3733" s="209" t="s">
        <v>801</v>
      </c>
    </row>
    <row r="3734" spans="1:4">
      <c r="A3734" s="209" t="s">
        <v>5836</v>
      </c>
      <c r="B3734" s="209">
        <v>512393</v>
      </c>
      <c r="C3734" s="209" t="s">
        <v>446</v>
      </c>
      <c r="D3734" s="209" t="s">
        <v>429</v>
      </c>
    </row>
    <row r="3735" spans="1:4">
      <c r="A3735" s="209" t="s">
        <v>5837</v>
      </c>
      <c r="B3735" s="209">
        <v>540725</v>
      </c>
      <c r="C3735" s="209" t="s">
        <v>446</v>
      </c>
      <c r="D3735" s="209" t="s">
        <v>429</v>
      </c>
    </row>
    <row r="3736" spans="1:4">
      <c r="A3736" s="209" t="s">
        <v>5838</v>
      </c>
      <c r="B3736" s="209">
        <v>540786</v>
      </c>
      <c r="C3736" s="209" t="s">
        <v>446</v>
      </c>
      <c r="D3736" s="209" t="s">
        <v>744</v>
      </c>
    </row>
    <row r="3737" spans="1:4">
      <c r="A3737" s="209" t="s">
        <v>5839</v>
      </c>
      <c r="B3737" s="209">
        <v>532908</v>
      </c>
      <c r="C3737" s="209" t="s">
        <v>5840</v>
      </c>
      <c r="D3737" s="209" t="s">
        <v>484</v>
      </c>
    </row>
    <row r="3738" spans="1:4">
      <c r="A3738" s="209" t="s">
        <v>5841</v>
      </c>
      <c r="B3738" s="209">
        <v>523449</v>
      </c>
      <c r="C3738" s="209" t="s">
        <v>446</v>
      </c>
      <c r="D3738" s="209" t="s">
        <v>815</v>
      </c>
    </row>
    <row r="3739" spans="1:4">
      <c r="A3739" s="209" t="s">
        <v>5842</v>
      </c>
      <c r="B3739" s="209">
        <v>523449</v>
      </c>
      <c r="C3739" s="209" t="s">
        <v>446</v>
      </c>
      <c r="D3739" s="209" t="s">
        <v>815</v>
      </c>
    </row>
    <row r="3740" spans="1:4">
      <c r="A3740" s="209" t="s">
        <v>5843</v>
      </c>
      <c r="B3740" s="209">
        <v>538212</v>
      </c>
      <c r="C3740" s="209" t="s">
        <v>446</v>
      </c>
      <c r="D3740" s="209" t="s">
        <v>463</v>
      </c>
    </row>
    <row r="3741" spans="1:4">
      <c r="A3741" s="209" t="s">
        <v>5844</v>
      </c>
      <c r="B3741" s="209">
        <v>540221</v>
      </c>
      <c r="C3741" s="209" t="s">
        <v>446</v>
      </c>
      <c r="D3741" s="209" t="s">
        <v>468</v>
      </c>
    </row>
    <row r="3742" spans="1:4">
      <c r="A3742" s="209" t="s">
        <v>5845</v>
      </c>
      <c r="B3742" s="209">
        <v>540147</v>
      </c>
      <c r="C3742" s="209" t="s">
        <v>446</v>
      </c>
      <c r="D3742" s="209" t="s">
        <v>844</v>
      </c>
    </row>
    <row r="3743" spans="1:4">
      <c r="A3743" s="209" t="s">
        <v>5846</v>
      </c>
      <c r="B3743" s="209">
        <v>540203</v>
      </c>
      <c r="C3743" s="209" t="s">
        <v>5847</v>
      </c>
      <c r="D3743" s="209" t="s">
        <v>723</v>
      </c>
    </row>
    <row r="3744" spans="1:4">
      <c r="A3744" s="209" t="s">
        <v>5848</v>
      </c>
      <c r="B3744" s="209">
        <v>540757</v>
      </c>
      <c r="C3744" s="209" t="s">
        <v>446</v>
      </c>
      <c r="D3744" s="209" t="s">
        <v>506</v>
      </c>
    </row>
    <row r="3745" spans="1:4">
      <c r="A3745" s="209" t="s">
        <v>5849</v>
      </c>
      <c r="B3745" s="209">
        <v>530525</v>
      </c>
      <c r="C3745" s="209" t="s">
        <v>446</v>
      </c>
      <c r="D3745" s="209" t="s">
        <v>560</v>
      </c>
    </row>
    <row r="3746" spans="1:4">
      <c r="A3746" s="209" t="s">
        <v>5850</v>
      </c>
      <c r="B3746" s="209">
        <v>533301</v>
      </c>
      <c r="C3746" s="209" t="s">
        <v>5851</v>
      </c>
      <c r="D3746" s="209" t="s">
        <v>461</v>
      </c>
    </row>
    <row r="3747" spans="1:4">
      <c r="A3747" s="209" t="s">
        <v>5852</v>
      </c>
      <c r="B3747" s="209">
        <v>526839</v>
      </c>
      <c r="C3747" s="209" t="s">
        <v>446</v>
      </c>
      <c r="D3747" s="209" t="s">
        <v>844</v>
      </c>
    </row>
    <row r="3748" spans="1:4">
      <c r="A3748" s="209" t="s">
        <v>5853</v>
      </c>
      <c r="B3748" s="209">
        <v>538685</v>
      </c>
      <c r="C3748" s="209" t="s">
        <v>5854</v>
      </c>
      <c r="D3748" s="209" t="s">
        <v>449</v>
      </c>
    </row>
    <row r="3749" spans="1:4">
      <c r="A3749" s="209" t="s">
        <v>5855</v>
      </c>
      <c r="B3749" s="209">
        <v>512367</v>
      </c>
      <c r="C3749" s="209" t="s">
        <v>446</v>
      </c>
      <c r="D3749" s="209" t="s">
        <v>429</v>
      </c>
    </row>
    <row r="3750" spans="1:4">
      <c r="A3750" s="209" t="s">
        <v>5856</v>
      </c>
      <c r="B3750" s="209">
        <v>526117</v>
      </c>
      <c r="C3750" s="209" t="s">
        <v>446</v>
      </c>
      <c r="D3750" s="209" t="s">
        <v>992</v>
      </c>
    </row>
    <row r="3751" spans="1:4">
      <c r="A3751" s="209" t="s">
        <v>5857</v>
      </c>
      <c r="B3751" s="209">
        <v>539111</v>
      </c>
      <c r="C3751" s="209" t="s">
        <v>446</v>
      </c>
      <c r="D3751" s="209" t="s">
        <v>461</v>
      </c>
    </row>
    <row r="3752" spans="1:4">
      <c r="A3752" s="209" t="s">
        <v>5858</v>
      </c>
      <c r="B3752" s="209">
        <v>526137</v>
      </c>
      <c r="C3752" s="209" t="s">
        <v>446</v>
      </c>
      <c r="D3752" s="209" t="s">
        <v>641</v>
      </c>
    </row>
    <row r="3753" spans="1:4">
      <c r="A3753" s="209" t="s">
        <v>5859</v>
      </c>
      <c r="B3753" s="209">
        <v>507952</v>
      </c>
      <c r="C3753" s="209" t="s">
        <v>446</v>
      </c>
      <c r="D3753" s="209" t="s">
        <v>463</v>
      </c>
    </row>
    <row r="3754" spans="1:4">
      <c r="A3754" s="209" t="s">
        <v>5860</v>
      </c>
      <c r="B3754" s="209">
        <v>531201</v>
      </c>
      <c r="C3754" s="209" t="s">
        <v>446</v>
      </c>
      <c r="D3754" s="209" t="s">
        <v>744</v>
      </c>
    </row>
    <row r="3755" spans="1:4">
      <c r="A3755" s="209" t="s">
        <v>5861</v>
      </c>
      <c r="B3755" s="209">
        <v>513709</v>
      </c>
      <c r="C3755" s="209" t="s">
        <v>446</v>
      </c>
      <c r="D3755" s="209" t="s">
        <v>454</v>
      </c>
    </row>
    <row r="3756" spans="1:4">
      <c r="A3756" s="209" t="s">
        <v>5862</v>
      </c>
      <c r="B3756" s="209">
        <v>530549</v>
      </c>
      <c r="C3756" s="209" t="s">
        <v>5863</v>
      </c>
      <c r="D3756" s="209" t="s">
        <v>484</v>
      </c>
    </row>
    <row r="3757" spans="1:4">
      <c r="A3757" s="209" t="s">
        <v>5864</v>
      </c>
      <c r="B3757" s="209">
        <v>533389</v>
      </c>
      <c r="C3757" s="209" t="s">
        <v>5865</v>
      </c>
      <c r="D3757" s="209" t="s">
        <v>744</v>
      </c>
    </row>
    <row r="3758" spans="1:4">
      <c r="A3758" s="209" t="s">
        <v>5866</v>
      </c>
      <c r="B3758" s="209">
        <v>523598</v>
      </c>
      <c r="C3758" s="209" t="s">
        <v>5867</v>
      </c>
      <c r="D3758" s="209" t="s">
        <v>1693</v>
      </c>
    </row>
    <row r="3759" spans="1:4">
      <c r="A3759" s="209" t="s">
        <v>5868</v>
      </c>
      <c r="B3759" s="209">
        <v>523598</v>
      </c>
      <c r="C3759" s="209" t="s">
        <v>5867</v>
      </c>
      <c r="D3759" s="209" t="s">
        <v>1693</v>
      </c>
    </row>
    <row r="3760" spans="1:4">
      <c r="A3760" s="209" t="s">
        <v>5869</v>
      </c>
      <c r="B3760" s="209">
        <v>512289</v>
      </c>
      <c r="C3760" s="209" t="s">
        <v>5870</v>
      </c>
      <c r="D3760" s="209" t="s">
        <v>2692</v>
      </c>
    </row>
    <row r="3761" spans="1:4">
      <c r="A3761" s="209" t="s">
        <v>5871</v>
      </c>
      <c r="B3761" s="209">
        <v>540693</v>
      </c>
      <c r="C3761" s="209" t="s">
        <v>446</v>
      </c>
      <c r="D3761" s="209" t="s">
        <v>566</v>
      </c>
    </row>
    <row r="3762" spans="1:4">
      <c r="A3762" s="209" t="s">
        <v>5872</v>
      </c>
      <c r="B3762" s="209">
        <v>532323</v>
      </c>
      <c r="C3762" s="209" t="s">
        <v>446</v>
      </c>
      <c r="D3762" s="209" t="s">
        <v>459</v>
      </c>
    </row>
    <row r="3763" spans="1:4">
      <c r="A3763" s="209" t="s">
        <v>5873</v>
      </c>
      <c r="B3763" s="209">
        <v>530433</v>
      </c>
      <c r="C3763" s="209" t="s">
        <v>446</v>
      </c>
      <c r="D3763" s="209" t="s">
        <v>954</v>
      </c>
    </row>
    <row r="3764" spans="1:4">
      <c r="A3764" s="209" t="s">
        <v>5874</v>
      </c>
      <c r="B3764" s="209">
        <v>540072</v>
      </c>
      <c r="C3764" s="209" t="s">
        <v>446</v>
      </c>
      <c r="D3764" s="209" t="s">
        <v>974</v>
      </c>
    </row>
    <row r="3765" spans="1:4">
      <c r="A3765" s="209" t="s">
        <v>5875</v>
      </c>
      <c r="B3765" s="209">
        <v>524602</v>
      </c>
      <c r="C3765" s="209" t="s">
        <v>5876</v>
      </c>
      <c r="D3765" s="209" t="s">
        <v>635</v>
      </c>
    </row>
    <row r="3766" spans="1:4">
      <c r="A3766" s="209" t="s">
        <v>5877</v>
      </c>
      <c r="B3766" s="209">
        <v>540961</v>
      </c>
      <c r="C3766" s="209" t="s">
        <v>5878</v>
      </c>
      <c r="D3766" s="209" t="s">
        <v>461</v>
      </c>
    </row>
    <row r="3767" spans="1:4">
      <c r="A3767" s="209" t="s">
        <v>5879</v>
      </c>
      <c r="B3767" s="209">
        <v>521003</v>
      </c>
      <c r="C3767" s="209" t="s">
        <v>446</v>
      </c>
      <c r="D3767" s="209" t="s">
        <v>468</v>
      </c>
    </row>
    <row r="3768" spans="1:4">
      <c r="A3768" s="209" t="s">
        <v>5880</v>
      </c>
      <c r="B3768" s="209">
        <v>511108</v>
      </c>
      <c r="C3768" s="209" t="s">
        <v>5881</v>
      </c>
      <c r="D3768" s="209" t="s">
        <v>461</v>
      </c>
    </row>
    <row r="3769" spans="1:4">
      <c r="A3769" s="209" t="s">
        <v>5882</v>
      </c>
      <c r="B3769" s="209">
        <v>522237</v>
      </c>
      <c r="C3769" s="209" t="s">
        <v>446</v>
      </c>
      <c r="D3769" s="209" t="s">
        <v>454</v>
      </c>
    </row>
    <row r="3770" spans="1:4">
      <c r="A3770" s="209" t="s">
        <v>5883</v>
      </c>
      <c r="B3770" s="209">
        <v>513097</v>
      </c>
      <c r="C3770" s="209" t="s">
        <v>446</v>
      </c>
      <c r="D3770" s="209" t="s">
        <v>988</v>
      </c>
    </row>
    <row r="3771" spans="1:4">
      <c r="A3771" s="209" t="s">
        <v>5884</v>
      </c>
      <c r="B3771" s="209">
        <v>539148</v>
      </c>
      <c r="C3771" s="209" t="s">
        <v>446</v>
      </c>
      <c r="D3771" s="209" t="s">
        <v>590</v>
      </c>
    </row>
    <row r="3772" spans="1:4">
      <c r="A3772" s="209" t="s">
        <v>5885</v>
      </c>
      <c r="B3772" s="209">
        <v>532776</v>
      </c>
      <c r="C3772" s="209" t="s">
        <v>5886</v>
      </c>
      <c r="D3772" s="209" t="s">
        <v>801</v>
      </c>
    </row>
    <row r="3773" spans="1:4">
      <c r="A3773" s="209" t="s">
        <v>5887</v>
      </c>
      <c r="B3773" s="209">
        <v>539593</v>
      </c>
      <c r="C3773" s="209" t="s">
        <v>446</v>
      </c>
      <c r="D3773" s="209" t="s">
        <v>429</v>
      </c>
    </row>
    <row r="3774" spans="1:4">
      <c r="A3774" s="209" t="s">
        <v>5888</v>
      </c>
      <c r="B3774" s="209">
        <v>539683</v>
      </c>
      <c r="C3774" s="209" t="s">
        <v>446</v>
      </c>
      <c r="D3774" s="209" t="s">
        <v>463</v>
      </c>
    </row>
    <row r="3775" spans="1:4">
      <c r="A3775" s="209" t="s">
        <v>5889</v>
      </c>
      <c r="B3775" s="209">
        <v>539833</v>
      </c>
      <c r="C3775" s="209" t="s">
        <v>446</v>
      </c>
      <c r="D3775" s="209" t="s">
        <v>463</v>
      </c>
    </row>
    <row r="3776" spans="1:4">
      <c r="A3776" s="209" t="s">
        <v>5890</v>
      </c>
      <c r="B3776" s="209">
        <v>532638</v>
      </c>
      <c r="C3776" s="209" t="s">
        <v>5891</v>
      </c>
      <c r="D3776" s="209" t="s">
        <v>615</v>
      </c>
    </row>
    <row r="3777" spans="1:4">
      <c r="A3777" s="209" t="s">
        <v>5892</v>
      </c>
      <c r="B3777" s="209" t="s">
        <v>446</v>
      </c>
      <c r="C3777" s="209" t="s">
        <v>5893</v>
      </c>
      <c r="D3777" s="209" t="s">
        <v>457</v>
      </c>
    </row>
    <row r="3778" spans="1:4">
      <c r="A3778" s="209" t="s">
        <v>5894</v>
      </c>
      <c r="B3778" s="209">
        <v>538795</v>
      </c>
      <c r="C3778" s="209" t="s">
        <v>446</v>
      </c>
      <c r="D3778" s="209" t="s">
        <v>440</v>
      </c>
    </row>
    <row r="3779" spans="1:4">
      <c r="A3779" s="209" t="s">
        <v>5895</v>
      </c>
      <c r="B3779" s="209">
        <v>521131</v>
      </c>
      <c r="C3779" s="209" t="s">
        <v>446</v>
      </c>
      <c r="D3779" s="209" t="s">
        <v>461</v>
      </c>
    </row>
    <row r="3780" spans="1:4">
      <c r="A3780" s="209" t="s">
        <v>5896</v>
      </c>
      <c r="B3780" s="209">
        <v>502563</v>
      </c>
      <c r="C3780" s="209" t="s">
        <v>446</v>
      </c>
      <c r="D3780" s="209" t="s">
        <v>440</v>
      </c>
    </row>
    <row r="3781" spans="1:4">
      <c r="A3781" s="209" t="s">
        <v>5897</v>
      </c>
      <c r="B3781" s="209">
        <v>500387</v>
      </c>
      <c r="C3781" s="209" t="s">
        <v>5898</v>
      </c>
      <c r="D3781" s="209" t="s">
        <v>459</v>
      </c>
    </row>
    <row r="3782" spans="1:4">
      <c r="A3782" s="209" t="s">
        <v>5899</v>
      </c>
      <c r="B3782" s="209">
        <v>502180</v>
      </c>
      <c r="C3782" s="209" t="s">
        <v>446</v>
      </c>
      <c r="D3782" s="209" t="s">
        <v>459</v>
      </c>
    </row>
    <row r="3783" spans="1:4">
      <c r="A3783" s="209" t="s">
        <v>5900</v>
      </c>
      <c r="B3783" s="209">
        <v>539470</v>
      </c>
      <c r="C3783" s="209" t="s">
        <v>446</v>
      </c>
      <c r="D3783" s="209" t="s">
        <v>784</v>
      </c>
    </row>
    <row r="3784" spans="1:4">
      <c r="A3784" s="209" t="s">
        <v>5901</v>
      </c>
      <c r="B3784" s="209">
        <v>539470</v>
      </c>
      <c r="C3784" s="209" t="s">
        <v>446</v>
      </c>
      <c r="D3784" s="209" t="s">
        <v>784</v>
      </c>
    </row>
    <row r="3785" spans="1:4">
      <c r="A3785" s="209" t="s">
        <v>5902</v>
      </c>
      <c r="B3785" s="209">
        <v>530797</v>
      </c>
      <c r="C3785" s="209" t="s">
        <v>446</v>
      </c>
      <c r="D3785" s="209" t="s">
        <v>468</v>
      </c>
    </row>
    <row r="3786" spans="1:4">
      <c r="A3786" s="209" t="s">
        <v>5903</v>
      </c>
      <c r="B3786" s="209">
        <v>532643</v>
      </c>
      <c r="C3786" s="209" t="s">
        <v>5904</v>
      </c>
      <c r="D3786" s="209" t="s">
        <v>1365</v>
      </c>
    </row>
    <row r="3787" spans="1:4">
      <c r="A3787" s="209" t="s">
        <v>5905</v>
      </c>
      <c r="B3787" s="209">
        <v>540737</v>
      </c>
      <c r="C3787" s="209" t="s">
        <v>446</v>
      </c>
      <c r="D3787" s="209" t="s">
        <v>484</v>
      </c>
    </row>
    <row r="3788" spans="1:4">
      <c r="A3788" s="209" t="s">
        <v>5906</v>
      </c>
      <c r="B3788" s="209">
        <v>512463</v>
      </c>
      <c r="C3788" s="209" t="s">
        <v>446</v>
      </c>
      <c r="D3788" s="209" t="s">
        <v>463</v>
      </c>
    </row>
    <row r="3789" spans="1:4">
      <c r="A3789" s="209" t="s">
        <v>5907</v>
      </c>
      <c r="B3789" s="209">
        <v>524336</v>
      </c>
      <c r="C3789" s="209" t="s">
        <v>446</v>
      </c>
      <c r="D3789" s="209" t="s">
        <v>494</v>
      </c>
    </row>
    <row r="3790" spans="1:4">
      <c r="A3790" s="209" t="s">
        <v>5908</v>
      </c>
      <c r="B3790" s="209">
        <v>516106</v>
      </c>
      <c r="C3790" s="209" t="s">
        <v>446</v>
      </c>
      <c r="D3790" s="209" t="s">
        <v>440</v>
      </c>
    </row>
    <row r="3791" spans="1:4">
      <c r="A3791" s="209" t="s">
        <v>5909</v>
      </c>
      <c r="B3791" s="209">
        <v>542146</v>
      </c>
      <c r="C3791" s="209" t="s">
        <v>446</v>
      </c>
      <c r="D3791" s="209" t="s">
        <v>532</v>
      </c>
    </row>
    <row r="3792" spans="1:4">
      <c r="A3792" s="209" t="s">
        <v>5910</v>
      </c>
      <c r="B3792" s="209">
        <v>500388</v>
      </c>
      <c r="C3792" s="209" t="s">
        <v>446</v>
      </c>
      <c r="D3792" s="209" t="s">
        <v>440</v>
      </c>
    </row>
    <row r="3793" spans="1:4">
      <c r="A3793" s="209" t="s">
        <v>5911</v>
      </c>
      <c r="B3793" s="209">
        <v>503863</v>
      </c>
      <c r="C3793" s="209" t="s">
        <v>446</v>
      </c>
      <c r="D3793" s="209" t="s">
        <v>461</v>
      </c>
    </row>
    <row r="3794" spans="1:4">
      <c r="A3794" s="209" t="s">
        <v>5912</v>
      </c>
      <c r="B3794" s="209">
        <v>531962</v>
      </c>
      <c r="C3794" s="209" t="s">
        <v>446</v>
      </c>
      <c r="D3794" s="209" t="s">
        <v>463</v>
      </c>
    </row>
    <row r="3795" spans="1:4">
      <c r="A3795" s="209" t="s">
        <v>5913</v>
      </c>
      <c r="B3795" s="209">
        <v>540253</v>
      </c>
      <c r="C3795" s="209" t="s">
        <v>446</v>
      </c>
      <c r="D3795" s="209" t="s">
        <v>429</v>
      </c>
    </row>
    <row r="3796" spans="1:4">
      <c r="A3796" s="209" t="s">
        <v>5914</v>
      </c>
      <c r="B3796" s="209">
        <v>506180</v>
      </c>
      <c r="C3796" s="209" t="s">
        <v>446</v>
      </c>
      <c r="D3796" s="209" t="s">
        <v>468</v>
      </c>
    </row>
    <row r="3797" spans="1:4">
      <c r="A3797" s="209" t="s">
        <v>5915</v>
      </c>
      <c r="B3797" s="209">
        <v>527005</v>
      </c>
      <c r="C3797" s="209" t="s">
        <v>446</v>
      </c>
      <c r="D3797" s="209" t="s">
        <v>1410</v>
      </c>
    </row>
    <row r="3798" spans="1:4">
      <c r="A3798" s="209" t="s">
        <v>5916</v>
      </c>
      <c r="B3798" s="209">
        <v>533110</v>
      </c>
      <c r="C3798" s="209" t="s">
        <v>446</v>
      </c>
      <c r="D3798" s="209" t="s">
        <v>769</v>
      </c>
    </row>
    <row r="3799" spans="1:4">
      <c r="A3799" s="209" t="s">
        <v>5917</v>
      </c>
      <c r="B3799" s="209">
        <v>539334</v>
      </c>
      <c r="C3799" s="209" t="s">
        <v>5918</v>
      </c>
      <c r="D3799" s="209" t="s">
        <v>606</v>
      </c>
    </row>
    <row r="3800" spans="1:4">
      <c r="A3800" s="209" t="s">
        <v>5919</v>
      </c>
      <c r="B3800" s="209">
        <v>503837</v>
      </c>
      <c r="C3800" s="209" t="s">
        <v>446</v>
      </c>
      <c r="D3800" s="209" t="s">
        <v>461</v>
      </c>
    </row>
    <row r="3801" spans="1:4">
      <c r="A3801" s="209" t="s">
        <v>5920</v>
      </c>
      <c r="B3801" s="209">
        <v>516086</v>
      </c>
      <c r="C3801" s="209" t="s">
        <v>446</v>
      </c>
      <c r="D3801" s="209" t="s">
        <v>440</v>
      </c>
    </row>
    <row r="3802" spans="1:4">
      <c r="A3802" s="209" t="s">
        <v>5921</v>
      </c>
      <c r="B3802" s="209" t="s">
        <v>446</v>
      </c>
      <c r="C3802" s="209" t="s">
        <v>5922</v>
      </c>
      <c r="D3802" s="209" t="s">
        <v>457</v>
      </c>
    </row>
    <row r="3803" spans="1:4">
      <c r="A3803" s="209" t="s">
        <v>5923</v>
      </c>
      <c r="B3803" s="209">
        <v>532310</v>
      </c>
      <c r="C3803" s="209" t="s">
        <v>5924</v>
      </c>
      <c r="D3803" s="209" t="s">
        <v>641</v>
      </c>
    </row>
    <row r="3804" spans="1:4">
      <c r="A3804" s="209" t="s">
        <v>5925</v>
      </c>
      <c r="B3804" s="209">
        <v>500356</v>
      </c>
      <c r="C3804" s="209" t="s">
        <v>5926</v>
      </c>
      <c r="D3804" s="209" t="s">
        <v>440</v>
      </c>
    </row>
    <row r="3805" spans="1:4">
      <c r="A3805" s="209" t="s">
        <v>5927</v>
      </c>
      <c r="B3805" s="209">
        <v>532670</v>
      </c>
      <c r="C3805" s="209" t="s">
        <v>5928</v>
      </c>
      <c r="D3805" s="209" t="s">
        <v>1144</v>
      </c>
    </row>
    <row r="3806" spans="1:4">
      <c r="A3806" s="209" t="s">
        <v>5929</v>
      </c>
      <c r="B3806" s="209">
        <v>503635</v>
      </c>
      <c r="C3806" s="209" t="s">
        <v>446</v>
      </c>
      <c r="D3806" s="209" t="s">
        <v>429</v>
      </c>
    </row>
    <row r="3807" spans="1:4">
      <c r="A3807" s="209" t="s">
        <v>5930</v>
      </c>
      <c r="B3807" s="209">
        <v>538975</v>
      </c>
      <c r="C3807" s="209" t="s">
        <v>446</v>
      </c>
      <c r="D3807" s="209" t="s">
        <v>463</v>
      </c>
    </row>
    <row r="3808" spans="1:4">
      <c r="A3808" s="209" t="s">
        <v>5931</v>
      </c>
      <c r="B3808" s="209">
        <v>513488</v>
      </c>
      <c r="C3808" s="209" t="s">
        <v>446</v>
      </c>
      <c r="D3808" s="209" t="s">
        <v>769</v>
      </c>
    </row>
    <row r="3809" spans="1:4">
      <c r="A3809" s="209" t="s">
        <v>5932</v>
      </c>
      <c r="B3809" s="209">
        <v>531667</v>
      </c>
      <c r="C3809" s="209" t="s">
        <v>446</v>
      </c>
      <c r="D3809" s="209" t="s">
        <v>468</v>
      </c>
    </row>
    <row r="3810" spans="1:4">
      <c r="A3810" s="209" t="s">
        <v>5933</v>
      </c>
      <c r="B3810" s="209" t="s">
        <v>446</v>
      </c>
      <c r="C3810" s="209" t="s">
        <v>5934</v>
      </c>
      <c r="D3810" s="209" t="s">
        <v>457</v>
      </c>
    </row>
    <row r="3811" spans="1:4">
      <c r="A3811" s="209" t="s">
        <v>5935</v>
      </c>
      <c r="B3811" s="209">
        <v>590128</v>
      </c>
      <c r="C3811" s="209" t="s">
        <v>446</v>
      </c>
      <c r="D3811" s="209" t="s">
        <v>432</v>
      </c>
    </row>
    <row r="3812" spans="1:4">
      <c r="A3812" s="209" t="s">
        <v>5936</v>
      </c>
      <c r="B3812" s="209" t="s">
        <v>446</v>
      </c>
      <c r="C3812" s="209" t="s">
        <v>5937</v>
      </c>
      <c r="D3812" s="209" t="s">
        <v>457</v>
      </c>
    </row>
    <row r="3813" spans="1:4">
      <c r="A3813" s="209" t="s">
        <v>5938</v>
      </c>
      <c r="B3813" s="209">
        <v>541358</v>
      </c>
      <c r="C3813" s="209" t="s">
        <v>446</v>
      </c>
      <c r="D3813" s="209" t="s">
        <v>463</v>
      </c>
    </row>
    <row r="3814" spans="1:4">
      <c r="A3814" s="209" t="s">
        <v>5939</v>
      </c>
      <c r="B3814" s="209">
        <v>540738</v>
      </c>
      <c r="C3814" s="209" t="s">
        <v>446</v>
      </c>
      <c r="D3814" s="209" t="s">
        <v>767</v>
      </c>
    </row>
    <row r="3815" spans="1:4">
      <c r="A3815" s="209" t="s">
        <v>5940</v>
      </c>
      <c r="B3815" s="209">
        <v>503696</v>
      </c>
      <c r="C3815" s="209" t="s">
        <v>446</v>
      </c>
      <c r="D3815" s="209" t="s">
        <v>867</v>
      </c>
    </row>
    <row r="3816" spans="1:4">
      <c r="A3816" s="209" t="s">
        <v>5941</v>
      </c>
      <c r="B3816" s="209" t="s">
        <v>446</v>
      </c>
      <c r="C3816" s="209" t="s">
        <v>5942</v>
      </c>
      <c r="D3816" s="209" t="s">
        <v>457</v>
      </c>
    </row>
    <row r="3817" spans="1:4">
      <c r="A3817" s="209" t="s">
        <v>5943</v>
      </c>
      <c r="B3817" s="209">
        <v>541112</v>
      </c>
      <c r="C3817" s="209" t="s">
        <v>446</v>
      </c>
      <c r="D3817" s="209" t="s">
        <v>844</v>
      </c>
    </row>
    <row r="3818" spans="1:4">
      <c r="A3818" s="209" t="s">
        <v>5944</v>
      </c>
      <c r="B3818" s="209">
        <v>532007</v>
      </c>
      <c r="C3818" s="209" t="s">
        <v>446</v>
      </c>
      <c r="D3818" s="209" t="s">
        <v>867</v>
      </c>
    </row>
    <row r="3819" spans="1:4">
      <c r="A3819" s="209" t="s">
        <v>5945</v>
      </c>
      <c r="B3819" s="209" t="s">
        <v>446</v>
      </c>
      <c r="C3819" s="209" t="s">
        <v>5946</v>
      </c>
      <c r="D3819" s="209" t="s">
        <v>457</v>
      </c>
    </row>
    <row r="3820" spans="1:4">
      <c r="A3820" s="209" t="s">
        <v>5947</v>
      </c>
      <c r="B3820" s="209">
        <v>516016</v>
      </c>
      <c r="C3820" s="209" t="s">
        <v>5948</v>
      </c>
      <c r="D3820" s="209" t="s">
        <v>440</v>
      </c>
    </row>
    <row r="3821" spans="1:4">
      <c r="A3821" s="209" t="s">
        <v>5949</v>
      </c>
      <c r="B3821" s="209">
        <v>526335</v>
      </c>
      <c r="C3821" s="209" t="s">
        <v>446</v>
      </c>
      <c r="D3821" s="209" t="s">
        <v>494</v>
      </c>
    </row>
    <row r="3822" spans="1:4">
      <c r="A3822" s="209" t="s">
        <v>5950</v>
      </c>
      <c r="B3822" s="209">
        <v>520151</v>
      </c>
      <c r="C3822" s="209" t="s">
        <v>5951</v>
      </c>
      <c r="D3822" s="209" t="s">
        <v>1693</v>
      </c>
    </row>
    <row r="3823" spans="1:4">
      <c r="A3823" s="209" t="s">
        <v>5952</v>
      </c>
      <c r="B3823" s="209">
        <v>526981</v>
      </c>
      <c r="C3823" s="209" t="s">
        <v>446</v>
      </c>
      <c r="D3823" s="209" t="s">
        <v>769</v>
      </c>
    </row>
    <row r="3824" spans="1:4">
      <c r="A3824" s="209" t="s">
        <v>5953</v>
      </c>
      <c r="B3824" s="209">
        <v>530841</v>
      </c>
      <c r="C3824" s="209" t="s">
        <v>446</v>
      </c>
      <c r="D3824" s="209" t="s">
        <v>723</v>
      </c>
    </row>
    <row r="3825" spans="1:4">
      <c r="A3825" s="209" t="s">
        <v>5954</v>
      </c>
      <c r="B3825" s="209">
        <v>503804</v>
      </c>
      <c r="C3825" s="209" t="s">
        <v>446</v>
      </c>
      <c r="D3825" s="209" t="s">
        <v>461</v>
      </c>
    </row>
    <row r="3826" spans="1:4">
      <c r="A3826" s="209" t="s">
        <v>5955</v>
      </c>
      <c r="B3826" s="209">
        <v>512453</v>
      </c>
      <c r="C3826" s="209" t="s">
        <v>446</v>
      </c>
      <c r="D3826" s="209" t="s">
        <v>641</v>
      </c>
    </row>
    <row r="3827" spans="1:4">
      <c r="A3827" s="209" t="s">
        <v>5956</v>
      </c>
      <c r="B3827" s="209">
        <v>532083</v>
      </c>
      <c r="C3827" s="209" t="s">
        <v>446</v>
      </c>
      <c r="D3827" s="209" t="s">
        <v>867</v>
      </c>
    </row>
    <row r="3828" spans="1:4">
      <c r="A3828" s="209" t="s">
        <v>5957</v>
      </c>
      <c r="B3828" s="209">
        <v>530977</v>
      </c>
      <c r="C3828" s="209" t="s">
        <v>446</v>
      </c>
      <c r="D3828" s="209" t="s">
        <v>459</v>
      </c>
    </row>
    <row r="3829" spans="1:4">
      <c r="A3829" s="209" t="s">
        <v>5958</v>
      </c>
      <c r="B3829" s="209">
        <v>531080</v>
      </c>
      <c r="C3829" s="209" t="s">
        <v>446</v>
      </c>
      <c r="D3829" s="209" t="s">
        <v>532</v>
      </c>
    </row>
    <row r="3830" spans="1:4">
      <c r="A3830" s="209" t="s">
        <v>5959</v>
      </c>
      <c r="B3830" s="209">
        <v>538897</v>
      </c>
      <c r="C3830" s="209" t="s">
        <v>446</v>
      </c>
      <c r="D3830" s="209" t="s">
        <v>463</v>
      </c>
    </row>
    <row r="3831" spans="1:4">
      <c r="A3831" s="209" t="s">
        <v>5960</v>
      </c>
      <c r="B3831" s="209" t="s">
        <v>446</v>
      </c>
      <c r="C3831" s="209" t="s">
        <v>5961</v>
      </c>
      <c r="D3831" s="209" t="s">
        <v>457</v>
      </c>
    </row>
    <row r="3832" spans="1:4">
      <c r="A3832" s="209" t="s">
        <v>5962</v>
      </c>
      <c r="B3832" s="209">
        <v>508961</v>
      </c>
      <c r="C3832" s="209" t="s">
        <v>446</v>
      </c>
      <c r="D3832" s="209" t="s">
        <v>463</v>
      </c>
    </row>
    <row r="3833" spans="1:4">
      <c r="A3833" s="209" t="s">
        <v>5963</v>
      </c>
      <c r="B3833" s="209">
        <v>531359</v>
      </c>
      <c r="C3833" s="209" t="s">
        <v>446</v>
      </c>
      <c r="D3833" s="209" t="s">
        <v>2850</v>
      </c>
    </row>
    <row r="3834" spans="1:4">
      <c r="A3834" s="209" t="s">
        <v>5964</v>
      </c>
      <c r="B3834" s="209">
        <v>532498</v>
      </c>
      <c r="C3834" s="209" t="s">
        <v>5965</v>
      </c>
      <c r="D3834" s="209" t="s">
        <v>463</v>
      </c>
    </row>
    <row r="3835" spans="1:4">
      <c r="A3835" s="209" t="s">
        <v>5966</v>
      </c>
      <c r="B3835" s="209">
        <v>532945</v>
      </c>
      <c r="C3835" s="209" t="s">
        <v>5967</v>
      </c>
      <c r="D3835" s="209" t="s">
        <v>844</v>
      </c>
    </row>
    <row r="3836" spans="1:4">
      <c r="A3836" s="209" t="s">
        <v>5968</v>
      </c>
      <c r="B3836" s="209" t="s">
        <v>446</v>
      </c>
      <c r="C3836" s="209" t="s">
        <v>5969</v>
      </c>
      <c r="D3836" s="209" t="s">
        <v>537</v>
      </c>
    </row>
    <row r="3837" spans="1:4">
      <c r="A3837" s="209" t="s">
        <v>5970</v>
      </c>
      <c r="B3837" s="209">
        <v>511218</v>
      </c>
      <c r="C3837" s="209" t="s">
        <v>5971</v>
      </c>
      <c r="D3837" s="209" t="s">
        <v>463</v>
      </c>
    </row>
    <row r="3838" spans="1:4">
      <c r="A3838" s="209" t="s">
        <v>5972</v>
      </c>
      <c r="B3838" s="209">
        <v>511411</v>
      </c>
      <c r="C3838" s="209" t="s">
        <v>446</v>
      </c>
      <c r="D3838" s="209" t="s">
        <v>844</v>
      </c>
    </row>
    <row r="3839" spans="1:4">
      <c r="A3839" s="209" t="s">
        <v>5973</v>
      </c>
      <c r="B3839" s="209">
        <v>542019</v>
      </c>
      <c r="C3839" s="209" t="s">
        <v>446</v>
      </c>
      <c r="D3839" s="209" t="s">
        <v>461</v>
      </c>
    </row>
    <row r="3840" spans="1:4">
      <c r="A3840" s="209" t="s">
        <v>5974</v>
      </c>
      <c r="B3840" s="209" t="s">
        <v>446</v>
      </c>
      <c r="C3840" s="209" t="s">
        <v>5975</v>
      </c>
      <c r="D3840" s="209" t="s">
        <v>457</v>
      </c>
    </row>
    <row r="3841" spans="1:4">
      <c r="A3841" s="209" t="s">
        <v>5976</v>
      </c>
      <c r="B3841" s="209">
        <v>531506</v>
      </c>
      <c r="C3841" s="209" t="s">
        <v>5977</v>
      </c>
      <c r="D3841" s="209" t="s">
        <v>867</v>
      </c>
    </row>
    <row r="3842" spans="1:4">
      <c r="A3842" s="209" t="s">
        <v>5978</v>
      </c>
      <c r="B3842" s="209">
        <v>523790</v>
      </c>
      <c r="C3842" s="209" t="s">
        <v>446</v>
      </c>
      <c r="D3842" s="209" t="s">
        <v>560</v>
      </c>
    </row>
    <row r="3843" spans="1:4">
      <c r="A3843" s="209" t="s">
        <v>5979</v>
      </c>
      <c r="B3843" s="209">
        <v>524632</v>
      </c>
      <c r="C3843" s="209" t="s">
        <v>446</v>
      </c>
      <c r="D3843" s="209" t="s">
        <v>484</v>
      </c>
    </row>
    <row r="3844" spans="1:4">
      <c r="A3844" s="209" t="s">
        <v>5980</v>
      </c>
      <c r="B3844" s="209">
        <v>539252</v>
      </c>
      <c r="C3844" s="209" t="s">
        <v>5981</v>
      </c>
      <c r="D3844" s="209" t="s">
        <v>478</v>
      </c>
    </row>
    <row r="3845" spans="1:4">
      <c r="A3845" s="209" t="s">
        <v>5982</v>
      </c>
      <c r="B3845" s="209">
        <v>517411</v>
      </c>
      <c r="C3845" s="209" t="s">
        <v>5983</v>
      </c>
      <c r="D3845" s="209" t="s">
        <v>592</v>
      </c>
    </row>
    <row r="3846" spans="1:4">
      <c r="A3846" s="209" t="s">
        <v>5984</v>
      </c>
      <c r="B3846" s="209">
        <v>531219</v>
      </c>
      <c r="C3846" s="209" t="s">
        <v>446</v>
      </c>
      <c r="D3846" s="209" t="s">
        <v>484</v>
      </c>
    </row>
    <row r="3847" spans="1:4">
      <c r="A3847" s="209" t="s">
        <v>5985</v>
      </c>
      <c r="B3847" s="209">
        <v>505515</v>
      </c>
      <c r="C3847" s="209" t="s">
        <v>446</v>
      </c>
      <c r="D3847" s="209" t="s">
        <v>429</v>
      </c>
    </row>
    <row r="3848" spans="1:4">
      <c r="A3848" s="209" t="s">
        <v>5986</v>
      </c>
      <c r="B3848" s="209">
        <v>530907</v>
      </c>
      <c r="C3848" s="209" t="s">
        <v>446</v>
      </c>
      <c r="D3848" s="209" t="s">
        <v>867</v>
      </c>
    </row>
    <row r="3849" spans="1:4">
      <c r="A3849" s="209" t="s">
        <v>5987</v>
      </c>
      <c r="B3849" s="209">
        <v>520141</v>
      </c>
      <c r="C3849" s="209" t="s">
        <v>446</v>
      </c>
      <c r="D3849" s="209" t="s">
        <v>801</v>
      </c>
    </row>
    <row r="3850" spans="1:4">
      <c r="A3850" s="209" t="s">
        <v>5988</v>
      </c>
      <c r="B3850" s="209">
        <v>533014</v>
      </c>
      <c r="C3850" s="209" t="s">
        <v>5989</v>
      </c>
      <c r="D3850" s="209" t="s">
        <v>468</v>
      </c>
    </row>
    <row r="3851" spans="1:4">
      <c r="A3851" s="209" t="s">
        <v>5990</v>
      </c>
      <c r="B3851" s="209">
        <v>533014</v>
      </c>
      <c r="C3851" s="209" t="s">
        <v>5989</v>
      </c>
      <c r="D3851" s="209" t="s">
        <v>468</v>
      </c>
    </row>
    <row r="3852" spans="1:4">
      <c r="A3852" s="209" t="s">
        <v>5991</v>
      </c>
      <c r="B3852" s="209">
        <v>520086</v>
      </c>
      <c r="C3852" s="209" t="s">
        <v>5992</v>
      </c>
      <c r="D3852" s="209" t="s">
        <v>767</v>
      </c>
    </row>
    <row r="3853" spans="1:4">
      <c r="A3853" s="209" t="s">
        <v>5993</v>
      </c>
      <c r="B3853" s="209">
        <v>540736</v>
      </c>
      <c r="C3853" s="209" t="s">
        <v>446</v>
      </c>
      <c r="D3853" s="209" t="s">
        <v>551</v>
      </c>
    </row>
    <row r="3854" spans="1:4">
      <c r="A3854" s="209" t="s">
        <v>5994</v>
      </c>
      <c r="B3854" s="209">
        <v>539983</v>
      </c>
      <c r="C3854" s="209" t="s">
        <v>446</v>
      </c>
      <c r="D3854" s="209" t="s">
        <v>429</v>
      </c>
    </row>
    <row r="3855" spans="1:4">
      <c r="A3855" s="209" t="s">
        <v>5995</v>
      </c>
      <c r="B3855" s="209">
        <v>532217</v>
      </c>
      <c r="C3855" s="209" t="s">
        <v>446</v>
      </c>
      <c r="D3855" s="209" t="s">
        <v>429</v>
      </c>
    </row>
    <row r="3856" spans="1:4">
      <c r="A3856" s="209" t="s">
        <v>5996</v>
      </c>
      <c r="B3856" s="209">
        <v>500550</v>
      </c>
      <c r="C3856" s="209" t="s">
        <v>5997</v>
      </c>
      <c r="D3856" s="209" t="s">
        <v>489</v>
      </c>
    </row>
    <row r="3857" spans="1:4">
      <c r="A3857" s="209" t="s">
        <v>5998</v>
      </c>
      <c r="B3857" s="209">
        <v>512131</v>
      </c>
      <c r="C3857" s="209" t="s">
        <v>5999</v>
      </c>
      <c r="D3857" s="209" t="s">
        <v>566</v>
      </c>
    </row>
    <row r="3858" spans="1:4">
      <c r="A3858" s="209" t="s">
        <v>6000</v>
      </c>
      <c r="B3858" s="209">
        <v>523606</v>
      </c>
      <c r="C3858" s="209" t="s">
        <v>446</v>
      </c>
      <c r="D3858" s="209" t="s">
        <v>919</v>
      </c>
    </row>
    <row r="3859" spans="1:4">
      <c r="A3859" s="209" t="s">
        <v>6001</v>
      </c>
      <c r="B3859" s="209" t="s">
        <v>446</v>
      </c>
      <c r="C3859" s="209" t="s">
        <v>6002</v>
      </c>
      <c r="D3859" s="209" t="s">
        <v>457</v>
      </c>
    </row>
    <row r="3860" spans="1:4">
      <c r="A3860" s="209" t="s">
        <v>6003</v>
      </c>
      <c r="B3860" s="209">
        <v>524642</v>
      </c>
      <c r="C3860" s="209" t="s">
        <v>446</v>
      </c>
      <c r="D3860" s="209" t="s">
        <v>532</v>
      </c>
    </row>
    <row r="3861" spans="1:4">
      <c r="A3861" s="209" t="s">
        <v>6004</v>
      </c>
      <c r="B3861" s="209">
        <v>521194</v>
      </c>
      <c r="C3861" s="209" t="s">
        <v>6005</v>
      </c>
      <c r="D3861" s="209" t="s">
        <v>429</v>
      </c>
    </row>
    <row r="3862" spans="1:4">
      <c r="A3862" s="209" t="s">
        <v>6006</v>
      </c>
      <c r="B3862" s="209" t="s">
        <v>446</v>
      </c>
      <c r="C3862" s="209" t="s">
        <v>6007</v>
      </c>
      <c r="D3862" s="209" t="s">
        <v>457</v>
      </c>
    </row>
    <row r="3863" spans="1:4">
      <c r="A3863" s="209" t="s">
        <v>6008</v>
      </c>
      <c r="B3863" s="209" t="s">
        <v>446</v>
      </c>
      <c r="C3863" s="209" t="s">
        <v>6009</v>
      </c>
      <c r="D3863" s="209" t="s">
        <v>457</v>
      </c>
    </row>
    <row r="3864" spans="1:4">
      <c r="A3864" s="209" t="s">
        <v>6010</v>
      </c>
      <c r="B3864" s="209">
        <v>531635</v>
      </c>
      <c r="C3864" s="209" t="s">
        <v>446</v>
      </c>
      <c r="D3864" s="209" t="s">
        <v>1077</v>
      </c>
    </row>
    <row r="3865" spans="1:4">
      <c r="A3865" s="209" t="s">
        <v>6011</v>
      </c>
      <c r="B3865" s="209">
        <v>512197</v>
      </c>
      <c r="C3865" s="209" t="s">
        <v>446</v>
      </c>
      <c r="D3865" s="209" t="s">
        <v>463</v>
      </c>
    </row>
    <row r="3866" spans="1:4">
      <c r="A3866" s="209" t="s">
        <v>6012</v>
      </c>
      <c r="B3866" s="209">
        <v>531635</v>
      </c>
      <c r="C3866" s="209" t="s">
        <v>446</v>
      </c>
      <c r="D3866" s="209" t="s">
        <v>1077</v>
      </c>
    </row>
    <row r="3867" spans="1:4">
      <c r="A3867" s="209" t="s">
        <v>6013</v>
      </c>
      <c r="B3867" s="209" t="s">
        <v>446</v>
      </c>
      <c r="C3867" s="209" t="s">
        <v>6014</v>
      </c>
      <c r="D3867" s="209" t="s">
        <v>457</v>
      </c>
    </row>
    <row r="3868" spans="1:4">
      <c r="A3868" s="209" t="s">
        <v>6015</v>
      </c>
      <c r="B3868" s="209">
        <v>536073</v>
      </c>
      <c r="C3868" s="209" t="s">
        <v>446</v>
      </c>
      <c r="D3868" s="209" t="s">
        <v>844</v>
      </c>
    </row>
    <row r="3869" spans="1:4">
      <c r="A3869" s="209" t="s">
        <v>6016</v>
      </c>
      <c r="B3869" s="209">
        <v>539742</v>
      </c>
      <c r="C3869" s="209" t="s">
        <v>6017</v>
      </c>
      <c r="D3869" s="209" t="s">
        <v>1144</v>
      </c>
    </row>
    <row r="3870" spans="1:4">
      <c r="A3870" s="209" t="s">
        <v>6018</v>
      </c>
      <c r="B3870" s="209">
        <v>507998</v>
      </c>
      <c r="C3870" s="209" t="s">
        <v>446</v>
      </c>
      <c r="D3870" s="209" t="s">
        <v>801</v>
      </c>
    </row>
    <row r="3871" spans="1:4">
      <c r="A3871" s="209" t="s">
        <v>6019</v>
      </c>
      <c r="B3871" s="209">
        <v>513472</v>
      </c>
      <c r="C3871" s="209" t="s">
        <v>446</v>
      </c>
      <c r="D3871" s="209" t="s">
        <v>1365</v>
      </c>
    </row>
    <row r="3872" spans="1:4">
      <c r="A3872" s="209" t="s">
        <v>6020</v>
      </c>
      <c r="B3872" s="209">
        <v>523838</v>
      </c>
      <c r="C3872" s="209" t="s">
        <v>6021</v>
      </c>
      <c r="D3872" s="209" t="s">
        <v>844</v>
      </c>
    </row>
    <row r="3873" spans="1:4">
      <c r="A3873" s="209" t="s">
        <v>6022</v>
      </c>
      <c r="B3873" s="209">
        <v>533018</v>
      </c>
      <c r="C3873" s="209" t="s">
        <v>446</v>
      </c>
      <c r="D3873" s="209" t="s">
        <v>461</v>
      </c>
    </row>
    <row r="3874" spans="1:4">
      <c r="A3874" s="209" t="s">
        <v>6023</v>
      </c>
      <c r="B3874" s="209">
        <v>533019</v>
      </c>
      <c r="C3874" s="209" t="s">
        <v>446</v>
      </c>
      <c r="D3874" s="209" t="s">
        <v>440</v>
      </c>
    </row>
    <row r="3875" spans="1:4">
      <c r="A3875" s="209" t="s">
        <v>6024</v>
      </c>
      <c r="B3875" s="209">
        <v>503229</v>
      </c>
      <c r="C3875" s="209" t="s">
        <v>446</v>
      </c>
      <c r="D3875" s="209" t="s">
        <v>532</v>
      </c>
    </row>
    <row r="3876" spans="1:4">
      <c r="A3876" s="209" t="s">
        <v>6025</v>
      </c>
      <c r="B3876" s="209">
        <v>519566</v>
      </c>
      <c r="C3876" s="209" t="s">
        <v>446</v>
      </c>
      <c r="D3876" s="209" t="s">
        <v>506</v>
      </c>
    </row>
    <row r="3877" spans="1:4">
      <c r="A3877" s="209" t="s">
        <v>6026</v>
      </c>
      <c r="B3877" s="209">
        <v>523023</v>
      </c>
      <c r="C3877" s="209" t="s">
        <v>446</v>
      </c>
      <c r="D3877" s="209" t="s">
        <v>647</v>
      </c>
    </row>
    <row r="3878" spans="1:4">
      <c r="A3878" s="209" t="s">
        <v>6027</v>
      </c>
      <c r="B3878" s="209">
        <v>532029</v>
      </c>
      <c r="C3878" s="209" t="s">
        <v>446</v>
      </c>
      <c r="D3878" s="209" t="s">
        <v>867</v>
      </c>
    </row>
    <row r="3879" spans="1:4">
      <c r="A3879" s="209" t="s">
        <v>6028</v>
      </c>
      <c r="B3879" s="209">
        <v>505504</v>
      </c>
      <c r="C3879" s="209" t="s">
        <v>446</v>
      </c>
      <c r="D3879" s="209" t="s">
        <v>432</v>
      </c>
    </row>
    <row r="3880" spans="1:4">
      <c r="A3880" s="209" t="s">
        <v>6029</v>
      </c>
      <c r="B3880" s="209">
        <v>505729</v>
      </c>
      <c r="C3880" s="209" t="s">
        <v>446</v>
      </c>
      <c r="D3880" s="209" t="s">
        <v>454</v>
      </c>
    </row>
    <row r="3881" spans="1:4">
      <c r="A3881" s="209" t="s">
        <v>6030</v>
      </c>
      <c r="B3881" s="209">
        <v>505729</v>
      </c>
      <c r="C3881" s="209" t="s">
        <v>446</v>
      </c>
      <c r="D3881" s="209" t="s">
        <v>454</v>
      </c>
    </row>
    <row r="3882" spans="1:4">
      <c r="A3882" s="209" t="s">
        <v>6031</v>
      </c>
      <c r="B3882" s="209">
        <v>509887</v>
      </c>
      <c r="C3882" s="209" t="s">
        <v>446</v>
      </c>
      <c r="D3882" s="209" t="s">
        <v>2615</v>
      </c>
    </row>
    <row r="3883" spans="1:4">
      <c r="A3883" s="209" t="s">
        <v>6032</v>
      </c>
      <c r="B3883" s="209">
        <v>539410</v>
      </c>
      <c r="C3883" s="209" t="s">
        <v>446</v>
      </c>
      <c r="D3883" s="209" t="s">
        <v>468</v>
      </c>
    </row>
    <row r="3884" spans="1:4">
      <c r="A3884" s="209" t="s">
        <v>6033</v>
      </c>
      <c r="B3884" s="209">
        <v>539410</v>
      </c>
      <c r="C3884" s="209" t="s">
        <v>446</v>
      </c>
      <c r="D3884" s="209" t="s">
        <v>468</v>
      </c>
    </row>
    <row r="3885" spans="1:4">
      <c r="A3885" s="209" t="s">
        <v>6034</v>
      </c>
      <c r="B3885" s="209" t="s">
        <v>446</v>
      </c>
      <c r="C3885" s="209" t="s">
        <v>6035</v>
      </c>
      <c r="D3885" s="209" t="s">
        <v>457</v>
      </c>
    </row>
    <row r="3886" spans="1:4">
      <c r="A3886" s="209" t="s">
        <v>6036</v>
      </c>
      <c r="B3886" s="209" t="s">
        <v>446</v>
      </c>
      <c r="C3886" s="209" t="s">
        <v>6035</v>
      </c>
      <c r="D3886" s="209" t="s">
        <v>457</v>
      </c>
    </row>
    <row r="3887" spans="1:4">
      <c r="A3887" s="209" t="s">
        <v>6037</v>
      </c>
      <c r="B3887" s="209">
        <v>502742</v>
      </c>
      <c r="C3887" s="209" t="s">
        <v>6038</v>
      </c>
      <c r="D3887" s="209" t="s">
        <v>461</v>
      </c>
    </row>
    <row r="3888" spans="1:4">
      <c r="A3888" s="209" t="s">
        <v>6039</v>
      </c>
      <c r="B3888" s="209">
        <v>540653</v>
      </c>
      <c r="C3888" s="209" t="s">
        <v>6040</v>
      </c>
      <c r="D3888" s="209" t="s">
        <v>566</v>
      </c>
    </row>
    <row r="3889" spans="1:4">
      <c r="A3889" s="209" t="s">
        <v>6041</v>
      </c>
      <c r="B3889" s="209">
        <v>523164</v>
      </c>
      <c r="C3889" s="209" t="s">
        <v>446</v>
      </c>
      <c r="D3889" s="209" t="s">
        <v>644</v>
      </c>
    </row>
    <row r="3890" spans="1:4">
      <c r="A3890" s="209" t="s">
        <v>6042</v>
      </c>
      <c r="B3890" s="209">
        <v>532879</v>
      </c>
      <c r="C3890" s="209" t="s">
        <v>446</v>
      </c>
      <c r="D3890" s="209" t="s">
        <v>1144</v>
      </c>
    </row>
    <row r="3891" spans="1:4">
      <c r="A3891" s="209" t="s">
        <v>6043</v>
      </c>
      <c r="B3891" s="209" t="s">
        <v>446</v>
      </c>
      <c r="C3891" s="209" t="s">
        <v>6044</v>
      </c>
      <c r="D3891" s="209" t="s">
        <v>457</v>
      </c>
    </row>
    <row r="3892" spans="1:4">
      <c r="A3892" s="209" t="s">
        <v>6045</v>
      </c>
      <c r="B3892" s="209" t="s">
        <v>446</v>
      </c>
      <c r="C3892" s="209" t="s">
        <v>6044</v>
      </c>
      <c r="D3892" s="209" t="s">
        <v>457</v>
      </c>
    </row>
    <row r="3893" spans="1:4">
      <c r="A3893" s="209" t="s">
        <v>6046</v>
      </c>
      <c r="B3893" s="209">
        <v>538667</v>
      </c>
      <c r="C3893" s="209" t="s">
        <v>446</v>
      </c>
      <c r="D3893" s="209" t="s">
        <v>468</v>
      </c>
    </row>
    <row r="3894" spans="1:4">
      <c r="A3894" s="209" t="s">
        <v>6047</v>
      </c>
      <c r="B3894" s="209">
        <v>512589</v>
      </c>
      <c r="C3894" s="209" t="s">
        <v>446</v>
      </c>
      <c r="D3894" s="209" t="s">
        <v>468</v>
      </c>
    </row>
    <row r="3895" spans="1:4">
      <c r="A3895" s="209" t="s">
        <v>6048</v>
      </c>
      <c r="B3895" s="209">
        <v>532961</v>
      </c>
      <c r="C3895" s="209" t="s">
        <v>6049</v>
      </c>
      <c r="D3895" s="209" t="s">
        <v>526</v>
      </c>
    </row>
    <row r="3896" spans="1:4">
      <c r="A3896" s="209" t="s">
        <v>6050</v>
      </c>
      <c r="B3896" s="209">
        <v>532795</v>
      </c>
      <c r="C3896" s="209" t="s">
        <v>6051</v>
      </c>
      <c r="D3896" s="209" t="s">
        <v>1184</v>
      </c>
    </row>
    <row r="3897" spans="1:4">
      <c r="A3897" s="209" t="s">
        <v>6052</v>
      </c>
      <c r="B3897" s="209">
        <v>503811</v>
      </c>
      <c r="C3897" s="209" t="s">
        <v>6053</v>
      </c>
      <c r="D3897" s="209" t="s">
        <v>461</v>
      </c>
    </row>
    <row r="3898" spans="1:4">
      <c r="A3898" s="209" t="s">
        <v>6054</v>
      </c>
      <c r="B3898" s="209">
        <v>504398</v>
      </c>
      <c r="C3898" s="209" t="s">
        <v>446</v>
      </c>
      <c r="D3898" s="209" t="s">
        <v>560</v>
      </c>
    </row>
    <row r="3899" spans="1:4">
      <c r="A3899" s="209" t="s">
        <v>6055</v>
      </c>
      <c r="B3899" s="209">
        <v>533206</v>
      </c>
      <c r="C3899" s="209" t="s">
        <v>6056</v>
      </c>
      <c r="D3899" s="209" t="s">
        <v>585</v>
      </c>
    </row>
    <row r="3900" spans="1:4">
      <c r="A3900" s="209" t="s">
        <v>6057</v>
      </c>
      <c r="B3900" s="209">
        <v>500472</v>
      </c>
      <c r="C3900" s="209" t="s">
        <v>6058</v>
      </c>
      <c r="D3900" s="209" t="s">
        <v>631</v>
      </c>
    </row>
    <row r="3901" spans="1:4">
      <c r="A3901" s="209" t="s">
        <v>6059</v>
      </c>
      <c r="B3901" s="209">
        <v>500472</v>
      </c>
      <c r="C3901" s="209" t="s">
        <v>6060</v>
      </c>
      <c r="D3901" s="209" t="s">
        <v>631</v>
      </c>
    </row>
    <row r="3902" spans="1:4">
      <c r="A3902" s="209" t="s">
        <v>6061</v>
      </c>
      <c r="B3902" s="209">
        <v>539861</v>
      </c>
      <c r="C3902" s="209" t="s">
        <v>6062</v>
      </c>
      <c r="D3902" s="209" t="s">
        <v>844</v>
      </c>
    </row>
    <row r="3903" spans="1:4">
      <c r="A3903" s="209" t="s">
        <v>6063</v>
      </c>
      <c r="B3903" s="209">
        <v>538562</v>
      </c>
      <c r="C3903" s="209" t="s">
        <v>6064</v>
      </c>
      <c r="D3903" s="209" t="s">
        <v>844</v>
      </c>
    </row>
    <row r="3904" spans="1:4">
      <c r="A3904" s="209" t="s">
        <v>6065</v>
      </c>
      <c r="B3904" s="209">
        <v>532143</v>
      </c>
      <c r="C3904" s="209" t="s">
        <v>6066</v>
      </c>
      <c r="D3904" s="209" t="s">
        <v>526</v>
      </c>
    </row>
    <row r="3905" spans="1:4">
      <c r="A3905" s="209" t="s">
        <v>6067</v>
      </c>
      <c r="B3905" s="209">
        <v>532143</v>
      </c>
      <c r="C3905" s="209" t="s">
        <v>6066</v>
      </c>
      <c r="D3905" s="209" t="s">
        <v>526</v>
      </c>
    </row>
    <row r="3906" spans="1:4">
      <c r="A3906" s="209" t="s">
        <v>6068</v>
      </c>
      <c r="B3906" s="209">
        <v>531169</v>
      </c>
      <c r="C3906" s="209" t="s">
        <v>446</v>
      </c>
      <c r="D3906" s="209" t="s">
        <v>463</v>
      </c>
    </row>
    <row r="3907" spans="1:4">
      <c r="A3907" s="209" t="s">
        <v>6069</v>
      </c>
      <c r="B3907" s="209" t="s">
        <v>446</v>
      </c>
      <c r="C3907" s="209" t="s">
        <v>6070</v>
      </c>
      <c r="D3907" s="209" t="s">
        <v>457</v>
      </c>
    </row>
    <row r="3908" spans="1:4">
      <c r="A3908" s="209" t="s">
        <v>6071</v>
      </c>
      <c r="B3908" s="209">
        <v>541967</v>
      </c>
      <c r="C3908" s="209" t="s">
        <v>446</v>
      </c>
      <c r="D3908" s="209" t="s">
        <v>560</v>
      </c>
    </row>
    <row r="3909" spans="1:4">
      <c r="A3909" s="209" t="s">
        <v>6072</v>
      </c>
      <c r="B3909" s="209">
        <v>526479</v>
      </c>
      <c r="C3909" s="209" t="s">
        <v>446</v>
      </c>
      <c r="D3909" s="209" t="s">
        <v>461</v>
      </c>
    </row>
    <row r="3910" spans="1:4">
      <c r="A3910" s="209" t="s">
        <v>6073</v>
      </c>
      <c r="B3910" s="209">
        <v>505650</v>
      </c>
      <c r="C3910" s="209" t="s">
        <v>446</v>
      </c>
      <c r="D3910" s="209" t="s">
        <v>524</v>
      </c>
    </row>
    <row r="3911" spans="1:4">
      <c r="A3911" s="209" t="s">
        <v>6074</v>
      </c>
      <c r="B3911" s="209">
        <v>538919</v>
      </c>
      <c r="C3911" s="209" t="s">
        <v>446</v>
      </c>
      <c r="D3911" s="209" t="s">
        <v>532</v>
      </c>
    </row>
    <row r="3912" spans="1:4">
      <c r="A3912" s="209" t="s">
        <v>6075</v>
      </c>
      <c r="B3912" s="209">
        <v>538919</v>
      </c>
      <c r="C3912" s="209" t="s">
        <v>446</v>
      </c>
      <c r="D3912" s="209" t="s">
        <v>532</v>
      </c>
    </row>
    <row r="3913" spans="1:4">
      <c r="A3913" s="209" t="s">
        <v>6076</v>
      </c>
      <c r="B3913" s="209">
        <v>539494</v>
      </c>
      <c r="C3913" s="209" t="s">
        <v>446</v>
      </c>
      <c r="D3913" s="209" t="s">
        <v>463</v>
      </c>
    </row>
    <row r="3914" spans="1:4">
      <c r="A3914" s="209" t="s">
        <v>6077</v>
      </c>
      <c r="B3914" s="209">
        <v>532419</v>
      </c>
      <c r="C3914" s="209" t="s">
        <v>6078</v>
      </c>
      <c r="D3914" s="209" t="s">
        <v>2072</v>
      </c>
    </row>
    <row r="3915" spans="1:4">
      <c r="A3915" s="209" t="s">
        <v>6079</v>
      </c>
      <c r="B3915" s="209">
        <v>508905</v>
      </c>
      <c r="C3915" s="209" t="s">
        <v>446</v>
      </c>
      <c r="D3915" s="209" t="s">
        <v>429</v>
      </c>
    </row>
    <row r="3916" spans="1:4">
      <c r="A3916" s="209" t="s">
        <v>6080</v>
      </c>
      <c r="B3916" s="209">
        <v>505192</v>
      </c>
      <c r="C3916" s="209" t="s">
        <v>6081</v>
      </c>
      <c r="D3916" s="209" t="s">
        <v>524</v>
      </c>
    </row>
    <row r="3917" spans="1:4">
      <c r="A3917" s="209" t="s">
        <v>6082</v>
      </c>
      <c r="B3917" s="209">
        <v>540686</v>
      </c>
      <c r="C3917" s="209" t="s">
        <v>446</v>
      </c>
      <c r="D3917" s="209" t="s">
        <v>484</v>
      </c>
    </row>
    <row r="3918" spans="1:4">
      <c r="A3918" s="209" t="s">
        <v>6083</v>
      </c>
      <c r="B3918" s="209">
        <v>540679</v>
      </c>
      <c r="C3918" s="209" t="s">
        <v>6084</v>
      </c>
      <c r="D3918" s="209" t="s">
        <v>484</v>
      </c>
    </row>
    <row r="3919" spans="1:4">
      <c r="A3919" s="209" t="s">
        <v>6085</v>
      </c>
      <c r="B3919" s="209">
        <v>540679</v>
      </c>
      <c r="C3919" s="209" t="s">
        <v>6084</v>
      </c>
      <c r="D3919" s="209" t="s">
        <v>484</v>
      </c>
    </row>
    <row r="3920" spans="1:4">
      <c r="A3920" s="209" t="s">
        <v>6086</v>
      </c>
      <c r="B3920" s="209">
        <v>532815</v>
      </c>
      <c r="C3920" s="209" t="s">
        <v>6087</v>
      </c>
      <c r="D3920" s="209" t="s">
        <v>484</v>
      </c>
    </row>
    <row r="3921" spans="1:4">
      <c r="A3921" s="209" t="s">
        <v>6088</v>
      </c>
      <c r="B3921" s="209" t="s">
        <v>446</v>
      </c>
      <c r="C3921" s="209" t="s">
        <v>6089</v>
      </c>
      <c r="D3921" s="209" t="s">
        <v>457</v>
      </c>
    </row>
    <row r="3922" spans="1:4">
      <c r="A3922" s="209" t="s">
        <v>6090</v>
      </c>
      <c r="B3922" s="209">
        <v>505827</v>
      </c>
      <c r="C3922" s="209" t="s">
        <v>446</v>
      </c>
      <c r="D3922" s="209" t="s">
        <v>631</v>
      </c>
    </row>
    <row r="3923" spans="1:4">
      <c r="A3923" s="209" t="s">
        <v>6091</v>
      </c>
      <c r="B3923" s="209">
        <v>538635</v>
      </c>
      <c r="C3923" s="209" t="s">
        <v>6092</v>
      </c>
      <c r="D3923" s="209" t="s">
        <v>767</v>
      </c>
    </row>
    <row r="3924" spans="1:4">
      <c r="A3924" s="209" t="s">
        <v>6093</v>
      </c>
      <c r="B3924" s="209">
        <v>532784</v>
      </c>
      <c r="C3924" s="209" t="s">
        <v>6094</v>
      </c>
      <c r="D3924" s="209" t="s">
        <v>532</v>
      </c>
    </row>
    <row r="3925" spans="1:4">
      <c r="A3925" s="209" t="s">
        <v>6095</v>
      </c>
      <c r="B3925" s="209">
        <v>512014</v>
      </c>
      <c r="C3925" s="209" t="s">
        <v>446</v>
      </c>
      <c r="D3925" s="209" t="s">
        <v>867</v>
      </c>
    </row>
    <row r="3926" spans="1:4">
      <c r="A3926" s="209" t="s">
        <v>6096</v>
      </c>
      <c r="B3926" s="209">
        <v>538923</v>
      </c>
      <c r="C3926" s="209" t="s">
        <v>446</v>
      </c>
      <c r="D3926" s="209" t="s">
        <v>432</v>
      </c>
    </row>
    <row r="3927" spans="1:4">
      <c r="A3927" s="209" t="s">
        <v>6097</v>
      </c>
      <c r="B3927" s="209">
        <v>504375</v>
      </c>
      <c r="C3927" s="209" t="s">
        <v>446</v>
      </c>
      <c r="D3927" s="209" t="s">
        <v>432</v>
      </c>
    </row>
    <row r="3928" spans="1:4">
      <c r="A3928" s="209" t="s">
        <v>6098</v>
      </c>
      <c r="B3928" s="209">
        <v>532344</v>
      </c>
      <c r="C3928" s="209" t="s">
        <v>446</v>
      </c>
      <c r="D3928" s="209" t="s">
        <v>539</v>
      </c>
    </row>
    <row r="3929" spans="1:4">
      <c r="A3929" s="209" t="s">
        <v>6099</v>
      </c>
      <c r="B3929" s="209">
        <v>532344</v>
      </c>
      <c r="C3929" s="209" t="s">
        <v>446</v>
      </c>
      <c r="D3929" s="209" t="s">
        <v>539</v>
      </c>
    </row>
    <row r="3930" spans="1:4">
      <c r="A3930" s="209" t="s">
        <v>6100</v>
      </c>
      <c r="B3930" s="209" t="s">
        <v>446</v>
      </c>
      <c r="C3930" s="209" t="s">
        <v>6101</v>
      </c>
      <c r="D3930" s="209" t="s">
        <v>457</v>
      </c>
    </row>
    <row r="3931" spans="1:4">
      <c r="A3931" s="209" t="s">
        <v>6102</v>
      </c>
      <c r="B3931" s="209">
        <v>532725</v>
      </c>
      <c r="C3931" s="209" t="s">
        <v>6103</v>
      </c>
      <c r="D3931" s="209" t="s">
        <v>606</v>
      </c>
    </row>
    <row r="3932" spans="1:4">
      <c r="A3932" s="209" t="s">
        <v>6104</v>
      </c>
      <c r="B3932" s="209">
        <v>532725</v>
      </c>
      <c r="C3932" s="209" t="s">
        <v>6103</v>
      </c>
      <c r="D3932" s="209" t="s">
        <v>606</v>
      </c>
    </row>
    <row r="3933" spans="1:4">
      <c r="A3933" s="209" t="s">
        <v>6105</v>
      </c>
      <c r="B3933" s="209">
        <v>541540</v>
      </c>
      <c r="C3933" s="209" t="s">
        <v>6106</v>
      </c>
      <c r="D3933" s="209" t="s">
        <v>484</v>
      </c>
    </row>
    <row r="3934" spans="1:4">
      <c r="A3934" s="209" t="s">
        <v>6107</v>
      </c>
      <c r="B3934" s="209" t="s">
        <v>446</v>
      </c>
      <c r="C3934" s="209" t="s">
        <v>6108</v>
      </c>
      <c r="D3934" s="209" t="s">
        <v>457</v>
      </c>
    </row>
    <row r="3935" spans="1:4">
      <c r="A3935" s="209" t="s">
        <v>6109</v>
      </c>
      <c r="B3935" s="209">
        <v>500394</v>
      </c>
      <c r="C3935" s="209" t="s">
        <v>446</v>
      </c>
      <c r="D3935" s="209" t="s">
        <v>631</v>
      </c>
    </row>
    <row r="3936" spans="1:4">
      <c r="A3936" s="209" t="s">
        <v>6110</v>
      </c>
      <c r="B3936" s="209">
        <v>502460</v>
      </c>
      <c r="C3936" s="209" t="s">
        <v>446</v>
      </c>
      <c r="D3936" s="209" t="s">
        <v>440</v>
      </c>
    </row>
    <row r="3937" spans="1:4">
      <c r="A3937" s="209" t="s">
        <v>6111</v>
      </c>
      <c r="B3937" s="209">
        <v>513699</v>
      </c>
      <c r="C3937" s="209" t="s">
        <v>446</v>
      </c>
      <c r="D3937" s="209" t="s">
        <v>974</v>
      </c>
    </row>
    <row r="3938" spans="1:4">
      <c r="A3938" s="209" t="s">
        <v>6112</v>
      </c>
      <c r="B3938" s="209">
        <v>538575</v>
      </c>
      <c r="C3938" s="209" t="s">
        <v>446</v>
      </c>
      <c r="D3938" s="209" t="s">
        <v>468</v>
      </c>
    </row>
    <row r="3939" spans="1:4">
      <c r="A3939" s="209" t="s">
        <v>6113</v>
      </c>
      <c r="B3939" s="209">
        <v>522152</v>
      </c>
      <c r="C3939" s="209" t="s">
        <v>446</v>
      </c>
      <c r="D3939" s="209" t="s">
        <v>454</v>
      </c>
    </row>
    <row r="3940" spans="1:4">
      <c r="A3940" s="209" t="s">
        <v>6114</v>
      </c>
      <c r="B3940" s="209">
        <v>511571</v>
      </c>
      <c r="C3940" s="209" t="s">
        <v>446</v>
      </c>
      <c r="D3940" s="209" t="s">
        <v>463</v>
      </c>
    </row>
    <row r="3941" spans="1:4">
      <c r="A3941" s="209" t="s">
        <v>6115</v>
      </c>
      <c r="B3941" s="209">
        <v>507514</v>
      </c>
      <c r="C3941" s="209" t="s">
        <v>6116</v>
      </c>
      <c r="D3941" s="209" t="s">
        <v>1077</v>
      </c>
    </row>
    <row r="3942" spans="1:4">
      <c r="A3942" s="209" t="s">
        <v>6117</v>
      </c>
      <c r="B3942" s="209">
        <v>521034</v>
      </c>
      <c r="C3942" s="209" t="s">
        <v>6118</v>
      </c>
      <c r="D3942" s="209" t="s">
        <v>461</v>
      </c>
    </row>
    <row r="3943" spans="1:4">
      <c r="A3943" s="209" t="s">
        <v>6119</v>
      </c>
      <c r="B3943" s="209">
        <v>531548</v>
      </c>
      <c r="C3943" s="209" t="s">
        <v>6120</v>
      </c>
      <c r="D3943" s="209" t="s">
        <v>723</v>
      </c>
    </row>
    <row r="3944" spans="1:4">
      <c r="A3944" s="209" t="s">
        <v>6121</v>
      </c>
      <c r="B3944" s="209">
        <v>533001</v>
      </c>
      <c r="C3944" s="209" t="s">
        <v>6122</v>
      </c>
      <c r="D3944" s="209" t="s">
        <v>454</v>
      </c>
    </row>
    <row r="3945" spans="1:4">
      <c r="A3945" s="209" t="s">
        <v>6123</v>
      </c>
      <c r="B3945" s="209">
        <v>526901</v>
      </c>
      <c r="C3945" s="209" t="s">
        <v>446</v>
      </c>
      <c r="D3945" s="209" t="s">
        <v>494</v>
      </c>
    </row>
    <row r="3946" spans="1:4">
      <c r="A3946" s="209" t="s">
        <v>6124</v>
      </c>
      <c r="B3946" s="209">
        <v>538943</v>
      </c>
      <c r="C3946" s="209" t="s">
        <v>446</v>
      </c>
      <c r="D3946" s="209" t="s">
        <v>463</v>
      </c>
    </row>
    <row r="3947" spans="1:4">
      <c r="A3947" s="209" t="s">
        <v>6125</v>
      </c>
      <c r="B3947" s="209" t="s">
        <v>446</v>
      </c>
      <c r="C3947" s="209" t="s">
        <v>6126</v>
      </c>
      <c r="D3947" s="209" t="s">
        <v>457</v>
      </c>
    </row>
    <row r="3948" spans="1:4">
      <c r="A3948" s="209" t="s">
        <v>6127</v>
      </c>
      <c r="B3948" s="209">
        <v>532221</v>
      </c>
      <c r="C3948" s="209" t="s">
        <v>6128</v>
      </c>
      <c r="D3948" s="209" t="s">
        <v>432</v>
      </c>
    </row>
    <row r="3949" spans="1:4">
      <c r="A3949" s="209" t="s">
        <v>6129</v>
      </c>
      <c r="B3949" s="209">
        <v>539378</v>
      </c>
      <c r="C3949" s="209" t="s">
        <v>446</v>
      </c>
      <c r="D3949" s="209" t="s">
        <v>916</v>
      </c>
    </row>
    <row r="3950" spans="1:4">
      <c r="A3950" s="209" t="s">
        <v>6130</v>
      </c>
      <c r="B3950" s="209" t="s">
        <v>446</v>
      </c>
      <c r="C3950" s="209" t="s">
        <v>6131</v>
      </c>
      <c r="D3950" s="209" t="s">
        <v>457</v>
      </c>
    </row>
    <row r="3951" spans="1:4">
      <c r="A3951" s="209" t="s">
        <v>6132</v>
      </c>
      <c r="B3951" s="209">
        <v>541633</v>
      </c>
      <c r="C3951" s="209" t="s">
        <v>446</v>
      </c>
      <c r="D3951" s="209" t="s">
        <v>440</v>
      </c>
    </row>
    <row r="3952" spans="1:4">
      <c r="A3952" s="209" t="s">
        <v>6133</v>
      </c>
      <c r="B3952" s="209">
        <v>532679</v>
      </c>
      <c r="C3952" s="209" t="s">
        <v>6134</v>
      </c>
      <c r="D3952" s="209" t="s">
        <v>435</v>
      </c>
    </row>
    <row r="3953" spans="1:4">
      <c r="A3953" s="209" t="s">
        <v>6135</v>
      </c>
      <c r="B3953" s="209">
        <v>521036</v>
      </c>
      <c r="C3953" s="209" t="s">
        <v>446</v>
      </c>
      <c r="D3953" s="209" t="s">
        <v>461</v>
      </c>
    </row>
    <row r="3954" spans="1:4">
      <c r="A3954" s="209" t="s">
        <v>6136</v>
      </c>
      <c r="B3954" s="209">
        <v>521036</v>
      </c>
      <c r="C3954" s="209" t="s">
        <v>446</v>
      </c>
      <c r="D3954" s="209" t="s">
        <v>461</v>
      </c>
    </row>
    <row r="3955" spans="1:4">
      <c r="A3955" s="209" t="s">
        <v>6137</v>
      </c>
      <c r="B3955" s="209">
        <v>531398</v>
      </c>
      <c r="C3955" s="209" t="s">
        <v>446</v>
      </c>
      <c r="D3955" s="209" t="s">
        <v>484</v>
      </c>
    </row>
    <row r="3956" spans="1:4">
      <c r="A3956" s="209" t="s">
        <v>6138</v>
      </c>
      <c r="B3956" s="209">
        <v>526477</v>
      </c>
      <c r="C3956" s="209" t="s">
        <v>446</v>
      </c>
      <c r="D3956" s="209" t="s">
        <v>624</v>
      </c>
    </row>
    <row r="3957" spans="1:4">
      <c r="A3957" s="209" t="s">
        <v>6139</v>
      </c>
      <c r="B3957" s="209">
        <v>516108</v>
      </c>
      <c r="C3957" s="209" t="s">
        <v>446</v>
      </c>
      <c r="D3957" s="209" t="s">
        <v>440</v>
      </c>
    </row>
    <row r="3958" spans="1:4">
      <c r="A3958" s="209" t="s">
        <v>6140</v>
      </c>
      <c r="B3958" s="209">
        <v>538891</v>
      </c>
      <c r="C3958" s="209" t="s">
        <v>446</v>
      </c>
      <c r="D3958" s="209" t="s">
        <v>463</v>
      </c>
    </row>
    <row r="3959" spans="1:4">
      <c r="A3959" s="209" t="s">
        <v>6141</v>
      </c>
      <c r="B3959" s="209" t="s">
        <v>446</v>
      </c>
      <c r="C3959" s="209" t="s">
        <v>6142</v>
      </c>
      <c r="D3959" s="209" t="s">
        <v>457</v>
      </c>
    </row>
    <row r="3960" spans="1:4">
      <c r="A3960" s="209" t="s">
        <v>6143</v>
      </c>
      <c r="B3960" s="209">
        <v>509910</v>
      </c>
      <c r="C3960" s="209" t="s">
        <v>446</v>
      </c>
      <c r="D3960" s="209" t="s">
        <v>494</v>
      </c>
    </row>
    <row r="3961" spans="1:4">
      <c r="A3961" s="209" t="s">
        <v>6144</v>
      </c>
      <c r="B3961" s="209">
        <v>540174</v>
      </c>
      <c r="C3961" s="209" t="s">
        <v>446</v>
      </c>
      <c r="D3961" s="209" t="s">
        <v>432</v>
      </c>
    </row>
    <row r="3962" spans="1:4">
      <c r="A3962" s="209" t="s">
        <v>6145</v>
      </c>
      <c r="B3962" s="209">
        <v>514454</v>
      </c>
      <c r="C3962" s="209" t="s">
        <v>446</v>
      </c>
      <c r="D3962" s="209" t="s">
        <v>461</v>
      </c>
    </row>
    <row r="3963" spans="1:4">
      <c r="A3963" s="209" t="s">
        <v>6146</v>
      </c>
      <c r="B3963" s="209">
        <v>513498</v>
      </c>
      <c r="C3963" s="209" t="s">
        <v>446</v>
      </c>
      <c r="D3963" s="209" t="s">
        <v>426</v>
      </c>
    </row>
    <row r="3964" spans="1:4">
      <c r="A3964" s="209" t="s">
        <v>6147</v>
      </c>
      <c r="B3964" s="209">
        <v>532669</v>
      </c>
      <c r="C3964" s="209" t="s">
        <v>446</v>
      </c>
      <c r="D3964" s="209" t="s">
        <v>494</v>
      </c>
    </row>
    <row r="3965" spans="1:4">
      <c r="A3965" s="209" t="s">
        <v>6148</v>
      </c>
      <c r="B3965" s="209">
        <v>590030</v>
      </c>
      <c r="C3965" s="209" t="s">
        <v>6149</v>
      </c>
      <c r="D3965" s="209" t="s">
        <v>954</v>
      </c>
    </row>
    <row r="3966" spans="1:4">
      <c r="A3966" s="209" t="s">
        <v>6150</v>
      </c>
      <c r="B3966" s="209">
        <v>523826</v>
      </c>
      <c r="C3966" s="209" t="s">
        <v>446</v>
      </c>
      <c r="D3966" s="209" t="s">
        <v>560</v>
      </c>
    </row>
    <row r="3967" spans="1:4">
      <c r="A3967" s="209" t="s">
        <v>6151</v>
      </c>
      <c r="B3967" s="209">
        <v>532025</v>
      </c>
      <c r="C3967" s="209" t="s">
        <v>446</v>
      </c>
      <c r="D3967" s="209" t="s">
        <v>449</v>
      </c>
    </row>
    <row r="3968" spans="1:4">
      <c r="A3968" s="209" t="s">
        <v>6152</v>
      </c>
      <c r="B3968" s="209">
        <v>530289</v>
      </c>
      <c r="C3968" s="209" t="s">
        <v>446</v>
      </c>
      <c r="D3968" s="209" t="s">
        <v>867</v>
      </c>
    </row>
    <row r="3969" spans="1:4">
      <c r="A3969" s="209" t="s">
        <v>6153</v>
      </c>
      <c r="B3969" s="209">
        <v>542376</v>
      </c>
      <c r="C3969" s="209" t="s">
        <v>6154</v>
      </c>
      <c r="D3969" s="209" t="s">
        <v>429</v>
      </c>
    </row>
    <row r="3970" spans="1:4">
      <c r="A3970" s="209" t="s">
        <v>6155</v>
      </c>
      <c r="B3970" s="209">
        <v>541890</v>
      </c>
      <c r="C3970" s="209" t="s">
        <v>446</v>
      </c>
      <c r="D3970" s="209" t="s">
        <v>432</v>
      </c>
    </row>
    <row r="3971" spans="1:4">
      <c r="A3971" s="209" t="s">
        <v>6156</v>
      </c>
      <c r="B3971" s="209">
        <v>538920</v>
      </c>
      <c r="C3971" s="209" t="s">
        <v>446</v>
      </c>
      <c r="D3971" s="209" t="s">
        <v>468</v>
      </c>
    </row>
    <row r="3972" spans="1:4">
      <c r="A3972" s="209" t="s">
        <v>6157</v>
      </c>
      <c r="B3972" s="209" t="s">
        <v>446</v>
      </c>
      <c r="C3972" s="209" t="s">
        <v>6158</v>
      </c>
      <c r="D3972" s="209" t="s">
        <v>537</v>
      </c>
    </row>
    <row r="3973" spans="1:4">
      <c r="A3973" s="209" t="s">
        <v>6159</v>
      </c>
      <c r="B3973" s="209" t="s">
        <v>446</v>
      </c>
      <c r="C3973" s="209" t="s">
        <v>6158</v>
      </c>
      <c r="D3973" s="209" t="s">
        <v>537</v>
      </c>
    </row>
    <row r="3974" spans="1:4">
      <c r="A3974" s="209" t="s">
        <v>6160</v>
      </c>
      <c r="B3974" s="209">
        <v>524727</v>
      </c>
      <c r="C3974" s="209" t="s">
        <v>446</v>
      </c>
      <c r="D3974" s="209" t="s">
        <v>484</v>
      </c>
    </row>
    <row r="3975" spans="1:4">
      <c r="A3975" s="209" t="s">
        <v>6161</v>
      </c>
      <c r="B3975" s="209">
        <v>531370</v>
      </c>
      <c r="C3975" s="209" t="s">
        <v>446</v>
      </c>
      <c r="D3975" s="209" t="s">
        <v>432</v>
      </c>
    </row>
    <row r="3976" spans="1:4">
      <c r="A3976" s="209" t="s">
        <v>6162</v>
      </c>
      <c r="B3976" s="209">
        <v>540211</v>
      </c>
      <c r="C3976" s="209" t="s">
        <v>446</v>
      </c>
      <c r="D3976" s="209" t="s">
        <v>463</v>
      </c>
    </row>
    <row r="3977" spans="1:4">
      <c r="A3977" s="209" t="s">
        <v>6163</v>
      </c>
      <c r="B3977" s="209">
        <v>534425</v>
      </c>
      <c r="C3977" s="209" t="s">
        <v>6164</v>
      </c>
      <c r="D3977" s="209" t="s">
        <v>935</v>
      </c>
    </row>
    <row r="3978" spans="1:4">
      <c r="A3978" s="209" t="s">
        <v>6165</v>
      </c>
      <c r="B3978" s="209">
        <v>513687</v>
      </c>
      <c r="C3978" s="209" t="s">
        <v>446</v>
      </c>
      <c r="D3978" s="209" t="s">
        <v>801</v>
      </c>
    </row>
    <row r="3979" spans="1:4">
      <c r="A3979" s="209" t="s">
        <v>6166</v>
      </c>
      <c r="B3979" s="209" t="s">
        <v>446</v>
      </c>
      <c r="C3979" s="209" t="s">
        <v>6167</v>
      </c>
      <c r="D3979" s="209" t="s">
        <v>457</v>
      </c>
    </row>
    <row r="3980" spans="1:4">
      <c r="A3980" s="209" t="s">
        <v>6168</v>
      </c>
      <c r="B3980" s="209">
        <v>531982</v>
      </c>
      <c r="C3980" s="209" t="s">
        <v>446</v>
      </c>
      <c r="D3980" s="209" t="s">
        <v>526</v>
      </c>
    </row>
    <row r="3981" spans="1:4">
      <c r="A3981" s="209" t="s">
        <v>6169</v>
      </c>
      <c r="B3981" s="209">
        <v>512153</v>
      </c>
      <c r="C3981" s="209" t="s">
        <v>446</v>
      </c>
      <c r="D3981" s="209" t="s">
        <v>867</v>
      </c>
    </row>
    <row r="3982" spans="1:4">
      <c r="A3982" s="209" t="s">
        <v>6170</v>
      </c>
      <c r="B3982" s="209">
        <v>512291</v>
      </c>
      <c r="C3982" s="209" t="s">
        <v>446</v>
      </c>
      <c r="D3982" s="209" t="s">
        <v>429</v>
      </c>
    </row>
    <row r="3983" spans="1:4">
      <c r="A3983" s="209" t="s">
        <v>6171</v>
      </c>
      <c r="B3983" s="209">
        <v>517166</v>
      </c>
      <c r="C3983" s="209" t="s">
        <v>446</v>
      </c>
      <c r="D3983" s="209" t="s">
        <v>988</v>
      </c>
    </row>
    <row r="3984" spans="1:4">
      <c r="A3984" s="209" t="s">
        <v>6172</v>
      </c>
      <c r="B3984" s="209">
        <v>542337</v>
      </c>
      <c r="C3984" s="209" t="s">
        <v>6173</v>
      </c>
      <c r="D3984" s="209" t="s">
        <v>615</v>
      </c>
    </row>
    <row r="3985" spans="1:4">
      <c r="A3985" s="209" t="s">
        <v>6174</v>
      </c>
      <c r="B3985" s="209" t="s">
        <v>446</v>
      </c>
      <c r="C3985" s="209" t="s">
        <v>6175</v>
      </c>
      <c r="D3985" s="209" t="s">
        <v>615</v>
      </c>
    </row>
    <row r="3986" spans="1:4">
      <c r="A3986" s="209" t="s">
        <v>6176</v>
      </c>
      <c r="B3986" s="209">
        <v>526161</v>
      </c>
      <c r="C3986" s="209" t="s">
        <v>446</v>
      </c>
      <c r="D3986" s="209" t="s">
        <v>560</v>
      </c>
    </row>
    <row r="3987" spans="1:4">
      <c r="A3987" s="209" t="s">
        <v>6177</v>
      </c>
      <c r="B3987" s="209">
        <v>521082</v>
      </c>
      <c r="C3987" s="209" t="s">
        <v>6178</v>
      </c>
      <c r="D3987" s="209" t="s">
        <v>461</v>
      </c>
    </row>
    <row r="3988" spans="1:4">
      <c r="A3988" s="209" t="s">
        <v>6179</v>
      </c>
      <c r="B3988" s="209">
        <v>526827</v>
      </c>
      <c r="C3988" s="209" t="s">
        <v>446</v>
      </c>
      <c r="D3988" s="209" t="s">
        <v>560</v>
      </c>
    </row>
    <row r="3989" spans="1:4">
      <c r="A3989" s="209" t="s">
        <v>6180</v>
      </c>
      <c r="B3989" s="209">
        <v>517214</v>
      </c>
      <c r="C3989" s="209" t="s">
        <v>6181</v>
      </c>
      <c r="D3989" s="209" t="s">
        <v>592</v>
      </c>
    </row>
    <row r="3990" spans="1:4">
      <c r="A3990" s="209" t="s">
        <v>6182</v>
      </c>
      <c r="B3990" s="209">
        <v>500285</v>
      </c>
      <c r="C3990" s="209" t="s">
        <v>446</v>
      </c>
      <c r="D3990" s="209" t="s">
        <v>2582</v>
      </c>
    </row>
    <row r="3991" spans="1:4">
      <c r="A3991" s="209" t="s">
        <v>6183</v>
      </c>
      <c r="B3991" s="209">
        <v>540084</v>
      </c>
      <c r="C3991" s="209" t="s">
        <v>446</v>
      </c>
      <c r="D3991" s="209" t="s">
        <v>449</v>
      </c>
    </row>
    <row r="3992" spans="1:4">
      <c r="A3992" s="209" t="s">
        <v>6184</v>
      </c>
      <c r="B3992" s="209">
        <v>532651</v>
      </c>
      <c r="C3992" s="209" t="s">
        <v>6185</v>
      </c>
      <c r="D3992" s="209" t="s">
        <v>560</v>
      </c>
    </row>
    <row r="3993" spans="1:4">
      <c r="A3993" s="209" t="s">
        <v>6186</v>
      </c>
      <c r="B3993" s="209">
        <v>513414</v>
      </c>
      <c r="C3993" s="209" t="s">
        <v>6187</v>
      </c>
      <c r="D3993" s="209" t="s">
        <v>478</v>
      </c>
    </row>
    <row r="3994" spans="1:4">
      <c r="A3994" s="209" t="s">
        <v>6188</v>
      </c>
      <c r="B3994" s="209">
        <v>500402</v>
      </c>
      <c r="C3994" s="209" t="s">
        <v>6189</v>
      </c>
      <c r="D3994" s="209" t="s">
        <v>844</v>
      </c>
    </row>
    <row r="3995" spans="1:4">
      <c r="A3995" s="209" t="s">
        <v>6190</v>
      </c>
      <c r="B3995" s="209">
        <v>539221</v>
      </c>
      <c r="C3995" s="209" t="s">
        <v>446</v>
      </c>
      <c r="D3995" s="209" t="s">
        <v>461</v>
      </c>
    </row>
    <row r="3996" spans="1:4">
      <c r="A3996" s="209" t="s">
        <v>6191</v>
      </c>
      <c r="B3996" s="209">
        <v>539221</v>
      </c>
      <c r="C3996" s="209" t="s">
        <v>446</v>
      </c>
      <c r="D3996" s="209" t="s">
        <v>461</v>
      </c>
    </row>
    <row r="3997" spans="1:4">
      <c r="A3997" s="209" t="s">
        <v>6192</v>
      </c>
      <c r="B3997" s="209">
        <v>540079</v>
      </c>
      <c r="C3997" s="209" t="s">
        <v>446</v>
      </c>
      <c r="D3997" s="209" t="s">
        <v>1365</v>
      </c>
    </row>
    <row r="3998" spans="1:4">
      <c r="A3998" s="209" t="s">
        <v>6193</v>
      </c>
      <c r="B3998" s="209">
        <v>540570</v>
      </c>
      <c r="C3998" s="209" t="s">
        <v>6194</v>
      </c>
      <c r="D3998" s="209" t="s">
        <v>5263</v>
      </c>
    </row>
    <row r="3999" spans="1:4">
      <c r="A3999" s="209" t="s">
        <v>6195</v>
      </c>
      <c r="B3999" s="209">
        <v>538402</v>
      </c>
      <c r="C3999" s="209" t="s">
        <v>446</v>
      </c>
      <c r="D3999" s="209" t="s">
        <v>463</v>
      </c>
    </row>
    <row r="4000" spans="1:4">
      <c r="A4000" s="209" t="s">
        <v>6196</v>
      </c>
      <c r="B4000" s="209">
        <v>530177</v>
      </c>
      <c r="C4000" s="209" t="s">
        <v>446</v>
      </c>
      <c r="D4000" s="209" t="s">
        <v>468</v>
      </c>
    </row>
    <row r="4001" spans="1:4">
      <c r="A4001" s="209" t="s">
        <v>6197</v>
      </c>
      <c r="B4001" s="209">
        <v>533121</v>
      </c>
      <c r="C4001" s="209" t="s">
        <v>6198</v>
      </c>
      <c r="D4001" s="209" t="s">
        <v>432</v>
      </c>
    </row>
    <row r="4002" spans="1:4">
      <c r="A4002" s="209" t="s">
        <v>6199</v>
      </c>
      <c r="B4002" s="209">
        <v>526532</v>
      </c>
      <c r="C4002" s="209" t="s">
        <v>446</v>
      </c>
      <c r="D4002" s="209" t="s">
        <v>494</v>
      </c>
    </row>
    <row r="4003" spans="1:4">
      <c r="A4003" s="209" t="s">
        <v>6200</v>
      </c>
      <c r="B4003" s="209">
        <v>526532</v>
      </c>
      <c r="C4003" s="209" t="s">
        <v>446</v>
      </c>
      <c r="D4003" s="209" t="s">
        <v>494</v>
      </c>
    </row>
    <row r="4004" spans="1:4">
      <c r="A4004" s="209" t="s">
        <v>6201</v>
      </c>
      <c r="B4004" s="209">
        <v>530037</v>
      </c>
      <c r="C4004" s="209" t="s">
        <v>446</v>
      </c>
      <c r="D4004" s="209" t="s">
        <v>461</v>
      </c>
    </row>
    <row r="4005" spans="1:4">
      <c r="A4005" s="209" t="s">
        <v>6202</v>
      </c>
      <c r="B4005" s="209">
        <v>532842</v>
      </c>
      <c r="C4005" s="209" t="s">
        <v>6203</v>
      </c>
      <c r="D4005" s="209" t="s">
        <v>494</v>
      </c>
    </row>
    <row r="4006" spans="1:4">
      <c r="A4006" s="209" t="s">
        <v>6204</v>
      </c>
      <c r="B4006" s="209">
        <v>514248</v>
      </c>
      <c r="C4006" s="209" t="s">
        <v>446</v>
      </c>
      <c r="D4006" s="209" t="s">
        <v>494</v>
      </c>
    </row>
    <row r="4007" spans="1:4">
      <c r="A4007" s="209" t="s">
        <v>6205</v>
      </c>
      <c r="B4007" s="209">
        <v>535601</v>
      </c>
      <c r="C4007" s="209" t="s">
        <v>6206</v>
      </c>
      <c r="D4007" s="209" t="s">
        <v>872</v>
      </c>
    </row>
    <row r="4008" spans="1:4">
      <c r="A4008" s="209" t="s">
        <v>6207</v>
      </c>
      <c r="B4008" s="209">
        <v>523756</v>
      </c>
      <c r="C4008" s="209" t="s">
        <v>6208</v>
      </c>
      <c r="D4008" s="209" t="s">
        <v>463</v>
      </c>
    </row>
    <row r="4009" spans="1:4">
      <c r="A4009" s="209" t="s">
        <v>6209</v>
      </c>
      <c r="B4009" s="209">
        <v>539217</v>
      </c>
      <c r="C4009" s="209" t="s">
        <v>446</v>
      </c>
      <c r="D4009" s="209" t="s">
        <v>466</v>
      </c>
    </row>
    <row r="4010" spans="1:4">
      <c r="A4010" s="209" t="s">
        <v>6210</v>
      </c>
      <c r="B4010" s="209">
        <v>503806</v>
      </c>
      <c r="C4010" s="209" t="s">
        <v>6211</v>
      </c>
      <c r="D4010" s="209" t="s">
        <v>461</v>
      </c>
    </row>
    <row r="4011" spans="1:4">
      <c r="A4011" s="209" t="s">
        <v>6212</v>
      </c>
      <c r="B4011" s="209">
        <v>534680</v>
      </c>
      <c r="C4011" s="209" t="s">
        <v>446</v>
      </c>
      <c r="D4011" s="209" t="s">
        <v>504</v>
      </c>
    </row>
    <row r="4012" spans="1:4">
      <c r="A4012" s="209" t="s">
        <v>6213</v>
      </c>
      <c r="B4012" s="209">
        <v>530943</v>
      </c>
      <c r="C4012" s="209" t="s">
        <v>6214</v>
      </c>
      <c r="D4012" s="209" t="s">
        <v>449</v>
      </c>
    </row>
    <row r="4013" spans="1:4">
      <c r="A4013" s="209" t="s">
        <v>6215</v>
      </c>
      <c r="B4013" s="209">
        <v>538863</v>
      </c>
      <c r="C4013" s="209" t="s">
        <v>446</v>
      </c>
      <c r="D4013" s="209" t="s">
        <v>463</v>
      </c>
    </row>
    <row r="4014" spans="1:4">
      <c r="A4014" s="209" t="s">
        <v>6216</v>
      </c>
      <c r="B4014" s="209">
        <v>531322</v>
      </c>
      <c r="C4014" s="209" t="s">
        <v>6217</v>
      </c>
      <c r="D4014" s="209" t="s">
        <v>656</v>
      </c>
    </row>
    <row r="4015" spans="1:4">
      <c r="A4015" s="209" t="s">
        <v>6218</v>
      </c>
      <c r="B4015" s="209">
        <v>514442</v>
      </c>
      <c r="C4015" s="209" t="s">
        <v>446</v>
      </c>
      <c r="D4015" s="209" t="s">
        <v>566</v>
      </c>
    </row>
    <row r="4016" spans="1:4">
      <c r="A4016" s="209" t="s">
        <v>6219</v>
      </c>
      <c r="B4016" s="209">
        <v>539363</v>
      </c>
      <c r="C4016" s="209" t="s">
        <v>446</v>
      </c>
      <c r="D4016" s="209" t="s">
        <v>532</v>
      </c>
    </row>
    <row r="4017" spans="1:4">
      <c r="A4017" s="209" t="s">
        <v>6220</v>
      </c>
      <c r="B4017" s="209">
        <v>539363</v>
      </c>
      <c r="C4017" s="209" t="s">
        <v>446</v>
      </c>
      <c r="D4017" s="209" t="s">
        <v>532</v>
      </c>
    </row>
    <row r="4018" spans="1:4">
      <c r="A4018" s="209" t="s">
        <v>6221</v>
      </c>
      <c r="B4018" s="209" t="s">
        <v>446</v>
      </c>
      <c r="C4018" s="209" t="s">
        <v>6222</v>
      </c>
      <c r="D4018" s="209" t="s">
        <v>457</v>
      </c>
    </row>
    <row r="4019" spans="1:4">
      <c r="A4019" s="209" t="s">
        <v>6223</v>
      </c>
      <c r="B4019" s="209">
        <v>521161</v>
      </c>
      <c r="C4019" s="209" t="s">
        <v>446</v>
      </c>
      <c r="D4019" s="209" t="s">
        <v>461</v>
      </c>
    </row>
    <row r="4020" spans="1:4">
      <c r="A4020" s="209" t="s">
        <v>6224</v>
      </c>
      <c r="B4020" s="209">
        <v>521234</v>
      </c>
      <c r="C4020" s="209" t="s">
        <v>446</v>
      </c>
      <c r="D4020" s="209" t="s">
        <v>461</v>
      </c>
    </row>
    <row r="4021" spans="1:4">
      <c r="A4021" s="209" t="s">
        <v>6225</v>
      </c>
      <c r="B4021" s="209">
        <v>521178</v>
      </c>
      <c r="C4021" s="209" t="s">
        <v>446</v>
      </c>
      <c r="D4021" s="209" t="s">
        <v>461</v>
      </c>
    </row>
    <row r="4022" spans="1:4">
      <c r="A4022" s="209" t="s">
        <v>6226</v>
      </c>
      <c r="B4022" s="209">
        <v>515081</v>
      </c>
      <c r="C4022" s="209" t="s">
        <v>446</v>
      </c>
      <c r="D4022" s="209" t="s">
        <v>974</v>
      </c>
    </row>
    <row r="4023" spans="1:4">
      <c r="A4023" s="209" t="s">
        <v>6227</v>
      </c>
      <c r="B4023" s="209">
        <v>513605</v>
      </c>
      <c r="C4023" s="209" t="s">
        <v>6228</v>
      </c>
      <c r="D4023" s="209" t="s">
        <v>769</v>
      </c>
    </row>
    <row r="4024" spans="1:4">
      <c r="A4024" s="209" t="s">
        <v>6229</v>
      </c>
      <c r="B4024" s="209">
        <v>523222</v>
      </c>
      <c r="C4024" s="209" t="s">
        <v>446</v>
      </c>
      <c r="D4024" s="209" t="s">
        <v>585</v>
      </c>
    </row>
    <row r="4025" spans="1:4">
      <c r="A4025" s="209" t="s">
        <v>6230</v>
      </c>
      <c r="B4025" s="209">
        <v>536799</v>
      </c>
      <c r="C4025" s="209" t="s">
        <v>446</v>
      </c>
      <c r="D4025" s="209" t="s">
        <v>463</v>
      </c>
    </row>
    <row r="4026" spans="1:4">
      <c r="A4026" s="209" t="s">
        <v>6231</v>
      </c>
      <c r="B4026" s="209">
        <v>533569</v>
      </c>
      <c r="C4026" s="209" t="s">
        <v>6232</v>
      </c>
      <c r="D4026" s="209" t="s">
        <v>560</v>
      </c>
    </row>
    <row r="4027" spans="1:4">
      <c r="A4027" s="209" t="s">
        <v>6233</v>
      </c>
      <c r="B4027" s="209">
        <v>540914</v>
      </c>
      <c r="C4027" s="209" t="s">
        <v>446</v>
      </c>
      <c r="D4027" s="209" t="s">
        <v>468</v>
      </c>
    </row>
    <row r="4028" spans="1:4">
      <c r="A4028" s="209" t="s">
        <v>6234</v>
      </c>
      <c r="B4028" s="209">
        <v>524636</v>
      </c>
      <c r="C4028" s="209" t="s">
        <v>446</v>
      </c>
      <c r="D4028" s="209" t="s">
        <v>484</v>
      </c>
    </row>
    <row r="4029" spans="1:4">
      <c r="A4029" s="209" t="s">
        <v>6235</v>
      </c>
      <c r="B4029" s="209">
        <v>530821</v>
      </c>
      <c r="C4029" s="209" t="s">
        <v>446</v>
      </c>
      <c r="D4029" s="209" t="s">
        <v>532</v>
      </c>
    </row>
    <row r="4030" spans="1:4">
      <c r="A4030" s="209" t="s">
        <v>6236</v>
      </c>
      <c r="B4030" s="209">
        <v>539026</v>
      </c>
      <c r="C4030" s="209" t="s">
        <v>446</v>
      </c>
      <c r="D4030" s="209" t="s">
        <v>429</v>
      </c>
    </row>
    <row r="4031" spans="1:4">
      <c r="A4031" s="209" t="s">
        <v>6237</v>
      </c>
      <c r="B4031" s="209">
        <v>531723</v>
      </c>
      <c r="C4031" s="209" t="s">
        <v>6238</v>
      </c>
      <c r="D4031" s="209" t="s">
        <v>429</v>
      </c>
    </row>
    <row r="4032" spans="1:4">
      <c r="A4032" s="209" t="s">
        <v>6237</v>
      </c>
      <c r="B4032" s="209">
        <v>570005</v>
      </c>
      <c r="C4032" s="209" t="s">
        <v>6239</v>
      </c>
      <c r="D4032" s="209" t="s">
        <v>429</v>
      </c>
    </row>
    <row r="4033" spans="1:4">
      <c r="A4033" s="209" t="s">
        <v>6240</v>
      </c>
      <c r="B4033" s="209">
        <v>504180</v>
      </c>
      <c r="C4033" s="209" t="s">
        <v>446</v>
      </c>
      <c r="D4033" s="209" t="s">
        <v>463</v>
      </c>
    </row>
    <row r="4034" spans="1:4">
      <c r="A4034" s="209" t="s">
        <v>6241</v>
      </c>
      <c r="B4034" s="209">
        <v>511700</v>
      </c>
      <c r="C4034" s="209" t="s">
        <v>446</v>
      </c>
      <c r="D4034" s="209" t="s">
        <v>463</v>
      </c>
    </row>
    <row r="4035" spans="1:4">
      <c r="A4035" s="209" t="s">
        <v>6242</v>
      </c>
      <c r="B4035" s="209">
        <v>580001</v>
      </c>
      <c r="C4035" s="209" t="s">
        <v>446</v>
      </c>
      <c r="D4035" s="209" t="s">
        <v>764</v>
      </c>
    </row>
    <row r="4036" spans="1:4">
      <c r="A4036" s="209" t="s">
        <v>6243</v>
      </c>
      <c r="B4036" s="209">
        <v>530017</v>
      </c>
      <c r="C4036" s="209" t="s">
        <v>6244</v>
      </c>
      <c r="D4036" s="209" t="s">
        <v>494</v>
      </c>
    </row>
    <row r="4037" spans="1:4">
      <c r="A4037" s="209" t="s">
        <v>6245</v>
      </c>
      <c r="B4037" s="209">
        <v>523351</v>
      </c>
      <c r="C4037" s="209" t="s">
        <v>446</v>
      </c>
      <c r="D4037" s="209" t="s">
        <v>606</v>
      </c>
    </row>
    <row r="4038" spans="1:4">
      <c r="A4038" s="209" t="s">
        <v>6246</v>
      </c>
      <c r="B4038" s="209">
        <v>523351</v>
      </c>
      <c r="C4038" s="209" t="s">
        <v>446</v>
      </c>
      <c r="D4038" s="209" t="s">
        <v>606</v>
      </c>
    </row>
    <row r="4039" spans="1:4">
      <c r="A4039" s="209" t="s">
        <v>6247</v>
      </c>
      <c r="B4039" s="209">
        <v>526231</v>
      </c>
      <c r="C4039" s="209" t="s">
        <v>446</v>
      </c>
      <c r="D4039" s="209" t="s">
        <v>494</v>
      </c>
    </row>
    <row r="4040" spans="1:4">
      <c r="A4040" s="209" t="s">
        <v>6248</v>
      </c>
      <c r="B4040" s="209">
        <v>530931</v>
      </c>
      <c r="C4040" s="209" t="s">
        <v>446</v>
      </c>
      <c r="D4040" s="209" t="s">
        <v>641</v>
      </c>
    </row>
    <row r="4041" spans="1:4">
      <c r="A4041" s="209" t="s">
        <v>6249</v>
      </c>
      <c r="B4041" s="209">
        <v>530931</v>
      </c>
      <c r="C4041" s="209" t="s">
        <v>446</v>
      </c>
      <c r="D4041" s="209" t="s">
        <v>641</v>
      </c>
    </row>
    <row r="4042" spans="1:4">
      <c r="A4042" s="209" t="s">
        <v>6250</v>
      </c>
      <c r="B4042" s="209">
        <v>506105</v>
      </c>
      <c r="C4042" s="209" t="s">
        <v>446</v>
      </c>
      <c r="D4042" s="209" t="s">
        <v>466</v>
      </c>
    </row>
    <row r="4043" spans="1:4">
      <c r="A4043" s="209" t="s">
        <v>6251</v>
      </c>
      <c r="B4043" s="209">
        <v>540575</v>
      </c>
      <c r="C4043" s="209" t="s">
        <v>6252</v>
      </c>
      <c r="D4043" s="209" t="s">
        <v>459</v>
      </c>
    </row>
    <row r="4044" spans="1:4">
      <c r="A4044" s="209" t="s">
        <v>6253</v>
      </c>
      <c r="B4044" s="209">
        <v>539255</v>
      </c>
      <c r="C4044" s="209" t="s">
        <v>446</v>
      </c>
      <c r="D4044" s="209" t="s">
        <v>489</v>
      </c>
    </row>
    <row r="4045" spans="1:4">
      <c r="A4045" s="209" t="s">
        <v>6254</v>
      </c>
      <c r="B4045" s="209">
        <v>516022</v>
      </c>
      <c r="C4045" s="209" t="s">
        <v>6255</v>
      </c>
      <c r="D4045" s="209" t="s">
        <v>440</v>
      </c>
    </row>
    <row r="4046" spans="1:4">
      <c r="A4046" s="209" t="s">
        <v>6256</v>
      </c>
      <c r="B4046" s="209">
        <v>531616</v>
      </c>
      <c r="C4046" s="209" t="s">
        <v>446</v>
      </c>
      <c r="D4046" s="209" t="s">
        <v>432</v>
      </c>
    </row>
    <row r="4047" spans="1:4">
      <c r="A4047" s="209" t="s">
        <v>6257</v>
      </c>
      <c r="B4047" s="209">
        <v>538733</v>
      </c>
      <c r="C4047" s="209" t="s">
        <v>446</v>
      </c>
      <c r="D4047" s="209" t="s">
        <v>2692</v>
      </c>
    </row>
    <row r="4048" spans="1:4">
      <c r="A4048" s="209" t="s">
        <v>6258</v>
      </c>
      <c r="B4048" s="209">
        <v>517548</v>
      </c>
      <c r="C4048" s="209" t="s">
        <v>446</v>
      </c>
      <c r="D4048" s="209" t="s">
        <v>468</v>
      </c>
    </row>
    <row r="4049" spans="1:4">
      <c r="A4049" s="209" t="s">
        <v>6259</v>
      </c>
      <c r="B4049" s="209">
        <v>520155</v>
      </c>
      <c r="C4049" s="209" t="s">
        <v>446</v>
      </c>
      <c r="D4049" s="209" t="s">
        <v>582</v>
      </c>
    </row>
    <row r="4050" spans="1:4">
      <c r="A4050" s="209" t="s">
        <v>6260</v>
      </c>
      <c r="B4050" s="209">
        <v>500112</v>
      </c>
      <c r="C4050" s="209" t="s">
        <v>6261</v>
      </c>
      <c r="D4050" s="209" t="s">
        <v>764</v>
      </c>
    </row>
    <row r="4051" spans="1:4">
      <c r="A4051" s="209" t="s">
        <v>6262</v>
      </c>
      <c r="B4051" s="209">
        <v>500113</v>
      </c>
      <c r="C4051" s="209" t="s">
        <v>6263</v>
      </c>
      <c r="D4051" s="209" t="s">
        <v>478</v>
      </c>
    </row>
    <row r="4052" spans="1:4">
      <c r="A4052" s="209" t="s">
        <v>6264</v>
      </c>
      <c r="B4052" s="209">
        <v>500113</v>
      </c>
      <c r="C4052" s="209" t="s">
        <v>6263</v>
      </c>
      <c r="D4052" s="209" t="s">
        <v>478</v>
      </c>
    </row>
    <row r="4053" spans="1:4">
      <c r="A4053" s="209" t="s">
        <v>6265</v>
      </c>
      <c r="B4053" s="209" t="s">
        <v>446</v>
      </c>
      <c r="C4053" s="209" t="s">
        <v>6266</v>
      </c>
      <c r="D4053" s="209" t="s">
        <v>457</v>
      </c>
    </row>
    <row r="4054" spans="1:4">
      <c r="A4054" s="209" t="s">
        <v>6267</v>
      </c>
      <c r="B4054" s="209">
        <v>534748</v>
      </c>
      <c r="C4054" s="209" t="s">
        <v>6268</v>
      </c>
      <c r="D4054" s="209" t="s">
        <v>478</v>
      </c>
    </row>
    <row r="4055" spans="1:4">
      <c r="A4055" s="209" t="s">
        <v>6269</v>
      </c>
      <c r="B4055" s="209">
        <v>534748</v>
      </c>
      <c r="C4055" s="209" t="s">
        <v>6268</v>
      </c>
      <c r="D4055" s="209" t="s">
        <v>478</v>
      </c>
    </row>
    <row r="4056" spans="1:4">
      <c r="A4056" s="209" t="s">
        <v>6270</v>
      </c>
      <c r="B4056" s="209">
        <v>513173</v>
      </c>
      <c r="C4056" s="209" t="s">
        <v>446</v>
      </c>
      <c r="D4056" s="209" t="s">
        <v>532</v>
      </c>
    </row>
    <row r="4057" spans="1:4">
      <c r="A4057" s="209" t="s">
        <v>6271</v>
      </c>
      <c r="B4057" s="209">
        <v>504717</v>
      </c>
      <c r="C4057" s="209" t="s">
        <v>6272</v>
      </c>
      <c r="D4057" s="209" t="s">
        <v>4319</v>
      </c>
    </row>
    <row r="4058" spans="1:4">
      <c r="A4058" s="209" t="s">
        <v>6273</v>
      </c>
      <c r="B4058" s="209">
        <v>513262</v>
      </c>
      <c r="C4058" s="209" t="s">
        <v>6274</v>
      </c>
      <c r="D4058" s="209" t="s">
        <v>801</v>
      </c>
    </row>
    <row r="4059" spans="1:4">
      <c r="A4059" s="209" t="s">
        <v>6275</v>
      </c>
      <c r="B4059" s="209">
        <v>513517</v>
      </c>
      <c r="C4059" s="209" t="s">
        <v>446</v>
      </c>
      <c r="D4059" s="209" t="s">
        <v>1365</v>
      </c>
    </row>
    <row r="4060" spans="1:4">
      <c r="A4060" s="209" t="s">
        <v>6276</v>
      </c>
      <c r="B4060" s="209">
        <v>500399</v>
      </c>
      <c r="C4060" s="209" t="s">
        <v>446</v>
      </c>
      <c r="D4060" s="209" t="s">
        <v>478</v>
      </c>
    </row>
    <row r="4061" spans="1:4">
      <c r="A4061" s="209" t="s">
        <v>6277</v>
      </c>
      <c r="B4061" s="209">
        <v>533316</v>
      </c>
      <c r="C4061" s="209" t="s">
        <v>6278</v>
      </c>
      <c r="D4061" s="209" t="s">
        <v>612</v>
      </c>
    </row>
    <row r="4062" spans="1:4">
      <c r="A4062" s="209" t="s">
        <v>6279</v>
      </c>
      <c r="B4062" s="209">
        <v>526071</v>
      </c>
      <c r="C4062" s="209" t="s">
        <v>446</v>
      </c>
      <c r="D4062" s="209" t="s">
        <v>429</v>
      </c>
    </row>
    <row r="4063" spans="1:4">
      <c r="A4063" s="209" t="s">
        <v>6280</v>
      </c>
      <c r="B4063" s="209">
        <v>526071</v>
      </c>
      <c r="C4063" s="209" t="s">
        <v>446</v>
      </c>
      <c r="D4063" s="209" t="s">
        <v>429</v>
      </c>
    </row>
    <row r="4064" spans="1:4">
      <c r="A4064" s="209" t="s">
        <v>6281</v>
      </c>
      <c r="B4064" s="209">
        <v>536738</v>
      </c>
      <c r="C4064" s="209" t="s">
        <v>446</v>
      </c>
      <c r="D4064" s="209" t="s">
        <v>429</v>
      </c>
    </row>
    <row r="4065" spans="1:4">
      <c r="A4065" s="209" t="s">
        <v>6282</v>
      </c>
      <c r="B4065" s="209">
        <v>531509</v>
      </c>
      <c r="C4065" s="209" t="s">
        <v>446</v>
      </c>
      <c r="D4065" s="209" t="s">
        <v>429</v>
      </c>
    </row>
    <row r="4066" spans="1:4">
      <c r="A4066" s="209" t="s">
        <v>6283</v>
      </c>
      <c r="B4066" s="209">
        <v>526500</v>
      </c>
      <c r="C4066" s="209" t="s">
        <v>446</v>
      </c>
      <c r="D4066" s="209" t="s">
        <v>647</v>
      </c>
    </row>
    <row r="4067" spans="1:4">
      <c r="A4067" s="209" t="s">
        <v>6284</v>
      </c>
      <c r="B4067" s="209">
        <v>508963</v>
      </c>
      <c r="C4067" s="209" t="s">
        <v>6285</v>
      </c>
      <c r="D4067" s="209" t="s">
        <v>463</v>
      </c>
    </row>
    <row r="4068" spans="1:4">
      <c r="A4068" s="209" t="s">
        <v>6286</v>
      </c>
      <c r="B4068" s="209">
        <v>531628</v>
      </c>
      <c r="C4068" s="209" t="s">
        <v>446</v>
      </c>
      <c r="D4068" s="209" t="s">
        <v>461</v>
      </c>
    </row>
    <row r="4069" spans="1:4">
      <c r="A4069" s="209" t="s">
        <v>6287</v>
      </c>
      <c r="B4069" s="209">
        <v>530759</v>
      </c>
      <c r="C4069" s="209" t="s">
        <v>6288</v>
      </c>
      <c r="D4069" s="209" t="s">
        <v>801</v>
      </c>
    </row>
    <row r="4070" spans="1:4">
      <c r="A4070" s="209" t="s">
        <v>6289</v>
      </c>
      <c r="B4070" s="209">
        <v>532374</v>
      </c>
      <c r="C4070" s="209" t="s">
        <v>6290</v>
      </c>
      <c r="D4070" s="209" t="s">
        <v>1392</v>
      </c>
    </row>
    <row r="4071" spans="1:4">
      <c r="A4071" s="209" t="s">
        <v>6291</v>
      </c>
      <c r="B4071" s="209">
        <v>513151</v>
      </c>
      <c r="C4071" s="209" t="s">
        <v>6292</v>
      </c>
      <c r="D4071" s="209" t="s">
        <v>461</v>
      </c>
    </row>
    <row r="4072" spans="1:4">
      <c r="A4072" s="209" t="s">
        <v>6293</v>
      </c>
      <c r="B4072" s="209">
        <v>513151</v>
      </c>
      <c r="C4072" s="209" t="s">
        <v>6294</v>
      </c>
      <c r="D4072" s="209" t="s">
        <v>461</v>
      </c>
    </row>
    <row r="4073" spans="1:4">
      <c r="A4073" s="209" t="s">
        <v>6295</v>
      </c>
      <c r="B4073" s="209">
        <v>532730</v>
      </c>
      <c r="C4073" s="209" t="s">
        <v>6296</v>
      </c>
      <c r="D4073" s="209" t="s">
        <v>461</v>
      </c>
    </row>
    <row r="4074" spans="1:4">
      <c r="A4074" s="209" t="s">
        <v>6297</v>
      </c>
      <c r="B4074" s="209">
        <v>504959</v>
      </c>
      <c r="C4074" s="209" t="s">
        <v>446</v>
      </c>
      <c r="D4074" s="209" t="s">
        <v>454</v>
      </c>
    </row>
    <row r="4075" spans="1:4">
      <c r="A4075" s="209" t="s">
        <v>6298</v>
      </c>
      <c r="B4075" s="209">
        <v>530495</v>
      </c>
      <c r="C4075" s="209" t="s">
        <v>446</v>
      </c>
      <c r="D4075" s="209" t="s">
        <v>468</v>
      </c>
    </row>
    <row r="4076" spans="1:4">
      <c r="A4076" s="209" t="s">
        <v>6299</v>
      </c>
      <c r="B4076" s="209">
        <v>532531</v>
      </c>
      <c r="C4076" s="209" t="s">
        <v>6300</v>
      </c>
      <c r="D4076" s="209" t="s">
        <v>484</v>
      </c>
    </row>
    <row r="4077" spans="1:4">
      <c r="A4077" s="209" t="s">
        <v>6301</v>
      </c>
      <c r="B4077" s="209">
        <v>530611</v>
      </c>
      <c r="C4077" s="209" t="s">
        <v>446</v>
      </c>
      <c r="D4077" s="209" t="s">
        <v>566</v>
      </c>
    </row>
    <row r="4078" spans="1:4">
      <c r="A4078" s="209" t="s">
        <v>6302</v>
      </c>
      <c r="B4078" s="209">
        <v>526951</v>
      </c>
      <c r="C4078" s="209" t="s">
        <v>446</v>
      </c>
      <c r="D4078" s="209" t="s">
        <v>941</v>
      </c>
    </row>
    <row r="4079" spans="1:4">
      <c r="A4079" s="209" t="s">
        <v>6303</v>
      </c>
      <c r="B4079" s="209" t="s">
        <v>446</v>
      </c>
      <c r="C4079" s="209" t="s">
        <v>6304</v>
      </c>
      <c r="D4079" s="209" t="s">
        <v>941</v>
      </c>
    </row>
    <row r="4080" spans="1:4">
      <c r="A4080" s="209" t="s">
        <v>6305</v>
      </c>
      <c r="B4080" s="209">
        <v>532348</v>
      </c>
      <c r="C4080" s="209" t="s">
        <v>446</v>
      </c>
      <c r="D4080" s="209" t="s">
        <v>539</v>
      </c>
    </row>
    <row r="4081" spans="1:4">
      <c r="A4081" s="209" t="s">
        <v>6306</v>
      </c>
      <c r="B4081" s="209">
        <v>530231</v>
      </c>
      <c r="C4081" s="209" t="s">
        <v>446</v>
      </c>
      <c r="D4081" s="209" t="s">
        <v>461</v>
      </c>
    </row>
    <row r="4082" spans="1:4">
      <c r="A4082" s="209" t="s">
        <v>6307</v>
      </c>
      <c r="B4082" s="209">
        <v>517168</v>
      </c>
      <c r="C4082" s="209" t="s">
        <v>6308</v>
      </c>
      <c r="D4082" s="209" t="s">
        <v>801</v>
      </c>
    </row>
    <row r="4083" spans="1:4">
      <c r="A4083" s="209" t="s">
        <v>6309</v>
      </c>
      <c r="B4083" s="209">
        <v>511024</v>
      </c>
      <c r="C4083" s="209" t="s">
        <v>446</v>
      </c>
      <c r="D4083" s="209" t="s">
        <v>867</v>
      </c>
    </row>
    <row r="4084" spans="1:4">
      <c r="A4084" s="209" t="s">
        <v>6310</v>
      </c>
      <c r="B4084" s="209">
        <v>538714</v>
      </c>
      <c r="C4084" s="209" t="s">
        <v>446</v>
      </c>
      <c r="D4084" s="209" t="s">
        <v>463</v>
      </c>
    </row>
    <row r="4085" spans="1:4">
      <c r="A4085" s="209" t="s">
        <v>6311</v>
      </c>
      <c r="B4085" s="209">
        <v>506003</v>
      </c>
      <c r="C4085" s="209" t="s">
        <v>446</v>
      </c>
      <c r="D4085" s="209" t="s">
        <v>751</v>
      </c>
    </row>
    <row r="4086" spans="1:4">
      <c r="A4086" s="209" t="s">
        <v>6312</v>
      </c>
      <c r="B4086" s="209">
        <v>506655</v>
      </c>
      <c r="C4086" s="209" t="s">
        <v>6313</v>
      </c>
      <c r="D4086" s="209" t="s">
        <v>606</v>
      </c>
    </row>
    <row r="4087" spans="1:4">
      <c r="A4087" s="209" t="s">
        <v>6314</v>
      </c>
      <c r="B4087" s="209">
        <v>521113</v>
      </c>
      <c r="C4087" s="209" t="s">
        <v>446</v>
      </c>
      <c r="D4087" s="209" t="s">
        <v>461</v>
      </c>
    </row>
    <row r="4088" spans="1:4">
      <c r="A4088" s="209" t="s">
        <v>6315</v>
      </c>
      <c r="B4088" s="209">
        <v>540318</v>
      </c>
      <c r="C4088" s="209" t="s">
        <v>446</v>
      </c>
      <c r="D4088" s="209" t="s">
        <v>461</v>
      </c>
    </row>
    <row r="4089" spans="1:4">
      <c r="A4089" s="209" t="s">
        <v>6316</v>
      </c>
      <c r="B4089" s="209">
        <v>511654</v>
      </c>
      <c r="C4089" s="209" t="s">
        <v>446</v>
      </c>
      <c r="D4089" s="209" t="s">
        <v>463</v>
      </c>
    </row>
    <row r="4090" spans="1:4">
      <c r="A4090" s="209" t="s">
        <v>6317</v>
      </c>
      <c r="B4090" s="209">
        <v>542683</v>
      </c>
      <c r="C4090" s="209" t="s">
        <v>6318</v>
      </c>
      <c r="D4090" s="209" t="s">
        <v>592</v>
      </c>
    </row>
    <row r="4091" spans="1:4">
      <c r="A4091" s="209" t="s">
        <v>6319</v>
      </c>
      <c r="B4091" s="209">
        <v>539117</v>
      </c>
      <c r="C4091" s="209" t="s">
        <v>446</v>
      </c>
      <c r="D4091" s="209" t="s">
        <v>463</v>
      </c>
    </row>
    <row r="4092" spans="1:4">
      <c r="A4092" s="209" t="s">
        <v>6320</v>
      </c>
      <c r="B4092" s="209">
        <v>517224</v>
      </c>
      <c r="C4092" s="209" t="s">
        <v>6321</v>
      </c>
      <c r="D4092" s="209" t="s">
        <v>1365</v>
      </c>
    </row>
    <row r="4093" spans="1:4">
      <c r="A4093" s="209" t="s">
        <v>6322</v>
      </c>
      <c r="B4093" s="209">
        <v>524542</v>
      </c>
      <c r="C4093" s="209" t="s">
        <v>446</v>
      </c>
      <c r="D4093" s="209" t="s">
        <v>644</v>
      </c>
    </row>
    <row r="4094" spans="1:4">
      <c r="A4094" s="209" t="s">
        <v>6323</v>
      </c>
      <c r="B4094" s="209">
        <v>508969</v>
      </c>
      <c r="C4094" s="209" t="s">
        <v>446</v>
      </c>
      <c r="D4094" s="209" t="s">
        <v>463</v>
      </c>
    </row>
    <row r="4095" spans="1:4">
      <c r="A4095" s="209" t="s">
        <v>6324</v>
      </c>
      <c r="B4095" s="209">
        <v>530419</v>
      </c>
      <c r="C4095" s="209" t="s">
        <v>446</v>
      </c>
      <c r="D4095" s="209" t="s">
        <v>429</v>
      </c>
    </row>
    <row r="4096" spans="1:4">
      <c r="A4096" s="209" t="s">
        <v>6325</v>
      </c>
      <c r="B4096" s="209">
        <v>514211</v>
      </c>
      <c r="C4096" s="209" t="s">
        <v>6326</v>
      </c>
      <c r="D4096" s="209" t="s">
        <v>461</v>
      </c>
    </row>
    <row r="4097" spans="1:4">
      <c r="A4097" s="209" t="s">
        <v>6327</v>
      </c>
      <c r="B4097" s="209">
        <v>530445</v>
      </c>
      <c r="C4097" s="209" t="s">
        <v>446</v>
      </c>
      <c r="D4097" s="209" t="s">
        <v>468</v>
      </c>
    </row>
    <row r="4098" spans="1:4">
      <c r="A4098" s="209" t="s">
        <v>6328</v>
      </c>
      <c r="B4098" s="209" t="s">
        <v>446</v>
      </c>
      <c r="C4098" s="209" t="s">
        <v>6329</v>
      </c>
      <c r="D4098" s="209" t="s">
        <v>457</v>
      </c>
    </row>
    <row r="4099" spans="1:4">
      <c r="A4099" s="209" t="s">
        <v>6330</v>
      </c>
      <c r="B4099" s="209">
        <v>533306</v>
      </c>
      <c r="C4099" s="209" t="s">
        <v>6331</v>
      </c>
      <c r="D4099" s="209" t="s">
        <v>466</v>
      </c>
    </row>
    <row r="4100" spans="1:4">
      <c r="A4100" s="209" t="s">
        <v>6332</v>
      </c>
      <c r="B4100" s="209">
        <v>532154</v>
      </c>
      <c r="C4100" s="209" t="s">
        <v>446</v>
      </c>
      <c r="D4100" s="209" t="s">
        <v>867</v>
      </c>
    </row>
    <row r="4101" spans="1:4">
      <c r="A4101" s="209" t="s">
        <v>6333</v>
      </c>
      <c r="B4101" s="209">
        <v>532872</v>
      </c>
      <c r="C4101" s="209" t="s">
        <v>6334</v>
      </c>
      <c r="D4101" s="209" t="s">
        <v>484</v>
      </c>
    </row>
    <row r="4102" spans="1:4">
      <c r="A4102" s="209" t="s">
        <v>6335</v>
      </c>
      <c r="B4102" s="209">
        <v>524715</v>
      </c>
      <c r="C4102" s="209" t="s">
        <v>6336</v>
      </c>
      <c r="D4102" s="209" t="s">
        <v>484</v>
      </c>
    </row>
    <row r="4103" spans="1:4">
      <c r="A4103" s="209" t="s">
        <v>6337</v>
      </c>
      <c r="B4103" s="209">
        <v>542025</v>
      </c>
      <c r="C4103" s="209" t="s">
        <v>446</v>
      </c>
      <c r="D4103" s="209" t="s">
        <v>468</v>
      </c>
    </row>
    <row r="4104" spans="1:4">
      <c r="A4104" s="209" t="s">
        <v>6338</v>
      </c>
      <c r="B4104" s="209">
        <v>517403</v>
      </c>
      <c r="C4104" s="209" t="s">
        <v>446</v>
      </c>
      <c r="D4104" s="209" t="s">
        <v>585</v>
      </c>
    </row>
    <row r="4105" spans="1:4">
      <c r="A4105" s="209" t="s">
        <v>6339</v>
      </c>
      <c r="B4105" s="209">
        <v>517403</v>
      </c>
      <c r="C4105" s="209" t="s">
        <v>446</v>
      </c>
      <c r="D4105" s="209" t="s">
        <v>585</v>
      </c>
    </row>
    <row r="4106" spans="1:4">
      <c r="A4106" s="209" t="s">
        <v>6340</v>
      </c>
      <c r="B4106" s="209">
        <v>531752</v>
      </c>
      <c r="C4106" s="209" t="s">
        <v>446</v>
      </c>
      <c r="D4106" s="209" t="s">
        <v>468</v>
      </c>
    </row>
    <row r="4107" spans="1:4">
      <c r="A4107" s="209" t="s">
        <v>6341</v>
      </c>
      <c r="B4107" s="209">
        <v>532733</v>
      </c>
      <c r="C4107" s="209" t="s">
        <v>6342</v>
      </c>
      <c r="D4107" s="209" t="s">
        <v>1184</v>
      </c>
    </row>
    <row r="4108" spans="1:4">
      <c r="A4108" s="209" t="s">
        <v>6343</v>
      </c>
      <c r="B4108" s="209">
        <v>539526</v>
      </c>
      <c r="C4108" s="209" t="s">
        <v>446</v>
      </c>
      <c r="D4108" s="209" t="s">
        <v>480</v>
      </c>
    </row>
    <row r="4109" spans="1:4">
      <c r="A4109" s="209" t="s">
        <v>6344</v>
      </c>
      <c r="B4109" s="209">
        <v>530795</v>
      </c>
      <c r="C4109" s="209" t="s">
        <v>446</v>
      </c>
      <c r="D4109" s="209" t="s">
        <v>461</v>
      </c>
    </row>
    <row r="4110" spans="1:4">
      <c r="A4110" s="209" t="s">
        <v>6345</v>
      </c>
      <c r="B4110" s="209">
        <v>590072</v>
      </c>
      <c r="C4110" s="209" t="s">
        <v>6346</v>
      </c>
      <c r="D4110" s="209" t="s">
        <v>801</v>
      </c>
    </row>
    <row r="4111" spans="1:4">
      <c r="A4111" s="209" t="s">
        <v>6347</v>
      </c>
      <c r="B4111" s="209">
        <v>520056</v>
      </c>
      <c r="C4111" s="209" t="s">
        <v>6348</v>
      </c>
      <c r="D4111" s="209" t="s">
        <v>801</v>
      </c>
    </row>
    <row r="4112" spans="1:4">
      <c r="A4112" s="209" t="s">
        <v>6349</v>
      </c>
      <c r="B4112" s="209" t="s">
        <v>446</v>
      </c>
      <c r="C4112" s="209" t="s">
        <v>6350</v>
      </c>
      <c r="D4112" s="209" t="s">
        <v>537</v>
      </c>
    </row>
    <row r="4113" spans="1:4">
      <c r="A4113" s="209" t="s">
        <v>6351</v>
      </c>
      <c r="B4113" s="209">
        <v>590071</v>
      </c>
      <c r="C4113" s="209" t="s">
        <v>6352</v>
      </c>
      <c r="D4113" s="209" t="s">
        <v>463</v>
      </c>
    </row>
    <row r="4114" spans="1:4">
      <c r="A4114" s="209" t="s">
        <v>6353</v>
      </c>
      <c r="B4114" s="209">
        <v>533166</v>
      </c>
      <c r="C4114" s="209" t="s">
        <v>6354</v>
      </c>
      <c r="D4114" s="209" t="s">
        <v>2437</v>
      </c>
    </row>
    <row r="4115" spans="1:4">
      <c r="A4115" s="209" t="s">
        <v>6355</v>
      </c>
      <c r="B4115" s="209">
        <v>500403</v>
      </c>
      <c r="C4115" s="209" t="s">
        <v>6356</v>
      </c>
      <c r="D4115" s="209" t="s">
        <v>801</v>
      </c>
    </row>
    <row r="4116" spans="1:4">
      <c r="A4116" s="209" t="s">
        <v>6357</v>
      </c>
      <c r="B4116" s="209">
        <v>500404</v>
      </c>
      <c r="C4116" s="209" t="s">
        <v>6358</v>
      </c>
      <c r="D4116" s="209" t="s">
        <v>478</v>
      </c>
    </row>
    <row r="4117" spans="1:4">
      <c r="A4117" s="209" t="s">
        <v>6359</v>
      </c>
      <c r="B4117" s="209">
        <v>531433</v>
      </c>
      <c r="C4117" s="209" t="s">
        <v>446</v>
      </c>
      <c r="D4117" s="209" t="s">
        <v>463</v>
      </c>
    </row>
    <row r="4118" spans="1:4">
      <c r="A4118" s="209" t="s">
        <v>6360</v>
      </c>
      <c r="B4118" s="209">
        <v>541799</v>
      </c>
      <c r="C4118" s="209" t="s">
        <v>446</v>
      </c>
      <c r="D4118" s="209" t="s">
        <v>2048</v>
      </c>
    </row>
    <row r="4119" spans="1:4">
      <c r="A4119" s="209" t="s">
        <v>6361</v>
      </c>
      <c r="B4119" s="209">
        <v>530953</v>
      </c>
      <c r="C4119" s="209" t="s">
        <v>446</v>
      </c>
      <c r="D4119" s="209" t="s">
        <v>506</v>
      </c>
    </row>
    <row r="4120" spans="1:4">
      <c r="A4120" s="209" t="s">
        <v>6362</v>
      </c>
      <c r="B4120" s="209">
        <v>537253</v>
      </c>
      <c r="C4120" s="209" t="s">
        <v>446</v>
      </c>
      <c r="D4120" s="209" t="s">
        <v>484</v>
      </c>
    </row>
    <row r="4121" spans="1:4">
      <c r="A4121" s="209" t="s">
        <v>6363</v>
      </c>
      <c r="B4121" s="209">
        <v>532711</v>
      </c>
      <c r="C4121" s="209" t="s">
        <v>6364</v>
      </c>
      <c r="D4121" s="209" t="s">
        <v>844</v>
      </c>
    </row>
    <row r="4122" spans="1:4">
      <c r="A4122" s="209" t="s">
        <v>6365</v>
      </c>
      <c r="B4122" s="209">
        <v>521232</v>
      </c>
      <c r="C4122" s="209" t="s">
        <v>446</v>
      </c>
      <c r="D4122" s="209" t="s">
        <v>468</v>
      </c>
    </row>
    <row r="4123" spans="1:4">
      <c r="A4123" s="209" t="s">
        <v>6366</v>
      </c>
      <c r="B4123" s="209">
        <v>523425</v>
      </c>
      <c r="C4123" s="209" t="s">
        <v>6367</v>
      </c>
      <c r="D4123" s="209" t="s">
        <v>1002</v>
      </c>
    </row>
    <row r="4124" spans="1:4">
      <c r="A4124" s="209" t="s">
        <v>6368</v>
      </c>
      <c r="B4124" s="209">
        <v>501110</v>
      </c>
      <c r="C4124" s="209" t="s">
        <v>446</v>
      </c>
      <c r="D4124" s="209" t="s">
        <v>429</v>
      </c>
    </row>
    <row r="4125" spans="1:4">
      <c r="A4125" s="209" t="s">
        <v>6369</v>
      </c>
      <c r="B4125" s="209">
        <v>530845</v>
      </c>
      <c r="C4125" s="209" t="s">
        <v>446</v>
      </c>
      <c r="D4125" s="209" t="s">
        <v>494</v>
      </c>
    </row>
    <row r="4126" spans="1:4">
      <c r="A4126" s="209" t="s">
        <v>6370</v>
      </c>
      <c r="B4126" s="209">
        <v>539574</v>
      </c>
      <c r="C4126" s="209" t="s">
        <v>446</v>
      </c>
      <c r="D4126" s="209" t="s">
        <v>463</v>
      </c>
    </row>
    <row r="4127" spans="1:4">
      <c r="A4127" s="209" t="s">
        <v>6371</v>
      </c>
      <c r="B4127" s="209">
        <v>535141</v>
      </c>
      <c r="C4127" s="209" t="s">
        <v>446</v>
      </c>
      <c r="D4127" s="209" t="s">
        <v>532</v>
      </c>
    </row>
    <row r="4128" spans="1:4">
      <c r="A4128" s="209" t="s">
        <v>6372</v>
      </c>
      <c r="B4128" s="209">
        <v>512179</v>
      </c>
      <c r="C4128" s="209" t="s">
        <v>6373</v>
      </c>
      <c r="D4128" s="209" t="s">
        <v>532</v>
      </c>
    </row>
    <row r="4129" spans="1:4">
      <c r="A4129" s="209" t="s">
        <v>6374</v>
      </c>
      <c r="B4129" s="209">
        <v>530735</v>
      </c>
      <c r="C4129" s="209" t="s">
        <v>446</v>
      </c>
      <c r="D4129" s="209" t="s">
        <v>506</v>
      </c>
    </row>
    <row r="4130" spans="1:4">
      <c r="A4130" s="209" t="s">
        <v>6375</v>
      </c>
      <c r="B4130" s="209">
        <v>530735</v>
      </c>
      <c r="C4130" s="209" t="s">
        <v>446</v>
      </c>
      <c r="D4130" s="209" t="s">
        <v>506</v>
      </c>
    </row>
    <row r="4131" spans="1:4">
      <c r="A4131" s="209" t="s">
        <v>6376</v>
      </c>
      <c r="B4131" s="209">
        <v>530883</v>
      </c>
      <c r="C4131" s="209" t="s">
        <v>446</v>
      </c>
      <c r="D4131" s="209" t="s">
        <v>590</v>
      </c>
    </row>
    <row r="4132" spans="1:4">
      <c r="A4132" s="209" t="s">
        <v>6377</v>
      </c>
      <c r="B4132" s="209">
        <v>531699</v>
      </c>
      <c r="C4132" s="209" t="s">
        <v>446</v>
      </c>
      <c r="D4132" s="209" t="s">
        <v>1210</v>
      </c>
    </row>
    <row r="4133" spans="1:4">
      <c r="A4133" s="209" t="s">
        <v>6378</v>
      </c>
      <c r="B4133" s="209">
        <v>540269</v>
      </c>
      <c r="C4133" s="209" t="s">
        <v>446</v>
      </c>
      <c r="D4133" s="209" t="s">
        <v>560</v>
      </c>
    </row>
    <row r="4134" spans="1:4">
      <c r="A4134" s="209" t="s">
        <v>6379</v>
      </c>
      <c r="B4134" s="209">
        <v>512527</v>
      </c>
      <c r="C4134" s="209" t="s">
        <v>446</v>
      </c>
      <c r="D4134" s="209" t="s">
        <v>461</v>
      </c>
    </row>
    <row r="4135" spans="1:4">
      <c r="A4135" s="209" t="s">
        <v>6380</v>
      </c>
      <c r="B4135" s="209">
        <v>512527</v>
      </c>
      <c r="C4135" s="209" t="s">
        <v>446</v>
      </c>
      <c r="D4135" s="209" t="s">
        <v>461</v>
      </c>
    </row>
    <row r="4136" spans="1:4">
      <c r="A4136" s="209" t="s">
        <v>6381</v>
      </c>
      <c r="B4136" s="209">
        <v>521180</v>
      </c>
      <c r="C4136" s="209" t="s">
        <v>6382</v>
      </c>
      <c r="D4136" s="209" t="s">
        <v>461</v>
      </c>
    </row>
    <row r="4137" spans="1:4">
      <c r="A4137" s="209" t="s">
        <v>6383</v>
      </c>
      <c r="B4137" s="209">
        <v>523842</v>
      </c>
      <c r="C4137" s="209" t="s">
        <v>446</v>
      </c>
      <c r="D4137" s="209" t="s">
        <v>560</v>
      </c>
    </row>
    <row r="4138" spans="1:4">
      <c r="A4138" s="209" t="s">
        <v>6384</v>
      </c>
      <c r="B4138" s="209">
        <v>532070</v>
      </c>
      <c r="C4138" s="209" t="s">
        <v>446</v>
      </c>
      <c r="D4138" s="209" t="s">
        <v>440</v>
      </c>
    </row>
    <row r="4139" spans="1:4">
      <c r="A4139" s="209" t="s">
        <v>6385</v>
      </c>
      <c r="B4139" s="209">
        <v>523283</v>
      </c>
      <c r="C4139" s="209" t="s">
        <v>6386</v>
      </c>
      <c r="D4139" s="209" t="s">
        <v>872</v>
      </c>
    </row>
    <row r="4140" spans="1:4">
      <c r="A4140" s="209" t="s">
        <v>6387</v>
      </c>
      <c r="B4140" s="209">
        <v>539835</v>
      </c>
      <c r="C4140" s="209" t="s">
        <v>446</v>
      </c>
      <c r="D4140" s="209" t="s">
        <v>463</v>
      </c>
    </row>
    <row r="4141" spans="1:4">
      <c r="A4141" s="209" t="s">
        <v>6388</v>
      </c>
      <c r="B4141" s="209">
        <v>519234</v>
      </c>
      <c r="C4141" s="209" t="s">
        <v>6389</v>
      </c>
      <c r="D4141" s="209" t="s">
        <v>695</v>
      </c>
    </row>
    <row r="4142" spans="1:4">
      <c r="A4142" s="209" t="s">
        <v>6390</v>
      </c>
      <c r="B4142" s="209">
        <v>780008</v>
      </c>
      <c r="C4142" s="209" t="s">
        <v>446</v>
      </c>
      <c r="D4142" s="209" t="s">
        <v>537</v>
      </c>
    </row>
    <row r="4143" spans="1:4">
      <c r="A4143" s="209" t="s">
        <v>6391</v>
      </c>
      <c r="B4143" s="209">
        <v>541701</v>
      </c>
      <c r="C4143" s="209" t="s">
        <v>446</v>
      </c>
      <c r="D4143" s="209" t="s">
        <v>769</v>
      </c>
    </row>
    <row r="4144" spans="1:4">
      <c r="A4144" s="209" t="s">
        <v>6392</v>
      </c>
      <c r="B4144" s="209">
        <v>526133</v>
      </c>
      <c r="C4144" s="209" t="s">
        <v>446</v>
      </c>
      <c r="D4144" s="209" t="s">
        <v>461</v>
      </c>
    </row>
    <row r="4145" spans="1:4">
      <c r="A4145" s="209" t="s">
        <v>6393</v>
      </c>
      <c r="B4145" s="209">
        <v>540168</v>
      </c>
      <c r="C4145" s="209" t="s">
        <v>446</v>
      </c>
      <c r="D4145" s="209" t="s">
        <v>463</v>
      </c>
    </row>
    <row r="4146" spans="1:4">
      <c r="A4146" s="209" t="s">
        <v>6394</v>
      </c>
      <c r="B4146" s="209">
        <v>511539</v>
      </c>
      <c r="C4146" s="209" t="s">
        <v>446</v>
      </c>
      <c r="D4146" s="209" t="s">
        <v>429</v>
      </c>
    </row>
    <row r="4147" spans="1:4">
      <c r="A4147" s="209" t="s">
        <v>6395</v>
      </c>
      <c r="B4147" s="209">
        <v>532509</v>
      </c>
      <c r="C4147" s="209" t="s">
        <v>6396</v>
      </c>
      <c r="D4147" s="209" t="s">
        <v>801</v>
      </c>
    </row>
    <row r="4148" spans="1:4">
      <c r="A4148" s="209" t="s">
        <v>6397</v>
      </c>
      <c r="B4148" s="209" t="s">
        <v>446</v>
      </c>
      <c r="C4148" s="209" t="s">
        <v>6398</v>
      </c>
      <c r="D4148" s="209" t="s">
        <v>457</v>
      </c>
    </row>
    <row r="4149" spans="1:4">
      <c r="A4149" s="209" t="s">
        <v>6399</v>
      </c>
      <c r="B4149" s="209">
        <v>530677</v>
      </c>
      <c r="C4149" s="209" t="s">
        <v>446</v>
      </c>
      <c r="D4149" s="209" t="s">
        <v>532</v>
      </c>
    </row>
    <row r="4150" spans="1:4">
      <c r="A4150" s="209" t="s">
        <v>6400</v>
      </c>
      <c r="B4150" s="209">
        <v>530677</v>
      </c>
      <c r="C4150" s="209" t="s">
        <v>446</v>
      </c>
      <c r="D4150" s="209" t="s">
        <v>532</v>
      </c>
    </row>
    <row r="4151" spans="1:4">
      <c r="A4151" s="209" t="s">
        <v>6401</v>
      </c>
      <c r="B4151" s="209" t="s">
        <v>446</v>
      </c>
      <c r="C4151" s="209" t="s">
        <v>6402</v>
      </c>
      <c r="D4151" s="209" t="s">
        <v>457</v>
      </c>
    </row>
    <row r="4152" spans="1:4">
      <c r="A4152" s="209" t="s">
        <v>6403</v>
      </c>
      <c r="B4152" s="209">
        <v>509930</v>
      </c>
      <c r="C4152" s="209" t="s">
        <v>6404</v>
      </c>
      <c r="D4152" s="209" t="s">
        <v>566</v>
      </c>
    </row>
    <row r="4153" spans="1:4">
      <c r="A4153" s="209" t="s">
        <v>6405</v>
      </c>
      <c r="B4153" s="209">
        <v>532904</v>
      </c>
      <c r="C4153" s="209" t="s">
        <v>6406</v>
      </c>
      <c r="D4153" s="209" t="s">
        <v>844</v>
      </c>
    </row>
    <row r="4154" spans="1:4">
      <c r="A4154" s="209" t="s">
        <v>6407</v>
      </c>
      <c r="B4154" s="209">
        <v>532904</v>
      </c>
      <c r="C4154" s="209" t="s">
        <v>6406</v>
      </c>
      <c r="D4154" s="209" t="s">
        <v>844</v>
      </c>
    </row>
    <row r="4155" spans="1:4">
      <c r="A4155" s="209" t="s">
        <v>6408</v>
      </c>
      <c r="B4155" s="209">
        <v>500405</v>
      </c>
      <c r="C4155" s="209" t="s">
        <v>6409</v>
      </c>
      <c r="D4155" s="209" t="s">
        <v>660</v>
      </c>
    </row>
    <row r="4156" spans="1:4">
      <c r="A4156" s="209" t="s">
        <v>6410</v>
      </c>
      <c r="B4156" s="209">
        <v>534733</v>
      </c>
      <c r="C4156" s="209" t="s">
        <v>446</v>
      </c>
      <c r="D4156" s="209" t="s">
        <v>478</v>
      </c>
    </row>
    <row r="4157" spans="1:4">
      <c r="A4157" s="209" t="s">
        <v>6411</v>
      </c>
      <c r="B4157" s="209">
        <v>531638</v>
      </c>
      <c r="C4157" s="209" t="s">
        <v>446</v>
      </c>
      <c r="D4157" s="209" t="s">
        <v>769</v>
      </c>
    </row>
    <row r="4158" spans="1:4">
      <c r="A4158" s="209" t="s">
        <v>6412</v>
      </c>
      <c r="B4158" s="209">
        <v>518075</v>
      </c>
      <c r="C4158" s="209" t="s">
        <v>446</v>
      </c>
      <c r="D4158" s="209" t="s">
        <v>478</v>
      </c>
    </row>
    <row r="4159" spans="1:4">
      <c r="A4159" s="209" t="s">
        <v>6413</v>
      </c>
      <c r="B4159" s="209">
        <v>533298</v>
      </c>
      <c r="C4159" s="209" t="s">
        <v>6414</v>
      </c>
      <c r="D4159" s="209" t="s">
        <v>988</v>
      </c>
    </row>
    <row r="4160" spans="1:4">
      <c r="A4160" s="209" t="s">
        <v>6415</v>
      </c>
      <c r="B4160" s="209">
        <v>517530</v>
      </c>
      <c r="C4160" s="209" t="s">
        <v>6416</v>
      </c>
      <c r="D4160" s="209" t="s">
        <v>716</v>
      </c>
    </row>
    <row r="4161" spans="1:4">
      <c r="A4161" s="209" t="s">
        <v>6417</v>
      </c>
      <c r="B4161" s="209">
        <v>530185</v>
      </c>
      <c r="C4161" s="209" t="s">
        <v>446</v>
      </c>
      <c r="D4161" s="209" t="s">
        <v>461</v>
      </c>
    </row>
    <row r="4162" spans="1:4">
      <c r="A4162" s="209" t="s">
        <v>6418</v>
      </c>
      <c r="B4162" s="209" t="s">
        <v>446</v>
      </c>
      <c r="C4162" s="209" t="s">
        <v>6419</v>
      </c>
      <c r="D4162" s="209" t="s">
        <v>457</v>
      </c>
    </row>
    <row r="4163" spans="1:4">
      <c r="A4163" s="209" t="s">
        <v>6420</v>
      </c>
      <c r="B4163" s="209">
        <v>539253</v>
      </c>
      <c r="C4163" s="209" t="s">
        <v>446</v>
      </c>
      <c r="D4163" s="209" t="s">
        <v>463</v>
      </c>
    </row>
    <row r="4164" spans="1:4">
      <c r="A4164" s="209" t="s">
        <v>6421</v>
      </c>
      <c r="B4164" s="209">
        <v>539253</v>
      </c>
      <c r="C4164" s="209" t="s">
        <v>446</v>
      </c>
      <c r="D4164" s="209" t="s">
        <v>463</v>
      </c>
    </row>
    <row r="4165" spans="1:4">
      <c r="A4165" s="209" t="s">
        <v>6422</v>
      </c>
      <c r="B4165" s="209">
        <v>500336</v>
      </c>
      <c r="C4165" s="209" t="s">
        <v>6423</v>
      </c>
      <c r="D4165" s="209" t="s">
        <v>435</v>
      </c>
    </row>
    <row r="4166" spans="1:4">
      <c r="A4166" s="209" t="s">
        <v>6424</v>
      </c>
      <c r="B4166" s="209">
        <v>533101</v>
      </c>
      <c r="C4166" s="209" t="s">
        <v>446</v>
      </c>
      <c r="D4166" s="209" t="s">
        <v>461</v>
      </c>
    </row>
    <row r="4167" spans="1:4">
      <c r="A4167" s="209" t="s">
        <v>6425</v>
      </c>
      <c r="B4167" s="209">
        <v>532874</v>
      </c>
      <c r="C4167" s="209" t="s">
        <v>446</v>
      </c>
      <c r="D4167" s="209" t="s">
        <v>585</v>
      </c>
    </row>
    <row r="4168" spans="1:4">
      <c r="A4168" s="209" t="s">
        <v>6426</v>
      </c>
      <c r="B4168" s="209">
        <v>511185</v>
      </c>
      <c r="C4168" s="209" t="s">
        <v>446</v>
      </c>
      <c r="D4168" s="209" t="s">
        <v>767</v>
      </c>
    </row>
    <row r="4169" spans="1:4">
      <c r="A4169" s="209" t="s">
        <v>6427</v>
      </c>
      <c r="B4169" s="209">
        <v>521200</v>
      </c>
      <c r="C4169" s="209" t="s">
        <v>6428</v>
      </c>
      <c r="D4169" s="209" t="s">
        <v>461</v>
      </c>
    </row>
    <row r="4170" spans="1:4">
      <c r="A4170" s="209" t="s">
        <v>6429</v>
      </c>
      <c r="B4170" s="209">
        <v>514138</v>
      </c>
      <c r="C4170" s="209" t="s">
        <v>446</v>
      </c>
      <c r="D4170" s="209" t="s">
        <v>461</v>
      </c>
    </row>
    <row r="4171" spans="1:4">
      <c r="A4171" s="209" t="s">
        <v>6430</v>
      </c>
      <c r="B4171" s="209">
        <v>514140</v>
      </c>
      <c r="C4171" s="209" t="s">
        <v>446</v>
      </c>
      <c r="D4171" s="209" t="s">
        <v>461</v>
      </c>
    </row>
    <row r="4172" spans="1:4">
      <c r="A4172" s="209" t="s">
        <v>6431</v>
      </c>
      <c r="B4172" s="209">
        <v>519604</v>
      </c>
      <c r="C4172" s="209" t="s">
        <v>6432</v>
      </c>
      <c r="D4172" s="209" t="s">
        <v>506</v>
      </c>
    </row>
    <row r="4173" spans="1:4">
      <c r="A4173" s="209" t="s">
        <v>6433</v>
      </c>
      <c r="B4173" s="209">
        <v>532782</v>
      </c>
      <c r="C4173" s="209" t="s">
        <v>6434</v>
      </c>
      <c r="D4173" s="209" t="s">
        <v>461</v>
      </c>
    </row>
    <row r="4174" spans="1:4">
      <c r="A4174" s="209" t="s">
        <v>6435</v>
      </c>
      <c r="B4174" s="209" t="s">
        <v>446</v>
      </c>
      <c r="C4174" s="209" t="s">
        <v>6436</v>
      </c>
      <c r="D4174" s="209" t="s">
        <v>457</v>
      </c>
    </row>
    <row r="4175" spans="1:4">
      <c r="A4175" s="209" t="s">
        <v>6437</v>
      </c>
      <c r="B4175" s="209">
        <v>530239</v>
      </c>
      <c r="C4175" s="209" t="s">
        <v>6438</v>
      </c>
      <c r="D4175" s="209" t="s">
        <v>484</v>
      </c>
    </row>
    <row r="4176" spans="1:4">
      <c r="A4176" s="209" t="s">
        <v>6439</v>
      </c>
      <c r="B4176" s="209">
        <v>531640</v>
      </c>
      <c r="C4176" s="209" t="s">
        <v>446</v>
      </c>
      <c r="D4176" s="209" t="s">
        <v>532</v>
      </c>
    </row>
    <row r="4177" spans="1:4">
      <c r="A4177" s="209" t="s">
        <v>6440</v>
      </c>
      <c r="B4177" s="209">
        <v>537259</v>
      </c>
      <c r="C4177" s="209" t="s">
        <v>446</v>
      </c>
      <c r="D4177" s="209" t="s">
        <v>1392</v>
      </c>
    </row>
    <row r="4178" spans="1:4">
      <c r="A4178" s="209" t="s">
        <v>6441</v>
      </c>
      <c r="B4178" s="209">
        <v>532667</v>
      </c>
      <c r="C4178" s="209" t="s">
        <v>6442</v>
      </c>
      <c r="D4178" s="209" t="s">
        <v>489</v>
      </c>
    </row>
    <row r="4179" spans="1:4">
      <c r="A4179" s="209" t="s">
        <v>6443</v>
      </c>
      <c r="B4179" s="209">
        <v>531885</v>
      </c>
      <c r="C4179" s="209" t="s">
        <v>446</v>
      </c>
      <c r="D4179" s="209" t="s">
        <v>468</v>
      </c>
    </row>
    <row r="4180" spans="1:4">
      <c r="A4180" s="209" t="s">
        <v>6444</v>
      </c>
      <c r="B4180" s="209">
        <v>531885</v>
      </c>
      <c r="C4180" s="209" t="s">
        <v>446</v>
      </c>
      <c r="D4180" s="209" t="s">
        <v>468</v>
      </c>
    </row>
    <row r="4181" spans="1:4">
      <c r="A4181" s="209" t="s">
        <v>6445</v>
      </c>
      <c r="B4181" s="209">
        <v>523722</v>
      </c>
      <c r="C4181" s="209" t="s">
        <v>446</v>
      </c>
      <c r="D4181" s="209" t="s">
        <v>539</v>
      </c>
    </row>
    <row r="4182" spans="1:4">
      <c r="A4182" s="209" t="s">
        <v>6446</v>
      </c>
      <c r="B4182" s="209">
        <v>503624</v>
      </c>
      <c r="C4182" s="209" t="s">
        <v>446</v>
      </c>
      <c r="D4182" s="209" t="s">
        <v>429</v>
      </c>
    </row>
    <row r="4183" spans="1:4">
      <c r="A4183" s="209" t="s">
        <v>6447</v>
      </c>
      <c r="B4183" s="209">
        <v>539911</v>
      </c>
      <c r="C4183" s="209" t="s">
        <v>446</v>
      </c>
      <c r="D4183" s="209" t="s">
        <v>468</v>
      </c>
    </row>
    <row r="4184" spans="1:4">
      <c r="A4184" s="209" t="s">
        <v>6448</v>
      </c>
      <c r="B4184" s="209">
        <v>524488</v>
      </c>
      <c r="C4184" s="209" t="s">
        <v>6449</v>
      </c>
      <c r="D4184" s="209" t="s">
        <v>494</v>
      </c>
    </row>
    <row r="4185" spans="1:4">
      <c r="A4185" s="209" t="s">
        <v>6450</v>
      </c>
      <c r="B4185" s="209">
        <v>512449</v>
      </c>
      <c r="C4185" s="209" t="s">
        <v>446</v>
      </c>
      <c r="D4185" s="209" t="s">
        <v>426</v>
      </c>
    </row>
    <row r="4186" spans="1:4">
      <c r="A4186" s="209" t="s">
        <v>6451</v>
      </c>
      <c r="B4186" s="209">
        <v>505590</v>
      </c>
      <c r="C4186" s="209" t="s">
        <v>446</v>
      </c>
      <c r="D4186" s="209" t="s">
        <v>461</v>
      </c>
    </row>
    <row r="4187" spans="1:4">
      <c r="A4187" s="209" t="s">
        <v>6452</v>
      </c>
      <c r="B4187" s="209">
        <v>539041</v>
      </c>
      <c r="C4187" s="209" t="s">
        <v>446</v>
      </c>
      <c r="D4187" s="209" t="s">
        <v>468</v>
      </c>
    </row>
    <row r="4188" spans="1:4">
      <c r="A4188" s="209" t="s">
        <v>6453</v>
      </c>
      <c r="B4188" s="209">
        <v>503659</v>
      </c>
      <c r="C4188" s="209" t="s">
        <v>446</v>
      </c>
      <c r="D4188" s="209" t="s">
        <v>867</v>
      </c>
    </row>
    <row r="4189" spans="1:4">
      <c r="A4189" s="209" t="s">
        <v>6454</v>
      </c>
      <c r="B4189" s="209">
        <v>506863</v>
      </c>
      <c r="C4189" s="209" t="s">
        <v>446</v>
      </c>
      <c r="D4189" s="209" t="s">
        <v>641</v>
      </c>
    </row>
    <row r="4190" spans="1:4">
      <c r="A4190" s="209" t="s">
        <v>6455</v>
      </c>
      <c r="B4190" s="209">
        <v>503816</v>
      </c>
      <c r="C4190" s="209" t="s">
        <v>446</v>
      </c>
      <c r="D4190" s="209" t="s">
        <v>461</v>
      </c>
    </row>
    <row r="4191" spans="1:4">
      <c r="A4191" s="209" t="s">
        <v>6456</v>
      </c>
      <c r="B4191" s="209">
        <v>531909</v>
      </c>
      <c r="C4191" s="209" t="s">
        <v>446</v>
      </c>
      <c r="D4191" s="209" t="s">
        <v>532</v>
      </c>
    </row>
    <row r="4192" spans="1:4">
      <c r="A4192" s="209" t="s">
        <v>6457</v>
      </c>
      <c r="B4192" s="209">
        <v>539406</v>
      </c>
      <c r="C4192" s="209" t="s">
        <v>446</v>
      </c>
      <c r="D4192" s="209" t="s">
        <v>468</v>
      </c>
    </row>
    <row r="4193" spans="1:4">
      <c r="A4193" s="209" t="s">
        <v>6458</v>
      </c>
      <c r="B4193" s="209">
        <v>503310</v>
      </c>
      <c r="C4193" s="209" t="s">
        <v>6459</v>
      </c>
      <c r="D4193" s="209" t="s">
        <v>461</v>
      </c>
    </row>
    <row r="4194" spans="1:4">
      <c r="A4194" s="209" t="s">
        <v>6460</v>
      </c>
      <c r="B4194" s="209">
        <v>539353</v>
      </c>
      <c r="C4194" s="209" t="s">
        <v>446</v>
      </c>
      <c r="D4194" s="209" t="s">
        <v>801</v>
      </c>
    </row>
    <row r="4195" spans="1:4">
      <c r="A4195" s="209" t="s">
        <v>6461</v>
      </c>
      <c r="B4195" s="209">
        <v>500407</v>
      </c>
      <c r="C4195" s="209" t="s">
        <v>6462</v>
      </c>
      <c r="D4195" s="209" t="s">
        <v>801</v>
      </c>
    </row>
    <row r="4196" spans="1:4">
      <c r="A4196" s="209" t="s">
        <v>6463</v>
      </c>
      <c r="B4196" s="209">
        <v>531003</v>
      </c>
      <c r="C4196" s="209" t="s">
        <v>446</v>
      </c>
      <c r="D4196" s="209" t="s">
        <v>463</v>
      </c>
    </row>
    <row r="4197" spans="1:4">
      <c r="A4197" s="209" t="s">
        <v>6464</v>
      </c>
      <c r="B4197" s="209">
        <v>526365</v>
      </c>
      <c r="C4197" s="209" t="s">
        <v>446</v>
      </c>
      <c r="D4197" s="209" t="s">
        <v>560</v>
      </c>
    </row>
    <row r="4198" spans="1:4">
      <c r="A4198" s="209" t="s">
        <v>6465</v>
      </c>
      <c r="B4198" s="209">
        <v>512257</v>
      </c>
      <c r="C4198" s="209" t="s">
        <v>446</v>
      </c>
      <c r="D4198" s="209" t="s">
        <v>435</v>
      </c>
    </row>
    <row r="4199" spans="1:4">
      <c r="A4199" s="209" t="s">
        <v>6466</v>
      </c>
      <c r="B4199" s="209">
        <v>510245</v>
      </c>
      <c r="C4199" s="209" t="s">
        <v>446</v>
      </c>
      <c r="D4199" s="209" t="s">
        <v>468</v>
      </c>
    </row>
    <row r="4200" spans="1:4">
      <c r="A4200" s="209" t="s">
        <v>6467</v>
      </c>
      <c r="B4200" s="209">
        <v>501386</v>
      </c>
      <c r="C4200" s="209" t="s">
        <v>446</v>
      </c>
      <c r="D4200" s="209" t="s">
        <v>429</v>
      </c>
    </row>
    <row r="4201" spans="1:4">
      <c r="A4201" s="209" t="s">
        <v>6468</v>
      </c>
      <c r="B4201" s="209">
        <v>530585</v>
      </c>
      <c r="C4201" s="209" t="s">
        <v>446</v>
      </c>
      <c r="D4201" s="209" t="s">
        <v>429</v>
      </c>
    </row>
    <row r="4202" spans="1:4">
      <c r="A4202" s="209" t="s">
        <v>6469</v>
      </c>
      <c r="B4202" s="209">
        <v>532051</v>
      </c>
      <c r="C4202" s="209" t="s">
        <v>6470</v>
      </c>
      <c r="D4202" s="209" t="s">
        <v>489</v>
      </c>
    </row>
    <row r="4203" spans="1:4">
      <c r="A4203" s="209" t="s">
        <v>6471</v>
      </c>
      <c r="B4203" s="209">
        <v>522215</v>
      </c>
      <c r="C4203" s="209" t="s">
        <v>446</v>
      </c>
      <c r="D4203" s="209" t="s">
        <v>454</v>
      </c>
    </row>
    <row r="4204" spans="1:4">
      <c r="A4204" s="209" t="s">
        <v>6472</v>
      </c>
      <c r="B4204" s="209">
        <v>517201</v>
      </c>
      <c r="C4204" s="209" t="s">
        <v>446</v>
      </c>
      <c r="D4204" s="209" t="s">
        <v>988</v>
      </c>
    </row>
    <row r="4205" spans="1:4">
      <c r="A4205" s="209" t="s">
        <v>6473</v>
      </c>
      <c r="B4205" s="209">
        <v>531637</v>
      </c>
      <c r="C4205" s="209" t="s">
        <v>446</v>
      </c>
      <c r="D4205" s="209" t="s">
        <v>484</v>
      </c>
    </row>
    <row r="4206" spans="1:4">
      <c r="A4206" s="209" t="s">
        <v>6474</v>
      </c>
      <c r="B4206" s="209">
        <v>512359</v>
      </c>
      <c r="C4206" s="209" t="s">
        <v>446</v>
      </c>
      <c r="D4206" s="209" t="s">
        <v>468</v>
      </c>
    </row>
    <row r="4207" spans="1:4">
      <c r="A4207" s="209" t="s">
        <v>6475</v>
      </c>
      <c r="B4207" s="209">
        <v>531499</v>
      </c>
      <c r="C4207" s="209" t="s">
        <v>446</v>
      </c>
      <c r="D4207" s="209" t="s">
        <v>461</v>
      </c>
    </row>
    <row r="4208" spans="1:4">
      <c r="A4208" s="209" t="s">
        <v>6476</v>
      </c>
      <c r="B4208" s="209">
        <v>539682</v>
      </c>
      <c r="C4208" s="209" t="s">
        <v>446</v>
      </c>
      <c r="D4208" s="209" t="s">
        <v>551</v>
      </c>
    </row>
    <row r="4209" spans="1:4">
      <c r="A4209" s="209" t="s">
        <v>6477</v>
      </c>
      <c r="B4209" s="209">
        <v>511447</v>
      </c>
      <c r="C4209" s="209" t="s">
        <v>446</v>
      </c>
      <c r="D4209" s="209" t="s">
        <v>452</v>
      </c>
    </row>
    <row r="4210" spans="1:4">
      <c r="A4210" s="209" t="s">
        <v>6478</v>
      </c>
      <c r="B4210" s="209">
        <v>539278</v>
      </c>
      <c r="C4210" s="209" t="s">
        <v>446</v>
      </c>
      <c r="D4210" s="209" t="s">
        <v>429</v>
      </c>
    </row>
    <row r="4211" spans="1:4">
      <c r="A4211" s="209" t="s">
        <v>6479</v>
      </c>
      <c r="B4211" s="209">
        <v>517385</v>
      </c>
      <c r="C4211" s="209" t="s">
        <v>6480</v>
      </c>
      <c r="D4211" s="209" t="s">
        <v>815</v>
      </c>
    </row>
    <row r="4212" spans="1:4">
      <c r="A4212" s="209" t="s">
        <v>6481</v>
      </c>
      <c r="B4212" s="209">
        <v>524470</v>
      </c>
      <c r="C4212" s="209" t="s">
        <v>446</v>
      </c>
      <c r="D4212" s="209" t="s">
        <v>484</v>
      </c>
    </row>
    <row r="4213" spans="1:4">
      <c r="A4213" s="209" t="s">
        <v>6482</v>
      </c>
      <c r="B4213" s="209">
        <v>524470</v>
      </c>
      <c r="C4213" s="209" t="s">
        <v>446</v>
      </c>
      <c r="D4213" s="209" t="s">
        <v>484</v>
      </c>
    </row>
    <row r="4214" spans="1:4">
      <c r="A4214" s="209" t="s">
        <v>6483</v>
      </c>
      <c r="B4214" s="209">
        <v>533157</v>
      </c>
      <c r="C4214" s="209" t="s">
        <v>6484</v>
      </c>
      <c r="D4214" s="209" t="s">
        <v>484</v>
      </c>
    </row>
    <row r="4215" spans="1:4">
      <c r="A4215" s="209" t="s">
        <v>6485</v>
      </c>
      <c r="B4215" s="209">
        <v>532276</v>
      </c>
      <c r="C4215" s="209" t="s">
        <v>6486</v>
      </c>
      <c r="D4215" s="209" t="s">
        <v>764</v>
      </c>
    </row>
    <row r="4216" spans="1:4">
      <c r="A4216" s="209" t="s">
        <v>6487</v>
      </c>
      <c r="B4216" s="209">
        <v>541929</v>
      </c>
      <c r="C4216" s="209" t="s">
        <v>446</v>
      </c>
      <c r="D4216" s="209" t="s">
        <v>1365</v>
      </c>
    </row>
    <row r="4217" spans="1:4">
      <c r="A4217" s="209" t="s">
        <v>6488</v>
      </c>
      <c r="B4217" s="209">
        <v>539268</v>
      </c>
      <c r="C4217" s="209" t="s">
        <v>6489</v>
      </c>
      <c r="D4217" s="209" t="s">
        <v>484</v>
      </c>
    </row>
    <row r="4218" spans="1:4">
      <c r="A4218" s="209" t="s">
        <v>6490</v>
      </c>
      <c r="B4218" s="209">
        <v>513307</v>
      </c>
      <c r="C4218" s="209" t="s">
        <v>446</v>
      </c>
      <c r="D4218" s="209" t="s">
        <v>751</v>
      </c>
    </row>
    <row r="4219" spans="1:4">
      <c r="A4219" s="209" t="s">
        <v>6491</v>
      </c>
      <c r="B4219" s="209">
        <v>531173</v>
      </c>
      <c r="C4219" s="209" t="s">
        <v>446</v>
      </c>
      <c r="D4219" s="209" t="s">
        <v>484</v>
      </c>
    </row>
    <row r="4220" spans="1:4">
      <c r="A4220" s="209" t="s">
        <v>6492</v>
      </c>
      <c r="B4220" s="209">
        <v>531173</v>
      </c>
      <c r="C4220" s="209" t="s">
        <v>446</v>
      </c>
      <c r="D4220" s="209" t="s">
        <v>484</v>
      </c>
    </row>
    <row r="4221" spans="1:4">
      <c r="A4221" s="209" t="s">
        <v>6493</v>
      </c>
      <c r="B4221" s="209">
        <v>539842</v>
      </c>
      <c r="C4221" s="209" t="s">
        <v>446</v>
      </c>
      <c r="D4221" s="209" t="s">
        <v>641</v>
      </c>
    </row>
    <row r="4222" spans="1:4">
      <c r="A4222" s="209" t="s">
        <v>6494</v>
      </c>
      <c r="B4222" s="209">
        <v>526506</v>
      </c>
      <c r="C4222" s="209" t="s">
        <v>446</v>
      </c>
      <c r="D4222" s="209" t="s">
        <v>429</v>
      </c>
    </row>
    <row r="4223" spans="1:4">
      <c r="A4223" s="209" t="s">
        <v>6495</v>
      </c>
      <c r="B4223" s="209">
        <v>531432</v>
      </c>
      <c r="C4223" s="209" t="s">
        <v>446</v>
      </c>
      <c r="D4223" s="209" t="s">
        <v>463</v>
      </c>
    </row>
    <row r="4224" spans="1:4">
      <c r="A4224" s="209" t="s">
        <v>6496</v>
      </c>
      <c r="B4224" s="209">
        <v>522294</v>
      </c>
      <c r="C4224" s="209" t="s">
        <v>446</v>
      </c>
      <c r="D4224" s="209" t="s">
        <v>454</v>
      </c>
    </row>
    <row r="4225" spans="1:4">
      <c r="A4225" s="209" t="s">
        <v>6497</v>
      </c>
      <c r="B4225" s="209">
        <v>533553</v>
      </c>
      <c r="C4225" s="209" t="s">
        <v>446</v>
      </c>
      <c r="D4225" s="209" t="s">
        <v>489</v>
      </c>
    </row>
    <row r="4226" spans="1:4">
      <c r="A4226" s="209" t="s">
        <v>6498</v>
      </c>
      <c r="B4226" s="209">
        <v>532444</v>
      </c>
      <c r="C4226" s="209" t="s">
        <v>446</v>
      </c>
      <c r="D4226" s="209" t="s">
        <v>539</v>
      </c>
    </row>
    <row r="4227" spans="1:4">
      <c r="A4227" s="209" t="s">
        <v>6499</v>
      </c>
      <c r="B4227" s="209">
        <v>514142</v>
      </c>
      <c r="C4227" s="209" t="s">
        <v>6500</v>
      </c>
      <c r="D4227" s="209" t="s">
        <v>461</v>
      </c>
    </row>
    <row r="4228" spans="1:4">
      <c r="A4228" s="209" t="s">
        <v>6501</v>
      </c>
      <c r="B4228" s="209">
        <v>539956</v>
      </c>
      <c r="C4228" s="209" t="s">
        <v>446</v>
      </c>
      <c r="D4228" s="209" t="s">
        <v>2582</v>
      </c>
    </row>
    <row r="4229" spans="1:4">
      <c r="A4229" s="209" t="s">
        <v>6502</v>
      </c>
      <c r="B4229" s="209">
        <v>537392</v>
      </c>
      <c r="C4229" s="209" t="s">
        <v>446</v>
      </c>
      <c r="D4229" s="209" t="s">
        <v>615</v>
      </c>
    </row>
    <row r="4230" spans="1:4">
      <c r="A4230" s="209" t="s">
        <v>6503</v>
      </c>
      <c r="B4230" s="209">
        <v>519483</v>
      </c>
      <c r="C4230" s="209" t="s">
        <v>446</v>
      </c>
      <c r="D4230" s="209" t="s">
        <v>468</v>
      </c>
    </row>
    <row r="4231" spans="1:4">
      <c r="A4231" s="209" t="s">
        <v>6504</v>
      </c>
      <c r="B4231" s="209">
        <v>507785</v>
      </c>
      <c r="C4231" s="209" t="s">
        <v>6505</v>
      </c>
      <c r="D4231" s="209" t="s">
        <v>566</v>
      </c>
    </row>
    <row r="4232" spans="1:4">
      <c r="A4232" s="209" t="s">
        <v>6506</v>
      </c>
      <c r="B4232" s="209">
        <v>532390</v>
      </c>
      <c r="C4232" s="209" t="s">
        <v>6507</v>
      </c>
      <c r="D4232" s="209" t="s">
        <v>647</v>
      </c>
    </row>
    <row r="4233" spans="1:4">
      <c r="A4233" s="209" t="s">
        <v>6508</v>
      </c>
      <c r="B4233" s="209">
        <v>532890</v>
      </c>
      <c r="C4233" s="209" t="s">
        <v>6509</v>
      </c>
      <c r="D4233" s="209" t="s">
        <v>432</v>
      </c>
    </row>
    <row r="4234" spans="1:4">
      <c r="A4234" s="209" t="s">
        <v>6510</v>
      </c>
      <c r="B4234" s="209">
        <v>505160</v>
      </c>
      <c r="C4234" s="209" t="s">
        <v>6511</v>
      </c>
      <c r="D4234" s="209" t="s">
        <v>801</v>
      </c>
    </row>
    <row r="4235" spans="1:4">
      <c r="A4235" s="209" t="s">
        <v>6512</v>
      </c>
      <c r="B4235" s="209">
        <v>538987</v>
      </c>
      <c r="C4235" s="209" t="s">
        <v>446</v>
      </c>
      <c r="D4235" s="209" t="s">
        <v>801</v>
      </c>
    </row>
    <row r="4236" spans="1:4">
      <c r="A4236" s="209" t="s">
        <v>6513</v>
      </c>
      <c r="B4236" s="209">
        <v>533200</v>
      </c>
      <c r="C4236" s="209" t="s">
        <v>6514</v>
      </c>
      <c r="D4236" s="209" t="s">
        <v>624</v>
      </c>
    </row>
    <row r="4237" spans="1:4">
      <c r="A4237" s="209" t="s">
        <v>6515</v>
      </c>
      <c r="B4237" s="209">
        <v>541545</v>
      </c>
      <c r="C4237" s="209" t="s">
        <v>6516</v>
      </c>
      <c r="D4237" s="209" t="s">
        <v>624</v>
      </c>
    </row>
    <row r="4238" spans="1:4">
      <c r="A4238" s="209" t="s">
        <v>6517</v>
      </c>
      <c r="B4238" s="209">
        <v>533170</v>
      </c>
      <c r="C4238" s="209" t="s">
        <v>446</v>
      </c>
      <c r="D4238" s="209" t="s">
        <v>466</v>
      </c>
    </row>
    <row r="4239" spans="1:4">
      <c r="A4239" s="209" t="s">
        <v>6518</v>
      </c>
      <c r="B4239" s="209">
        <v>531426</v>
      </c>
      <c r="C4239" s="209" t="s">
        <v>6519</v>
      </c>
      <c r="D4239" s="209" t="s">
        <v>440</v>
      </c>
    </row>
    <row r="4240" spans="1:4">
      <c r="A4240" s="209" t="s">
        <v>6520</v>
      </c>
      <c r="B4240" s="209">
        <v>521038</v>
      </c>
      <c r="C4240" s="209" t="s">
        <v>446</v>
      </c>
      <c r="D4240" s="209" t="s">
        <v>461</v>
      </c>
    </row>
    <row r="4241" spans="1:4">
      <c r="A4241" s="209" t="s">
        <v>6521</v>
      </c>
      <c r="B4241" s="209">
        <v>500777</v>
      </c>
      <c r="C4241" s="209" t="s">
        <v>6522</v>
      </c>
      <c r="D4241" s="209" t="s">
        <v>494</v>
      </c>
    </row>
    <row r="4242" spans="1:4">
      <c r="A4242" s="209" t="s">
        <v>6523</v>
      </c>
      <c r="B4242" s="209">
        <v>513540</v>
      </c>
      <c r="C4242" s="209" t="s">
        <v>446</v>
      </c>
      <c r="D4242" s="209" t="s">
        <v>769</v>
      </c>
    </row>
    <row r="4243" spans="1:4">
      <c r="A4243" s="209" t="s">
        <v>6524</v>
      </c>
      <c r="B4243" s="209">
        <v>523419</v>
      </c>
      <c r="C4243" s="209" t="s">
        <v>6525</v>
      </c>
      <c r="D4243" s="209" t="s">
        <v>716</v>
      </c>
    </row>
    <row r="4244" spans="1:4">
      <c r="A4244" s="209" t="s">
        <v>6526</v>
      </c>
      <c r="B4244" s="209">
        <v>522229</v>
      </c>
      <c r="C4244" s="209" t="s">
        <v>446</v>
      </c>
      <c r="D4244" s="209" t="s">
        <v>2929</v>
      </c>
    </row>
    <row r="4245" spans="1:4">
      <c r="A4245" s="209" t="s">
        <v>6527</v>
      </c>
      <c r="B4245" s="209">
        <v>506854</v>
      </c>
      <c r="C4245" s="209" t="s">
        <v>446</v>
      </c>
      <c r="D4245" s="209" t="s">
        <v>494</v>
      </c>
    </row>
    <row r="4246" spans="1:4">
      <c r="A4246" s="209" t="s">
        <v>6528</v>
      </c>
      <c r="B4246" s="209">
        <v>532790</v>
      </c>
      <c r="C4246" s="209" t="s">
        <v>6529</v>
      </c>
      <c r="D4246" s="209" t="s">
        <v>539</v>
      </c>
    </row>
    <row r="4247" spans="1:4">
      <c r="A4247" s="209" t="s">
        <v>6530</v>
      </c>
      <c r="B4247" s="209">
        <v>532738</v>
      </c>
      <c r="C4247" s="209" t="s">
        <v>6531</v>
      </c>
      <c r="D4247" s="209" t="s">
        <v>844</v>
      </c>
    </row>
    <row r="4248" spans="1:4">
      <c r="A4248" s="209" t="s">
        <v>6532</v>
      </c>
      <c r="B4248" s="209">
        <v>540332</v>
      </c>
      <c r="C4248" s="209" t="s">
        <v>446</v>
      </c>
      <c r="D4248" s="209" t="s">
        <v>468</v>
      </c>
    </row>
    <row r="4249" spans="1:4">
      <c r="A4249" s="209" t="s">
        <v>6533</v>
      </c>
      <c r="B4249" s="209">
        <v>540332</v>
      </c>
      <c r="C4249" s="209" t="s">
        <v>446</v>
      </c>
      <c r="D4249" s="209" t="s">
        <v>468</v>
      </c>
    </row>
    <row r="4250" spans="1:4">
      <c r="A4250" s="209" t="s">
        <v>6534</v>
      </c>
      <c r="B4250" s="209">
        <v>505685</v>
      </c>
      <c r="C4250" s="209" t="s">
        <v>446</v>
      </c>
      <c r="D4250" s="209" t="s">
        <v>769</v>
      </c>
    </row>
    <row r="4251" spans="1:4">
      <c r="A4251" s="209" t="s">
        <v>6535</v>
      </c>
      <c r="B4251" s="209" t="s">
        <v>446</v>
      </c>
      <c r="C4251" s="209" t="s">
        <v>6536</v>
      </c>
      <c r="D4251" s="209" t="s">
        <v>457</v>
      </c>
    </row>
    <row r="4252" spans="1:4">
      <c r="A4252" s="209" t="s">
        <v>6537</v>
      </c>
      <c r="B4252" s="209">
        <v>534756</v>
      </c>
      <c r="C4252" s="209" t="s">
        <v>6538</v>
      </c>
      <c r="D4252" s="209" t="s">
        <v>560</v>
      </c>
    </row>
    <row r="4253" spans="1:4">
      <c r="A4253" s="209" t="s">
        <v>6539</v>
      </c>
      <c r="B4253" s="209">
        <v>519285</v>
      </c>
      <c r="C4253" s="209" t="s">
        <v>446</v>
      </c>
      <c r="D4253" s="209" t="s">
        <v>644</v>
      </c>
    </row>
    <row r="4254" spans="1:4">
      <c r="A4254" s="209" t="s">
        <v>6540</v>
      </c>
      <c r="B4254" s="209">
        <v>533203</v>
      </c>
      <c r="C4254" s="209" t="s">
        <v>6541</v>
      </c>
      <c r="D4254" s="209" t="s">
        <v>489</v>
      </c>
    </row>
    <row r="4255" spans="1:4">
      <c r="A4255" s="209" t="s">
        <v>6542</v>
      </c>
      <c r="B4255" s="209">
        <v>538496</v>
      </c>
      <c r="C4255" s="209" t="s">
        <v>446</v>
      </c>
      <c r="D4255" s="209" t="s">
        <v>530</v>
      </c>
    </row>
    <row r="4256" spans="1:4">
      <c r="A4256" s="209" t="s">
        <v>6543</v>
      </c>
      <c r="B4256" s="209">
        <v>532869</v>
      </c>
      <c r="C4256" s="209" t="s">
        <v>6544</v>
      </c>
      <c r="D4256" s="209" t="s">
        <v>844</v>
      </c>
    </row>
    <row r="4257" spans="1:4">
      <c r="A4257" s="209" t="s">
        <v>6545</v>
      </c>
      <c r="B4257" s="209">
        <v>512271</v>
      </c>
      <c r="C4257" s="209" t="s">
        <v>446</v>
      </c>
      <c r="D4257" s="209" t="s">
        <v>867</v>
      </c>
    </row>
    <row r="4258" spans="1:4">
      <c r="A4258" s="209" t="s">
        <v>6546</v>
      </c>
      <c r="B4258" s="209">
        <v>512271</v>
      </c>
      <c r="C4258" s="209" t="s">
        <v>446</v>
      </c>
      <c r="D4258" s="209" t="s">
        <v>867</v>
      </c>
    </row>
    <row r="4259" spans="1:4">
      <c r="A4259" s="209" t="s">
        <v>6547</v>
      </c>
      <c r="B4259" s="209">
        <v>519091</v>
      </c>
      <c r="C4259" s="209" t="s">
        <v>6548</v>
      </c>
      <c r="D4259" s="209" t="s">
        <v>506</v>
      </c>
    </row>
    <row r="4260" spans="1:4">
      <c r="A4260" s="209" t="s">
        <v>6549</v>
      </c>
      <c r="B4260" s="209">
        <v>540955</v>
      </c>
      <c r="C4260" s="209" t="s">
        <v>446</v>
      </c>
      <c r="D4260" s="209" t="s">
        <v>506</v>
      </c>
    </row>
    <row r="4261" spans="1:4">
      <c r="A4261" s="209" t="s">
        <v>6550</v>
      </c>
      <c r="B4261" s="209">
        <v>500770</v>
      </c>
      <c r="C4261" s="209" t="s">
        <v>6551</v>
      </c>
      <c r="D4261" s="209" t="s">
        <v>494</v>
      </c>
    </row>
    <row r="4262" spans="1:4">
      <c r="A4262" s="209" t="s">
        <v>6552</v>
      </c>
      <c r="B4262" s="209">
        <v>532301</v>
      </c>
      <c r="C4262" s="209" t="s">
        <v>6553</v>
      </c>
      <c r="D4262" s="209" t="s">
        <v>853</v>
      </c>
    </row>
    <row r="4263" spans="1:4">
      <c r="A4263" s="209" t="s">
        <v>6554</v>
      </c>
      <c r="B4263" s="209">
        <v>500483</v>
      </c>
      <c r="C4263" s="209" t="s">
        <v>6555</v>
      </c>
      <c r="D4263" s="209" t="s">
        <v>6556</v>
      </c>
    </row>
    <row r="4264" spans="1:4">
      <c r="A4264" s="209" t="s">
        <v>6557</v>
      </c>
      <c r="B4264" s="209">
        <v>532540</v>
      </c>
      <c r="C4264" s="209" t="s">
        <v>6558</v>
      </c>
      <c r="D4264" s="209" t="s">
        <v>432</v>
      </c>
    </row>
    <row r="4265" spans="1:4">
      <c r="A4265" s="209" t="s">
        <v>6559</v>
      </c>
      <c r="B4265" s="209">
        <v>500408</v>
      </c>
      <c r="C4265" s="209" t="s">
        <v>6560</v>
      </c>
      <c r="D4265" s="209" t="s">
        <v>539</v>
      </c>
    </row>
    <row r="4266" spans="1:4">
      <c r="A4266" s="209" t="s">
        <v>6561</v>
      </c>
      <c r="B4266" s="209">
        <v>500800</v>
      </c>
      <c r="C4266" s="209" t="s">
        <v>6562</v>
      </c>
      <c r="D4266" s="209" t="s">
        <v>853</v>
      </c>
    </row>
    <row r="4267" spans="1:4">
      <c r="A4267" s="209" t="s">
        <v>6563</v>
      </c>
      <c r="B4267" s="209">
        <v>501301</v>
      </c>
      <c r="C4267" s="209" t="s">
        <v>6564</v>
      </c>
      <c r="D4267" s="209" t="s">
        <v>612</v>
      </c>
    </row>
    <row r="4268" spans="1:4">
      <c r="A4268" s="209" t="s">
        <v>6565</v>
      </c>
      <c r="B4268" s="209">
        <v>513434</v>
      </c>
      <c r="C4268" s="209" t="s">
        <v>6566</v>
      </c>
      <c r="D4268" s="209" t="s">
        <v>478</v>
      </c>
    </row>
    <row r="4269" spans="1:4">
      <c r="A4269" s="209" t="s">
        <v>6567</v>
      </c>
      <c r="B4269" s="209">
        <v>500570</v>
      </c>
      <c r="C4269" s="209" t="s">
        <v>6568</v>
      </c>
      <c r="D4269" s="209" t="s">
        <v>524</v>
      </c>
    </row>
    <row r="4270" spans="1:4">
      <c r="A4270" s="209" t="s">
        <v>6567</v>
      </c>
      <c r="B4270" s="209">
        <v>570001</v>
      </c>
      <c r="C4270" s="209" t="s">
        <v>6569</v>
      </c>
      <c r="D4270" s="209" t="s">
        <v>524</v>
      </c>
    </row>
    <row r="4271" spans="1:4">
      <c r="A4271" s="209" t="s">
        <v>6570</v>
      </c>
      <c r="B4271" s="209">
        <v>500400</v>
      </c>
      <c r="C4271" s="209" t="s">
        <v>6571</v>
      </c>
      <c r="D4271" s="209" t="s">
        <v>585</v>
      </c>
    </row>
    <row r="4272" spans="1:4">
      <c r="A4272" s="209" t="s">
        <v>6572</v>
      </c>
      <c r="B4272" s="209">
        <v>513010</v>
      </c>
      <c r="C4272" s="209" t="s">
        <v>6573</v>
      </c>
      <c r="D4272" s="209" t="s">
        <v>478</v>
      </c>
    </row>
    <row r="4273" spans="1:4">
      <c r="A4273" s="209" t="s">
        <v>6574</v>
      </c>
      <c r="B4273" s="209" t="s">
        <v>446</v>
      </c>
      <c r="C4273" s="209" t="s">
        <v>6575</v>
      </c>
      <c r="D4273" s="209" t="s">
        <v>478</v>
      </c>
    </row>
    <row r="4274" spans="1:4">
      <c r="A4274" s="209" t="s">
        <v>6576</v>
      </c>
      <c r="B4274" s="209">
        <v>500470</v>
      </c>
      <c r="C4274" s="209" t="s">
        <v>6577</v>
      </c>
      <c r="D4274" s="209" t="s">
        <v>478</v>
      </c>
    </row>
    <row r="4275" spans="1:4">
      <c r="A4275" s="209" t="s">
        <v>6578</v>
      </c>
      <c r="B4275" s="209">
        <v>532371</v>
      </c>
      <c r="C4275" s="209" t="s">
        <v>6579</v>
      </c>
      <c r="D4275" s="209" t="s">
        <v>1389</v>
      </c>
    </row>
    <row r="4276" spans="1:4">
      <c r="A4276" s="209" t="s">
        <v>6580</v>
      </c>
      <c r="B4276" s="209">
        <v>521228</v>
      </c>
      <c r="C4276" s="209" t="s">
        <v>446</v>
      </c>
      <c r="D4276" s="209" t="s">
        <v>560</v>
      </c>
    </row>
    <row r="4277" spans="1:4">
      <c r="A4277" s="209" t="s">
        <v>6581</v>
      </c>
      <c r="B4277" s="209">
        <v>531190</v>
      </c>
      <c r="C4277" s="209" t="s">
        <v>446</v>
      </c>
      <c r="D4277" s="209" t="s">
        <v>461</v>
      </c>
    </row>
    <row r="4278" spans="1:4">
      <c r="A4278" s="209" t="s">
        <v>6582</v>
      </c>
      <c r="B4278" s="209">
        <v>541228</v>
      </c>
      <c r="C4278" s="209" t="s">
        <v>446</v>
      </c>
      <c r="D4278" s="209" t="s">
        <v>454</v>
      </c>
    </row>
    <row r="4279" spans="1:4">
      <c r="A4279" s="209" t="s">
        <v>6583</v>
      </c>
      <c r="B4279" s="209">
        <v>504961</v>
      </c>
      <c r="C4279" s="209" t="s">
        <v>446</v>
      </c>
      <c r="D4279" s="209" t="s">
        <v>478</v>
      </c>
    </row>
    <row r="4280" spans="1:4">
      <c r="A4280" s="209" t="s">
        <v>6584</v>
      </c>
      <c r="B4280" s="209">
        <v>532284</v>
      </c>
      <c r="C4280" s="209" t="s">
        <v>446</v>
      </c>
      <c r="D4280" s="209" t="s">
        <v>429</v>
      </c>
    </row>
    <row r="4281" spans="1:4">
      <c r="A4281" s="209" t="s">
        <v>6585</v>
      </c>
      <c r="B4281" s="209">
        <v>533393</v>
      </c>
      <c r="C4281" s="209" t="s">
        <v>6586</v>
      </c>
      <c r="D4281" s="209" t="s">
        <v>532</v>
      </c>
    </row>
    <row r="4282" spans="1:4">
      <c r="A4282" s="209" t="s">
        <v>6587</v>
      </c>
      <c r="B4282" s="209">
        <v>540212</v>
      </c>
      <c r="C4282" s="209" t="s">
        <v>6588</v>
      </c>
      <c r="D4282" s="209" t="s">
        <v>767</v>
      </c>
    </row>
    <row r="4283" spans="1:4">
      <c r="A4283" s="209" t="s">
        <v>6589</v>
      </c>
      <c r="B4283" s="209">
        <v>501242</v>
      </c>
      <c r="C4283" s="209" t="s">
        <v>6590</v>
      </c>
      <c r="D4283" s="209" t="s">
        <v>463</v>
      </c>
    </row>
    <row r="4284" spans="1:4">
      <c r="A4284" s="209" t="s">
        <v>6591</v>
      </c>
      <c r="B4284" s="209">
        <v>532262</v>
      </c>
      <c r="C4284" s="209" t="s">
        <v>446</v>
      </c>
      <c r="D4284" s="209" t="s">
        <v>767</v>
      </c>
    </row>
    <row r="4285" spans="1:4">
      <c r="A4285" s="209" t="s">
        <v>6592</v>
      </c>
      <c r="B4285" s="209">
        <v>524156</v>
      </c>
      <c r="C4285" s="209" t="s">
        <v>446</v>
      </c>
      <c r="D4285" s="209" t="s">
        <v>494</v>
      </c>
    </row>
    <row r="4286" spans="1:4">
      <c r="A4286" s="209" t="s">
        <v>6593</v>
      </c>
      <c r="B4286" s="209">
        <v>541700</v>
      </c>
      <c r="C4286" s="209" t="s">
        <v>6594</v>
      </c>
      <c r="D4286" s="209" t="s">
        <v>560</v>
      </c>
    </row>
    <row r="4287" spans="1:4">
      <c r="A4287" s="209" t="s">
        <v>6595</v>
      </c>
      <c r="B4287" s="209">
        <v>523301</v>
      </c>
      <c r="C4287" s="209" t="s">
        <v>6596</v>
      </c>
      <c r="D4287" s="209" t="s">
        <v>440</v>
      </c>
    </row>
    <row r="4288" spans="1:4">
      <c r="A4288" s="209" t="s">
        <v>6597</v>
      </c>
      <c r="B4288" s="209" t="s">
        <v>446</v>
      </c>
      <c r="C4288" s="209" t="s">
        <v>6598</v>
      </c>
      <c r="D4288" s="209" t="s">
        <v>537</v>
      </c>
    </row>
    <row r="4289" spans="1:4">
      <c r="A4289" s="209" t="s">
        <v>6599</v>
      </c>
      <c r="B4289" s="209">
        <v>512011</v>
      </c>
      <c r="C4289" s="209" t="s">
        <v>446</v>
      </c>
      <c r="D4289" s="209" t="s">
        <v>468</v>
      </c>
    </row>
    <row r="4290" spans="1:4">
      <c r="A4290" s="209" t="s">
        <v>6600</v>
      </c>
      <c r="B4290" s="209">
        <v>539658</v>
      </c>
      <c r="C4290" s="209" t="s">
        <v>6601</v>
      </c>
      <c r="D4290" s="209" t="s">
        <v>3225</v>
      </c>
    </row>
    <row r="4291" spans="1:4">
      <c r="A4291" s="209" t="s">
        <v>6602</v>
      </c>
      <c r="B4291" s="209">
        <v>532755</v>
      </c>
      <c r="C4291" s="209" t="s">
        <v>6603</v>
      </c>
      <c r="D4291" s="209" t="s">
        <v>432</v>
      </c>
    </row>
    <row r="4292" spans="1:4">
      <c r="A4292" s="209" t="s">
        <v>6604</v>
      </c>
      <c r="B4292" s="209">
        <v>526576</v>
      </c>
      <c r="C4292" s="209" t="s">
        <v>6605</v>
      </c>
      <c r="D4292" s="209" t="s">
        <v>644</v>
      </c>
    </row>
    <row r="4293" spans="1:4">
      <c r="A4293" s="209" t="s">
        <v>6606</v>
      </c>
      <c r="B4293" s="209">
        <v>542141</v>
      </c>
      <c r="C4293" s="209" t="s">
        <v>6607</v>
      </c>
      <c r="D4293" s="209" t="s">
        <v>844</v>
      </c>
    </row>
    <row r="4294" spans="1:4">
      <c r="A4294" s="209" t="s">
        <v>6608</v>
      </c>
      <c r="B4294" s="209">
        <v>532804</v>
      </c>
      <c r="C4294" s="209" t="s">
        <v>6609</v>
      </c>
      <c r="D4294" s="209" t="s">
        <v>769</v>
      </c>
    </row>
    <row r="4295" spans="1:4">
      <c r="A4295" s="209" t="s">
        <v>6610</v>
      </c>
      <c r="B4295" s="209">
        <v>532804</v>
      </c>
      <c r="C4295" s="209" t="s">
        <v>6609</v>
      </c>
      <c r="D4295" s="209" t="s">
        <v>769</v>
      </c>
    </row>
    <row r="4296" spans="1:4">
      <c r="A4296" s="209" t="s">
        <v>6611</v>
      </c>
      <c r="B4296" s="209">
        <v>533216</v>
      </c>
      <c r="C4296" s="209" t="s">
        <v>6612</v>
      </c>
      <c r="D4296" s="209" t="s">
        <v>844</v>
      </c>
    </row>
    <row r="4297" spans="1:4">
      <c r="A4297" s="209" t="s">
        <v>6613</v>
      </c>
      <c r="B4297" s="209">
        <v>509917</v>
      </c>
      <c r="C4297" s="209" t="s">
        <v>446</v>
      </c>
      <c r="D4297" s="209" t="s">
        <v>988</v>
      </c>
    </row>
    <row r="4298" spans="1:4">
      <c r="A4298" s="209" t="s">
        <v>6614</v>
      </c>
      <c r="B4298" s="209">
        <v>501421</v>
      </c>
      <c r="C4298" s="209" t="s">
        <v>446</v>
      </c>
      <c r="D4298" s="209" t="s">
        <v>539</v>
      </c>
    </row>
    <row r="4299" spans="1:4">
      <c r="A4299" s="209" t="s">
        <v>6615</v>
      </c>
      <c r="B4299" s="209">
        <v>524204</v>
      </c>
      <c r="C4299" s="209" t="s">
        <v>446</v>
      </c>
      <c r="D4299" s="209" t="s">
        <v>954</v>
      </c>
    </row>
    <row r="4300" spans="1:4">
      <c r="A4300" s="209" t="s">
        <v>6616</v>
      </c>
      <c r="B4300" s="209">
        <v>540595</v>
      </c>
      <c r="C4300" s="209" t="s">
        <v>6617</v>
      </c>
      <c r="D4300" s="209" t="s">
        <v>1392</v>
      </c>
    </row>
    <row r="4301" spans="1:4">
      <c r="A4301" s="209" t="s">
        <v>6618</v>
      </c>
      <c r="B4301" s="209">
        <v>539428</v>
      </c>
      <c r="C4301" s="209" t="s">
        <v>446</v>
      </c>
      <c r="D4301" s="209" t="s">
        <v>916</v>
      </c>
    </row>
    <row r="4302" spans="1:4">
      <c r="A4302" s="209" t="s">
        <v>6619</v>
      </c>
      <c r="B4302" s="209">
        <v>530595</v>
      </c>
      <c r="C4302" s="209" t="s">
        <v>446</v>
      </c>
      <c r="D4302" s="209" t="s">
        <v>539</v>
      </c>
    </row>
    <row r="4303" spans="1:4">
      <c r="A4303" s="209" t="s">
        <v>6620</v>
      </c>
      <c r="B4303" s="209">
        <v>533982</v>
      </c>
      <c r="C4303" s="209" t="s">
        <v>6621</v>
      </c>
      <c r="D4303" s="209" t="s">
        <v>432</v>
      </c>
    </row>
    <row r="4304" spans="1:4">
      <c r="A4304" s="209" t="s">
        <v>6622</v>
      </c>
      <c r="B4304" s="209">
        <v>530533</v>
      </c>
      <c r="C4304" s="209" t="s">
        <v>446</v>
      </c>
      <c r="D4304" s="209" t="s">
        <v>853</v>
      </c>
    </row>
    <row r="4305" spans="1:4">
      <c r="A4305" s="209" t="s">
        <v>6623</v>
      </c>
      <c r="B4305" s="209">
        <v>506162</v>
      </c>
      <c r="C4305" s="209" t="s">
        <v>446</v>
      </c>
      <c r="D4305" s="209" t="s">
        <v>429</v>
      </c>
    </row>
    <row r="4306" spans="1:4">
      <c r="A4306" s="209" t="s">
        <v>6624</v>
      </c>
      <c r="B4306" s="209">
        <v>512157</v>
      </c>
      <c r="C4306" s="209" t="s">
        <v>446</v>
      </c>
      <c r="D4306" s="209" t="s">
        <v>867</v>
      </c>
    </row>
    <row r="4307" spans="1:4">
      <c r="A4307" s="209" t="s">
        <v>6625</v>
      </c>
      <c r="B4307" s="209">
        <v>505400</v>
      </c>
      <c r="C4307" s="209" t="s">
        <v>6626</v>
      </c>
      <c r="D4307" s="209" t="s">
        <v>532</v>
      </c>
    </row>
    <row r="4308" spans="1:4">
      <c r="A4308" s="209" t="s">
        <v>6627</v>
      </c>
      <c r="B4308" s="209">
        <v>533326</v>
      </c>
      <c r="C4308" s="209" t="s">
        <v>6628</v>
      </c>
      <c r="D4308" s="209" t="s">
        <v>844</v>
      </c>
    </row>
    <row r="4309" spans="1:4">
      <c r="A4309" s="209" t="s">
        <v>6629</v>
      </c>
      <c r="B4309" s="209">
        <v>533164</v>
      </c>
      <c r="C4309" s="209" t="s">
        <v>6630</v>
      </c>
      <c r="D4309" s="209" t="s">
        <v>566</v>
      </c>
    </row>
    <row r="4310" spans="1:4">
      <c r="A4310" s="209" t="s">
        <v>6631</v>
      </c>
      <c r="B4310" s="209">
        <v>532845</v>
      </c>
      <c r="C4310" s="209" t="s">
        <v>6632</v>
      </c>
      <c r="D4310" s="209" t="s">
        <v>647</v>
      </c>
    </row>
    <row r="4311" spans="1:4">
      <c r="A4311" s="209" t="s">
        <v>6633</v>
      </c>
      <c r="B4311" s="209">
        <v>507753</v>
      </c>
      <c r="C4311" s="209" t="s">
        <v>446</v>
      </c>
      <c r="D4311" s="209" t="s">
        <v>494</v>
      </c>
    </row>
    <row r="4312" spans="1:4">
      <c r="A4312" s="209" t="s">
        <v>6634</v>
      </c>
      <c r="B4312" s="209">
        <v>509945</v>
      </c>
      <c r="C4312" s="209" t="s">
        <v>446</v>
      </c>
      <c r="D4312" s="209" t="s">
        <v>429</v>
      </c>
    </row>
    <row r="4313" spans="1:4">
      <c r="A4313" s="209" t="s">
        <v>6635</v>
      </c>
      <c r="B4313" s="209">
        <v>526654</v>
      </c>
      <c r="C4313" s="209" t="s">
        <v>446</v>
      </c>
      <c r="D4313" s="209" t="s">
        <v>532</v>
      </c>
    </row>
    <row r="4314" spans="1:4">
      <c r="A4314" s="209" t="s">
        <v>6636</v>
      </c>
      <c r="B4314" s="209">
        <v>509015</v>
      </c>
      <c r="C4314" s="209" t="s">
        <v>446</v>
      </c>
      <c r="D4314" s="209" t="s">
        <v>988</v>
      </c>
    </row>
    <row r="4315" spans="1:4">
      <c r="A4315" s="209" t="s">
        <v>6637</v>
      </c>
      <c r="B4315" s="209">
        <v>509015</v>
      </c>
      <c r="C4315" s="209" t="s">
        <v>446</v>
      </c>
      <c r="D4315" s="209" t="s">
        <v>988</v>
      </c>
    </row>
    <row r="4316" spans="1:4">
      <c r="A4316" s="209" t="s">
        <v>6638</v>
      </c>
      <c r="B4316" s="209">
        <v>514484</v>
      </c>
      <c r="C4316" s="209" t="s">
        <v>446</v>
      </c>
      <c r="D4316" s="209" t="s">
        <v>461</v>
      </c>
    </row>
    <row r="4317" spans="1:4">
      <c r="A4317" s="209" t="s">
        <v>6639</v>
      </c>
      <c r="B4317" s="209">
        <v>533158</v>
      </c>
      <c r="C4317" s="209" t="s">
        <v>6640</v>
      </c>
      <c r="D4317" s="209" t="s">
        <v>560</v>
      </c>
    </row>
    <row r="4318" spans="1:4">
      <c r="A4318" s="209" t="s">
        <v>6641</v>
      </c>
      <c r="B4318" s="209">
        <v>590062</v>
      </c>
      <c r="C4318" s="209" t="s">
        <v>6642</v>
      </c>
      <c r="D4318" s="209" t="s">
        <v>494</v>
      </c>
    </row>
    <row r="4319" spans="1:4">
      <c r="A4319" s="209" t="s">
        <v>6643</v>
      </c>
      <c r="B4319" s="209">
        <v>542460</v>
      </c>
      <c r="C4319" s="209" t="s">
        <v>6644</v>
      </c>
      <c r="D4319" s="209" t="s">
        <v>454</v>
      </c>
    </row>
    <row r="4320" spans="1:4">
      <c r="A4320" s="209" t="s">
        <v>6645</v>
      </c>
      <c r="B4320" s="209">
        <v>531373</v>
      </c>
      <c r="C4320" s="209" t="s">
        <v>6646</v>
      </c>
      <c r="D4320" s="209" t="s">
        <v>647</v>
      </c>
    </row>
    <row r="4321" spans="1:4">
      <c r="A4321" s="209" t="s">
        <v>6647</v>
      </c>
      <c r="B4321" s="209">
        <v>500469</v>
      </c>
      <c r="C4321" s="209" t="s">
        <v>6648</v>
      </c>
      <c r="D4321" s="209" t="s">
        <v>764</v>
      </c>
    </row>
    <row r="4322" spans="1:4">
      <c r="A4322" s="209" t="s">
        <v>6649</v>
      </c>
      <c r="B4322" s="209">
        <v>500620</v>
      </c>
      <c r="C4322" s="209" t="s">
        <v>6650</v>
      </c>
      <c r="D4322" s="209" t="s">
        <v>1693</v>
      </c>
    </row>
    <row r="4323" spans="1:4">
      <c r="A4323" s="209" t="s">
        <v>6651</v>
      </c>
      <c r="B4323" s="209" t="s">
        <v>446</v>
      </c>
      <c r="C4323" s="209" t="s">
        <v>6652</v>
      </c>
      <c r="D4323" s="209" t="s">
        <v>537</v>
      </c>
    </row>
    <row r="4324" spans="1:4">
      <c r="A4324" s="209" t="s">
        <v>6653</v>
      </c>
      <c r="B4324" s="209">
        <v>522073</v>
      </c>
      <c r="C4324" s="209" t="s">
        <v>6654</v>
      </c>
      <c r="D4324" s="209" t="s">
        <v>801</v>
      </c>
    </row>
    <row r="4325" spans="1:4">
      <c r="A4325" s="209" t="s">
        <v>6655</v>
      </c>
      <c r="B4325" s="209">
        <v>530005</v>
      </c>
      <c r="C4325" s="209" t="s">
        <v>6656</v>
      </c>
      <c r="D4325" s="209" t="s">
        <v>459</v>
      </c>
    </row>
    <row r="4326" spans="1:4">
      <c r="A4326" s="209" t="s">
        <v>6657</v>
      </c>
      <c r="B4326" s="209">
        <v>500850</v>
      </c>
      <c r="C4326" s="209" t="s">
        <v>6658</v>
      </c>
      <c r="D4326" s="209" t="s">
        <v>647</v>
      </c>
    </row>
    <row r="4327" spans="1:4">
      <c r="A4327" s="209" t="s">
        <v>6659</v>
      </c>
      <c r="B4327" s="209">
        <v>540954</v>
      </c>
      <c r="C4327" s="209" t="s">
        <v>446</v>
      </c>
      <c r="D4327" s="209" t="s">
        <v>941</v>
      </c>
    </row>
    <row r="4328" spans="1:4">
      <c r="A4328" s="209" t="s">
        <v>6660</v>
      </c>
      <c r="B4328" s="209">
        <v>530023</v>
      </c>
      <c r="C4328" s="209" t="s">
        <v>6661</v>
      </c>
      <c r="D4328" s="209" t="s">
        <v>463</v>
      </c>
    </row>
    <row r="4329" spans="1:4">
      <c r="A4329" s="209" t="s">
        <v>6662</v>
      </c>
      <c r="B4329" s="209">
        <v>530023</v>
      </c>
      <c r="C4329" s="209" t="s">
        <v>6661</v>
      </c>
      <c r="D4329" s="209" t="s">
        <v>463</v>
      </c>
    </row>
    <row r="4330" spans="1:4">
      <c r="A4330" s="209" t="s">
        <v>6663</v>
      </c>
      <c r="B4330" s="209">
        <v>532209</v>
      </c>
      <c r="C4330" s="209" t="s">
        <v>6664</v>
      </c>
      <c r="D4330" s="209" t="s">
        <v>764</v>
      </c>
    </row>
    <row r="4331" spans="1:4">
      <c r="A4331" s="209" t="s">
        <v>6665</v>
      </c>
      <c r="B4331" s="209">
        <v>532652</v>
      </c>
      <c r="C4331" s="209" t="s">
        <v>6666</v>
      </c>
      <c r="D4331" s="209" t="s">
        <v>764</v>
      </c>
    </row>
    <row r="4332" spans="1:4">
      <c r="A4332" s="209" t="s">
        <v>6667</v>
      </c>
      <c r="B4332" s="209">
        <v>540210</v>
      </c>
      <c r="C4332" s="209" t="s">
        <v>6668</v>
      </c>
      <c r="D4332" s="209" t="s">
        <v>447</v>
      </c>
    </row>
    <row r="4333" spans="1:4">
      <c r="A4333" s="209" t="s">
        <v>6669</v>
      </c>
      <c r="B4333" s="209">
        <v>501343</v>
      </c>
      <c r="C4333" s="209" t="s">
        <v>6670</v>
      </c>
      <c r="D4333" s="209" t="s">
        <v>463</v>
      </c>
    </row>
    <row r="4334" spans="1:4">
      <c r="A4334" s="209" t="s">
        <v>6671</v>
      </c>
      <c r="B4334" s="209">
        <v>540769</v>
      </c>
      <c r="C4334" s="209" t="s">
        <v>6672</v>
      </c>
      <c r="D4334" s="209" t="s">
        <v>2527</v>
      </c>
    </row>
    <row r="4335" spans="1:4">
      <c r="A4335" s="209" t="s">
        <v>6673</v>
      </c>
      <c r="B4335" s="209">
        <v>590086</v>
      </c>
      <c r="C4335" s="209" t="s">
        <v>6674</v>
      </c>
      <c r="D4335" s="209" t="s">
        <v>426</v>
      </c>
    </row>
    <row r="4336" spans="1:4">
      <c r="A4336" s="209" t="s">
        <v>6675</v>
      </c>
      <c r="B4336" s="209" t="s">
        <v>446</v>
      </c>
      <c r="C4336" s="209" t="s">
        <v>6676</v>
      </c>
      <c r="D4336" s="209" t="s">
        <v>537</v>
      </c>
    </row>
    <row r="4337" spans="1:4">
      <c r="A4337" s="209" t="s">
        <v>6677</v>
      </c>
      <c r="B4337" s="209">
        <v>503100</v>
      </c>
      <c r="C4337" s="209" t="s">
        <v>6678</v>
      </c>
      <c r="D4337" s="209" t="s">
        <v>532</v>
      </c>
    </row>
    <row r="4338" spans="1:4">
      <c r="A4338" s="209" t="s">
        <v>6679</v>
      </c>
      <c r="B4338" s="209">
        <v>542123</v>
      </c>
      <c r="C4338" s="209" t="s">
        <v>446</v>
      </c>
      <c r="D4338" s="209" t="s">
        <v>954</v>
      </c>
    </row>
    <row r="4339" spans="1:4">
      <c r="A4339" s="209" t="s">
        <v>6680</v>
      </c>
      <c r="B4339" s="209">
        <v>500260</v>
      </c>
      <c r="C4339" s="209" t="s">
        <v>6681</v>
      </c>
      <c r="D4339" s="209" t="s">
        <v>459</v>
      </c>
    </row>
    <row r="4340" spans="1:4">
      <c r="A4340" s="209" t="s">
        <v>6682</v>
      </c>
      <c r="B4340" s="209">
        <v>503169</v>
      </c>
      <c r="C4340" s="209" t="s">
        <v>6683</v>
      </c>
      <c r="D4340" s="209" t="s">
        <v>461</v>
      </c>
    </row>
    <row r="4341" spans="1:4">
      <c r="A4341" s="209" t="s">
        <v>6684</v>
      </c>
      <c r="B4341" s="209">
        <v>526725</v>
      </c>
      <c r="C4341" s="209" t="s">
        <v>6685</v>
      </c>
      <c r="D4341" s="209" t="s">
        <v>970</v>
      </c>
    </row>
    <row r="4342" spans="1:4">
      <c r="A4342" s="209" t="s">
        <v>6686</v>
      </c>
      <c r="B4342" s="209">
        <v>532218</v>
      </c>
      <c r="C4342" s="209" t="s">
        <v>6687</v>
      </c>
      <c r="D4342" s="209" t="s">
        <v>764</v>
      </c>
    </row>
    <row r="4343" spans="1:4">
      <c r="A4343" s="209" t="s">
        <v>6688</v>
      </c>
      <c r="B4343" s="209">
        <v>512531</v>
      </c>
      <c r="C4343" s="209" t="s">
        <v>6689</v>
      </c>
      <c r="D4343" s="209" t="s">
        <v>468</v>
      </c>
    </row>
    <row r="4344" spans="1:4">
      <c r="A4344" s="209" t="s">
        <v>6690</v>
      </c>
      <c r="B4344" s="209">
        <v>512531</v>
      </c>
      <c r="C4344" s="209" t="s">
        <v>6691</v>
      </c>
      <c r="D4344" s="209" t="s">
        <v>468</v>
      </c>
    </row>
    <row r="4345" spans="1:4">
      <c r="A4345" s="209" t="s">
        <v>6692</v>
      </c>
      <c r="B4345" s="209">
        <v>504966</v>
      </c>
      <c r="C4345" s="209" t="s">
        <v>6693</v>
      </c>
      <c r="D4345" s="209" t="s">
        <v>641</v>
      </c>
    </row>
    <row r="4346" spans="1:4">
      <c r="A4346" s="209" t="s">
        <v>6694</v>
      </c>
      <c r="B4346" s="209">
        <v>504966</v>
      </c>
      <c r="C4346" s="209" t="s">
        <v>6693</v>
      </c>
      <c r="D4346" s="209" t="s">
        <v>641</v>
      </c>
    </row>
    <row r="4347" spans="1:4">
      <c r="A4347" s="209" t="s">
        <v>6695</v>
      </c>
      <c r="B4347" s="209">
        <v>530363</v>
      </c>
      <c r="C4347" s="209" t="s">
        <v>6696</v>
      </c>
      <c r="D4347" s="209" t="s">
        <v>1144</v>
      </c>
    </row>
    <row r="4348" spans="1:4">
      <c r="A4348" s="209" t="s">
        <v>6697</v>
      </c>
      <c r="B4348" s="209" t="s">
        <v>446</v>
      </c>
      <c r="C4348" s="209" t="s">
        <v>6698</v>
      </c>
      <c r="D4348" s="209" t="s">
        <v>537</v>
      </c>
    </row>
    <row r="4349" spans="1:4">
      <c r="A4349" s="209" t="s">
        <v>6699</v>
      </c>
      <c r="B4349" s="209" t="s">
        <v>446</v>
      </c>
      <c r="C4349" s="209" t="s">
        <v>6700</v>
      </c>
      <c r="D4349" s="209" t="s">
        <v>537</v>
      </c>
    </row>
    <row r="4350" spans="1:4">
      <c r="A4350" s="209" t="s">
        <v>6701</v>
      </c>
      <c r="B4350" s="209">
        <v>540980</v>
      </c>
      <c r="C4350" s="209" t="s">
        <v>446</v>
      </c>
      <c r="D4350" s="209" t="s">
        <v>468</v>
      </c>
    </row>
    <row r="4351" spans="1:4">
      <c r="A4351" s="209" t="s">
        <v>6702</v>
      </c>
      <c r="B4351" s="209" t="s">
        <v>446</v>
      </c>
      <c r="C4351" s="209" t="s">
        <v>6703</v>
      </c>
      <c r="D4351" s="209" t="s">
        <v>457</v>
      </c>
    </row>
    <row r="4352" spans="1:4">
      <c r="A4352" s="209" t="s">
        <v>6704</v>
      </c>
      <c r="B4352" s="209">
        <v>530199</v>
      </c>
      <c r="C4352" s="209" t="s">
        <v>6705</v>
      </c>
      <c r="D4352" s="209" t="s">
        <v>484</v>
      </c>
    </row>
    <row r="4353" spans="1:4">
      <c r="A4353" s="209" t="s">
        <v>6706</v>
      </c>
      <c r="B4353" s="209">
        <v>500411</v>
      </c>
      <c r="C4353" s="209" t="s">
        <v>6707</v>
      </c>
      <c r="D4353" s="209" t="s">
        <v>489</v>
      </c>
    </row>
    <row r="4354" spans="1:4">
      <c r="A4354" s="209" t="s">
        <v>6708</v>
      </c>
      <c r="B4354" s="209">
        <v>539310</v>
      </c>
      <c r="C4354" s="209" t="s">
        <v>446</v>
      </c>
      <c r="D4354" s="209" t="s">
        <v>2048</v>
      </c>
    </row>
    <row r="4355" spans="1:4">
      <c r="A4355" s="209" t="s">
        <v>6709</v>
      </c>
      <c r="B4355" s="209">
        <v>538464</v>
      </c>
      <c r="C4355" s="209" t="s">
        <v>446</v>
      </c>
      <c r="D4355" s="209" t="s">
        <v>463</v>
      </c>
    </row>
    <row r="4356" spans="1:4">
      <c r="A4356" s="209" t="s">
        <v>6710</v>
      </c>
      <c r="B4356" s="209">
        <v>531652</v>
      </c>
      <c r="C4356" s="209" t="s">
        <v>446</v>
      </c>
      <c r="D4356" s="209" t="s">
        <v>463</v>
      </c>
    </row>
    <row r="4357" spans="1:4">
      <c r="A4357" s="209" t="s">
        <v>6711</v>
      </c>
      <c r="B4357" s="209">
        <v>507450</v>
      </c>
      <c r="C4357" s="209" t="s">
        <v>6712</v>
      </c>
      <c r="D4357" s="209" t="s">
        <v>1144</v>
      </c>
    </row>
    <row r="4358" spans="1:4">
      <c r="A4358" s="209" t="s">
        <v>6713</v>
      </c>
      <c r="B4358" s="209">
        <v>500412</v>
      </c>
      <c r="C4358" s="209" t="s">
        <v>6714</v>
      </c>
      <c r="D4358" s="209" t="s">
        <v>494</v>
      </c>
    </row>
    <row r="4359" spans="1:4">
      <c r="A4359" s="209" t="s">
        <v>6715</v>
      </c>
      <c r="B4359" s="209">
        <v>500413</v>
      </c>
      <c r="C4359" s="209" t="s">
        <v>6716</v>
      </c>
      <c r="D4359" s="209" t="s">
        <v>1448</v>
      </c>
    </row>
    <row r="4360" spans="1:4">
      <c r="A4360" s="209" t="s">
        <v>6717</v>
      </c>
      <c r="B4360" s="209">
        <v>500413</v>
      </c>
      <c r="C4360" s="209" t="s">
        <v>6716</v>
      </c>
      <c r="D4360" s="209" t="s">
        <v>1448</v>
      </c>
    </row>
    <row r="4361" spans="1:4">
      <c r="A4361" s="209" t="s">
        <v>6718</v>
      </c>
      <c r="B4361" s="209">
        <v>533941</v>
      </c>
      <c r="C4361" s="209" t="s">
        <v>6719</v>
      </c>
      <c r="D4361" s="209" t="s">
        <v>560</v>
      </c>
    </row>
    <row r="4362" spans="1:4">
      <c r="A4362" s="209" t="s">
        <v>6720</v>
      </c>
      <c r="B4362" s="209">
        <v>533941</v>
      </c>
      <c r="C4362" s="209" t="s">
        <v>6719</v>
      </c>
      <c r="D4362" s="209" t="s">
        <v>560</v>
      </c>
    </row>
    <row r="4363" spans="1:4">
      <c r="A4363" s="209" t="s">
        <v>6721</v>
      </c>
      <c r="B4363" s="209">
        <v>539871</v>
      </c>
      <c r="C4363" s="209" t="s">
        <v>6722</v>
      </c>
      <c r="D4363" s="209" t="s">
        <v>635</v>
      </c>
    </row>
    <row r="4364" spans="1:4">
      <c r="A4364" s="209" t="s">
        <v>6723</v>
      </c>
      <c r="B4364" s="209">
        <v>504973</v>
      </c>
      <c r="C4364" s="209" t="s">
        <v>6724</v>
      </c>
      <c r="D4364" s="209" t="s">
        <v>801</v>
      </c>
    </row>
    <row r="4365" spans="1:4">
      <c r="A4365" s="209" t="s">
        <v>6725</v>
      </c>
      <c r="B4365" s="209">
        <v>540108</v>
      </c>
      <c r="C4365" s="209" t="s">
        <v>446</v>
      </c>
      <c r="D4365" s="209" t="s">
        <v>429</v>
      </c>
    </row>
    <row r="4366" spans="1:4">
      <c r="A4366" s="209" t="s">
        <v>6726</v>
      </c>
      <c r="B4366" s="209">
        <v>590005</v>
      </c>
      <c r="C4366" s="209" t="s">
        <v>6727</v>
      </c>
      <c r="D4366" s="209" t="s">
        <v>656</v>
      </c>
    </row>
    <row r="4367" spans="1:4">
      <c r="A4367" s="209" t="s">
        <v>6728</v>
      </c>
      <c r="B4367" s="209">
        <v>590005</v>
      </c>
      <c r="C4367" s="209" t="s">
        <v>6727</v>
      </c>
      <c r="D4367" s="209" t="s">
        <v>656</v>
      </c>
    </row>
    <row r="4368" spans="1:4">
      <c r="A4368" s="209" t="s">
        <v>6729</v>
      </c>
      <c r="B4368" s="209">
        <v>536264</v>
      </c>
      <c r="C4368" s="209" t="s">
        <v>446</v>
      </c>
      <c r="D4368" s="209" t="s">
        <v>767</v>
      </c>
    </row>
    <row r="4369" spans="1:4">
      <c r="A4369" s="209" t="s">
        <v>6730</v>
      </c>
      <c r="B4369" s="209">
        <v>536264</v>
      </c>
      <c r="C4369" s="209" t="s">
        <v>446</v>
      </c>
      <c r="D4369" s="209" t="s">
        <v>767</v>
      </c>
    </row>
    <row r="4370" spans="1:4">
      <c r="A4370" s="209" t="s">
        <v>6731</v>
      </c>
      <c r="B4370" s="209">
        <v>533629</v>
      </c>
      <c r="C4370" s="209" t="s">
        <v>6732</v>
      </c>
      <c r="D4370" s="209" t="s">
        <v>566</v>
      </c>
    </row>
    <row r="4371" spans="1:4">
      <c r="A4371" s="209" t="s">
        <v>6733</v>
      </c>
      <c r="B4371" s="209">
        <v>505196</v>
      </c>
      <c r="C4371" s="209" t="s">
        <v>6734</v>
      </c>
      <c r="D4371" s="209" t="s">
        <v>569</v>
      </c>
    </row>
    <row r="4372" spans="1:4">
      <c r="A4372" s="209" t="s">
        <v>6735</v>
      </c>
      <c r="B4372" s="209">
        <v>503663</v>
      </c>
      <c r="C4372" s="209" t="s">
        <v>6736</v>
      </c>
      <c r="D4372" s="209" t="s">
        <v>466</v>
      </c>
    </row>
    <row r="4373" spans="1:4">
      <c r="A4373" s="209" t="s">
        <v>6737</v>
      </c>
      <c r="B4373" s="209">
        <v>507205</v>
      </c>
      <c r="C4373" s="209" t="s">
        <v>6738</v>
      </c>
      <c r="D4373" s="209" t="s">
        <v>1077</v>
      </c>
    </row>
    <row r="4374" spans="1:4">
      <c r="A4374" s="209" t="s">
        <v>6739</v>
      </c>
      <c r="B4374" s="209">
        <v>532856</v>
      </c>
      <c r="C4374" s="209" t="s">
        <v>6740</v>
      </c>
      <c r="D4374" s="209" t="s">
        <v>566</v>
      </c>
    </row>
    <row r="4375" spans="1:4">
      <c r="A4375" s="209" t="s">
        <v>6741</v>
      </c>
      <c r="B4375" s="209">
        <v>511559</v>
      </c>
      <c r="C4375" s="209" t="s">
        <v>6742</v>
      </c>
      <c r="D4375" s="209" t="s">
        <v>463</v>
      </c>
    </row>
    <row r="4376" spans="1:4">
      <c r="A4376" s="209" t="s">
        <v>6743</v>
      </c>
      <c r="B4376" s="209">
        <v>500414</v>
      </c>
      <c r="C4376" s="209" t="s">
        <v>446</v>
      </c>
      <c r="D4376" s="209" t="s">
        <v>560</v>
      </c>
    </row>
    <row r="4377" spans="1:4">
      <c r="A4377" s="209" t="s">
        <v>6744</v>
      </c>
      <c r="B4377" s="209">
        <v>500414</v>
      </c>
      <c r="C4377" s="209" t="s">
        <v>446</v>
      </c>
      <c r="D4377" s="209" t="s">
        <v>560</v>
      </c>
    </row>
    <row r="4378" spans="1:4">
      <c r="A4378" s="209" t="s">
        <v>6745</v>
      </c>
      <c r="B4378" s="209">
        <v>522113</v>
      </c>
      <c r="C4378" s="209" t="s">
        <v>6746</v>
      </c>
      <c r="D4378" s="209" t="s">
        <v>454</v>
      </c>
    </row>
    <row r="4379" spans="1:4">
      <c r="A4379" s="209" t="s">
        <v>6747</v>
      </c>
      <c r="B4379" s="209">
        <v>522113</v>
      </c>
      <c r="C4379" s="209" t="s">
        <v>6746</v>
      </c>
      <c r="D4379" s="209" t="s">
        <v>454</v>
      </c>
    </row>
    <row r="4380" spans="1:4">
      <c r="A4380" s="209" t="s">
        <v>6748</v>
      </c>
      <c r="B4380" s="209">
        <v>530475</v>
      </c>
      <c r="C4380" s="209" t="s">
        <v>446</v>
      </c>
      <c r="D4380" s="209" t="s">
        <v>606</v>
      </c>
    </row>
    <row r="4381" spans="1:4">
      <c r="A4381" s="209" t="s">
        <v>6749</v>
      </c>
      <c r="B4381" s="209">
        <v>541741</v>
      </c>
      <c r="C4381" s="209" t="s">
        <v>446</v>
      </c>
      <c r="D4381" s="209" t="s">
        <v>468</v>
      </c>
    </row>
    <row r="4382" spans="1:4">
      <c r="A4382" s="209" t="s">
        <v>6750</v>
      </c>
      <c r="B4382" s="209">
        <v>532375</v>
      </c>
      <c r="C4382" s="209" t="s">
        <v>6751</v>
      </c>
      <c r="D4382" s="209" t="s">
        <v>449</v>
      </c>
    </row>
    <row r="4383" spans="1:4">
      <c r="A4383" s="209" t="s">
        <v>6752</v>
      </c>
      <c r="B4383" s="209">
        <v>539488</v>
      </c>
      <c r="C4383" s="209" t="s">
        <v>446</v>
      </c>
      <c r="D4383" s="209" t="s">
        <v>466</v>
      </c>
    </row>
    <row r="4384" spans="1:4">
      <c r="A4384" s="209" t="s">
        <v>6753</v>
      </c>
      <c r="B4384" s="209">
        <v>540904</v>
      </c>
      <c r="C4384" s="209" t="s">
        <v>446</v>
      </c>
      <c r="D4384" s="209" t="s">
        <v>723</v>
      </c>
    </row>
    <row r="4385" spans="1:4">
      <c r="A4385" s="209" t="s">
        <v>6754</v>
      </c>
      <c r="B4385" s="209" t="s">
        <v>446</v>
      </c>
      <c r="C4385" s="209" t="s">
        <v>6755</v>
      </c>
      <c r="D4385" s="209" t="s">
        <v>457</v>
      </c>
    </row>
    <row r="4386" spans="1:4">
      <c r="A4386" s="209" t="s">
        <v>6756</v>
      </c>
      <c r="B4386" s="209">
        <v>531547</v>
      </c>
      <c r="C4386" s="209" t="s">
        <v>446</v>
      </c>
      <c r="D4386" s="209" t="s">
        <v>644</v>
      </c>
    </row>
    <row r="4387" spans="1:4">
      <c r="A4387" s="209" t="s">
        <v>6757</v>
      </c>
      <c r="B4387" s="209">
        <v>531547</v>
      </c>
      <c r="C4387" s="209" t="s">
        <v>446</v>
      </c>
      <c r="D4387" s="209" t="s">
        <v>644</v>
      </c>
    </row>
    <row r="4388" spans="1:4">
      <c r="A4388" s="209" t="s">
        <v>6758</v>
      </c>
      <c r="B4388" s="209">
        <v>531814</v>
      </c>
      <c r="C4388" s="209" t="s">
        <v>446</v>
      </c>
      <c r="D4388" s="209" t="s">
        <v>532</v>
      </c>
    </row>
    <row r="4389" spans="1:4">
      <c r="A4389" s="209" t="s">
        <v>6759</v>
      </c>
      <c r="B4389" s="209">
        <v>524582</v>
      </c>
      <c r="C4389" s="209" t="s">
        <v>446</v>
      </c>
      <c r="D4389" s="209" t="s">
        <v>526</v>
      </c>
    </row>
    <row r="4390" spans="1:4">
      <c r="A4390" s="209" t="s">
        <v>6760</v>
      </c>
      <c r="B4390" s="209">
        <v>539040</v>
      </c>
      <c r="C4390" s="209" t="s">
        <v>446</v>
      </c>
      <c r="D4390" s="209" t="s">
        <v>926</v>
      </c>
    </row>
    <row r="4391" spans="1:4">
      <c r="A4391" s="209" t="s">
        <v>6761</v>
      </c>
      <c r="B4391" s="209">
        <v>539985</v>
      </c>
      <c r="C4391" s="209" t="s">
        <v>446</v>
      </c>
      <c r="D4391" s="209" t="s">
        <v>461</v>
      </c>
    </row>
    <row r="4392" spans="1:4">
      <c r="A4392" s="209" t="s">
        <v>6762</v>
      </c>
      <c r="B4392" s="209">
        <v>532966</v>
      </c>
      <c r="C4392" s="209" t="s">
        <v>6763</v>
      </c>
      <c r="D4392" s="209" t="s">
        <v>524</v>
      </c>
    </row>
    <row r="4393" spans="1:4">
      <c r="A4393" s="209" t="s">
        <v>6764</v>
      </c>
      <c r="B4393" s="209">
        <v>524717</v>
      </c>
      <c r="C4393" s="209" t="s">
        <v>446</v>
      </c>
      <c r="D4393" s="209" t="s">
        <v>606</v>
      </c>
    </row>
    <row r="4394" spans="1:4">
      <c r="A4394" s="209" t="s">
        <v>6765</v>
      </c>
      <c r="B4394" s="209">
        <v>500114</v>
      </c>
      <c r="C4394" s="209" t="s">
        <v>6766</v>
      </c>
      <c r="D4394" s="209" t="s">
        <v>560</v>
      </c>
    </row>
    <row r="4395" spans="1:4">
      <c r="A4395" s="209" t="s">
        <v>6767</v>
      </c>
      <c r="B4395" s="209">
        <v>530045</v>
      </c>
      <c r="C4395" s="209" t="s">
        <v>446</v>
      </c>
      <c r="D4395" s="209" t="s">
        <v>463</v>
      </c>
    </row>
    <row r="4396" spans="1:4">
      <c r="A4396" s="209" t="s">
        <v>6768</v>
      </c>
      <c r="B4396" s="209">
        <v>511096</v>
      </c>
      <c r="C4396" s="209" t="s">
        <v>446</v>
      </c>
      <c r="D4396" s="209" t="s">
        <v>532</v>
      </c>
    </row>
    <row r="4397" spans="1:4">
      <c r="A4397" s="209" t="s">
        <v>6769</v>
      </c>
      <c r="B4397" s="209">
        <v>531830</v>
      </c>
      <c r="C4397" s="209" t="s">
        <v>6770</v>
      </c>
      <c r="D4397" s="209" t="s">
        <v>992</v>
      </c>
    </row>
    <row r="4398" spans="1:4">
      <c r="A4398" s="209" t="s">
        <v>6771</v>
      </c>
      <c r="B4398" s="209">
        <v>531644</v>
      </c>
      <c r="C4398" s="209" t="s">
        <v>446</v>
      </c>
      <c r="D4398" s="209" t="s">
        <v>463</v>
      </c>
    </row>
    <row r="4399" spans="1:4">
      <c r="A4399" s="209" t="s">
        <v>6772</v>
      </c>
      <c r="B4399" s="209">
        <v>500418</v>
      </c>
      <c r="C4399" s="209" t="s">
        <v>6773</v>
      </c>
      <c r="D4399" s="209" t="s">
        <v>566</v>
      </c>
    </row>
    <row r="4400" spans="1:4">
      <c r="A4400" s="209" t="s">
        <v>6774</v>
      </c>
      <c r="B4400" s="209">
        <v>500420</v>
      </c>
      <c r="C4400" s="209" t="s">
        <v>6775</v>
      </c>
      <c r="D4400" s="209" t="s">
        <v>484</v>
      </c>
    </row>
    <row r="4401" spans="1:4">
      <c r="A4401" s="209" t="s">
        <v>6776</v>
      </c>
      <c r="B4401" s="209">
        <v>532779</v>
      </c>
      <c r="C4401" s="209" t="s">
        <v>6777</v>
      </c>
      <c r="D4401" s="209" t="s">
        <v>585</v>
      </c>
    </row>
    <row r="4402" spans="1:4">
      <c r="A4402" s="209" t="s">
        <v>6778</v>
      </c>
      <c r="B4402" s="209">
        <v>523878</v>
      </c>
      <c r="C4402" s="209" t="s">
        <v>446</v>
      </c>
      <c r="D4402" s="209" t="s">
        <v>771</v>
      </c>
    </row>
    <row r="4403" spans="1:4">
      <c r="A4403" s="209" t="s">
        <v>6779</v>
      </c>
      <c r="B4403" s="209" t="s">
        <v>446</v>
      </c>
      <c r="C4403" s="209" t="s">
        <v>24</v>
      </c>
      <c r="D4403" s="209" t="s">
        <v>457</v>
      </c>
    </row>
    <row r="4404" spans="1:4">
      <c r="A4404" s="209" t="s">
        <v>6780</v>
      </c>
      <c r="B4404" s="209" t="s">
        <v>446</v>
      </c>
      <c r="C4404" s="209" t="s">
        <v>6781</v>
      </c>
      <c r="D4404" s="209" t="s">
        <v>457</v>
      </c>
    </row>
    <row r="4405" spans="1:4">
      <c r="A4405" s="209" t="s">
        <v>6782</v>
      </c>
      <c r="B4405" s="209">
        <v>526650</v>
      </c>
      <c r="C4405" s="209" t="s">
        <v>6783</v>
      </c>
      <c r="D4405" s="209" t="s">
        <v>2777</v>
      </c>
    </row>
    <row r="4406" spans="1:4">
      <c r="A4406" s="209" t="s">
        <v>6784</v>
      </c>
      <c r="B4406" s="209">
        <v>526650</v>
      </c>
      <c r="C4406" s="209" t="s">
        <v>6783</v>
      </c>
      <c r="D4406" s="209" t="s">
        <v>2777</v>
      </c>
    </row>
    <row r="4407" spans="1:4">
      <c r="A4407" s="209" t="s">
        <v>6785</v>
      </c>
      <c r="B4407" s="209">
        <v>531771</v>
      </c>
      <c r="C4407" s="209" t="s">
        <v>446</v>
      </c>
      <c r="D4407" s="209" t="s">
        <v>744</v>
      </c>
    </row>
    <row r="4408" spans="1:4">
      <c r="A4408" s="209" t="s">
        <v>6786</v>
      </c>
      <c r="B4408" s="209">
        <v>538607</v>
      </c>
      <c r="C4408" s="209" t="s">
        <v>446</v>
      </c>
      <c r="D4408" s="209" t="s">
        <v>429</v>
      </c>
    </row>
    <row r="4409" spans="1:4">
      <c r="A4409" s="209" t="s">
        <v>6787</v>
      </c>
      <c r="B4409" s="209">
        <v>500421</v>
      </c>
      <c r="C4409" s="209" t="s">
        <v>446</v>
      </c>
      <c r="D4409" s="209" t="s">
        <v>641</v>
      </c>
    </row>
    <row r="4410" spans="1:4">
      <c r="A4410" s="209" t="s">
        <v>6788</v>
      </c>
      <c r="B4410" s="209">
        <v>500421</v>
      </c>
      <c r="C4410" s="209" t="s">
        <v>446</v>
      </c>
      <c r="D4410" s="209" t="s">
        <v>641</v>
      </c>
    </row>
    <row r="4411" spans="1:4">
      <c r="A4411" s="209" t="s">
        <v>6789</v>
      </c>
      <c r="B4411" s="209">
        <v>526582</v>
      </c>
      <c r="C4411" s="209" t="s">
        <v>6790</v>
      </c>
      <c r="D4411" s="209" t="s">
        <v>566</v>
      </c>
    </row>
    <row r="4412" spans="1:4">
      <c r="A4412" s="209" t="s">
        <v>6791</v>
      </c>
      <c r="B4412" s="209">
        <v>509953</v>
      </c>
      <c r="C4412" s="209" t="s">
        <v>446</v>
      </c>
      <c r="D4412" s="209" t="s">
        <v>1448</v>
      </c>
    </row>
    <row r="4413" spans="1:4">
      <c r="A4413" s="209" t="s">
        <v>6792</v>
      </c>
      <c r="B4413" s="209">
        <v>530783</v>
      </c>
      <c r="C4413" s="209" t="s">
        <v>446</v>
      </c>
      <c r="D4413" s="209" t="s">
        <v>484</v>
      </c>
    </row>
    <row r="4414" spans="1:4">
      <c r="A4414" s="209" t="s">
        <v>6793</v>
      </c>
      <c r="B4414" s="209">
        <v>526961</v>
      </c>
      <c r="C4414" s="209" t="s">
        <v>6794</v>
      </c>
      <c r="D4414" s="209" t="s">
        <v>463</v>
      </c>
    </row>
    <row r="4415" spans="1:4">
      <c r="A4415" s="209" t="s">
        <v>6795</v>
      </c>
      <c r="B4415" s="209">
        <v>500422</v>
      </c>
      <c r="C4415" s="209" t="s">
        <v>446</v>
      </c>
      <c r="D4415" s="209" t="s">
        <v>484</v>
      </c>
    </row>
    <row r="4416" spans="1:4">
      <c r="A4416" s="209" t="s">
        <v>6796</v>
      </c>
      <c r="B4416" s="209">
        <v>532410</v>
      </c>
      <c r="C4416" s="209" t="s">
        <v>446</v>
      </c>
      <c r="D4416" s="209" t="s">
        <v>429</v>
      </c>
    </row>
    <row r="4417" spans="1:4">
      <c r="A4417" s="209" t="s">
        <v>6797</v>
      </c>
      <c r="B4417" s="209">
        <v>532928</v>
      </c>
      <c r="C4417" s="209" t="s">
        <v>6798</v>
      </c>
      <c r="D4417" s="209" t="s">
        <v>489</v>
      </c>
    </row>
    <row r="4418" spans="1:4">
      <c r="A4418" s="209" t="s">
        <v>6799</v>
      </c>
      <c r="B4418" s="209">
        <v>532928</v>
      </c>
      <c r="C4418" s="209" t="s">
        <v>6798</v>
      </c>
      <c r="D4418" s="209" t="s">
        <v>489</v>
      </c>
    </row>
    <row r="4419" spans="1:4">
      <c r="A4419" s="209" t="s">
        <v>6800</v>
      </c>
      <c r="B4419" s="209">
        <v>513063</v>
      </c>
      <c r="C4419" s="209" t="s">
        <v>446</v>
      </c>
      <c r="D4419" s="209" t="s">
        <v>769</v>
      </c>
    </row>
    <row r="4420" spans="1:4">
      <c r="A4420" s="209" t="s">
        <v>6801</v>
      </c>
      <c r="B4420" s="209">
        <v>526139</v>
      </c>
      <c r="C4420" s="209" t="s">
        <v>446</v>
      </c>
      <c r="D4420" s="209" t="s">
        <v>635</v>
      </c>
    </row>
    <row r="4421" spans="1:4">
      <c r="A4421" s="209" t="s">
        <v>6802</v>
      </c>
      <c r="B4421" s="209">
        <v>519367</v>
      </c>
      <c r="C4421" s="209" t="s">
        <v>446</v>
      </c>
      <c r="D4421" s="209" t="s">
        <v>881</v>
      </c>
    </row>
    <row r="4422" spans="1:4">
      <c r="A4422" s="209" t="s">
        <v>6803</v>
      </c>
      <c r="B4422" s="209">
        <v>509003</v>
      </c>
      <c r="C4422" s="209" t="s">
        <v>446</v>
      </c>
      <c r="D4422" s="209" t="s">
        <v>867</v>
      </c>
    </row>
    <row r="4423" spans="1:4">
      <c r="A4423" s="209" t="s">
        <v>6804</v>
      </c>
      <c r="B4423" s="209">
        <v>506687</v>
      </c>
      <c r="C4423" s="209" t="s">
        <v>446</v>
      </c>
      <c r="D4423" s="209" t="s">
        <v>494</v>
      </c>
    </row>
    <row r="4424" spans="1:4">
      <c r="A4424" s="209" t="s">
        <v>6805</v>
      </c>
      <c r="B4424" s="209">
        <v>532349</v>
      </c>
      <c r="C4424" s="209" t="s">
        <v>6806</v>
      </c>
      <c r="D4424" s="209" t="s">
        <v>518</v>
      </c>
    </row>
    <row r="4425" spans="1:4">
      <c r="A4425" s="209" t="s">
        <v>6807</v>
      </c>
      <c r="B4425" s="209">
        <v>532349</v>
      </c>
      <c r="C4425" s="209" t="s">
        <v>6806</v>
      </c>
      <c r="D4425" s="209" t="s">
        <v>518</v>
      </c>
    </row>
    <row r="4426" spans="1:4">
      <c r="A4426" s="209" t="s">
        <v>6808</v>
      </c>
      <c r="B4426" s="209">
        <v>532812</v>
      </c>
      <c r="C4426" s="209" t="s">
        <v>6809</v>
      </c>
      <c r="D4426" s="209" t="s">
        <v>463</v>
      </c>
    </row>
    <row r="4427" spans="1:4">
      <c r="A4427" s="209" t="s">
        <v>6810</v>
      </c>
      <c r="B4427" s="209" t="s">
        <v>446</v>
      </c>
      <c r="C4427" s="209" t="s">
        <v>6811</v>
      </c>
      <c r="D4427" s="209" t="s">
        <v>457</v>
      </c>
    </row>
    <row r="4428" spans="1:4">
      <c r="A4428" s="209" t="s">
        <v>6812</v>
      </c>
      <c r="B4428" s="209">
        <v>533540</v>
      </c>
      <c r="C4428" s="209" t="s">
        <v>6813</v>
      </c>
      <c r="D4428" s="209" t="s">
        <v>551</v>
      </c>
    </row>
    <row r="4429" spans="1:4">
      <c r="A4429" s="209" t="s">
        <v>6814</v>
      </c>
      <c r="B4429" s="209">
        <v>542233</v>
      </c>
      <c r="C4429" s="209" t="s">
        <v>6815</v>
      </c>
      <c r="D4429" s="209" t="s">
        <v>1642</v>
      </c>
    </row>
    <row r="4430" spans="1:4">
      <c r="A4430" s="209" t="s">
        <v>6816</v>
      </c>
      <c r="B4430" s="209">
        <v>500251</v>
      </c>
      <c r="C4430" s="209" t="s">
        <v>6817</v>
      </c>
      <c r="D4430" s="209" t="s">
        <v>447</v>
      </c>
    </row>
    <row r="4431" spans="1:4">
      <c r="A4431" s="209" t="s">
        <v>6818</v>
      </c>
      <c r="B4431" s="209">
        <v>532159</v>
      </c>
      <c r="C4431" s="209" t="s">
        <v>446</v>
      </c>
      <c r="D4431" s="209" t="s">
        <v>429</v>
      </c>
    </row>
    <row r="4432" spans="1:4">
      <c r="A4432" s="209" t="s">
        <v>6819</v>
      </c>
      <c r="B4432" s="209">
        <v>505854</v>
      </c>
      <c r="C4432" s="209" t="s">
        <v>6820</v>
      </c>
      <c r="D4432" s="209" t="s">
        <v>454</v>
      </c>
    </row>
    <row r="4433" spans="1:4">
      <c r="A4433" s="209" t="s">
        <v>6821</v>
      </c>
      <c r="B4433" s="209">
        <v>534369</v>
      </c>
      <c r="C4433" s="209" t="s">
        <v>6822</v>
      </c>
      <c r="D4433" s="209" t="s">
        <v>560</v>
      </c>
    </row>
    <row r="4434" spans="1:4">
      <c r="A4434" s="209" t="s">
        <v>6823</v>
      </c>
      <c r="B4434" s="209">
        <v>531716</v>
      </c>
      <c r="C4434" s="209" t="s">
        <v>446</v>
      </c>
      <c r="D4434" s="209" t="s">
        <v>526</v>
      </c>
    </row>
    <row r="4435" spans="1:4">
      <c r="A4435" s="209" t="s">
        <v>6824</v>
      </c>
      <c r="B4435" s="209">
        <v>521064</v>
      </c>
      <c r="C4435" s="209" t="s">
        <v>6825</v>
      </c>
      <c r="D4435" s="209" t="s">
        <v>461</v>
      </c>
    </row>
    <row r="4436" spans="1:4">
      <c r="A4436" s="209" t="s">
        <v>6826</v>
      </c>
      <c r="B4436" s="209">
        <v>540726</v>
      </c>
      <c r="C4436" s="209" t="s">
        <v>446</v>
      </c>
      <c r="D4436" s="209" t="s">
        <v>468</v>
      </c>
    </row>
    <row r="4437" spans="1:4">
      <c r="A4437" s="209" t="s">
        <v>6827</v>
      </c>
      <c r="B4437" s="209">
        <v>531972</v>
      </c>
      <c r="C4437" s="209" t="s">
        <v>446</v>
      </c>
      <c r="D4437" s="209" t="s">
        <v>631</v>
      </c>
    </row>
    <row r="4438" spans="1:4">
      <c r="A4438" s="209" t="s">
        <v>6828</v>
      </c>
      <c r="B4438" s="209">
        <v>517562</v>
      </c>
      <c r="C4438" s="209" t="s">
        <v>6829</v>
      </c>
      <c r="D4438" s="209" t="s">
        <v>432</v>
      </c>
    </row>
    <row r="4439" spans="1:4">
      <c r="A4439" s="209" t="s">
        <v>6830</v>
      </c>
      <c r="B4439" s="209">
        <v>531658</v>
      </c>
      <c r="C4439" s="209" t="s">
        <v>446</v>
      </c>
      <c r="D4439" s="209" t="s">
        <v>463</v>
      </c>
    </row>
    <row r="4440" spans="1:4">
      <c r="A4440" s="209" t="s">
        <v>6831</v>
      </c>
      <c r="B4440" s="209">
        <v>536565</v>
      </c>
      <c r="C4440" s="209" t="s">
        <v>446</v>
      </c>
      <c r="D4440" s="209" t="s">
        <v>6832</v>
      </c>
    </row>
    <row r="4441" spans="1:4">
      <c r="A4441" s="209" t="s">
        <v>6833</v>
      </c>
      <c r="B4441" s="209">
        <v>531846</v>
      </c>
      <c r="C4441" s="209" t="s">
        <v>446</v>
      </c>
      <c r="D4441" s="209" t="s">
        <v>429</v>
      </c>
    </row>
    <row r="4442" spans="1:4">
      <c r="A4442" s="209" t="s">
        <v>6834</v>
      </c>
      <c r="B4442" s="209">
        <v>531846</v>
      </c>
      <c r="C4442" s="209" t="s">
        <v>446</v>
      </c>
      <c r="D4442" s="209" t="s">
        <v>429</v>
      </c>
    </row>
    <row r="4443" spans="1:4">
      <c r="A4443" s="209" t="s">
        <v>6835</v>
      </c>
      <c r="B4443" s="209">
        <v>534755</v>
      </c>
      <c r="C4443" s="209" t="s">
        <v>6836</v>
      </c>
      <c r="D4443" s="209" t="s">
        <v>429</v>
      </c>
    </row>
    <row r="4444" spans="1:4">
      <c r="A4444" s="209" t="s">
        <v>6837</v>
      </c>
      <c r="B4444" s="209">
        <v>512101</v>
      </c>
      <c r="C4444" s="209" t="s">
        <v>446</v>
      </c>
      <c r="D4444" s="209" t="s">
        <v>484</v>
      </c>
    </row>
    <row r="4445" spans="1:4">
      <c r="A4445" s="209" t="s">
        <v>6838</v>
      </c>
      <c r="B4445" s="209">
        <v>531279</v>
      </c>
      <c r="C4445" s="209" t="s">
        <v>446</v>
      </c>
      <c r="D4445" s="209" t="s">
        <v>463</v>
      </c>
    </row>
    <row r="4446" spans="1:4">
      <c r="A4446" s="209" t="s">
        <v>6839</v>
      </c>
      <c r="B4446" s="209">
        <v>523387</v>
      </c>
      <c r="C4446" s="209" t="s">
        <v>446</v>
      </c>
      <c r="D4446" s="209" t="s">
        <v>560</v>
      </c>
    </row>
    <row r="4447" spans="1:4">
      <c r="A4447" s="209" t="s">
        <v>6840</v>
      </c>
      <c r="B4447" s="209">
        <v>505978</v>
      </c>
      <c r="C4447" s="209" t="s">
        <v>446</v>
      </c>
      <c r="D4447" s="209" t="s">
        <v>801</v>
      </c>
    </row>
    <row r="4448" spans="1:4">
      <c r="A4448" s="209" t="s">
        <v>6841</v>
      </c>
      <c r="B4448" s="209">
        <v>532356</v>
      </c>
      <c r="C4448" s="209" t="s">
        <v>6842</v>
      </c>
      <c r="D4448" s="209" t="s">
        <v>1144</v>
      </c>
    </row>
    <row r="4449" spans="1:4">
      <c r="A4449" s="209" t="s">
        <v>6843</v>
      </c>
      <c r="B4449" s="209">
        <v>538569</v>
      </c>
      <c r="C4449" s="209" t="s">
        <v>6844</v>
      </c>
      <c r="D4449" s="209" t="s">
        <v>812</v>
      </c>
    </row>
    <row r="4450" spans="1:4">
      <c r="A4450" s="209" t="s">
        <v>6845</v>
      </c>
      <c r="B4450" s="209">
        <v>502281</v>
      </c>
      <c r="C4450" s="209" t="s">
        <v>446</v>
      </c>
      <c r="D4450" s="209" t="s">
        <v>974</v>
      </c>
    </row>
    <row r="4451" spans="1:4">
      <c r="A4451" s="209" t="s">
        <v>6846</v>
      </c>
      <c r="B4451" s="209">
        <v>533655</v>
      </c>
      <c r="C4451" s="209" t="s">
        <v>6847</v>
      </c>
      <c r="D4451" s="209" t="s">
        <v>489</v>
      </c>
    </row>
    <row r="4452" spans="1:4">
      <c r="A4452" s="209" t="s">
        <v>6848</v>
      </c>
      <c r="B4452" s="209">
        <v>538579</v>
      </c>
      <c r="C4452" s="209" t="s">
        <v>446</v>
      </c>
      <c r="D4452" s="209" t="s">
        <v>468</v>
      </c>
    </row>
    <row r="4453" spans="1:4">
      <c r="A4453" s="209" t="s">
        <v>6849</v>
      </c>
      <c r="B4453" s="209">
        <v>519303</v>
      </c>
      <c r="C4453" s="209" t="s">
        <v>446</v>
      </c>
      <c r="D4453" s="209" t="s">
        <v>695</v>
      </c>
    </row>
    <row r="4454" spans="1:4">
      <c r="A4454" s="209" t="s">
        <v>6850</v>
      </c>
      <c r="B4454" s="209">
        <v>538597</v>
      </c>
      <c r="C4454" s="209" t="s">
        <v>446</v>
      </c>
      <c r="D4454" s="209" t="s">
        <v>463</v>
      </c>
    </row>
    <row r="4455" spans="1:4">
      <c r="A4455" s="209" t="s">
        <v>6851</v>
      </c>
      <c r="B4455" s="209">
        <v>507747</v>
      </c>
      <c r="C4455" s="209" t="s">
        <v>6852</v>
      </c>
      <c r="D4455" s="209" t="s">
        <v>484</v>
      </c>
    </row>
    <row r="4456" spans="1:4">
      <c r="A4456" s="209" t="s">
        <v>6853</v>
      </c>
      <c r="B4456" s="209">
        <v>517506</v>
      </c>
      <c r="C4456" s="209" t="s">
        <v>6854</v>
      </c>
      <c r="D4456" s="209" t="s">
        <v>1491</v>
      </c>
    </row>
    <row r="4457" spans="1:4">
      <c r="A4457" s="209" t="s">
        <v>6855</v>
      </c>
      <c r="B4457" s="209">
        <v>514236</v>
      </c>
      <c r="C4457" s="209" t="s">
        <v>6856</v>
      </c>
      <c r="D4457" s="209" t="s">
        <v>812</v>
      </c>
    </row>
    <row r="4458" spans="1:4">
      <c r="A4458" s="209" t="s">
        <v>6857</v>
      </c>
      <c r="B4458" s="209">
        <v>540762</v>
      </c>
      <c r="C4458" s="209" t="s">
        <v>6858</v>
      </c>
      <c r="D4458" s="209" t="s">
        <v>801</v>
      </c>
    </row>
    <row r="4459" spans="1:4">
      <c r="A4459" s="209" t="s">
        <v>6859</v>
      </c>
      <c r="B4459" s="209">
        <v>540762</v>
      </c>
      <c r="C4459" s="209" t="s">
        <v>6860</v>
      </c>
      <c r="D4459" s="209" t="s">
        <v>801</v>
      </c>
    </row>
    <row r="4460" spans="1:4">
      <c r="A4460" s="209" t="s">
        <v>6861</v>
      </c>
      <c r="B4460" s="209">
        <v>524514</v>
      </c>
      <c r="C4460" s="209" t="s">
        <v>446</v>
      </c>
      <c r="D4460" s="209" t="s">
        <v>494</v>
      </c>
    </row>
    <row r="4461" spans="1:4">
      <c r="A4461" s="209" t="s">
        <v>6862</v>
      </c>
      <c r="B4461" s="209">
        <v>531088</v>
      </c>
      <c r="C4461" s="209" t="s">
        <v>446</v>
      </c>
      <c r="D4461" s="209" t="s">
        <v>463</v>
      </c>
    </row>
    <row r="4462" spans="1:4">
      <c r="A4462" s="209" t="s">
        <v>6863</v>
      </c>
      <c r="B4462" s="209">
        <v>505285</v>
      </c>
      <c r="C4462" s="209" t="s">
        <v>446</v>
      </c>
      <c r="D4462" s="209" t="s">
        <v>631</v>
      </c>
    </row>
    <row r="4463" spans="1:4">
      <c r="A4463" s="209" t="s">
        <v>6864</v>
      </c>
      <c r="B4463" s="209">
        <v>532948</v>
      </c>
      <c r="C4463" s="209" t="s">
        <v>6865</v>
      </c>
      <c r="D4463" s="209" t="s">
        <v>566</v>
      </c>
    </row>
    <row r="4464" spans="1:4">
      <c r="A4464" s="209" t="s">
        <v>6866</v>
      </c>
      <c r="B4464" s="209">
        <v>504273</v>
      </c>
      <c r="C4464" s="209" t="s">
        <v>446</v>
      </c>
      <c r="D4464" s="209" t="s">
        <v>744</v>
      </c>
    </row>
    <row r="4465" spans="1:4">
      <c r="A4465" s="209" t="s">
        <v>6867</v>
      </c>
      <c r="B4465" s="209">
        <v>531411</v>
      </c>
      <c r="C4465" s="209" t="s">
        <v>446</v>
      </c>
      <c r="D4465" s="209" t="s">
        <v>461</v>
      </c>
    </row>
    <row r="4466" spans="1:4">
      <c r="A4466" s="209" t="s">
        <v>6868</v>
      </c>
      <c r="B4466" s="209">
        <v>506808</v>
      </c>
      <c r="C4466" s="209" t="s">
        <v>446</v>
      </c>
      <c r="D4466" s="209" t="s">
        <v>494</v>
      </c>
    </row>
    <row r="4467" spans="1:4">
      <c r="A4467" s="209" t="s">
        <v>6869</v>
      </c>
      <c r="B4467" s="209">
        <v>532515</v>
      </c>
      <c r="C4467" s="209" t="s">
        <v>6870</v>
      </c>
      <c r="D4467" s="209" t="s">
        <v>1184</v>
      </c>
    </row>
    <row r="4468" spans="1:4">
      <c r="A4468" s="209" t="s">
        <v>6871</v>
      </c>
      <c r="B4468" s="209">
        <v>540083</v>
      </c>
      <c r="C4468" s="209" t="s">
        <v>6872</v>
      </c>
      <c r="D4468" s="209" t="s">
        <v>1184</v>
      </c>
    </row>
    <row r="4469" spans="1:4">
      <c r="A4469" s="209" t="s">
        <v>6873</v>
      </c>
      <c r="B4469" s="209">
        <v>532800</v>
      </c>
      <c r="C4469" s="209" t="s">
        <v>6874</v>
      </c>
      <c r="D4469" s="209" t="s">
        <v>1184</v>
      </c>
    </row>
    <row r="4470" spans="1:4">
      <c r="A4470" s="209" t="s">
        <v>6875</v>
      </c>
      <c r="B4470" s="209">
        <v>532513</v>
      </c>
      <c r="C4470" s="209" t="s">
        <v>6876</v>
      </c>
      <c r="D4470" s="209" t="s">
        <v>543</v>
      </c>
    </row>
    <row r="4471" spans="1:4">
      <c r="A4471" s="209" t="s">
        <v>6877</v>
      </c>
      <c r="B4471" s="209">
        <v>532343</v>
      </c>
      <c r="C4471" s="209" t="s">
        <v>6878</v>
      </c>
      <c r="D4471" s="209" t="s">
        <v>1103</v>
      </c>
    </row>
    <row r="4472" spans="1:4">
      <c r="A4472" s="209" t="s">
        <v>6879</v>
      </c>
      <c r="B4472" s="209">
        <v>509243</v>
      </c>
      <c r="C4472" s="209" t="s">
        <v>6880</v>
      </c>
      <c r="D4472" s="209" t="s">
        <v>926</v>
      </c>
    </row>
    <row r="4473" spans="1:4">
      <c r="A4473" s="209" t="s">
        <v>6881</v>
      </c>
      <c r="B4473" s="209">
        <v>512117</v>
      </c>
      <c r="C4473" s="209" t="s">
        <v>446</v>
      </c>
      <c r="D4473" s="209" t="s">
        <v>867</v>
      </c>
    </row>
    <row r="4474" spans="1:4">
      <c r="A4474" s="209" t="s">
        <v>6882</v>
      </c>
      <c r="B4474" s="209">
        <v>531917</v>
      </c>
      <c r="C4474" s="209" t="s">
        <v>446</v>
      </c>
      <c r="D4474" s="209" t="s">
        <v>539</v>
      </c>
    </row>
    <row r="4475" spans="1:4">
      <c r="A4475" s="209" t="s">
        <v>6883</v>
      </c>
      <c r="B4475" s="209">
        <v>532384</v>
      </c>
      <c r="C4475" s="209" t="s">
        <v>446</v>
      </c>
      <c r="D4475" s="209" t="s">
        <v>484</v>
      </c>
    </row>
    <row r="4476" spans="1:4">
      <c r="A4476" s="209" t="s">
        <v>6884</v>
      </c>
      <c r="B4476" s="209">
        <v>539468</v>
      </c>
      <c r="C4476" s="209" t="s">
        <v>446</v>
      </c>
      <c r="D4476" s="209" t="s">
        <v>463</v>
      </c>
    </row>
    <row r="4477" spans="1:4">
      <c r="A4477" s="209" t="s">
        <v>6885</v>
      </c>
      <c r="B4477" s="209">
        <v>512307</v>
      </c>
      <c r="C4477" s="209" t="s">
        <v>446</v>
      </c>
      <c r="D4477" s="209" t="s">
        <v>461</v>
      </c>
    </row>
    <row r="4478" spans="1:4">
      <c r="A4478" s="209" t="s">
        <v>6886</v>
      </c>
      <c r="B4478" s="209">
        <v>526945</v>
      </c>
      <c r="C4478" s="209" t="s">
        <v>446</v>
      </c>
      <c r="D4478" s="209" t="s">
        <v>853</v>
      </c>
    </row>
    <row r="4479" spans="1:4">
      <c r="A4479" s="209" t="s">
        <v>6887</v>
      </c>
      <c r="B4479" s="209">
        <v>541338</v>
      </c>
      <c r="C4479" s="209" t="s">
        <v>446</v>
      </c>
      <c r="D4479" s="209" t="s">
        <v>560</v>
      </c>
    </row>
    <row r="4480" spans="1:4">
      <c r="A4480" s="209" t="s">
        <v>6888</v>
      </c>
      <c r="B4480" s="209">
        <v>500464</v>
      </c>
      <c r="C4480" s="209" t="s">
        <v>6889</v>
      </c>
      <c r="D4480" s="209" t="s">
        <v>801</v>
      </c>
    </row>
    <row r="4481" spans="1:4">
      <c r="A4481" s="209" t="s">
        <v>6890</v>
      </c>
      <c r="B4481" s="209">
        <v>532505</v>
      </c>
      <c r="C4481" s="209" t="s">
        <v>6891</v>
      </c>
      <c r="D4481" s="209" t="s">
        <v>764</v>
      </c>
    </row>
    <row r="4482" spans="1:4">
      <c r="A4482" s="209" t="s">
        <v>6892</v>
      </c>
      <c r="B4482" s="209">
        <v>530131</v>
      </c>
      <c r="C4482" s="209" t="s">
        <v>446</v>
      </c>
      <c r="D4482" s="209" t="s">
        <v>459</v>
      </c>
    </row>
    <row r="4483" spans="1:4">
      <c r="A4483" s="209" t="s">
        <v>6893</v>
      </c>
      <c r="B4483" s="209">
        <v>539518</v>
      </c>
      <c r="C4483" s="209" t="s">
        <v>446</v>
      </c>
      <c r="D4483" s="209" t="s">
        <v>480</v>
      </c>
    </row>
    <row r="4484" spans="1:4">
      <c r="A4484" s="209" t="s">
        <v>6894</v>
      </c>
      <c r="B4484" s="209">
        <v>500148</v>
      </c>
      <c r="C4484" s="209" t="s">
        <v>6895</v>
      </c>
      <c r="D4484" s="209" t="s">
        <v>641</v>
      </c>
    </row>
    <row r="4485" spans="1:4">
      <c r="A4485" s="209" t="s">
        <v>6896</v>
      </c>
      <c r="B4485" s="209">
        <v>539141</v>
      </c>
      <c r="C4485" s="209" t="s">
        <v>6897</v>
      </c>
      <c r="D4485" s="209" t="s">
        <v>1184</v>
      </c>
    </row>
    <row r="4486" spans="1:4">
      <c r="A4486" s="209" t="s">
        <v>6898</v>
      </c>
      <c r="B4486" s="209">
        <v>539141</v>
      </c>
      <c r="C4486" s="209" t="s">
        <v>6897</v>
      </c>
      <c r="D4486" s="209" t="s">
        <v>1184</v>
      </c>
    </row>
    <row r="4487" spans="1:4">
      <c r="A4487" s="209" t="s">
        <v>6899</v>
      </c>
      <c r="B4487" s="209">
        <v>511742</v>
      </c>
      <c r="C4487" s="209" t="s">
        <v>446</v>
      </c>
      <c r="D4487" s="209" t="s">
        <v>463</v>
      </c>
    </row>
    <row r="4488" spans="1:4">
      <c r="A4488" s="209" t="s">
        <v>6900</v>
      </c>
      <c r="B4488" s="209">
        <v>533644</v>
      </c>
      <c r="C4488" s="209" t="s">
        <v>6901</v>
      </c>
      <c r="D4488" s="209" t="s">
        <v>489</v>
      </c>
    </row>
    <row r="4489" spans="1:4">
      <c r="A4489" s="209" t="s">
        <v>6902</v>
      </c>
      <c r="B4489" s="209">
        <v>539874</v>
      </c>
      <c r="C4489" s="209" t="s">
        <v>6903</v>
      </c>
      <c r="D4489" s="209" t="s">
        <v>463</v>
      </c>
    </row>
    <row r="4490" spans="1:4">
      <c r="A4490" s="209" t="s">
        <v>6904</v>
      </c>
      <c r="B4490" s="209" t="s">
        <v>446</v>
      </c>
      <c r="C4490" s="209" t="s">
        <v>6905</v>
      </c>
      <c r="D4490" s="209" t="s">
        <v>457</v>
      </c>
    </row>
    <row r="4491" spans="1:4">
      <c r="A4491" s="209" t="s">
        <v>6906</v>
      </c>
      <c r="B4491" s="209">
        <v>538706</v>
      </c>
      <c r="C4491" s="209" t="s">
        <v>446</v>
      </c>
      <c r="D4491" s="209" t="s">
        <v>744</v>
      </c>
    </row>
    <row r="4492" spans="1:4">
      <c r="A4492" s="209" t="s">
        <v>6907</v>
      </c>
      <c r="B4492" s="209">
        <v>538706</v>
      </c>
      <c r="C4492" s="209" t="s">
        <v>446</v>
      </c>
      <c r="D4492" s="209" t="s">
        <v>744</v>
      </c>
    </row>
    <row r="4493" spans="1:4">
      <c r="A4493" s="209" t="s">
        <v>6908</v>
      </c>
      <c r="B4493" s="209">
        <v>506685</v>
      </c>
      <c r="C4493" s="209" t="s">
        <v>446</v>
      </c>
      <c r="D4493" s="209" t="s">
        <v>606</v>
      </c>
    </row>
    <row r="4494" spans="1:4">
      <c r="A4494" s="209" t="s">
        <v>6909</v>
      </c>
      <c r="B4494" s="209">
        <v>532538</v>
      </c>
      <c r="C4494" s="209" t="s">
        <v>6910</v>
      </c>
      <c r="D4494" s="209" t="s">
        <v>459</v>
      </c>
    </row>
    <row r="4495" spans="1:4">
      <c r="A4495" s="209" t="s">
        <v>6911</v>
      </c>
      <c r="B4495" s="209">
        <v>500231</v>
      </c>
      <c r="C4495" s="209" t="s">
        <v>6912</v>
      </c>
      <c r="D4495" s="209" t="s">
        <v>506</v>
      </c>
    </row>
    <row r="4496" spans="1:4">
      <c r="A4496" s="209" t="s">
        <v>6913</v>
      </c>
      <c r="B4496" s="209">
        <v>539798</v>
      </c>
      <c r="C4496" s="209" t="s">
        <v>446</v>
      </c>
      <c r="D4496" s="209" t="s">
        <v>769</v>
      </c>
    </row>
    <row r="4497" spans="1:4">
      <c r="A4497" s="209" t="s">
        <v>6914</v>
      </c>
      <c r="B4497" s="209">
        <v>504605</v>
      </c>
      <c r="C4497" s="209" t="s">
        <v>446</v>
      </c>
      <c r="D4497" s="209" t="s">
        <v>769</v>
      </c>
    </row>
    <row r="4498" spans="1:4">
      <c r="A4498" s="209" t="s">
        <v>6915</v>
      </c>
      <c r="B4498" s="209">
        <v>506690</v>
      </c>
      <c r="C4498" s="209" t="s">
        <v>6916</v>
      </c>
      <c r="D4498" s="209" t="s">
        <v>484</v>
      </c>
    </row>
    <row r="4499" spans="1:4">
      <c r="A4499" s="209" t="s">
        <v>6917</v>
      </c>
      <c r="B4499" s="209">
        <v>541503</v>
      </c>
      <c r="C4499" s="209" t="s">
        <v>446</v>
      </c>
      <c r="D4499" s="209" t="s">
        <v>2437</v>
      </c>
    </row>
    <row r="4500" spans="1:4">
      <c r="A4500" s="209" t="s">
        <v>6918</v>
      </c>
      <c r="B4500" s="209" t="s">
        <v>446</v>
      </c>
      <c r="C4500" s="209" t="s">
        <v>6919</v>
      </c>
      <c r="D4500" s="209" t="s">
        <v>457</v>
      </c>
    </row>
    <row r="4501" spans="1:4">
      <c r="A4501" s="209" t="s">
        <v>6920</v>
      </c>
      <c r="B4501" s="209">
        <v>503671</v>
      </c>
      <c r="C4501" s="209" t="s">
        <v>446</v>
      </c>
      <c r="D4501" s="209" t="s">
        <v>429</v>
      </c>
    </row>
    <row r="4502" spans="1:4">
      <c r="A4502" s="209" t="s">
        <v>6921</v>
      </c>
      <c r="B4502" s="209">
        <v>512595</v>
      </c>
      <c r="C4502" s="209" t="s">
        <v>6922</v>
      </c>
      <c r="D4502" s="209" t="s">
        <v>1002</v>
      </c>
    </row>
    <row r="4503" spans="1:4">
      <c r="A4503" s="209" t="s">
        <v>6923</v>
      </c>
      <c r="B4503" s="209">
        <v>532477</v>
      </c>
      <c r="C4503" s="209" t="s">
        <v>6924</v>
      </c>
      <c r="D4503" s="209" t="s">
        <v>764</v>
      </c>
    </row>
    <row r="4504" spans="1:4">
      <c r="A4504" s="209" t="s">
        <v>6925</v>
      </c>
      <c r="B4504" s="209">
        <v>526799</v>
      </c>
      <c r="C4504" s="209" t="s">
        <v>446</v>
      </c>
      <c r="D4504" s="209" t="s">
        <v>641</v>
      </c>
    </row>
    <row r="4505" spans="1:4">
      <c r="A4505" s="209" t="s">
        <v>6926</v>
      </c>
      <c r="B4505" s="209">
        <v>500429</v>
      </c>
      <c r="C4505" s="209" t="s">
        <v>6927</v>
      </c>
      <c r="D4505" s="209" t="s">
        <v>468</v>
      </c>
    </row>
    <row r="4506" spans="1:4">
      <c r="A4506" s="209" t="s">
        <v>6928</v>
      </c>
      <c r="B4506" s="209">
        <v>526957</v>
      </c>
      <c r="C4506" s="209" t="s">
        <v>446</v>
      </c>
      <c r="D4506" s="209" t="s">
        <v>941</v>
      </c>
    </row>
    <row r="4507" spans="1:4">
      <c r="A4507" s="209" t="s">
        <v>6929</v>
      </c>
      <c r="B4507" s="209">
        <v>532646</v>
      </c>
      <c r="C4507" s="209" t="s">
        <v>6930</v>
      </c>
      <c r="D4507" s="209" t="s">
        <v>941</v>
      </c>
    </row>
    <row r="4508" spans="1:4">
      <c r="A4508" s="209" t="s">
        <v>6931</v>
      </c>
      <c r="B4508" s="209">
        <v>530997</v>
      </c>
      <c r="C4508" s="209" t="s">
        <v>446</v>
      </c>
      <c r="D4508" s="209" t="s">
        <v>644</v>
      </c>
    </row>
    <row r="4509" spans="1:4">
      <c r="A4509" s="209" t="s">
        <v>6932</v>
      </c>
      <c r="B4509" s="209">
        <v>521226</v>
      </c>
      <c r="C4509" s="209" t="s">
        <v>446</v>
      </c>
      <c r="D4509" s="209" t="s">
        <v>461</v>
      </c>
    </row>
    <row r="4510" spans="1:4">
      <c r="A4510" s="209" t="s">
        <v>6933</v>
      </c>
      <c r="B4510" s="209">
        <v>526113</v>
      </c>
      <c r="C4510" s="209" t="s">
        <v>446</v>
      </c>
      <c r="D4510" s="209" t="s">
        <v>506</v>
      </c>
    </row>
    <row r="4511" spans="1:4">
      <c r="A4511" s="209" t="s">
        <v>6934</v>
      </c>
      <c r="B4511" s="209">
        <v>537582</v>
      </c>
      <c r="C4511" s="209" t="s">
        <v>446</v>
      </c>
      <c r="D4511" s="209" t="s">
        <v>532</v>
      </c>
    </row>
    <row r="4512" spans="1:4">
      <c r="A4512" s="209" t="s">
        <v>6935</v>
      </c>
      <c r="B4512" s="209">
        <v>538610</v>
      </c>
      <c r="C4512" s="209" t="s">
        <v>446</v>
      </c>
      <c r="D4512" s="209" t="s">
        <v>769</v>
      </c>
    </row>
    <row r="4513" spans="1:4">
      <c r="A4513" s="209" t="s">
        <v>6936</v>
      </c>
      <c r="B4513" s="209">
        <v>532035</v>
      </c>
      <c r="C4513" s="209" t="s">
        <v>446</v>
      </c>
      <c r="D4513" s="209" t="s">
        <v>463</v>
      </c>
    </row>
    <row r="4514" spans="1:4">
      <c r="A4514" s="209" t="s">
        <v>6937</v>
      </c>
      <c r="B4514" s="209">
        <v>531831</v>
      </c>
      <c r="C4514" s="209" t="s">
        <v>446</v>
      </c>
      <c r="D4514" s="209" t="s">
        <v>504</v>
      </c>
    </row>
    <row r="4515" spans="1:4">
      <c r="A4515" s="209" t="s">
        <v>6938</v>
      </c>
      <c r="B4515" s="209">
        <v>531867</v>
      </c>
      <c r="C4515" s="209" t="s">
        <v>446</v>
      </c>
      <c r="D4515" s="209" t="s">
        <v>468</v>
      </c>
    </row>
    <row r="4516" spans="1:4">
      <c r="A4516" s="209" t="s">
        <v>6939</v>
      </c>
      <c r="B4516" s="209">
        <v>507878</v>
      </c>
      <c r="C4516" s="209" t="s">
        <v>6940</v>
      </c>
      <c r="D4516" s="209" t="s">
        <v>532</v>
      </c>
    </row>
    <row r="4517" spans="1:4">
      <c r="A4517" s="209" t="s">
        <v>6941</v>
      </c>
      <c r="B4517" s="209">
        <v>533171</v>
      </c>
      <c r="C4517" s="209" t="s">
        <v>6942</v>
      </c>
      <c r="D4517" s="209" t="s">
        <v>764</v>
      </c>
    </row>
    <row r="4518" spans="1:4">
      <c r="A4518" s="209" t="s">
        <v>6943</v>
      </c>
      <c r="B4518" s="209">
        <v>532478</v>
      </c>
      <c r="C4518" s="209" t="s">
        <v>6944</v>
      </c>
      <c r="D4518" s="209" t="s">
        <v>1077</v>
      </c>
    </row>
    <row r="4519" spans="1:4">
      <c r="A4519" s="209" t="s">
        <v>6945</v>
      </c>
      <c r="B4519" s="209">
        <v>531091</v>
      </c>
      <c r="C4519" s="209" t="s">
        <v>446</v>
      </c>
      <c r="D4519" s="209" t="s">
        <v>463</v>
      </c>
    </row>
    <row r="4520" spans="1:4">
      <c r="A4520" s="209" t="s">
        <v>6946</v>
      </c>
      <c r="B4520" s="209">
        <v>522014</v>
      </c>
      <c r="C4520" s="209" t="s">
        <v>446</v>
      </c>
      <c r="D4520" s="209" t="s">
        <v>631</v>
      </c>
    </row>
    <row r="4521" spans="1:4">
      <c r="A4521" s="209" t="s">
        <v>6947</v>
      </c>
      <c r="B4521" s="209">
        <v>502893</v>
      </c>
      <c r="C4521" s="209" t="s">
        <v>446</v>
      </c>
      <c r="D4521" s="209" t="s">
        <v>452</v>
      </c>
    </row>
    <row r="4522" spans="1:4">
      <c r="A4522" s="209" t="s">
        <v>6948</v>
      </c>
      <c r="B4522" s="209">
        <v>507808</v>
      </c>
      <c r="C4522" s="209" t="s">
        <v>446</v>
      </c>
      <c r="D4522" s="209" t="s">
        <v>463</v>
      </c>
    </row>
    <row r="4523" spans="1:4">
      <c r="A4523" s="209" t="s">
        <v>6949</v>
      </c>
      <c r="B4523" s="209" t="s">
        <v>446</v>
      </c>
      <c r="C4523" s="209" t="s">
        <v>6950</v>
      </c>
      <c r="D4523" s="209" t="s">
        <v>457</v>
      </c>
    </row>
    <row r="4524" spans="1:4">
      <c r="A4524" s="209" t="s">
        <v>6951</v>
      </c>
      <c r="B4524" s="209">
        <v>532432</v>
      </c>
      <c r="C4524" s="209" t="s">
        <v>6952</v>
      </c>
      <c r="D4524" s="209" t="s">
        <v>1077</v>
      </c>
    </row>
    <row r="4525" spans="1:4">
      <c r="A4525" s="209" t="s">
        <v>6953</v>
      </c>
      <c r="B4525" s="209">
        <v>521188</v>
      </c>
      <c r="C4525" s="209" t="s">
        <v>446</v>
      </c>
      <c r="D4525" s="209" t="s">
        <v>461</v>
      </c>
    </row>
    <row r="4526" spans="1:4">
      <c r="A4526" s="209" t="s">
        <v>6954</v>
      </c>
      <c r="B4526" s="209">
        <v>522091</v>
      </c>
      <c r="C4526" s="209" t="s">
        <v>446</v>
      </c>
      <c r="D4526" s="209" t="s">
        <v>489</v>
      </c>
    </row>
    <row r="4527" spans="1:4">
      <c r="A4527" s="209" t="s">
        <v>6955</v>
      </c>
      <c r="B4527" s="209">
        <v>532746</v>
      </c>
      <c r="C4527" s="209" t="s">
        <v>6956</v>
      </c>
      <c r="D4527" s="209" t="s">
        <v>844</v>
      </c>
    </row>
    <row r="4528" spans="1:4">
      <c r="A4528" s="209" t="s">
        <v>6957</v>
      </c>
      <c r="B4528" s="209" t="s">
        <v>446</v>
      </c>
      <c r="C4528" s="209" t="s">
        <v>6958</v>
      </c>
      <c r="D4528" s="209" t="s">
        <v>457</v>
      </c>
    </row>
    <row r="4529" spans="1:4">
      <c r="A4529" s="209" t="s">
        <v>6959</v>
      </c>
      <c r="B4529" s="209" t="s">
        <v>446</v>
      </c>
      <c r="C4529" s="209" t="s">
        <v>6958</v>
      </c>
      <c r="D4529" s="209" t="s">
        <v>457</v>
      </c>
    </row>
    <row r="4530" spans="1:4">
      <c r="A4530" s="209" t="s">
        <v>6960</v>
      </c>
      <c r="B4530" s="209">
        <v>532378</v>
      </c>
      <c r="C4530" s="209" t="s">
        <v>446</v>
      </c>
      <c r="D4530" s="209" t="s">
        <v>449</v>
      </c>
    </row>
    <row r="4531" spans="1:4">
      <c r="A4531" s="209" t="s">
        <v>6961</v>
      </c>
      <c r="B4531" s="209">
        <v>539314</v>
      </c>
      <c r="C4531" s="209" t="s">
        <v>446</v>
      </c>
      <c r="D4531" s="209" t="s">
        <v>801</v>
      </c>
    </row>
    <row r="4532" spans="1:4">
      <c r="A4532" s="209" t="s">
        <v>6962</v>
      </c>
      <c r="B4532" s="209">
        <v>504212</v>
      </c>
      <c r="C4532" s="209" t="s">
        <v>6963</v>
      </c>
      <c r="D4532" s="209" t="s">
        <v>744</v>
      </c>
    </row>
    <row r="4533" spans="1:4">
      <c r="A4533" s="209" t="s">
        <v>6964</v>
      </c>
      <c r="B4533" s="209">
        <v>531963</v>
      </c>
      <c r="C4533" s="209" t="s">
        <v>446</v>
      </c>
      <c r="D4533" s="209" t="s">
        <v>867</v>
      </c>
    </row>
    <row r="4534" spans="1:4">
      <c r="A4534" s="209" t="s">
        <v>6965</v>
      </c>
      <c r="B4534" s="209">
        <v>523519</v>
      </c>
      <c r="C4534" s="209" t="s">
        <v>446</v>
      </c>
      <c r="D4534" s="209" t="s">
        <v>468</v>
      </c>
    </row>
    <row r="4535" spans="1:4">
      <c r="A4535" s="209" t="s">
        <v>6966</v>
      </c>
      <c r="B4535" s="209">
        <v>504673</v>
      </c>
      <c r="C4535" s="209" t="s">
        <v>446</v>
      </c>
      <c r="D4535" s="209" t="s">
        <v>751</v>
      </c>
    </row>
    <row r="4536" spans="1:4">
      <c r="A4536" s="209" t="s">
        <v>6967</v>
      </c>
      <c r="B4536" s="209">
        <v>524408</v>
      </c>
      <c r="C4536" s="209" t="s">
        <v>446</v>
      </c>
      <c r="D4536" s="209" t="s">
        <v>494</v>
      </c>
    </row>
    <row r="4537" spans="1:4">
      <c r="A4537" s="209" t="s">
        <v>6968</v>
      </c>
      <c r="B4537" s="209">
        <v>514144</v>
      </c>
      <c r="C4537" s="209" t="s">
        <v>446</v>
      </c>
      <c r="D4537" s="209" t="s">
        <v>461</v>
      </c>
    </row>
    <row r="4538" spans="1:4">
      <c r="A4538" s="209" t="s">
        <v>6969</v>
      </c>
      <c r="B4538" s="209">
        <v>512408</v>
      </c>
      <c r="C4538" s="209" t="s">
        <v>446</v>
      </c>
      <c r="D4538" s="209" t="s">
        <v>461</v>
      </c>
    </row>
    <row r="4539" spans="1:4">
      <c r="A4539" s="209" t="s">
        <v>6970</v>
      </c>
      <c r="B4539" s="209">
        <v>531762</v>
      </c>
      <c r="C4539" s="209" t="s">
        <v>446</v>
      </c>
      <c r="D4539" s="209" t="s">
        <v>484</v>
      </c>
    </row>
    <row r="4540" spans="1:4">
      <c r="A4540" s="209" t="s">
        <v>6971</v>
      </c>
      <c r="B4540" s="209">
        <v>511764</v>
      </c>
      <c r="C4540" s="209" t="s">
        <v>446</v>
      </c>
      <c r="D4540" s="209" t="s">
        <v>463</v>
      </c>
    </row>
    <row r="4541" spans="1:4">
      <c r="A4541" s="209" t="s">
        <v>6972</v>
      </c>
      <c r="B4541" s="209">
        <v>512070</v>
      </c>
      <c r="C4541" s="209" t="s">
        <v>6973</v>
      </c>
      <c r="D4541" s="209" t="s">
        <v>590</v>
      </c>
    </row>
    <row r="4542" spans="1:4">
      <c r="A4542" s="209" t="s">
        <v>6974</v>
      </c>
      <c r="B4542" s="209">
        <v>531390</v>
      </c>
      <c r="C4542" s="209" t="s">
        <v>446</v>
      </c>
      <c r="D4542" s="209" t="s">
        <v>463</v>
      </c>
    </row>
    <row r="4543" spans="1:4">
      <c r="A4543" s="209" t="s">
        <v>6975</v>
      </c>
      <c r="B4543" s="209" t="s">
        <v>446</v>
      </c>
      <c r="C4543" s="209" t="s">
        <v>6976</v>
      </c>
      <c r="D4543" s="209" t="s">
        <v>457</v>
      </c>
    </row>
    <row r="4544" spans="1:4">
      <c r="A4544" s="209" t="s">
        <v>6977</v>
      </c>
      <c r="B4544" s="209">
        <v>526987</v>
      </c>
      <c r="C4544" s="209" t="s">
        <v>6978</v>
      </c>
      <c r="D4544" s="209" t="s">
        <v>468</v>
      </c>
    </row>
    <row r="4545" spans="1:4">
      <c r="A4545" s="209" t="s">
        <v>6979</v>
      </c>
      <c r="B4545" s="209">
        <v>532402</v>
      </c>
      <c r="C4545" s="209" t="s">
        <v>446</v>
      </c>
      <c r="D4545" s="209" t="s">
        <v>539</v>
      </c>
    </row>
    <row r="4546" spans="1:4">
      <c r="A4546" s="209" t="s">
        <v>6980</v>
      </c>
      <c r="B4546" s="209">
        <v>532398</v>
      </c>
      <c r="C4546" s="209" t="s">
        <v>6981</v>
      </c>
      <c r="D4546" s="209" t="s">
        <v>539</v>
      </c>
    </row>
    <row r="4547" spans="1:4">
      <c r="A4547" s="209" t="s">
        <v>6982</v>
      </c>
      <c r="B4547" s="209">
        <v>517146</v>
      </c>
      <c r="C4547" s="209" t="s">
        <v>6983</v>
      </c>
      <c r="D4547" s="209" t="s">
        <v>769</v>
      </c>
    </row>
    <row r="4548" spans="1:4">
      <c r="A4548" s="209" t="s">
        <v>6984</v>
      </c>
      <c r="B4548" s="209">
        <v>511507</v>
      </c>
      <c r="C4548" s="209" t="s">
        <v>446</v>
      </c>
      <c r="D4548" s="209" t="s">
        <v>463</v>
      </c>
    </row>
    <row r="4549" spans="1:4">
      <c r="A4549" s="209" t="s">
        <v>6985</v>
      </c>
      <c r="B4549" s="209" t="s">
        <v>446</v>
      </c>
      <c r="C4549" s="209" t="s">
        <v>6986</v>
      </c>
      <c r="D4549" s="209" t="s">
        <v>457</v>
      </c>
    </row>
    <row r="4550" spans="1:4">
      <c r="A4550" s="209" t="s">
        <v>6987</v>
      </c>
      <c r="B4550" s="209">
        <v>511736</v>
      </c>
      <c r="C4550" s="209" t="s">
        <v>446</v>
      </c>
      <c r="D4550" s="209" t="s">
        <v>468</v>
      </c>
    </row>
    <row r="4551" spans="1:4">
      <c r="A4551" s="209" t="s">
        <v>6988</v>
      </c>
      <c r="B4551" s="209">
        <v>532765</v>
      </c>
      <c r="C4551" s="209" t="s">
        <v>6989</v>
      </c>
      <c r="D4551" s="209" t="s">
        <v>644</v>
      </c>
    </row>
    <row r="4552" spans="1:4">
      <c r="A4552" s="209" t="s">
        <v>6990</v>
      </c>
      <c r="B4552" s="209">
        <v>590101</v>
      </c>
      <c r="C4552" s="209" t="s">
        <v>6991</v>
      </c>
      <c r="D4552" s="209" t="s">
        <v>429</v>
      </c>
    </row>
    <row r="4553" spans="1:4">
      <c r="A4553" s="209" t="s">
        <v>6992</v>
      </c>
      <c r="B4553" s="209">
        <v>500426</v>
      </c>
      <c r="C4553" s="209" t="s">
        <v>446</v>
      </c>
      <c r="D4553" s="209" t="s">
        <v>532</v>
      </c>
    </row>
    <row r="4554" spans="1:4">
      <c r="A4554" s="209" t="s">
        <v>6993</v>
      </c>
      <c r="B4554" s="209">
        <v>513216</v>
      </c>
      <c r="C4554" s="209" t="s">
        <v>6994</v>
      </c>
      <c r="D4554" s="209" t="s">
        <v>478</v>
      </c>
    </row>
    <row r="4555" spans="1:4">
      <c r="A4555" s="209" t="s">
        <v>6995</v>
      </c>
      <c r="B4555" s="209">
        <v>532729</v>
      </c>
      <c r="C4555" s="209" t="s">
        <v>6996</v>
      </c>
      <c r="D4555" s="209" t="s">
        <v>1144</v>
      </c>
    </row>
    <row r="4556" spans="1:4">
      <c r="A4556" s="209" t="s">
        <v>6997</v>
      </c>
      <c r="B4556" s="209">
        <v>500254</v>
      </c>
      <c r="C4556" s="209" t="s">
        <v>6998</v>
      </c>
      <c r="D4556" s="209" t="s">
        <v>478</v>
      </c>
    </row>
    <row r="4557" spans="1:4">
      <c r="A4557" s="209" t="s">
        <v>6999</v>
      </c>
      <c r="B4557" s="209">
        <v>511110</v>
      </c>
      <c r="C4557" s="209" t="s">
        <v>446</v>
      </c>
      <c r="D4557" s="209" t="s">
        <v>429</v>
      </c>
    </row>
    <row r="4558" spans="1:4">
      <c r="A4558" s="209" t="s">
        <v>7000</v>
      </c>
      <c r="B4558" s="209">
        <v>539123</v>
      </c>
      <c r="C4558" s="209" t="s">
        <v>446</v>
      </c>
      <c r="D4558" s="209" t="s">
        <v>466</v>
      </c>
    </row>
    <row r="4559" spans="1:4">
      <c r="A4559" s="209" t="s">
        <v>7001</v>
      </c>
      <c r="B4559" s="209">
        <v>542654</v>
      </c>
      <c r="C4559" s="209" t="s">
        <v>7002</v>
      </c>
      <c r="D4559" s="209" t="s">
        <v>447</v>
      </c>
    </row>
    <row r="4560" spans="1:4">
      <c r="A4560" s="209" t="s">
        <v>7003</v>
      </c>
      <c r="B4560" s="209">
        <v>523888</v>
      </c>
      <c r="C4560" s="209" t="s">
        <v>446</v>
      </c>
      <c r="D4560" s="209" t="s">
        <v>926</v>
      </c>
    </row>
    <row r="4561" spans="1:4">
      <c r="A4561" s="209" t="s">
        <v>7004</v>
      </c>
      <c r="B4561" s="209">
        <v>531266</v>
      </c>
      <c r="C4561" s="209" t="s">
        <v>7005</v>
      </c>
      <c r="D4561" s="209" t="s">
        <v>524</v>
      </c>
    </row>
    <row r="4562" spans="1:4">
      <c r="A4562" s="209" t="s">
        <v>7006</v>
      </c>
      <c r="B4562" s="209">
        <v>532867</v>
      </c>
      <c r="C4562" s="209" t="s">
        <v>7007</v>
      </c>
      <c r="D4562" s="209" t="s">
        <v>615</v>
      </c>
    </row>
    <row r="4563" spans="1:4">
      <c r="A4563" s="209" t="s">
        <v>7008</v>
      </c>
      <c r="B4563" s="209">
        <v>533269</v>
      </c>
      <c r="C4563" s="209" t="s">
        <v>7009</v>
      </c>
      <c r="D4563" s="209" t="s">
        <v>471</v>
      </c>
    </row>
    <row r="4564" spans="1:4">
      <c r="A4564" s="209" t="s">
        <v>7010</v>
      </c>
      <c r="B4564" s="209">
        <v>532320</v>
      </c>
      <c r="C4564" s="209" t="s">
        <v>446</v>
      </c>
      <c r="D4564" s="209" t="s">
        <v>463</v>
      </c>
    </row>
    <row r="4565" spans="1:4">
      <c r="A4565" s="209" t="s">
        <v>7011</v>
      </c>
      <c r="B4565" s="209">
        <v>519152</v>
      </c>
      <c r="C4565" s="209" t="s">
        <v>446</v>
      </c>
      <c r="D4565" s="209" t="s">
        <v>468</v>
      </c>
    </row>
    <row r="4566" spans="1:4">
      <c r="A4566" s="209" t="s">
        <v>7012</v>
      </c>
      <c r="B4566" s="209">
        <v>519156</v>
      </c>
      <c r="C4566" s="209" t="s">
        <v>7013</v>
      </c>
      <c r="D4566" s="209" t="s">
        <v>506</v>
      </c>
    </row>
    <row r="4567" spans="1:4">
      <c r="A4567" s="209" t="s">
        <v>7014</v>
      </c>
      <c r="B4567" s="209" t="s">
        <v>446</v>
      </c>
      <c r="C4567" s="209" t="s">
        <v>7015</v>
      </c>
      <c r="D4567" s="209" t="s">
        <v>457</v>
      </c>
    </row>
    <row r="4568" spans="1:4">
      <c r="A4568" s="209" t="s">
        <v>7016</v>
      </c>
      <c r="B4568" s="209">
        <v>531676</v>
      </c>
      <c r="C4568" s="209" t="s">
        <v>446</v>
      </c>
      <c r="D4568" s="209" t="s">
        <v>506</v>
      </c>
    </row>
    <row r="4569" spans="1:4">
      <c r="A4569" s="209" t="s">
        <v>7017</v>
      </c>
      <c r="B4569" s="209">
        <v>532156</v>
      </c>
      <c r="C4569" s="209" t="s">
        <v>7018</v>
      </c>
      <c r="D4569" s="209" t="s">
        <v>560</v>
      </c>
    </row>
    <row r="4570" spans="1:4">
      <c r="A4570" s="209" t="s">
        <v>7019</v>
      </c>
      <c r="B4570" s="209" t="s">
        <v>446</v>
      </c>
      <c r="C4570" s="209" t="s">
        <v>7020</v>
      </c>
      <c r="D4570" s="209" t="s">
        <v>457</v>
      </c>
    </row>
    <row r="4571" spans="1:4">
      <c r="A4571" s="209" t="s">
        <v>7021</v>
      </c>
      <c r="B4571" s="209">
        <v>511431</v>
      </c>
      <c r="C4571" s="209" t="s">
        <v>7022</v>
      </c>
      <c r="D4571" s="209" t="s">
        <v>447</v>
      </c>
    </row>
    <row r="4572" spans="1:4">
      <c r="A4572" s="209" t="s">
        <v>7023</v>
      </c>
      <c r="B4572" s="209">
        <v>539402</v>
      </c>
      <c r="C4572" s="209" t="s">
        <v>446</v>
      </c>
      <c r="D4572" s="209" t="s">
        <v>644</v>
      </c>
    </row>
    <row r="4573" spans="1:4">
      <c r="A4573" s="209" t="s">
        <v>7024</v>
      </c>
      <c r="B4573" s="209">
        <v>526775</v>
      </c>
      <c r="C4573" s="209" t="s">
        <v>446</v>
      </c>
      <c r="D4573" s="209" t="s">
        <v>592</v>
      </c>
    </row>
    <row r="4574" spans="1:4">
      <c r="A4574" s="209" t="s">
        <v>7025</v>
      </c>
      <c r="B4574" s="209">
        <v>540145</v>
      </c>
      <c r="C4574" s="209" t="s">
        <v>446</v>
      </c>
      <c r="D4574" s="209" t="s">
        <v>484</v>
      </c>
    </row>
    <row r="4575" spans="1:4">
      <c r="A4575" s="209" t="s">
        <v>7026</v>
      </c>
      <c r="B4575" s="209">
        <v>530403</v>
      </c>
      <c r="C4575" s="209" t="s">
        <v>446</v>
      </c>
      <c r="D4575" s="209" t="s">
        <v>641</v>
      </c>
    </row>
    <row r="4576" spans="1:4">
      <c r="A4576" s="209" t="s">
        <v>7027</v>
      </c>
      <c r="B4576" s="209">
        <v>513397</v>
      </c>
      <c r="C4576" s="209" t="s">
        <v>446</v>
      </c>
      <c r="D4576" s="209" t="s">
        <v>769</v>
      </c>
    </row>
    <row r="4577" spans="1:4">
      <c r="A4577" s="209" t="s">
        <v>7028</v>
      </c>
      <c r="B4577" s="209">
        <v>539543</v>
      </c>
      <c r="C4577" s="209" t="s">
        <v>446</v>
      </c>
      <c r="D4577" s="209" t="s">
        <v>466</v>
      </c>
    </row>
    <row r="4578" spans="1:4">
      <c r="A4578" s="209" t="s">
        <v>7029</v>
      </c>
      <c r="B4578" s="209">
        <v>530459</v>
      </c>
      <c r="C4578" s="209" t="s">
        <v>446</v>
      </c>
      <c r="D4578" s="209" t="s">
        <v>461</v>
      </c>
    </row>
    <row r="4579" spans="1:4">
      <c r="A4579" s="209" t="s">
        <v>7030</v>
      </c>
      <c r="B4579" s="209">
        <v>512175</v>
      </c>
      <c r="C4579" s="209" t="s">
        <v>446</v>
      </c>
      <c r="D4579" s="209" t="s">
        <v>432</v>
      </c>
    </row>
    <row r="4580" spans="1:4">
      <c r="A4580" s="209" t="s">
        <v>7031</v>
      </c>
      <c r="B4580" s="209">
        <v>530369</v>
      </c>
      <c r="C4580" s="209" t="s">
        <v>446</v>
      </c>
      <c r="D4580" s="209" t="s">
        <v>926</v>
      </c>
    </row>
    <row r="4581" spans="1:4">
      <c r="A4581" s="209" t="s">
        <v>7032</v>
      </c>
      <c r="B4581" s="209">
        <v>532090</v>
      </c>
      <c r="C4581" s="209" t="s">
        <v>446</v>
      </c>
      <c r="D4581" s="209" t="s">
        <v>461</v>
      </c>
    </row>
    <row r="4582" spans="1:4">
      <c r="A4582" s="209" t="s">
        <v>7033</v>
      </c>
      <c r="B4582" s="209">
        <v>538918</v>
      </c>
      <c r="C4582" s="209" t="s">
        <v>446</v>
      </c>
      <c r="D4582" s="209" t="s">
        <v>463</v>
      </c>
    </row>
    <row r="4583" spans="1:4">
      <c r="A4583" s="209" t="s">
        <v>7034</v>
      </c>
      <c r="B4583" s="209">
        <v>540729</v>
      </c>
      <c r="C4583" s="209" t="s">
        <v>446</v>
      </c>
      <c r="D4583" s="209" t="s">
        <v>484</v>
      </c>
    </row>
    <row r="4584" spans="1:4">
      <c r="A4584" s="209" t="s">
        <v>7035</v>
      </c>
      <c r="B4584" s="209">
        <v>539761</v>
      </c>
      <c r="C4584" s="209" t="s">
        <v>446</v>
      </c>
      <c r="D4584" s="209" t="s">
        <v>551</v>
      </c>
    </row>
    <row r="4585" spans="1:4">
      <c r="A4585" s="209" t="s">
        <v>7036</v>
      </c>
      <c r="B4585" s="209">
        <v>502589</v>
      </c>
      <c r="C4585" s="209" t="s">
        <v>446</v>
      </c>
      <c r="D4585" s="209" t="s">
        <v>440</v>
      </c>
    </row>
    <row r="4586" spans="1:4">
      <c r="A4586" s="209" t="s">
        <v>7037</v>
      </c>
      <c r="B4586" s="209">
        <v>524796</v>
      </c>
      <c r="C4586" s="209" t="s">
        <v>446</v>
      </c>
      <c r="D4586" s="209" t="s">
        <v>484</v>
      </c>
    </row>
    <row r="4587" spans="1:4">
      <c r="A4587" s="209" t="s">
        <v>7038</v>
      </c>
      <c r="B4587" s="209" t="s">
        <v>446</v>
      </c>
      <c r="C4587" s="209" t="s">
        <v>7039</v>
      </c>
      <c r="D4587" s="209" t="s">
        <v>537</v>
      </c>
    </row>
    <row r="4588" spans="1:4">
      <c r="A4588" s="209" t="s">
        <v>7040</v>
      </c>
      <c r="B4588" s="209">
        <v>531444</v>
      </c>
      <c r="C4588" s="209" t="s">
        <v>446</v>
      </c>
      <c r="D4588" s="209" t="s">
        <v>459</v>
      </c>
    </row>
    <row r="4589" spans="1:4">
      <c r="A4589" s="209" t="s">
        <v>7041</v>
      </c>
      <c r="B4589" s="209">
        <v>500439</v>
      </c>
      <c r="C4589" s="209" t="s">
        <v>7042</v>
      </c>
      <c r="D4589" s="209" t="s">
        <v>463</v>
      </c>
    </row>
    <row r="4590" spans="1:4">
      <c r="A4590" s="209" t="s">
        <v>7043</v>
      </c>
      <c r="B4590" s="209">
        <v>513534</v>
      </c>
      <c r="C4590" s="209" t="s">
        <v>446</v>
      </c>
      <c r="D4590" s="209" t="s">
        <v>478</v>
      </c>
    </row>
    <row r="4591" spans="1:4">
      <c r="A4591" s="209" t="s">
        <v>7044</v>
      </c>
      <c r="B4591" s="209">
        <v>514175</v>
      </c>
      <c r="C4591" s="209" t="s">
        <v>7045</v>
      </c>
      <c r="D4591" s="209" t="s">
        <v>461</v>
      </c>
    </row>
    <row r="4592" spans="1:4">
      <c r="A4592" s="209" t="s">
        <v>7046</v>
      </c>
      <c r="B4592" s="209">
        <v>534392</v>
      </c>
      <c r="C4592" s="209" t="s">
        <v>7047</v>
      </c>
      <c r="D4592" s="209" t="s">
        <v>769</v>
      </c>
    </row>
    <row r="4593" spans="1:4">
      <c r="A4593" s="209" t="s">
        <v>7048</v>
      </c>
      <c r="B4593" s="209">
        <v>502986</v>
      </c>
      <c r="C4593" s="209" t="s">
        <v>7049</v>
      </c>
      <c r="D4593" s="209" t="s">
        <v>461</v>
      </c>
    </row>
    <row r="4594" spans="1:4">
      <c r="A4594" s="209" t="s">
        <v>7050</v>
      </c>
      <c r="B4594" s="209">
        <v>541578</v>
      </c>
      <c r="C4594" s="209" t="s">
        <v>7051</v>
      </c>
      <c r="D4594" s="209" t="s">
        <v>801</v>
      </c>
    </row>
    <row r="4595" spans="1:4">
      <c r="A4595" s="209" t="s">
        <v>7052</v>
      </c>
      <c r="B4595" s="209">
        <v>540180</v>
      </c>
      <c r="C4595" s="209" t="s">
        <v>7053</v>
      </c>
      <c r="D4595" s="209" t="s">
        <v>641</v>
      </c>
    </row>
    <row r="4596" spans="1:4">
      <c r="A4596" s="209" t="s">
        <v>7054</v>
      </c>
      <c r="B4596" s="209">
        <v>512511</v>
      </c>
      <c r="C4596" s="209" t="s">
        <v>446</v>
      </c>
      <c r="D4596" s="209" t="s">
        <v>867</v>
      </c>
    </row>
    <row r="4597" spans="1:4">
      <c r="A4597" s="209" t="s">
        <v>7055</v>
      </c>
      <c r="B4597" s="209">
        <v>531574</v>
      </c>
      <c r="C4597" s="209" t="s">
        <v>446</v>
      </c>
      <c r="D4597" s="209" t="s">
        <v>532</v>
      </c>
    </row>
    <row r="4598" spans="1:4">
      <c r="A4598" s="209" t="s">
        <v>7056</v>
      </c>
      <c r="B4598" s="209" t="s">
        <v>446</v>
      </c>
      <c r="C4598" s="209" t="s">
        <v>7057</v>
      </c>
      <c r="D4598" s="209" t="s">
        <v>457</v>
      </c>
    </row>
    <row r="4599" spans="1:4">
      <c r="A4599" s="209" t="s">
        <v>7058</v>
      </c>
      <c r="B4599" s="209">
        <v>533156</v>
      </c>
      <c r="C4599" s="209" t="s">
        <v>7059</v>
      </c>
      <c r="D4599" s="209" t="s">
        <v>532</v>
      </c>
    </row>
    <row r="4600" spans="1:4">
      <c r="A4600" s="209" t="s">
        <v>7060</v>
      </c>
      <c r="B4600" s="209">
        <v>538634</v>
      </c>
      <c r="C4600" s="209" t="s">
        <v>446</v>
      </c>
      <c r="D4600" s="209" t="s">
        <v>484</v>
      </c>
    </row>
    <row r="4601" spans="1:4">
      <c r="A4601" s="209" t="s">
        <v>7061</v>
      </c>
      <c r="B4601" s="209">
        <v>533576</v>
      </c>
      <c r="C4601" s="209" t="s">
        <v>7062</v>
      </c>
      <c r="D4601" s="209" t="s">
        <v>478</v>
      </c>
    </row>
    <row r="4602" spans="1:4">
      <c r="A4602" s="209" t="s">
        <v>7063</v>
      </c>
      <c r="B4602" s="209">
        <v>531650</v>
      </c>
      <c r="C4602" s="209" t="s">
        <v>446</v>
      </c>
      <c r="D4602" s="209" t="s">
        <v>867</v>
      </c>
    </row>
    <row r="4603" spans="1:4">
      <c r="A4603" s="209" t="s">
        <v>7064</v>
      </c>
      <c r="B4603" s="209">
        <v>513005</v>
      </c>
      <c r="C4603" s="209" t="s">
        <v>446</v>
      </c>
      <c r="D4603" s="209" t="s">
        <v>478</v>
      </c>
    </row>
    <row r="4604" spans="1:4">
      <c r="A4604" s="209" t="s">
        <v>7065</v>
      </c>
      <c r="B4604" s="209">
        <v>511493</v>
      </c>
      <c r="C4604" s="209" t="s">
        <v>446</v>
      </c>
      <c r="D4604" s="209" t="s">
        <v>463</v>
      </c>
    </row>
    <row r="4605" spans="1:4">
      <c r="A4605" s="209" t="s">
        <v>7066</v>
      </c>
      <c r="B4605" s="209">
        <v>536672</v>
      </c>
      <c r="C4605" s="209" t="s">
        <v>446</v>
      </c>
      <c r="D4605" s="209" t="s">
        <v>2072</v>
      </c>
    </row>
    <row r="4606" spans="1:4">
      <c r="A4606" s="209" t="s">
        <v>7067</v>
      </c>
      <c r="B4606" s="209">
        <v>500295</v>
      </c>
      <c r="C4606" s="209" t="s">
        <v>7068</v>
      </c>
      <c r="D4606" s="209" t="s">
        <v>2960</v>
      </c>
    </row>
    <row r="4607" spans="1:4">
      <c r="A4607" s="209" t="s">
        <v>7069</v>
      </c>
      <c r="B4607" s="209">
        <v>533056</v>
      </c>
      <c r="C4607" s="209" t="s">
        <v>446</v>
      </c>
      <c r="D4607" s="209" t="s">
        <v>452</v>
      </c>
    </row>
    <row r="4608" spans="1:4">
      <c r="A4608" s="209" t="s">
        <v>7070</v>
      </c>
      <c r="B4608" s="209">
        <v>522267</v>
      </c>
      <c r="C4608" s="209" t="s">
        <v>446</v>
      </c>
      <c r="D4608" s="209" t="s">
        <v>454</v>
      </c>
    </row>
    <row r="4609" spans="1:4">
      <c r="A4609" s="209" t="s">
        <v>7071</v>
      </c>
      <c r="B4609" s="209">
        <v>503657</v>
      </c>
      <c r="C4609" s="209" t="s">
        <v>446</v>
      </c>
      <c r="D4609" s="209" t="s">
        <v>585</v>
      </c>
    </row>
    <row r="4610" spans="1:4">
      <c r="A4610" s="209" t="s">
        <v>7072</v>
      </c>
      <c r="B4610" s="209">
        <v>542046</v>
      </c>
      <c r="C4610" s="209" t="s">
        <v>446</v>
      </c>
      <c r="D4610" s="209" t="s">
        <v>532</v>
      </c>
    </row>
    <row r="4611" spans="1:4">
      <c r="A4611" s="209" t="s">
        <v>7073</v>
      </c>
      <c r="B4611" s="209">
        <v>540252</v>
      </c>
      <c r="C4611" s="209" t="s">
        <v>446</v>
      </c>
      <c r="D4611" s="209" t="s">
        <v>560</v>
      </c>
    </row>
    <row r="4612" spans="1:4">
      <c r="A4612" s="209" t="s">
        <v>7074</v>
      </c>
      <c r="B4612" s="209">
        <v>511523</v>
      </c>
      <c r="C4612" s="209" t="s">
        <v>446</v>
      </c>
      <c r="D4612" s="209" t="s">
        <v>484</v>
      </c>
    </row>
    <row r="4613" spans="1:4">
      <c r="A4613" s="209" t="s">
        <v>7075</v>
      </c>
      <c r="B4613" s="209">
        <v>539132</v>
      </c>
      <c r="C4613" s="209" t="s">
        <v>446</v>
      </c>
      <c r="D4613" s="209" t="s">
        <v>695</v>
      </c>
    </row>
    <row r="4614" spans="1:4">
      <c r="A4614" s="209" t="s">
        <v>7076</v>
      </c>
      <c r="B4614" s="209">
        <v>526755</v>
      </c>
      <c r="C4614" s="209" t="s">
        <v>446</v>
      </c>
      <c r="D4614" s="209" t="s">
        <v>647</v>
      </c>
    </row>
    <row r="4615" spans="1:4">
      <c r="A4615" s="209" t="s">
        <v>7077</v>
      </c>
      <c r="B4615" s="209">
        <v>505232</v>
      </c>
      <c r="C4615" s="209" t="s">
        <v>446</v>
      </c>
      <c r="D4615" s="209" t="s">
        <v>801</v>
      </c>
    </row>
    <row r="4616" spans="1:4">
      <c r="A4616" s="209" t="s">
        <v>7078</v>
      </c>
      <c r="B4616" s="209">
        <v>523261</v>
      </c>
      <c r="C4616" s="209" t="s">
        <v>7079</v>
      </c>
      <c r="D4616" s="209" t="s">
        <v>506</v>
      </c>
    </row>
    <row r="4617" spans="1:4">
      <c r="A4617" s="209" t="s">
        <v>7080</v>
      </c>
      <c r="B4617" s="209">
        <v>523261</v>
      </c>
      <c r="C4617" s="209" t="s">
        <v>7079</v>
      </c>
      <c r="D4617" s="209" t="s">
        <v>506</v>
      </c>
    </row>
    <row r="4618" spans="1:4">
      <c r="A4618" s="209" t="s">
        <v>7081</v>
      </c>
      <c r="B4618" s="209">
        <v>524038</v>
      </c>
      <c r="C4618" s="209" t="s">
        <v>446</v>
      </c>
      <c r="D4618" s="209" t="s">
        <v>494</v>
      </c>
    </row>
    <row r="4619" spans="1:4">
      <c r="A4619" s="209" t="s">
        <v>7082</v>
      </c>
      <c r="B4619" s="209">
        <v>512060</v>
      </c>
      <c r="C4619" s="209" t="s">
        <v>7083</v>
      </c>
      <c r="D4619" s="209" t="s">
        <v>867</v>
      </c>
    </row>
    <row r="4620" spans="1:4">
      <c r="A4620" s="209" t="s">
        <v>7084</v>
      </c>
      <c r="B4620" s="209">
        <v>516098</v>
      </c>
      <c r="C4620" s="209" t="s">
        <v>446</v>
      </c>
      <c r="D4620" s="209" t="s">
        <v>461</v>
      </c>
    </row>
    <row r="4621" spans="1:4">
      <c r="A4621" s="209" t="s">
        <v>7085</v>
      </c>
      <c r="B4621" s="209">
        <v>526953</v>
      </c>
      <c r="C4621" s="209" t="s">
        <v>7086</v>
      </c>
      <c r="D4621" s="209" t="s">
        <v>484</v>
      </c>
    </row>
    <row r="4622" spans="1:4">
      <c r="A4622" s="209" t="s">
        <v>7087</v>
      </c>
      <c r="B4622" s="209" t="s">
        <v>446</v>
      </c>
      <c r="C4622" s="209" t="s">
        <v>7088</v>
      </c>
      <c r="D4622" s="209" t="s">
        <v>457</v>
      </c>
    </row>
    <row r="4623" spans="1:4">
      <c r="A4623" s="209" t="s">
        <v>7089</v>
      </c>
      <c r="B4623" s="209">
        <v>512229</v>
      </c>
      <c r="C4623" s="209" t="s">
        <v>446</v>
      </c>
      <c r="D4623" s="209" t="s">
        <v>468</v>
      </c>
    </row>
    <row r="4624" spans="1:4">
      <c r="A4624" s="209" t="s">
        <v>7090</v>
      </c>
      <c r="B4624" s="209">
        <v>512229</v>
      </c>
      <c r="C4624" s="209" t="s">
        <v>446</v>
      </c>
      <c r="D4624" s="209" t="s">
        <v>468</v>
      </c>
    </row>
    <row r="4625" spans="1:4">
      <c r="A4625" s="209" t="s">
        <v>7091</v>
      </c>
      <c r="B4625" s="209">
        <v>531695</v>
      </c>
      <c r="C4625" s="209" t="s">
        <v>446</v>
      </c>
      <c r="D4625" s="209" t="s">
        <v>449</v>
      </c>
    </row>
    <row r="4626" spans="1:4">
      <c r="A4626" s="209" t="s">
        <v>7092</v>
      </c>
      <c r="B4626" s="209">
        <v>531950</v>
      </c>
      <c r="C4626" s="209" t="s">
        <v>446</v>
      </c>
      <c r="D4626" s="209" t="s">
        <v>429</v>
      </c>
    </row>
    <row r="4627" spans="1:4">
      <c r="A4627" s="209" t="s">
        <v>7093</v>
      </c>
      <c r="B4627" s="209">
        <v>515099</v>
      </c>
      <c r="C4627" s="209" t="s">
        <v>446</v>
      </c>
      <c r="D4627" s="209" t="s">
        <v>974</v>
      </c>
    </row>
    <row r="4628" spans="1:4">
      <c r="A4628" s="209" t="s">
        <v>7094</v>
      </c>
      <c r="B4628" s="209" t="s">
        <v>446</v>
      </c>
      <c r="C4628" s="209" t="s">
        <v>7095</v>
      </c>
      <c r="D4628" s="209" t="s">
        <v>457</v>
      </c>
    </row>
    <row r="4629" spans="1:4">
      <c r="A4629" s="209" t="s">
        <v>7096</v>
      </c>
      <c r="B4629" s="209">
        <v>520113</v>
      </c>
      <c r="C4629" s="209" t="s">
        <v>7097</v>
      </c>
      <c r="D4629" s="209" t="s">
        <v>631</v>
      </c>
    </row>
    <row r="4630" spans="1:4">
      <c r="A4630" s="209" t="s">
        <v>7098</v>
      </c>
      <c r="B4630" s="209">
        <v>520113</v>
      </c>
      <c r="C4630" s="209" t="s">
        <v>7097</v>
      </c>
      <c r="D4630" s="209" t="s">
        <v>631</v>
      </c>
    </row>
    <row r="4631" spans="1:4">
      <c r="A4631" s="209" t="s">
        <v>7099</v>
      </c>
      <c r="B4631" s="209">
        <v>539331</v>
      </c>
      <c r="C4631" s="209" t="s">
        <v>7100</v>
      </c>
      <c r="D4631" s="209" t="s">
        <v>744</v>
      </c>
    </row>
    <row r="4632" spans="1:4">
      <c r="A4632" s="209" t="s">
        <v>7101</v>
      </c>
      <c r="B4632" s="209">
        <v>532953</v>
      </c>
      <c r="C4632" s="209" t="s">
        <v>7102</v>
      </c>
      <c r="D4632" s="209" t="s">
        <v>744</v>
      </c>
    </row>
    <row r="4633" spans="1:4">
      <c r="A4633" s="209" t="s">
        <v>7103</v>
      </c>
      <c r="B4633" s="209">
        <v>537524</v>
      </c>
      <c r="C4633" s="209" t="s">
        <v>446</v>
      </c>
      <c r="D4633" s="209" t="s">
        <v>1491</v>
      </c>
    </row>
    <row r="4634" spans="1:4">
      <c r="A4634" s="209" t="s">
        <v>7104</v>
      </c>
      <c r="B4634" s="209">
        <v>538732</v>
      </c>
      <c r="C4634" s="209" t="s">
        <v>446</v>
      </c>
      <c r="D4634" s="209" t="s">
        <v>463</v>
      </c>
    </row>
    <row r="4635" spans="1:4">
      <c r="A4635" s="209" t="s">
        <v>7105</v>
      </c>
      <c r="B4635" s="209">
        <v>523796</v>
      </c>
      <c r="C4635" s="209" t="s">
        <v>7106</v>
      </c>
      <c r="D4635" s="209" t="s">
        <v>647</v>
      </c>
    </row>
    <row r="4636" spans="1:4">
      <c r="A4636" s="209" t="s">
        <v>7107</v>
      </c>
      <c r="B4636" s="209">
        <v>503349</v>
      </c>
      <c r="C4636" s="209" t="s">
        <v>446</v>
      </c>
      <c r="D4636" s="209" t="s">
        <v>461</v>
      </c>
    </row>
    <row r="4637" spans="1:4">
      <c r="A4637" s="209" t="s">
        <v>7108</v>
      </c>
      <c r="B4637" s="209">
        <v>531234</v>
      </c>
      <c r="C4637" s="209" t="s">
        <v>446</v>
      </c>
      <c r="D4637" s="209" t="s">
        <v>440</v>
      </c>
    </row>
    <row r="4638" spans="1:4">
      <c r="A4638" s="209" t="s">
        <v>7109</v>
      </c>
      <c r="B4638" s="209">
        <v>531234</v>
      </c>
      <c r="C4638" s="209" t="s">
        <v>446</v>
      </c>
      <c r="D4638" s="209" t="s">
        <v>440</v>
      </c>
    </row>
    <row r="4639" spans="1:4">
      <c r="A4639" s="209" t="s">
        <v>7110</v>
      </c>
      <c r="B4639" s="209">
        <v>511389</v>
      </c>
      <c r="C4639" s="209" t="s">
        <v>7111</v>
      </c>
      <c r="D4639" s="209" t="s">
        <v>815</v>
      </c>
    </row>
    <row r="4640" spans="1:4">
      <c r="A4640" s="209" t="s">
        <v>7112</v>
      </c>
      <c r="B4640" s="209">
        <v>531717</v>
      </c>
      <c r="C4640" s="209" t="s">
        <v>7113</v>
      </c>
      <c r="D4640" s="209" t="s">
        <v>606</v>
      </c>
    </row>
    <row r="4641" spans="1:4">
      <c r="A4641" s="209" t="s">
        <v>7114</v>
      </c>
      <c r="B4641" s="209">
        <v>539659</v>
      </c>
      <c r="C4641" s="209" t="s">
        <v>446</v>
      </c>
      <c r="D4641" s="209" t="s">
        <v>935</v>
      </c>
    </row>
    <row r="4642" spans="1:4">
      <c r="A4642" s="209" t="s">
        <v>7115</v>
      </c>
      <c r="B4642" s="209">
        <v>523724</v>
      </c>
      <c r="C4642" s="209" t="s">
        <v>7116</v>
      </c>
      <c r="D4642" s="209" t="s">
        <v>532</v>
      </c>
    </row>
    <row r="4643" spans="1:4">
      <c r="A4643" s="209" t="s">
        <v>7117</v>
      </c>
      <c r="B4643" s="209">
        <v>531069</v>
      </c>
      <c r="C4643" s="209" t="s">
        <v>446</v>
      </c>
      <c r="D4643" s="209" t="s">
        <v>695</v>
      </c>
    </row>
    <row r="4644" spans="1:4">
      <c r="A4644" s="209" t="s">
        <v>7118</v>
      </c>
      <c r="B4644" s="209">
        <v>530151</v>
      </c>
      <c r="C4644" s="209" t="s">
        <v>446</v>
      </c>
      <c r="D4644" s="209" t="s">
        <v>468</v>
      </c>
    </row>
    <row r="4645" spans="1:4">
      <c r="A4645" s="209" t="s">
        <v>7119</v>
      </c>
      <c r="B4645" s="209">
        <v>532401</v>
      </c>
      <c r="C4645" s="209" t="s">
        <v>7120</v>
      </c>
      <c r="D4645" s="209" t="s">
        <v>764</v>
      </c>
    </row>
    <row r="4646" spans="1:4">
      <c r="A4646" s="209" t="s">
        <v>7121</v>
      </c>
      <c r="B4646" s="209">
        <v>537820</v>
      </c>
      <c r="C4646" s="209" t="s">
        <v>7122</v>
      </c>
      <c r="D4646" s="209" t="s">
        <v>463</v>
      </c>
    </row>
    <row r="4647" spans="1:4">
      <c r="A4647" s="209" t="s">
        <v>7123</v>
      </c>
      <c r="B4647" s="209">
        <v>531334</v>
      </c>
      <c r="C4647" s="209" t="s">
        <v>446</v>
      </c>
      <c r="D4647" s="209" t="s">
        <v>867</v>
      </c>
    </row>
    <row r="4648" spans="1:4">
      <c r="A4648" s="209" t="s">
        <v>7124</v>
      </c>
      <c r="B4648" s="209">
        <v>530961</v>
      </c>
      <c r="C4648" s="209" t="s">
        <v>7125</v>
      </c>
      <c r="D4648" s="209" t="s">
        <v>606</v>
      </c>
    </row>
    <row r="4649" spans="1:4">
      <c r="A4649" s="209" t="s">
        <v>7126</v>
      </c>
      <c r="B4649" s="209">
        <v>542655</v>
      </c>
      <c r="C4649" s="209" t="s">
        <v>7127</v>
      </c>
      <c r="D4649" s="209" t="s">
        <v>812</v>
      </c>
    </row>
    <row r="4650" spans="1:4">
      <c r="A4650" s="209" t="s">
        <v>7128</v>
      </c>
      <c r="B4650" s="209">
        <v>531518</v>
      </c>
      <c r="C4650" s="209" t="s">
        <v>446</v>
      </c>
      <c r="D4650" s="209" t="s">
        <v>644</v>
      </c>
    </row>
    <row r="4651" spans="1:4">
      <c r="A4651" s="209" t="s">
        <v>7129</v>
      </c>
      <c r="B4651" s="209">
        <v>519307</v>
      </c>
      <c r="C4651" s="209" t="s">
        <v>446</v>
      </c>
      <c r="D4651" s="209" t="s">
        <v>606</v>
      </c>
    </row>
    <row r="4652" spans="1:4">
      <c r="A4652" s="209" t="s">
        <v>7130</v>
      </c>
      <c r="B4652" s="209">
        <v>530477</v>
      </c>
      <c r="C4652" s="209" t="s">
        <v>446</v>
      </c>
      <c r="D4652" s="209" t="s">
        <v>484</v>
      </c>
    </row>
    <row r="4653" spans="1:4">
      <c r="A4653" s="209" t="s">
        <v>7131</v>
      </c>
      <c r="B4653" s="209">
        <v>530477</v>
      </c>
      <c r="C4653" s="209" t="s">
        <v>446</v>
      </c>
      <c r="D4653" s="209" t="s">
        <v>484</v>
      </c>
    </row>
    <row r="4654" spans="1:4">
      <c r="A4654" s="209" t="s">
        <v>7132</v>
      </c>
      <c r="B4654" s="209">
        <v>506196</v>
      </c>
      <c r="C4654" s="209" t="s">
        <v>446</v>
      </c>
      <c r="D4654" s="209" t="s">
        <v>468</v>
      </c>
    </row>
    <row r="4655" spans="1:4">
      <c r="A4655" s="209" t="s">
        <v>7133</v>
      </c>
      <c r="B4655" s="209">
        <v>519373</v>
      </c>
      <c r="C4655" s="209" t="s">
        <v>7134</v>
      </c>
      <c r="D4655" s="209" t="s">
        <v>695</v>
      </c>
    </row>
    <row r="4656" spans="1:4">
      <c r="A4656" s="209" t="s">
        <v>7135</v>
      </c>
      <c r="B4656" s="209">
        <v>524394</v>
      </c>
      <c r="C4656" s="209" t="s">
        <v>7136</v>
      </c>
      <c r="D4656" s="209" t="s">
        <v>635</v>
      </c>
    </row>
    <row r="4657" spans="1:4">
      <c r="A4657" s="209" t="s">
        <v>7137</v>
      </c>
      <c r="B4657" s="209">
        <v>504380</v>
      </c>
      <c r="C4657" s="209" t="s">
        <v>446</v>
      </c>
      <c r="D4657" s="209" t="s">
        <v>468</v>
      </c>
    </row>
    <row r="4658" spans="1:4">
      <c r="A4658" s="209" t="s">
        <v>7138</v>
      </c>
      <c r="B4658" s="209">
        <v>524200</v>
      </c>
      <c r="C4658" s="209" t="s">
        <v>7139</v>
      </c>
      <c r="D4658" s="209" t="s">
        <v>494</v>
      </c>
    </row>
    <row r="4659" spans="1:4">
      <c r="A4659" s="209" t="s">
        <v>7140</v>
      </c>
      <c r="B4659" s="209">
        <v>534639</v>
      </c>
      <c r="C4659" s="209" t="s">
        <v>446</v>
      </c>
      <c r="D4659" s="209" t="s">
        <v>641</v>
      </c>
    </row>
    <row r="4660" spans="1:4">
      <c r="A4660" s="209" t="s">
        <v>7141</v>
      </c>
      <c r="B4660" s="209">
        <v>517015</v>
      </c>
      <c r="C4660" s="209" t="s">
        <v>7142</v>
      </c>
      <c r="D4660" s="209" t="s">
        <v>716</v>
      </c>
    </row>
    <row r="4661" spans="1:4">
      <c r="A4661" s="209" t="s">
        <v>7143</v>
      </c>
      <c r="B4661" s="209" t="s">
        <v>446</v>
      </c>
      <c r="C4661" s="209" t="s">
        <v>7144</v>
      </c>
      <c r="D4661" s="209" t="s">
        <v>457</v>
      </c>
    </row>
    <row r="4662" spans="1:4">
      <c r="A4662" s="209" t="s">
        <v>7145</v>
      </c>
      <c r="B4662" s="209">
        <v>531051</v>
      </c>
      <c r="C4662" s="209" t="s">
        <v>446</v>
      </c>
      <c r="D4662" s="209" t="s">
        <v>463</v>
      </c>
    </row>
    <row r="4663" spans="1:4">
      <c r="A4663" s="209" t="s">
        <v>7146</v>
      </c>
      <c r="B4663" s="209">
        <v>524129</v>
      </c>
      <c r="C4663" s="209" t="s">
        <v>7147</v>
      </c>
      <c r="D4663" s="209" t="s">
        <v>823</v>
      </c>
    </row>
    <row r="4664" spans="1:4">
      <c r="A4664" s="209" t="s">
        <v>7148</v>
      </c>
      <c r="B4664" s="209">
        <v>524129</v>
      </c>
      <c r="C4664" s="209" t="s">
        <v>7149</v>
      </c>
      <c r="D4664" s="209" t="s">
        <v>823</v>
      </c>
    </row>
    <row r="4665" spans="1:4">
      <c r="A4665" s="209" t="s">
        <v>7150</v>
      </c>
      <c r="B4665" s="209">
        <v>530401</v>
      </c>
      <c r="C4665" s="209" t="s">
        <v>446</v>
      </c>
      <c r="D4665" s="209" t="s">
        <v>494</v>
      </c>
    </row>
    <row r="4666" spans="1:4">
      <c r="A4666" s="209" t="s">
        <v>7151</v>
      </c>
      <c r="B4666" s="209">
        <v>532613</v>
      </c>
      <c r="C4666" s="209" t="s">
        <v>7152</v>
      </c>
      <c r="D4666" s="209" t="s">
        <v>468</v>
      </c>
    </row>
    <row r="4667" spans="1:4">
      <c r="A4667" s="209" t="s">
        <v>7153</v>
      </c>
      <c r="B4667" s="209">
        <v>507880</v>
      </c>
      <c r="C4667" s="209" t="s">
        <v>7154</v>
      </c>
      <c r="D4667" s="209" t="s">
        <v>560</v>
      </c>
    </row>
    <row r="4668" spans="1:4">
      <c r="A4668" s="209" t="s">
        <v>7155</v>
      </c>
      <c r="B4668" s="209">
        <v>514302</v>
      </c>
      <c r="C4668" s="209" t="s">
        <v>446</v>
      </c>
      <c r="D4668" s="209" t="s">
        <v>461</v>
      </c>
    </row>
    <row r="4669" spans="1:4">
      <c r="A4669" s="209" t="s">
        <v>7156</v>
      </c>
      <c r="B4669" s="209">
        <v>511726</v>
      </c>
      <c r="C4669" s="209" t="s">
        <v>7157</v>
      </c>
      <c r="D4669" s="209" t="s">
        <v>532</v>
      </c>
    </row>
    <row r="4670" spans="1:4">
      <c r="A4670" s="209" t="s">
        <v>7158</v>
      </c>
      <c r="B4670" s="209">
        <v>530627</v>
      </c>
      <c r="C4670" s="209" t="s">
        <v>446</v>
      </c>
      <c r="D4670" s="209" t="s">
        <v>606</v>
      </c>
    </row>
    <row r="4671" spans="1:4">
      <c r="A4671" s="209" t="s">
        <v>7159</v>
      </c>
      <c r="B4671" s="209">
        <v>519457</v>
      </c>
      <c r="C4671" s="209" t="s">
        <v>446</v>
      </c>
      <c r="D4671" s="209" t="s">
        <v>506</v>
      </c>
    </row>
    <row r="4672" spans="1:4">
      <c r="A4672" s="209" t="s">
        <v>7160</v>
      </c>
      <c r="B4672" s="209">
        <v>530521</v>
      </c>
      <c r="C4672" s="209" t="s">
        <v>446</v>
      </c>
      <c r="D4672" s="209" t="s">
        <v>560</v>
      </c>
    </row>
    <row r="4673" spans="1:4">
      <c r="A4673" s="209" t="s">
        <v>7161</v>
      </c>
      <c r="B4673" s="209">
        <v>539167</v>
      </c>
      <c r="C4673" s="209" t="s">
        <v>446</v>
      </c>
      <c r="D4673" s="209" t="s">
        <v>463</v>
      </c>
    </row>
    <row r="4674" spans="1:4">
      <c r="A4674" s="209" t="s">
        <v>7162</v>
      </c>
      <c r="B4674" s="209">
        <v>532354</v>
      </c>
      <c r="C4674" s="209" t="s">
        <v>446</v>
      </c>
      <c r="D4674" s="209" t="s">
        <v>539</v>
      </c>
    </row>
    <row r="4675" spans="1:4">
      <c r="A4675" s="209" t="s">
        <v>7163</v>
      </c>
      <c r="B4675" s="209">
        <v>532372</v>
      </c>
      <c r="C4675" s="209" t="s">
        <v>446</v>
      </c>
      <c r="D4675" s="209" t="s">
        <v>539</v>
      </c>
    </row>
    <row r="4676" spans="1:4">
      <c r="A4676" s="209" t="s">
        <v>7164</v>
      </c>
      <c r="B4676" s="209">
        <v>534741</v>
      </c>
      <c r="C4676" s="209" t="s">
        <v>446</v>
      </c>
      <c r="D4676" s="209" t="s">
        <v>551</v>
      </c>
    </row>
    <row r="4677" spans="1:4">
      <c r="A4677" s="209" t="s">
        <v>7165</v>
      </c>
      <c r="B4677" s="209">
        <v>531126</v>
      </c>
      <c r="C4677" s="209" t="s">
        <v>446</v>
      </c>
      <c r="D4677" s="209" t="s">
        <v>539</v>
      </c>
    </row>
    <row r="4678" spans="1:4">
      <c r="A4678" s="209" t="s">
        <v>7166</v>
      </c>
      <c r="B4678" s="209">
        <v>532721</v>
      </c>
      <c r="C4678" s="209" t="s">
        <v>7167</v>
      </c>
      <c r="D4678" s="209" t="s">
        <v>478</v>
      </c>
    </row>
    <row r="4679" spans="1:4">
      <c r="A4679" s="209" t="s">
        <v>7168</v>
      </c>
      <c r="B4679" s="209">
        <v>531025</v>
      </c>
      <c r="C4679" s="209" t="s">
        <v>446</v>
      </c>
      <c r="D4679" s="209" t="s">
        <v>429</v>
      </c>
    </row>
    <row r="4680" spans="1:4">
      <c r="A4680" s="209" t="s">
        <v>7169</v>
      </c>
      <c r="B4680" s="209">
        <v>506146</v>
      </c>
      <c r="C4680" s="209" t="s">
        <v>7170</v>
      </c>
      <c r="D4680" s="209" t="s">
        <v>461</v>
      </c>
    </row>
    <row r="4681" spans="1:4">
      <c r="A4681" s="209" t="s">
        <v>7171</v>
      </c>
      <c r="B4681" s="209">
        <v>509055</v>
      </c>
      <c r="C4681" s="209" t="s">
        <v>7172</v>
      </c>
      <c r="D4681" s="209" t="s">
        <v>459</v>
      </c>
    </row>
    <row r="4682" spans="1:4">
      <c r="A4682" s="209" t="s">
        <v>7173</v>
      </c>
      <c r="B4682" s="209">
        <v>540097</v>
      </c>
      <c r="C4682" s="209" t="s">
        <v>446</v>
      </c>
      <c r="D4682" s="209" t="s">
        <v>429</v>
      </c>
    </row>
    <row r="4683" spans="1:4">
      <c r="A4683" s="209" t="s">
        <v>7174</v>
      </c>
      <c r="B4683" s="209">
        <v>532411</v>
      </c>
      <c r="C4683" s="209" t="s">
        <v>7175</v>
      </c>
      <c r="D4683" s="209" t="s">
        <v>539</v>
      </c>
    </row>
    <row r="4684" spans="1:4">
      <c r="A4684" s="209" t="s">
        <v>7176</v>
      </c>
      <c r="B4684" s="209">
        <v>539398</v>
      </c>
      <c r="C4684" s="209" t="s">
        <v>446</v>
      </c>
      <c r="D4684" s="209" t="s">
        <v>454</v>
      </c>
    </row>
    <row r="4685" spans="1:4">
      <c r="A4685" s="209" t="s">
        <v>7177</v>
      </c>
      <c r="B4685" s="209">
        <v>538598</v>
      </c>
      <c r="C4685" s="209" t="s">
        <v>446</v>
      </c>
      <c r="D4685" s="209" t="s">
        <v>461</v>
      </c>
    </row>
    <row r="4686" spans="1:4">
      <c r="A4686" s="209" t="s">
        <v>7178</v>
      </c>
      <c r="B4686" s="209">
        <v>516072</v>
      </c>
      <c r="C4686" s="209" t="s">
        <v>7179</v>
      </c>
      <c r="D4686" s="209" t="s">
        <v>494</v>
      </c>
    </row>
    <row r="4687" spans="1:4">
      <c r="A4687" s="209" t="s">
        <v>7180</v>
      </c>
      <c r="B4687" s="209">
        <v>512064</v>
      </c>
      <c r="C4687" s="209" t="s">
        <v>7181</v>
      </c>
      <c r="D4687" s="209" t="s">
        <v>867</v>
      </c>
    </row>
    <row r="4688" spans="1:4">
      <c r="A4688" s="209" t="s">
        <v>7182</v>
      </c>
      <c r="B4688" s="209">
        <v>526441</v>
      </c>
      <c r="C4688" s="209" t="s">
        <v>446</v>
      </c>
      <c r="D4688" s="209" t="s">
        <v>2048</v>
      </c>
    </row>
    <row r="4689" spans="1:4">
      <c r="A4689" s="209" t="s">
        <v>7183</v>
      </c>
      <c r="B4689" s="209">
        <v>531668</v>
      </c>
      <c r="C4689" s="209" t="s">
        <v>446</v>
      </c>
      <c r="D4689" s="209" t="s">
        <v>449</v>
      </c>
    </row>
    <row r="4690" spans="1:4">
      <c r="A4690" s="209" t="s">
        <v>7184</v>
      </c>
      <c r="B4690" s="209">
        <v>524711</v>
      </c>
      <c r="C4690" s="209" t="s">
        <v>446</v>
      </c>
      <c r="D4690" s="209" t="s">
        <v>484</v>
      </c>
    </row>
    <row r="4691" spans="1:4">
      <c r="A4691" s="209" t="s">
        <v>7185</v>
      </c>
      <c r="B4691" s="209">
        <v>538565</v>
      </c>
      <c r="C4691" s="209" t="s">
        <v>446</v>
      </c>
      <c r="D4691" s="209" t="s">
        <v>463</v>
      </c>
    </row>
    <row r="4692" spans="1:4">
      <c r="A4692" s="209" t="s">
        <v>7186</v>
      </c>
      <c r="B4692" s="209">
        <v>540823</v>
      </c>
      <c r="C4692" s="209" t="s">
        <v>446</v>
      </c>
      <c r="D4692" s="209" t="s">
        <v>468</v>
      </c>
    </row>
    <row r="4693" spans="1:4">
      <c r="A4693" s="209" t="s">
        <v>7187</v>
      </c>
      <c r="B4693" s="209">
        <v>541735</v>
      </c>
      <c r="C4693" s="209" t="s">
        <v>446</v>
      </c>
      <c r="D4693" s="209" t="s">
        <v>844</v>
      </c>
    </row>
    <row r="4694" spans="1:4">
      <c r="A4694" s="209" t="s">
        <v>7188</v>
      </c>
      <c r="B4694" s="209">
        <v>530057</v>
      </c>
      <c r="C4694" s="209" t="s">
        <v>446</v>
      </c>
      <c r="D4694" s="209" t="s">
        <v>484</v>
      </c>
    </row>
    <row r="4695" spans="1:4">
      <c r="A4695" s="209" t="s">
        <v>7189</v>
      </c>
      <c r="B4695" s="209">
        <v>524576</v>
      </c>
      <c r="C4695" s="209" t="s">
        <v>446</v>
      </c>
      <c r="D4695" s="209" t="s">
        <v>494</v>
      </c>
    </row>
    <row r="4696" spans="1:4">
      <c r="A4696" s="209" t="s">
        <v>7190</v>
      </c>
      <c r="B4696" s="209">
        <v>532660</v>
      </c>
      <c r="C4696" s="209" t="s">
        <v>7191</v>
      </c>
      <c r="D4696" s="209" t="s">
        <v>484</v>
      </c>
    </row>
    <row r="4697" spans="1:4">
      <c r="A4697" s="209" t="s">
        <v>7192</v>
      </c>
      <c r="B4697" s="209">
        <v>511509</v>
      </c>
      <c r="C4697" s="209" t="s">
        <v>446</v>
      </c>
      <c r="D4697" s="209" t="s">
        <v>784</v>
      </c>
    </row>
    <row r="4698" spans="1:4">
      <c r="A4698" s="209" t="s">
        <v>7193</v>
      </c>
      <c r="B4698" s="209">
        <v>509026</v>
      </c>
      <c r="C4698" s="209" t="s">
        <v>446</v>
      </c>
      <c r="D4698" s="209" t="s">
        <v>551</v>
      </c>
    </row>
    <row r="4699" spans="1:4">
      <c r="A4699" s="209" t="s">
        <v>7194</v>
      </c>
      <c r="B4699" s="209">
        <v>536128</v>
      </c>
      <c r="C4699" s="209" t="s">
        <v>446</v>
      </c>
      <c r="D4699" s="209" t="s">
        <v>844</v>
      </c>
    </row>
    <row r="4700" spans="1:4">
      <c r="A4700" s="209" t="s">
        <v>7195</v>
      </c>
      <c r="B4700" s="209">
        <v>511333</v>
      </c>
      <c r="C4700" s="209" t="s">
        <v>7196</v>
      </c>
      <c r="D4700" s="209" t="s">
        <v>429</v>
      </c>
    </row>
    <row r="4701" spans="1:4">
      <c r="A4701" s="209" t="s">
        <v>7197</v>
      </c>
      <c r="B4701" s="209">
        <v>534976</v>
      </c>
      <c r="C4701" s="209" t="s">
        <v>7198</v>
      </c>
      <c r="D4701" s="209" t="s">
        <v>615</v>
      </c>
    </row>
    <row r="4702" spans="1:4">
      <c r="A4702" s="209" t="s">
        <v>7199</v>
      </c>
      <c r="B4702" s="209">
        <v>533427</v>
      </c>
      <c r="C4702" s="209" t="s">
        <v>446</v>
      </c>
      <c r="D4702" s="209" t="s">
        <v>582</v>
      </c>
    </row>
    <row r="4703" spans="1:4">
      <c r="A4703" s="209" t="s">
        <v>7200</v>
      </c>
      <c r="B4703" s="209">
        <v>539222</v>
      </c>
      <c r="C4703" s="209" t="s">
        <v>446</v>
      </c>
      <c r="D4703" s="209" t="s">
        <v>1448</v>
      </c>
    </row>
    <row r="4704" spans="1:4">
      <c r="A4704" s="209" t="s">
        <v>7201</v>
      </c>
      <c r="B4704" s="209">
        <v>532822</v>
      </c>
      <c r="C4704" s="209" t="s">
        <v>7202</v>
      </c>
      <c r="D4704" s="209" t="s">
        <v>1389</v>
      </c>
    </row>
    <row r="4705" spans="1:4">
      <c r="A4705" s="209" t="s">
        <v>7203</v>
      </c>
      <c r="B4705" s="209">
        <v>522122</v>
      </c>
      <c r="C4705" s="209" t="s">
        <v>446</v>
      </c>
      <c r="D4705" s="209" t="s">
        <v>461</v>
      </c>
    </row>
    <row r="4706" spans="1:4">
      <c r="A4706" s="209" t="s">
        <v>7204</v>
      </c>
      <c r="B4706" s="209">
        <v>522122</v>
      </c>
      <c r="C4706" s="209" t="s">
        <v>446</v>
      </c>
      <c r="D4706" s="209" t="s">
        <v>461</v>
      </c>
    </row>
    <row r="4707" spans="1:4">
      <c r="A4707" s="209" t="s">
        <v>7205</v>
      </c>
      <c r="B4707" s="209">
        <v>509038</v>
      </c>
      <c r="C4707" s="209" t="s">
        <v>446</v>
      </c>
      <c r="D4707" s="209" t="s">
        <v>463</v>
      </c>
    </row>
    <row r="4708" spans="1:4">
      <c r="A4708" s="209" t="s">
        <v>7206</v>
      </c>
      <c r="B4708" s="209">
        <v>532757</v>
      </c>
      <c r="C4708" s="209" t="s">
        <v>7207</v>
      </c>
      <c r="D4708" s="209" t="s">
        <v>489</v>
      </c>
    </row>
    <row r="4709" spans="1:4">
      <c r="A4709" s="209" t="s">
        <v>7208</v>
      </c>
      <c r="B4709" s="209">
        <v>500575</v>
      </c>
      <c r="C4709" s="209" t="s">
        <v>7209</v>
      </c>
      <c r="D4709" s="209" t="s">
        <v>815</v>
      </c>
    </row>
    <row r="4710" spans="1:4">
      <c r="A4710" s="209" t="s">
        <v>7210</v>
      </c>
      <c r="B4710" s="209">
        <v>512215</v>
      </c>
      <c r="C4710" s="209" t="s">
        <v>446</v>
      </c>
      <c r="D4710" s="209" t="s">
        <v>429</v>
      </c>
    </row>
    <row r="4711" spans="1:4">
      <c r="A4711" s="209" t="s">
        <v>7211</v>
      </c>
      <c r="B4711" s="209">
        <v>539118</v>
      </c>
      <c r="C4711" s="209" t="s">
        <v>7212</v>
      </c>
      <c r="D4711" s="209" t="s">
        <v>767</v>
      </c>
    </row>
    <row r="4712" spans="1:4">
      <c r="A4712" s="209" t="s">
        <v>7213</v>
      </c>
      <c r="B4712" s="209">
        <v>519331</v>
      </c>
      <c r="C4712" s="209" t="s">
        <v>446</v>
      </c>
      <c r="D4712" s="209" t="s">
        <v>844</v>
      </c>
    </row>
    <row r="4713" spans="1:4">
      <c r="A4713" s="209" t="s">
        <v>7214</v>
      </c>
      <c r="B4713" s="209">
        <v>509966</v>
      </c>
      <c r="C4713" s="209" t="s">
        <v>7215</v>
      </c>
      <c r="D4713" s="209" t="s">
        <v>2615</v>
      </c>
    </row>
    <row r="4714" spans="1:4">
      <c r="A4714" s="209" t="s">
        <v>7216</v>
      </c>
      <c r="B4714" s="209">
        <v>532893</v>
      </c>
      <c r="C4714" s="209" t="s">
        <v>446</v>
      </c>
      <c r="D4714" s="209" t="s">
        <v>461</v>
      </c>
    </row>
    <row r="4715" spans="1:4">
      <c r="A4715" s="209" t="s">
        <v>7217</v>
      </c>
      <c r="B4715" s="209">
        <v>517399</v>
      </c>
      <c r="C4715" s="209" t="s">
        <v>7218</v>
      </c>
      <c r="D4715" s="209" t="s">
        <v>815</v>
      </c>
    </row>
    <row r="4716" spans="1:4">
      <c r="A4716" s="209" t="s">
        <v>7219</v>
      </c>
      <c r="B4716" s="209">
        <v>506142</v>
      </c>
      <c r="C4716" s="209" t="s">
        <v>446</v>
      </c>
      <c r="D4716" s="209" t="s">
        <v>429</v>
      </c>
    </row>
    <row r="4717" spans="1:4">
      <c r="A4717" s="209" t="s">
        <v>7220</v>
      </c>
      <c r="B4717" s="209">
        <v>501391</v>
      </c>
      <c r="C4717" s="209" t="s">
        <v>446</v>
      </c>
      <c r="D4717" s="209" t="s">
        <v>468</v>
      </c>
    </row>
    <row r="4718" spans="1:4">
      <c r="A4718" s="209" t="s">
        <v>7221</v>
      </c>
      <c r="B4718" s="209">
        <v>504220</v>
      </c>
      <c r="C4718" s="209" t="s">
        <v>446</v>
      </c>
      <c r="D4718" s="209" t="s">
        <v>454</v>
      </c>
    </row>
    <row r="4719" spans="1:4">
      <c r="A4719" s="209" t="s">
        <v>7222</v>
      </c>
      <c r="B4719" s="209" t="s">
        <v>446</v>
      </c>
      <c r="C4719" s="209" t="s">
        <v>7223</v>
      </c>
      <c r="D4719" s="209" t="s">
        <v>537</v>
      </c>
    </row>
    <row r="4720" spans="1:4">
      <c r="A4720" s="209" t="s">
        <v>7224</v>
      </c>
      <c r="B4720" s="209">
        <v>504220</v>
      </c>
      <c r="C4720" s="209" t="s">
        <v>446</v>
      </c>
      <c r="D4720" s="209" t="s">
        <v>454</v>
      </c>
    </row>
    <row r="4721" spans="1:4">
      <c r="A4721" s="209" t="s">
        <v>7225</v>
      </c>
      <c r="B4721" s="209">
        <v>505583</v>
      </c>
      <c r="C4721" s="209" t="s">
        <v>446</v>
      </c>
      <c r="D4721" s="209" t="s">
        <v>532</v>
      </c>
    </row>
    <row r="4722" spans="1:4">
      <c r="A4722" s="209" t="s">
        <v>7226</v>
      </c>
      <c r="B4722" s="209">
        <v>541445</v>
      </c>
      <c r="C4722" s="209" t="s">
        <v>446</v>
      </c>
      <c r="D4722" s="209" t="s">
        <v>744</v>
      </c>
    </row>
    <row r="4723" spans="1:4">
      <c r="A4723" s="209" t="s">
        <v>7227</v>
      </c>
      <c r="B4723" s="209">
        <v>533023</v>
      </c>
      <c r="C4723" s="209" t="s">
        <v>7228</v>
      </c>
      <c r="D4723" s="209" t="s">
        <v>801</v>
      </c>
    </row>
    <row r="4724" spans="1:4">
      <c r="A4724" s="209" t="s">
        <v>7229</v>
      </c>
      <c r="B4724" s="209">
        <v>533023</v>
      </c>
      <c r="C4724" s="209" t="s">
        <v>7230</v>
      </c>
      <c r="D4724" s="209" t="s">
        <v>801</v>
      </c>
    </row>
    <row r="4725" spans="1:4">
      <c r="A4725" s="209" t="s">
        <v>7231</v>
      </c>
      <c r="B4725" s="209">
        <v>503675</v>
      </c>
      <c r="C4725" s="209" t="s">
        <v>446</v>
      </c>
      <c r="D4725" s="209" t="s">
        <v>867</v>
      </c>
    </row>
    <row r="4726" spans="1:4">
      <c r="A4726" s="209" t="s">
        <v>7232</v>
      </c>
      <c r="B4726" s="209">
        <v>501370</v>
      </c>
      <c r="C4726" s="209" t="s">
        <v>446</v>
      </c>
      <c r="D4726" s="209" t="s">
        <v>530</v>
      </c>
    </row>
    <row r="4727" spans="1:4">
      <c r="A4727" s="209" t="s">
        <v>7233</v>
      </c>
      <c r="B4727" s="209">
        <v>507410</v>
      </c>
      <c r="C4727" s="209" t="s">
        <v>7234</v>
      </c>
      <c r="D4727" s="209" t="s">
        <v>435</v>
      </c>
    </row>
    <row r="4728" spans="1:4">
      <c r="A4728" s="209" t="s">
        <v>7235</v>
      </c>
      <c r="B4728" s="209">
        <v>511147</v>
      </c>
      <c r="C4728" s="209" t="s">
        <v>446</v>
      </c>
      <c r="D4728" s="209" t="s">
        <v>463</v>
      </c>
    </row>
    <row r="4729" spans="1:4">
      <c r="A4729" s="209" t="s">
        <v>7236</v>
      </c>
      <c r="B4729" s="209">
        <v>532053</v>
      </c>
      <c r="C4729" s="209" t="s">
        <v>446</v>
      </c>
      <c r="D4729" s="209" t="s">
        <v>429</v>
      </c>
    </row>
    <row r="4730" spans="1:4">
      <c r="A4730" s="209" t="s">
        <v>7237</v>
      </c>
      <c r="B4730" s="209">
        <v>524212</v>
      </c>
      <c r="C4730" s="209" t="s">
        <v>7238</v>
      </c>
      <c r="D4730" s="209" t="s">
        <v>484</v>
      </c>
    </row>
    <row r="4731" spans="1:4">
      <c r="A4731" s="209" t="s">
        <v>7239</v>
      </c>
      <c r="B4731" s="209">
        <v>511690</v>
      </c>
      <c r="C4731" s="209" t="s">
        <v>446</v>
      </c>
      <c r="D4731" s="209" t="s">
        <v>463</v>
      </c>
    </row>
    <row r="4732" spans="1:4">
      <c r="A4732" s="209" t="s">
        <v>7240</v>
      </c>
      <c r="B4732" s="209">
        <v>508494</v>
      </c>
      <c r="C4732" s="209" t="s">
        <v>446</v>
      </c>
      <c r="D4732" s="209" t="s">
        <v>853</v>
      </c>
    </row>
    <row r="4733" spans="1:4">
      <c r="A4733" s="209" t="s">
        <v>7241</v>
      </c>
      <c r="B4733" s="209">
        <v>523660</v>
      </c>
      <c r="C4733" s="209" t="s">
        <v>446</v>
      </c>
      <c r="D4733" s="209" t="s">
        <v>526</v>
      </c>
    </row>
    <row r="4734" spans="1:4">
      <c r="A4734" s="209" t="s">
        <v>7242</v>
      </c>
      <c r="B4734" s="209" t="s">
        <v>446</v>
      </c>
      <c r="C4734" s="209" t="s">
        <v>7243</v>
      </c>
      <c r="D4734" s="209" t="s">
        <v>457</v>
      </c>
    </row>
    <row r="4735" spans="1:4">
      <c r="A4735" s="209" t="s">
        <v>7244</v>
      </c>
      <c r="B4735" s="209">
        <v>780016</v>
      </c>
      <c r="C4735" s="209" t="s">
        <v>446</v>
      </c>
      <c r="D4735" s="209" t="s">
        <v>537</v>
      </c>
    </row>
    <row r="4736" spans="1:4">
      <c r="A4736" s="209" t="s">
        <v>7245</v>
      </c>
      <c r="B4736" s="209">
        <v>517498</v>
      </c>
      <c r="C4736" s="209" t="s">
        <v>7246</v>
      </c>
      <c r="D4736" s="209" t="s">
        <v>744</v>
      </c>
    </row>
    <row r="4737" spans="1:4">
      <c r="A4737" s="209" t="s">
        <v>7247</v>
      </c>
      <c r="B4737" s="209">
        <v>511074</v>
      </c>
      <c r="C4737" s="209" t="s">
        <v>446</v>
      </c>
      <c r="D4737" s="209" t="s">
        <v>463</v>
      </c>
    </row>
    <row r="4738" spans="1:4">
      <c r="A4738" s="209" t="s">
        <v>7248</v>
      </c>
      <c r="B4738" s="209">
        <v>533452</v>
      </c>
      <c r="C4738" s="209" t="s">
        <v>7249</v>
      </c>
      <c r="D4738" s="209" t="s">
        <v>429</v>
      </c>
    </row>
    <row r="4739" spans="1:4">
      <c r="A4739" s="209" t="s">
        <v>7250</v>
      </c>
      <c r="B4739" s="209">
        <v>523011</v>
      </c>
      <c r="C4739" s="209" t="s">
        <v>7251</v>
      </c>
      <c r="D4739" s="209" t="s">
        <v>468</v>
      </c>
    </row>
    <row r="4740" spans="1:4">
      <c r="A4740" s="209" t="s">
        <v>7252</v>
      </c>
      <c r="B4740" s="209">
        <v>504988</v>
      </c>
      <c r="C4740" s="209" t="s">
        <v>446</v>
      </c>
      <c r="D4740" s="209" t="s">
        <v>1365</v>
      </c>
    </row>
    <row r="4741" spans="1:4">
      <c r="A4741" s="209" t="s">
        <v>7253</v>
      </c>
      <c r="B4741" s="209">
        <v>524661</v>
      </c>
      <c r="C4741" s="209" t="s">
        <v>446</v>
      </c>
      <c r="D4741" s="209" t="s">
        <v>484</v>
      </c>
    </row>
    <row r="4742" spans="1:4">
      <c r="A4742" s="209" t="s">
        <v>7254</v>
      </c>
      <c r="B4742" s="209">
        <v>532016</v>
      </c>
      <c r="C4742" s="209" t="s">
        <v>446</v>
      </c>
      <c r="D4742" s="209" t="s">
        <v>532</v>
      </c>
    </row>
    <row r="4743" spans="1:4">
      <c r="A4743" s="209" t="s">
        <v>7255</v>
      </c>
      <c r="B4743" s="209">
        <v>531211</v>
      </c>
      <c r="C4743" s="209" t="s">
        <v>446</v>
      </c>
      <c r="D4743" s="209" t="s">
        <v>429</v>
      </c>
    </row>
    <row r="4744" spans="1:4">
      <c r="A4744" s="209" t="s">
        <v>7256</v>
      </c>
      <c r="B4744" s="209">
        <v>514162</v>
      </c>
      <c r="C4744" s="209" t="s">
        <v>7257</v>
      </c>
      <c r="D4744" s="209" t="s">
        <v>461</v>
      </c>
    </row>
    <row r="4745" spans="1:4">
      <c r="A4745" s="209" t="s">
        <v>7258</v>
      </c>
      <c r="B4745" s="209">
        <v>532144</v>
      </c>
      <c r="C4745" s="209" t="s">
        <v>7259</v>
      </c>
      <c r="D4745" s="209" t="s">
        <v>844</v>
      </c>
    </row>
    <row r="4746" spans="1:4">
      <c r="A4746" s="209" t="s">
        <v>7260</v>
      </c>
      <c r="B4746" s="209">
        <v>532553</v>
      </c>
      <c r="C4746" s="209" t="s">
        <v>7261</v>
      </c>
      <c r="D4746" s="209" t="s">
        <v>844</v>
      </c>
    </row>
    <row r="4747" spans="1:4">
      <c r="A4747" s="209" t="s">
        <v>7262</v>
      </c>
      <c r="B4747" s="209">
        <v>514162</v>
      </c>
      <c r="C4747" s="209" t="s">
        <v>7257</v>
      </c>
      <c r="D4747" s="209" t="s">
        <v>461</v>
      </c>
    </row>
    <row r="4748" spans="1:4">
      <c r="A4748" s="209" t="s">
        <v>7263</v>
      </c>
      <c r="B4748" s="209">
        <v>533252</v>
      </c>
      <c r="C4748" s="209" t="s">
        <v>7264</v>
      </c>
      <c r="D4748" s="209" t="s">
        <v>429</v>
      </c>
    </row>
    <row r="4749" spans="1:4">
      <c r="A4749" s="209" t="s">
        <v>7265</v>
      </c>
      <c r="B4749" s="209">
        <v>526431</v>
      </c>
      <c r="C4749" s="209" t="s">
        <v>446</v>
      </c>
      <c r="D4749" s="209" t="s">
        <v>872</v>
      </c>
    </row>
    <row r="4750" spans="1:4">
      <c r="A4750" s="209" t="s">
        <v>7266</v>
      </c>
      <c r="B4750" s="209">
        <v>505412</v>
      </c>
      <c r="C4750" s="209" t="s">
        <v>7267</v>
      </c>
      <c r="D4750" s="209" t="s">
        <v>454</v>
      </c>
    </row>
    <row r="4751" spans="1:4">
      <c r="A4751" s="209" t="s">
        <v>7268</v>
      </c>
      <c r="B4751" s="209">
        <v>505412</v>
      </c>
      <c r="C4751" s="209" t="s">
        <v>7267</v>
      </c>
      <c r="D4751" s="209" t="s">
        <v>454</v>
      </c>
    </row>
    <row r="4752" spans="1:4">
      <c r="A4752" s="209" t="s">
        <v>7269</v>
      </c>
      <c r="B4752" s="209">
        <v>532373</v>
      </c>
      <c r="C4752" s="209" t="s">
        <v>446</v>
      </c>
      <c r="D4752" s="209" t="s">
        <v>468</v>
      </c>
    </row>
    <row r="4753" spans="1:4">
      <c r="A4753" s="209" t="s">
        <v>7270</v>
      </c>
      <c r="B4753" s="209">
        <v>500444</v>
      </c>
      <c r="C4753" s="209" t="s">
        <v>7271</v>
      </c>
      <c r="D4753" s="209" t="s">
        <v>440</v>
      </c>
    </row>
    <row r="4754" spans="1:4">
      <c r="A4754" s="209" t="s">
        <v>7272</v>
      </c>
      <c r="B4754" s="209">
        <v>538382</v>
      </c>
      <c r="C4754" s="209" t="s">
        <v>446</v>
      </c>
      <c r="D4754" s="209" t="s">
        <v>468</v>
      </c>
    </row>
    <row r="4755" spans="1:4">
      <c r="A4755" s="209" t="s">
        <v>7273</v>
      </c>
      <c r="B4755" s="209">
        <v>504998</v>
      </c>
      <c r="C4755" s="209" t="s">
        <v>446</v>
      </c>
      <c r="D4755" s="209" t="s">
        <v>478</v>
      </c>
    </row>
    <row r="4756" spans="1:4">
      <c r="A4756" s="209" t="s">
        <v>7274</v>
      </c>
      <c r="B4756" s="209">
        <v>505533</v>
      </c>
      <c r="C4756" s="209" t="s">
        <v>446</v>
      </c>
      <c r="D4756" s="209" t="s">
        <v>935</v>
      </c>
    </row>
    <row r="4757" spans="1:4">
      <c r="A4757" s="209" t="s">
        <v>7275</v>
      </c>
      <c r="B4757" s="209">
        <v>590073</v>
      </c>
      <c r="C4757" s="209" t="s">
        <v>7276</v>
      </c>
      <c r="D4757" s="209" t="s">
        <v>801</v>
      </c>
    </row>
    <row r="4758" spans="1:4">
      <c r="A4758" s="209" t="s">
        <v>7277</v>
      </c>
      <c r="B4758" s="209">
        <v>590073</v>
      </c>
      <c r="C4758" s="209" t="s">
        <v>7276</v>
      </c>
      <c r="D4758" s="209" t="s">
        <v>801</v>
      </c>
    </row>
    <row r="4759" spans="1:4">
      <c r="A4759" s="209" t="s">
        <v>7278</v>
      </c>
      <c r="B4759" s="209">
        <v>500238</v>
      </c>
      <c r="C4759" s="209" t="s">
        <v>7279</v>
      </c>
      <c r="D4759" s="209" t="s">
        <v>815</v>
      </c>
    </row>
    <row r="4760" spans="1:4">
      <c r="A4760" s="209" t="s">
        <v>7280</v>
      </c>
      <c r="B4760" s="209">
        <v>500238</v>
      </c>
      <c r="C4760" s="209" t="s">
        <v>7279</v>
      </c>
      <c r="D4760" s="209" t="s">
        <v>815</v>
      </c>
    </row>
    <row r="4761" spans="1:4">
      <c r="A4761" s="209" t="s">
        <v>7281</v>
      </c>
      <c r="B4761" s="209">
        <v>513713</v>
      </c>
      <c r="C4761" s="209" t="s">
        <v>446</v>
      </c>
      <c r="D4761" s="209" t="s">
        <v>560</v>
      </c>
    </row>
    <row r="4762" spans="1:4">
      <c r="A4762" s="209" t="s">
        <v>7282</v>
      </c>
      <c r="B4762" s="209">
        <v>542667</v>
      </c>
      <c r="C4762" s="209" t="s">
        <v>7283</v>
      </c>
      <c r="D4762" s="209" t="s">
        <v>812</v>
      </c>
    </row>
    <row r="4763" spans="1:4">
      <c r="A4763" s="209" t="s">
        <v>7284</v>
      </c>
      <c r="B4763" s="209">
        <v>519214</v>
      </c>
      <c r="C4763" s="209" t="s">
        <v>446</v>
      </c>
      <c r="D4763" s="209" t="s">
        <v>463</v>
      </c>
    </row>
    <row r="4764" spans="1:4">
      <c r="A4764" s="209" t="s">
        <v>7285</v>
      </c>
      <c r="B4764" s="209">
        <v>519224</v>
      </c>
      <c r="C4764" s="209" t="s">
        <v>7286</v>
      </c>
      <c r="D4764" s="209" t="s">
        <v>468</v>
      </c>
    </row>
    <row r="4765" spans="1:4">
      <c r="A4765" s="209" t="s">
        <v>7287</v>
      </c>
      <c r="B4765" s="209">
        <v>526586</v>
      </c>
      <c r="C4765" s="209" t="s">
        <v>446</v>
      </c>
      <c r="D4765" s="209" t="s">
        <v>566</v>
      </c>
    </row>
    <row r="4766" spans="1:4">
      <c r="A4766" s="209" t="s">
        <v>7288</v>
      </c>
      <c r="B4766" s="209">
        <v>522029</v>
      </c>
      <c r="C4766" s="209" t="s">
        <v>7289</v>
      </c>
      <c r="D4766" s="209" t="s">
        <v>454</v>
      </c>
    </row>
    <row r="4767" spans="1:4">
      <c r="A4767" s="209" t="s">
        <v>7290</v>
      </c>
      <c r="B4767" s="209">
        <v>512022</v>
      </c>
      <c r="C4767" s="209" t="s">
        <v>446</v>
      </c>
      <c r="D4767" s="209" t="s">
        <v>429</v>
      </c>
    </row>
    <row r="4768" spans="1:4">
      <c r="A4768" s="209" t="s">
        <v>7291</v>
      </c>
      <c r="B4768" s="209">
        <v>512022</v>
      </c>
      <c r="C4768" s="209" t="s">
        <v>446</v>
      </c>
      <c r="D4768" s="209" t="s">
        <v>429</v>
      </c>
    </row>
    <row r="4769" spans="1:4">
      <c r="A4769" s="209" t="s">
        <v>7292</v>
      </c>
      <c r="B4769" s="209">
        <v>526471</v>
      </c>
      <c r="C4769" s="209" t="s">
        <v>446</v>
      </c>
      <c r="D4769" s="209" t="s">
        <v>1077</v>
      </c>
    </row>
    <row r="4770" spans="1:4">
      <c r="A4770" s="209" t="s">
        <v>7293</v>
      </c>
      <c r="B4770" s="209">
        <v>514470</v>
      </c>
      <c r="C4770" s="209" t="s">
        <v>446</v>
      </c>
      <c r="D4770" s="209" t="s">
        <v>461</v>
      </c>
    </row>
    <row r="4771" spans="1:4">
      <c r="A4771" s="209" t="s">
        <v>7294</v>
      </c>
      <c r="B4771" s="209">
        <v>514348</v>
      </c>
      <c r="C4771" s="209" t="s">
        <v>7295</v>
      </c>
      <c r="D4771" s="209" t="s">
        <v>461</v>
      </c>
    </row>
    <row r="4772" spans="1:4">
      <c r="A4772" s="209" t="s">
        <v>7296</v>
      </c>
      <c r="B4772" s="209">
        <v>524758</v>
      </c>
      <c r="C4772" s="209" t="s">
        <v>446</v>
      </c>
      <c r="D4772" s="209" t="s">
        <v>484</v>
      </c>
    </row>
    <row r="4773" spans="1:4">
      <c r="A4773" s="209" t="s">
        <v>7297</v>
      </c>
      <c r="B4773" s="209">
        <v>538873</v>
      </c>
      <c r="C4773" s="209" t="s">
        <v>446</v>
      </c>
      <c r="D4773" s="209" t="s">
        <v>463</v>
      </c>
    </row>
    <row r="4774" spans="1:4">
      <c r="A4774" s="209" t="s">
        <v>7298</v>
      </c>
      <c r="B4774" s="209">
        <v>507685</v>
      </c>
      <c r="C4774" s="209" t="s">
        <v>7299</v>
      </c>
      <c r="D4774" s="209" t="s">
        <v>432</v>
      </c>
    </row>
    <row r="4775" spans="1:4">
      <c r="A4775" s="209" t="s">
        <v>7300</v>
      </c>
      <c r="B4775" s="209">
        <v>507817</v>
      </c>
      <c r="C4775" s="209" t="s">
        <v>446</v>
      </c>
      <c r="D4775" s="209" t="s">
        <v>461</v>
      </c>
    </row>
    <row r="4776" spans="1:4">
      <c r="A4776" s="209" t="s">
        <v>7301</v>
      </c>
      <c r="B4776" s="209">
        <v>511642</v>
      </c>
      <c r="C4776" s="209" t="s">
        <v>446</v>
      </c>
      <c r="D4776" s="209" t="s">
        <v>463</v>
      </c>
    </row>
    <row r="4777" spans="1:4">
      <c r="A4777" s="209" t="s">
        <v>7302</v>
      </c>
      <c r="B4777" s="209">
        <v>532300</v>
      </c>
      <c r="C4777" s="209" t="s">
        <v>7303</v>
      </c>
      <c r="D4777" s="209" t="s">
        <v>484</v>
      </c>
    </row>
    <row r="4778" spans="1:4">
      <c r="A4778" s="209" t="s">
        <v>7304</v>
      </c>
      <c r="B4778" s="209">
        <v>531396</v>
      </c>
      <c r="C4778" s="209" t="s">
        <v>446</v>
      </c>
      <c r="D4778" s="209" t="s">
        <v>539</v>
      </c>
    </row>
    <row r="4779" spans="1:4">
      <c r="A4779" s="209" t="s">
        <v>7305</v>
      </c>
      <c r="B4779" s="209">
        <v>538128</v>
      </c>
      <c r="C4779" s="209" t="s">
        <v>446</v>
      </c>
      <c r="D4779" s="209" t="s">
        <v>560</v>
      </c>
    </row>
    <row r="4780" spans="1:4">
      <c r="A4780" s="209" t="s">
        <v>7306</v>
      </c>
      <c r="B4780" s="209">
        <v>538268</v>
      </c>
      <c r="C4780" s="209" t="s">
        <v>7307</v>
      </c>
      <c r="D4780" s="209" t="s">
        <v>624</v>
      </c>
    </row>
    <row r="4781" spans="1:4">
      <c r="A4781" s="209" t="s">
        <v>7308</v>
      </c>
      <c r="B4781" s="209">
        <v>526959</v>
      </c>
      <c r="C4781" s="209" t="s">
        <v>446</v>
      </c>
      <c r="D4781" s="209" t="s">
        <v>647</v>
      </c>
    </row>
    <row r="4782" spans="1:4">
      <c r="A4782" s="209" t="s">
        <v>7309</v>
      </c>
      <c r="B4782" s="209">
        <v>526525</v>
      </c>
      <c r="C4782" s="209" t="s">
        <v>446</v>
      </c>
      <c r="D4782" s="209" t="s">
        <v>560</v>
      </c>
    </row>
    <row r="4783" spans="1:4">
      <c r="A4783" s="209" t="s">
        <v>7310</v>
      </c>
      <c r="B4783" s="209">
        <v>538451</v>
      </c>
      <c r="C4783" s="209" t="s">
        <v>446</v>
      </c>
      <c r="D4783" s="209" t="s">
        <v>466</v>
      </c>
    </row>
    <row r="4784" spans="1:4">
      <c r="A4784" s="209" t="s">
        <v>7311</v>
      </c>
      <c r="B4784" s="209" t="s">
        <v>446</v>
      </c>
      <c r="C4784" s="209" t="s">
        <v>7312</v>
      </c>
      <c r="D4784" s="209" t="s">
        <v>457</v>
      </c>
    </row>
    <row r="4785" spans="1:4">
      <c r="A4785" s="209" t="s">
        <v>7313</v>
      </c>
      <c r="B4785" s="209">
        <v>505872</v>
      </c>
      <c r="C4785" s="209" t="s">
        <v>446</v>
      </c>
      <c r="D4785" s="209" t="s">
        <v>454</v>
      </c>
    </row>
    <row r="4786" spans="1:4">
      <c r="A4786" s="209" t="s">
        <v>7314</v>
      </c>
      <c r="B4786" s="209">
        <v>532616</v>
      </c>
      <c r="C4786" s="209" t="s">
        <v>7315</v>
      </c>
      <c r="D4786" s="209" t="s">
        <v>776</v>
      </c>
    </row>
    <row r="4787" spans="1:4">
      <c r="A4787" s="209" t="s">
        <v>7316</v>
      </c>
      <c r="B4787" s="209">
        <v>542367</v>
      </c>
      <c r="C4787" s="209" t="s">
        <v>7317</v>
      </c>
      <c r="D4787" s="209" t="s">
        <v>5569</v>
      </c>
    </row>
    <row r="4788" spans="1:4">
      <c r="A4788" s="209" t="s">
        <v>7318</v>
      </c>
      <c r="B4788" s="209">
        <v>532788</v>
      </c>
      <c r="C4788" s="209" t="s">
        <v>7319</v>
      </c>
      <c r="D4788" s="209" t="s">
        <v>592</v>
      </c>
    </row>
    <row r="4789" spans="1:4">
      <c r="A4789" s="209" t="s">
        <v>7320</v>
      </c>
      <c r="B4789" s="209">
        <v>590013</v>
      </c>
      <c r="C4789" s="209" t="s">
        <v>7321</v>
      </c>
      <c r="D4789" s="209" t="s">
        <v>494</v>
      </c>
    </row>
    <row r="4790" spans="1:4">
      <c r="A4790" s="209" t="s">
        <v>7322</v>
      </c>
      <c r="B4790" s="209">
        <v>590013</v>
      </c>
      <c r="C4790" s="209" t="s">
        <v>7323</v>
      </c>
      <c r="D4790" s="209" t="s">
        <v>494</v>
      </c>
    </row>
    <row r="4791" spans="1:4">
      <c r="A4791" s="209" t="s">
        <v>7324</v>
      </c>
      <c r="B4791" s="209">
        <v>511012</v>
      </c>
      <c r="C4791" s="209" t="s">
        <v>446</v>
      </c>
      <c r="D4791" s="209" t="s">
        <v>466</v>
      </c>
    </row>
    <row r="4792" spans="1:4">
      <c r="A4792" s="209" t="s">
        <v>7325</v>
      </c>
      <c r="B4792" s="209">
        <v>514378</v>
      </c>
      <c r="C4792" s="209" t="s">
        <v>446</v>
      </c>
      <c r="D4792" s="209" t="s">
        <v>468</v>
      </c>
    </row>
    <row r="4793" spans="1:4">
      <c r="A4793" s="209" t="s">
        <v>7326</v>
      </c>
      <c r="B4793" s="209">
        <v>539939</v>
      </c>
      <c r="C4793" s="209" t="s">
        <v>446</v>
      </c>
      <c r="D4793" s="209" t="s">
        <v>606</v>
      </c>
    </row>
    <row r="4794" spans="1:4">
      <c r="A4794" s="209" t="s">
        <v>7327</v>
      </c>
      <c r="B4794" s="209">
        <v>511601</v>
      </c>
      <c r="C4794" s="209" t="s">
        <v>446</v>
      </c>
      <c r="D4794" s="209" t="s">
        <v>468</v>
      </c>
    </row>
    <row r="4795" spans="1:4">
      <c r="A4795" s="209" t="s">
        <v>7328</v>
      </c>
      <c r="B4795" s="209">
        <v>516030</v>
      </c>
      <c r="C4795" s="209" t="s">
        <v>446</v>
      </c>
      <c r="D4795" s="209" t="s">
        <v>440</v>
      </c>
    </row>
    <row r="4796" spans="1:4">
      <c r="A4796" s="209" t="s">
        <v>7329</v>
      </c>
      <c r="B4796" s="209">
        <v>541167</v>
      </c>
      <c r="C4796" s="209" t="s">
        <v>446</v>
      </c>
      <c r="D4796" s="209" t="s">
        <v>606</v>
      </c>
    </row>
    <row r="4797" spans="1:4">
      <c r="A4797" s="209" t="s">
        <v>7330</v>
      </c>
      <c r="B4797" s="209">
        <v>530063</v>
      </c>
      <c r="C4797" s="209" t="s">
        <v>446</v>
      </c>
      <c r="D4797" s="209" t="s">
        <v>641</v>
      </c>
    </row>
    <row r="4798" spans="1:4">
      <c r="A4798" s="209" t="s">
        <v>7331</v>
      </c>
      <c r="B4798" s="209">
        <v>532648</v>
      </c>
      <c r="C4798" s="209" t="s">
        <v>7332</v>
      </c>
      <c r="D4798" s="209" t="s">
        <v>764</v>
      </c>
    </row>
    <row r="4799" spans="1:4">
      <c r="A4799" s="209" t="s">
        <v>7333</v>
      </c>
      <c r="B4799" s="209">
        <v>531260</v>
      </c>
      <c r="C4799" s="209" t="s">
        <v>446</v>
      </c>
      <c r="D4799" s="209" t="s">
        <v>506</v>
      </c>
    </row>
    <row r="4800" spans="1:4">
      <c r="A4800" s="209" t="s">
        <v>7334</v>
      </c>
      <c r="B4800" s="209">
        <v>522209</v>
      </c>
      <c r="C4800" s="209" t="s">
        <v>446</v>
      </c>
      <c r="D4800" s="209" t="s">
        <v>429</v>
      </c>
    </row>
    <row r="4801" spans="1:4">
      <c r="A4801" s="209" t="s">
        <v>7335</v>
      </c>
      <c r="B4801" s="209">
        <v>522209</v>
      </c>
      <c r="C4801" s="209" t="s">
        <v>446</v>
      </c>
      <c r="D4801" s="209" t="s">
        <v>429</v>
      </c>
    </row>
    <row r="4802" spans="1:4">
      <c r="A4802" s="209" t="s">
        <v>7336</v>
      </c>
      <c r="B4802" s="209">
        <v>539097</v>
      </c>
      <c r="C4802" s="209" t="s">
        <v>446</v>
      </c>
      <c r="D4802" s="209" t="s">
        <v>468</v>
      </c>
    </row>
    <row r="4803" spans="1:4">
      <c r="A4803" s="209" t="s">
        <v>7337</v>
      </c>
      <c r="B4803" s="209">
        <v>530675</v>
      </c>
      <c r="C4803" s="209" t="s">
        <v>446</v>
      </c>
      <c r="D4803" s="209" t="s">
        <v>560</v>
      </c>
    </row>
    <row r="4804" spans="1:4">
      <c r="A4804" s="209" t="s">
        <v>7338</v>
      </c>
      <c r="B4804" s="209">
        <v>540550</v>
      </c>
      <c r="C4804" s="209" t="s">
        <v>446</v>
      </c>
      <c r="D4804" s="209" t="s">
        <v>606</v>
      </c>
    </row>
    <row r="4805" spans="1:4">
      <c r="A4805" s="209" t="s">
        <v>7339</v>
      </c>
      <c r="B4805" s="209">
        <v>522108</v>
      </c>
      <c r="C4805" s="209" t="s">
        <v>446</v>
      </c>
      <c r="D4805" s="209" t="s">
        <v>801</v>
      </c>
    </row>
    <row r="4806" spans="1:4">
      <c r="A4806" s="209" t="s">
        <v>7340</v>
      </c>
      <c r="B4806" s="209">
        <v>522108</v>
      </c>
      <c r="C4806" s="209" t="s">
        <v>446</v>
      </c>
      <c r="D4806" s="209" t="s">
        <v>801</v>
      </c>
    </row>
    <row r="4807" spans="1:4">
      <c r="A4807" s="209" t="s">
        <v>7341</v>
      </c>
      <c r="B4807" s="209">
        <v>536846</v>
      </c>
      <c r="C4807" s="209" t="s">
        <v>446</v>
      </c>
      <c r="D4807" s="209" t="s">
        <v>844</v>
      </c>
    </row>
    <row r="4808" spans="1:4">
      <c r="A4808" s="209" t="s">
        <v>7342</v>
      </c>
      <c r="B4808" s="209">
        <v>531663</v>
      </c>
      <c r="C4808" s="209" t="s">
        <v>7343</v>
      </c>
      <c r="D4808" s="209" t="s">
        <v>2264</v>
      </c>
    </row>
    <row r="4809" spans="1:4">
      <c r="A4809" s="209" t="s">
        <v>7344</v>
      </c>
      <c r="B4809" s="209">
        <v>505163</v>
      </c>
      <c r="C4809" s="209" t="s">
        <v>446</v>
      </c>
      <c r="D4809" s="209" t="s">
        <v>801</v>
      </c>
    </row>
    <row r="4810" spans="1:4">
      <c r="A4810" s="209" t="s">
        <v>7345</v>
      </c>
      <c r="B4810" s="209">
        <v>505163</v>
      </c>
      <c r="C4810" s="209" t="s">
        <v>446</v>
      </c>
      <c r="D4810" s="209" t="s">
        <v>801</v>
      </c>
    </row>
    <row r="4811" spans="1:4">
      <c r="A4811" s="209" t="s">
        <v>7346</v>
      </c>
      <c r="B4811" s="209">
        <v>539963</v>
      </c>
      <c r="C4811" s="209" t="s">
        <v>446</v>
      </c>
      <c r="D4811" s="209" t="s">
        <v>526</v>
      </c>
    </row>
    <row r="4812" spans="1:4">
      <c r="A4812" s="209" t="s">
        <v>7347</v>
      </c>
      <c r="B4812" s="209">
        <v>505537</v>
      </c>
      <c r="C4812" s="209" t="s">
        <v>7348</v>
      </c>
      <c r="D4812" s="209" t="s">
        <v>1184</v>
      </c>
    </row>
    <row r="4813" spans="1:4">
      <c r="A4813" s="209" t="s">
        <v>7349</v>
      </c>
      <c r="B4813" s="209">
        <v>533287</v>
      </c>
      <c r="C4813" s="209" t="s">
        <v>7350</v>
      </c>
      <c r="D4813" s="209" t="s">
        <v>551</v>
      </c>
    </row>
    <row r="4814" spans="1:4">
      <c r="A4814" s="209" t="s">
        <v>7351</v>
      </c>
      <c r="B4814" s="209">
        <v>532794</v>
      </c>
      <c r="C4814" s="209" t="s">
        <v>7352</v>
      </c>
      <c r="D4814" s="209" t="s">
        <v>1184</v>
      </c>
    </row>
    <row r="4815" spans="1:4">
      <c r="A4815" s="209" t="s">
        <v>7353</v>
      </c>
      <c r="B4815" s="209">
        <v>533339</v>
      </c>
      <c r="C4815" s="209" t="s">
        <v>7354</v>
      </c>
      <c r="D4815" s="209" t="s">
        <v>539</v>
      </c>
    </row>
    <row r="4816" spans="1:4">
      <c r="A4816" s="209" t="s">
        <v>7355</v>
      </c>
      <c r="B4816" s="209">
        <v>531845</v>
      </c>
      <c r="C4816" s="209" t="s">
        <v>7356</v>
      </c>
      <c r="D4816" s="209" t="s">
        <v>844</v>
      </c>
    </row>
    <row r="4817" spans="1:4">
      <c r="A4817" s="209" t="s">
        <v>7357</v>
      </c>
      <c r="B4817" s="209">
        <v>531845</v>
      </c>
      <c r="C4817" s="209" t="s">
        <v>7356</v>
      </c>
      <c r="D4817" s="209" t="s">
        <v>844</v>
      </c>
    </row>
    <row r="4818" spans="1:4">
      <c r="A4818" s="209" t="s">
        <v>7358</v>
      </c>
      <c r="B4818" s="209">
        <v>512553</v>
      </c>
      <c r="C4818" s="209" t="s">
        <v>7359</v>
      </c>
      <c r="D4818" s="209" t="s">
        <v>461</v>
      </c>
    </row>
    <row r="4819" spans="1:4">
      <c r="A4819" s="209" t="s">
        <v>7360</v>
      </c>
      <c r="B4819" s="209">
        <v>514266</v>
      </c>
      <c r="C4819" s="209" t="s">
        <v>446</v>
      </c>
      <c r="D4819" s="209" t="s">
        <v>461</v>
      </c>
    </row>
    <row r="4820" spans="1:4">
      <c r="A4820" s="209" t="s">
        <v>7361</v>
      </c>
      <c r="B4820" s="209">
        <v>530665</v>
      </c>
      <c r="C4820" s="209" t="s">
        <v>446</v>
      </c>
      <c r="D4820" s="209" t="s">
        <v>484</v>
      </c>
    </row>
    <row r="4821" spans="1:4">
      <c r="A4821" s="209" t="s">
        <v>7362</v>
      </c>
      <c r="B4821" s="209">
        <v>530697</v>
      </c>
      <c r="C4821" s="209" t="s">
        <v>446</v>
      </c>
      <c r="D4821" s="209" t="s">
        <v>867</v>
      </c>
    </row>
    <row r="4822" spans="1:4">
      <c r="A4822" s="209" t="s">
        <v>7363</v>
      </c>
      <c r="B4822" s="209">
        <v>532039</v>
      </c>
      <c r="C4822" s="209" t="s">
        <v>446</v>
      </c>
      <c r="D4822" s="209" t="s">
        <v>484</v>
      </c>
    </row>
    <row r="4823" spans="1:4">
      <c r="A4823" s="209" t="s">
        <v>7364</v>
      </c>
      <c r="B4823" s="209">
        <v>504067</v>
      </c>
      <c r="C4823" s="209" t="s">
        <v>7365</v>
      </c>
      <c r="D4823" s="209" t="s">
        <v>432</v>
      </c>
    </row>
    <row r="4824" spans="1:4">
      <c r="A4824" s="209" t="s">
        <v>7366</v>
      </c>
      <c r="B4824" s="209">
        <v>531404</v>
      </c>
      <c r="C4824" s="209" t="s">
        <v>7367</v>
      </c>
      <c r="D4824" s="209" t="s">
        <v>988</v>
      </c>
    </row>
    <row r="4825" spans="1:4">
      <c r="A4825" s="209" t="s">
        <v>7368</v>
      </c>
      <c r="B4825" s="209">
        <v>541400</v>
      </c>
      <c r="C4825" s="209" t="s">
        <v>446</v>
      </c>
      <c r="D4825" s="209" t="s">
        <v>484</v>
      </c>
    </row>
    <row r="4826" spans="1:4">
      <c r="A4826" s="209" t="s">
        <v>7369</v>
      </c>
      <c r="B4826" s="209">
        <v>521163</v>
      </c>
      <c r="C4826" s="209" t="s">
        <v>7370</v>
      </c>
      <c r="D4826" s="209" t="s">
        <v>560</v>
      </c>
    </row>
    <row r="4827" spans="1:4">
      <c r="A4827" s="209" t="s">
        <v>7371</v>
      </c>
      <c r="B4827" s="209" t="s">
        <v>446</v>
      </c>
      <c r="C4827" s="209" t="s">
        <v>7372</v>
      </c>
      <c r="D4827" s="209" t="s">
        <v>457</v>
      </c>
    </row>
    <row r="4828" spans="1:4">
      <c r="A4828" s="209" t="s">
        <v>7373</v>
      </c>
      <c r="B4828" s="209">
        <v>512587</v>
      </c>
      <c r="C4828" s="209" t="s">
        <v>7374</v>
      </c>
      <c r="D4828" s="209" t="s">
        <v>560</v>
      </c>
    </row>
    <row r="4829" spans="1:4">
      <c r="A4829" s="209" t="s">
        <v>7375</v>
      </c>
      <c r="B4829" s="209">
        <v>503641</v>
      </c>
      <c r="C4829" s="209" t="s">
        <v>7376</v>
      </c>
      <c r="D4829" s="209" t="s">
        <v>530</v>
      </c>
    </row>
    <row r="4830" spans="1:4">
      <c r="A4830" s="209" t="s">
        <v>7377</v>
      </c>
      <c r="B4830" s="209" t="s">
        <v>446</v>
      </c>
      <c r="C4830" s="209" t="s">
        <v>7378</v>
      </c>
      <c r="D4830" s="209" t="s">
        <v>457</v>
      </c>
    </row>
    <row r="4831" spans="1:4">
      <c r="A4831" s="209" t="s">
        <v>7379</v>
      </c>
      <c r="B4831" s="209">
        <v>534742</v>
      </c>
      <c r="C4831" s="209" t="s">
        <v>7380</v>
      </c>
      <c r="D4831" s="209" t="s">
        <v>954</v>
      </c>
    </row>
    <row r="4832" spans="1:4">
      <c r="A4832" s="209" t="s">
        <v>7381</v>
      </c>
      <c r="B4832" s="209">
        <v>500780</v>
      </c>
      <c r="C4832" s="209" t="s">
        <v>7382</v>
      </c>
      <c r="D4832" s="209" t="s">
        <v>954</v>
      </c>
    </row>
    <row r="4833" spans="1:4">
      <c r="A4833" s="209" t="s">
        <v>7383</v>
      </c>
      <c r="B4833" s="209">
        <v>531335</v>
      </c>
      <c r="C4833" s="209" t="s">
        <v>7384</v>
      </c>
      <c r="D4833" s="209" t="s">
        <v>506</v>
      </c>
    </row>
    <row r="4834" spans="1:4">
      <c r="A4834" s="209" t="s">
        <v>7385</v>
      </c>
      <c r="B4834" s="209">
        <v>532883</v>
      </c>
      <c r="C4834" s="209" t="s">
        <v>7386</v>
      </c>
      <c r="D4834" s="209" t="s">
        <v>539</v>
      </c>
    </row>
    <row r="4835" spans="1:4">
      <c r="A4835" s="209" t="s">
        <v>7387</v>
      </c>
      <c r="B4835" s="209">
        <v>500202</v>
      </c>
      <c r="C4835" s="209" t="s">
        <v>7388</v>
      </c>
      <c r="D4835" s="209" t="s">
        <v>463</v>
      </c>
    </row>
    <row r="4836" spans="1:4">
      <c r="A4836" s="209" t="s">
        <v>7389</v>
      </c>
      <c r="B4836" s="209">
        <v>500458</v>
      </c>
      <c r="C4836" s="209" t="s">
        <v>7390</v>
      </c>
      <c r="D4836" s="209" t="s">
        <v>526</v>
      </c>
    </row>
    <row r="4837" spans="1:4">
      <c r="A4837" s="209" t="s">
        <v>7391</v>
      </c>
      <c r="B4837" s="209">
        <v>501111</v>
      </c>
      <c r="C4837" s="209" t="s">
        <v>7392</v>
      </c>
      <c r="D4837" s="209" t="s">
        <v>468</v>
      </c>
    </row>
    <row r="4838" spans="1:4">
      <c r="A4838" s="209" t="s">
        <v>7393</v>
      </c>
      <c r="B4838" s="209">
        <v>501151</v>
      </c>
      <c r="C4838" s="209" t="s">
        <v>7394</v>
      </c>
      <c r="D4838" s="209" t="s">
        <v>429</v>
      </c>
    </row>
    <row r="4839" spans="1:4">
      <c r="A4839" s="209" t="s">
        <v>7395</v>
      </c>
      <c r="B4839" s="209">
        <v>501311</v>
      </c>
      <c r="C4839" s="209" t="s">
        <v>7396</v>
      </c>
      <c r="D4839" s="209" t="s">
        <v>463</v>
      </c>
    </row>
    <row r="4840" spans="1:4">
      <c r="A4840" s="209" t="s">
        <v>7397</v>
      </c>
      <c r="B4840" s="209">
        <v>501622</v>
      </c>
      <c r="C4840" s="209" t="s">
        <v>7398</v>
      </c>
      <c r="D4840" s="209" t="s">
        <v>7399</v>
      </c>
    </row>
    <row r="4841" spans="1:4">
      <c r="A4841" s="209" t="s">
        <v>7400</v>
      </c>
      <c r="B4841" s="209">
        <v>502850</v>
      </c>
      <c r="C4841" s="209" t="s">
        <v>7401</v>
      </c>
      <c r="D4841" s="209" t="s">
        <v>461</v>
      </c>
    </row>
    <row r="4842" spans="1:4">
      <c r="A4842" s="209" t="s">
        <v>7402</v>
      </c>
      <c r="B4842" s="209">
        <v>503669</v>
      </c>
      <c r="C4842" s="209" t="s">
        <v>7403</v>
      </c>
      <c r="D4842" s="209" t="s">
        <v>7399</v>
      </c>
    </row>
    <row r="4843" spans="1:4">
      <c r="A4843" s="209" t="s">
        <v>7404</v>
      </c>
      <c r="B4843" s="209">
        <v>506975</v>
      </c>
      <c r="C4843" s="209" t="s">
        <v>7405</v>
      </c>
      <c r="D4843" s="209" t="s">
        <v>461</v>
      </c>
    </row>
    <row r="4844" spans="1:4">
      <c r="A4844" s="209" t="s">
        <v>7406</v>
      </c>
      <c r="B4844" s="209">
        <v>508924</v>
      </c>
      <c r="C4844" s="209" t="s">
        <v>7407</v>
      </c>
      <c r="D4844" s="209" t="s">
        <v>7399</v>
      </c>
    </row>
    <row r="4845" spans="1:4">
      <c r="A4845" s="209" t="s">
        <v>7408</v>
      </c>
      <c r="B4845" s="209">
        <v>511260</v>
      </c>
      <c r="C4845" s="209" t="s">
        <v>7409</v>
      </c>
      <c r="D4845" s="209" t="s">
        <v>429</v>
      </c>
    </row>
    <row r="4846" spans="1:4">
      <c r="A4846" s="209" t="s">
        <v>7410</v>
      </c>
      <c r="B4846" s="209">
        <v>511730</v>
      </c>
      <c r="C4846" s="209" t="s">
        <v>7411</v>
      </c>
      <c r="D4846" s="209" t="s">
        <v>463</v>
      </c>
    </row>
    <row r="4847" spans="1:4">
      <c r="A4847" s="209" t="s">
        <v>7412</v>
      </c>
      <c r="B4847" s="209">
        <v>512221</v>
      </c>
      <c r="C4847" s="209" t="s">
        <v>7413</v>
      </c>
      <c r="D4847" s="209" t="s">
        <v>463</v>
      </c>
    </row>
    <row r="4848" spans="1:4">
      <c r="A4848" s="209" t="s">
        <v>7414</v>
      </c>
      <c r="B4848" s="209">
        <v>512344</v>
      </c>
      <c r="C4848" s="209" t="s">
        <v>7415</v>
      </c>
      <c r="D4848" s="209" t="s">
        <v>468</v>
      </c>
    </row>
    <row r="4849" spans="1:4">
      <c r="A4849" s="209" t="s">
        <v>7416</v>
      </c>
      <c r="B4849" s="209">
        <v>512345</v>
      </c>
      <c r="C4849" s="209" t="s">
        <v>7417</v>
      </c>
      <c r="D4849" s="209" t="s">
        <v>429</v>
      </c>
    </row>
    <row r="4850" spans="1:4">
      <c r="A4850" s="209" t="s">
        <v>7418</v>
      </c>
      <c r="B4850" s="209">
        <v>512479</v>
      </c>
      <c r="C4850" s="209" t="s">
        <v>7419</v>
      </c>
      <c r="D4850" s="209" t="s">
        <v>532</v>
      </c>
    </row>
    <row r="4851" spans="1:4">
      <c r="A4851" s="209" t="s">
        <v>7420</v>
      </c>
      <c r="B4851" s="209">
        <v>513343</v>
      </c>
      <c r="C4851" s="209" t="s">
        <v>7421</v>
      </c>
      <c r="D4851" s="209" t="s">
        <v>769</v>
      </c>
    </row>
    <row r="4852" spans="1:4">
      <c r="A4852" s="209" t="s">
        <v>7422</v>
      </c>
      <c r="B4852" s="209">
        <v>513418</v>
      </c>
      <c r="C4852" s="209" t="s">
        <v>7423</v>
      </c>
      <c r="D4852" s="209" t="s">
        <v>1365</v>
      </c>
    </row>
    <row r="4853" spans="1:4">
      <c r="A4853" s="209" t="s">
        <v>7424</v>
      </c>
      <c r="B4853" s="209">
        <v>515008</v>
      </c>
      <c r="C4853" s="209" t="s">
        <v>7425</v>
      </c>
      <c r="D4853" s="209" t="s">
        <v>744</v>
      </c>
    </row>
    <row r="4854" spans="1:4">
      <c r="A4854" s="209" t="s">
        <v>7426</v>
      </c>
      <c r="B4854" s="209">
        <v>517273</v>
      </c>
      <c r="C4854" s="209" t="s">
        <v>7427</v>
      </c>
      <c r="D4854" s="209" t="s">
        <v>744</v>
      </c>
    </row>
    <row r="4855" spans="1:4">
      <c r="A4855" s="209" t="s">
        <v>7428</v>
      </c>
      <c r="B4855" s="209">
        <v>517360</v>
      </c>
      <c r="C4855" s="209" t="s">
        <v>7429</v>
      </c>
      <c r="D4855" s="209" t="s">
        <v>468</v>
      </c>
    </row>
    <row r="4856" spans="1:4">
      <c r="A4856" s="209" t="s">
        <v>7430</v>
      </c>
      <c r="B4856" s="209">
        <v>517393</v>
      </c>
      <c r="C4856" s="209" t="s">
        <v>7431</v>
      </c>
      <c r="D4856" s="209" t="s">
        <v>771</v>
      </c>
    </row>
    <row r="4857" spans="1:4">
      <c r="A4857" s="209" t="s">
        <v>7432</v>
      </c>
      <c r="B4857" s="209">
        <v>519397</v>
      </c>
      <c r="C4857" s="209" t="s">
        <v>7433</v>
      </c>
      <c r="D4857" s="209" t="s">
        <v>506</v>
      </c>
    </row>
    <row r="4858" spans="1:4">
      <c r="A4858" s="209" t="s">
        <v>7434</v>
      </c>
      <c r="B4858" s="209">
        <v>519500</v>
      </c>
      <c r="C4858" s="209" t="s">
        <v>7435</v>
      </c>
      <c r="D4858" s="209" t="s">
        <v>506</v>
      </c>
    </row>
    <row r="4859" spans="1:4">
      <c r="A4859" s="209" t="s">
        <v>7436</v>
      </c>
      <c r="B4859" s="209">
        <v>522171</v>
      </c>
      <c r="C4859" s="209" t="s">
        <v>7437</v>
      </c>
      <c r="D4859" s="209" t="s">
        <v>454</v>
      </c>
    </row>
    <row r="4860" spans="1:4">
      <c r="A4860" s="209" t="s">
        <v>7438</v>
      </c>
      <c r="B4860" s="209">
        <v>524572</v>
      </c>
      <c r="C4860" s="209" t="s">
        <v>7439</v>
      </c>
      <c r="D4860" s="209" t="s">
        <v>484</v>
      </c>
    </row>
    <row r="4861" spans="1:4">
      <c r="A4861" s="209" t="s">
        <v>7440</v>
      </c>
      <c r="B4861" s="209">
        <v>526211</v>
      </c>
      <c r="C4861" s="209" t="s">
        <v>7441</v>
      </c>
      <c r="D4861" s="209" t="s">
        <v>695</v>
      </c>
    </row>
    <row r="4862" spans="1:4">
      <c r="A4862" s="209" t="s">
        <v>7442</v>
      </c>
      <c r="B4862" s="209">
        <v>526638</v>
      </c>
      <c r="C4862" s="209" t="s">
        <v>7443</v>
      </c>
      <c r="D4862" s="209" t="s">
        <v>566</v>
      </c>
    </row>
    <row r="4863" spans="1:4">
      <c r="A4863" s="209" t="s">
        <v>7444</v>
      </c>
      <c r="B4863" s="209">
        <v>530291</v>
      </c>
      <c r="C4863" s="209" t="s">
        <v>7445</v>
      </c>
      <c r="D4863" s="209" t="s">
        <v>695</v>
      </c>
    </row>
    <row r="4864" spans="1:4">
      <c r="A4864" s="209" t="s">
        <v>7446</v>
      </c>
      <c r="B4864" s="209">
        <v>530439</v>
      </c>
      <c r="C4864" s="209" t="s">
        <v>7447</v>
      </c>
      <c r="D4864" s="209" t="s">
        <v>463</v>
      </c>
    </row>
    <row r="4865" spans="1:4">
      <c r="A4865" s="209" t="s">
        <v>7448</v>
      </c>
      <c r="B4865" s="209">
        <v>530443</v>
      </c>
      <c r="C4865" s="209" t="s">
        <v>7449</v>
      </c>
      <c r="D4865" s="209" t="s">
        <v>461</v>
      </c>
    </row>
    <row r="4866" spans="1:4">
      <c r="A4866" s="209" t="s">
        <v>7450</v>
      </c>
      <c r="B4866" s="209">
        <v>531205</v>
      </c>
      <c r="C4866" s="209" t="s">
        <v>7451</v>
      </c>
      <c r="D4866" s="209" t="s">
        <v>468</v>
      </c>
    </row>
    <row r="4867" spans="1:4">
      <c r="A4867" s="209" t="s">
        <v>7452</v>
      </c>
      <c r="B4867" s="209">
        <v>531225</v>
      </c>
      <c r="C4867" s="209" t="s">
        <v>7453</v>
      </c>
      <c r="D4867" s="209" t="s">
        <v>539</v>
      </c>
    </row>
    <row r="4868" spans="1:4">
      <c r="A4868" s="209" t="s">
        <v>7454</v>
      </c>
      <c r="B4868" s="209">
        <v>531436</v>
      </c>
      <c r="C4868" s="209" t="s">
        <v>7455</v>
      </c>
      <c r="D4868" s="209" t="s">
        <v>440</v>
      </c>
    </row>
    <row r="4869" spans="1:4">
      <c r="A4869" s="209" t="s">
        <v>7456</v>
      </c>
      <c r="B4869" s="209">
        <v>531621</v>
      </c>
      <c r="C4869" s="209" t="s">
        <v>7457</v>
      </c>
      <c r="D4869" s="209" t="s">
        <v>452</v>
      </c>
    </row>
    <row r="4870" spans="1:4">
      <c r="A4870" s="209" t="s">
        <v>7458</v>
      </c>
      <c r="B4870" s="209">
        <v>531944</v>
      </c>
      <c r="C4870" s="209" t="s">
        <v>7459</v>
      </c>
      <c r="D4870" s="209" t="s">
        <v>454</v>
      </c>
    </row>
    <row r="4871" spans="1:4">
      <c r="A4871" s="209" t="s">
        <v>7460</v>
      </c>
      <c r="B4871" s="209">
        <v>532138</v>
      </c>
      <c r="C4871" s="209" t="s">
        <v>7461</v>
      </c>
      <c r="D4871" s="209" t="s">
        <v>463</v>
      </c>
    </row>
    <row r="4872" spans="1:4">
      <c r="A4872" s="209" t="s">
        <v>7462</v>
      </c>
      <c r="B4872" s="209">
        <v>533093</v>
      </c>
      <c r="C4872" s="209" t="s">
        <v>7463</v>
      </c>
      <c r="D4872" s="209" t="s">
        <v>695</v>
      </c>
    </row>
    <row r="4873" spans="1:4">
      <c r="A4873" s="209" t="s">
        <v>7464</v>
      </c>
      <c r="B4873" s="209">
        <v>533570</v>
      </c>
      <c r="C4873" s="209" t="s">
        <v>7465</v>
      </c>
      <c r="D4873" s="209" t="s">
        <v>224</v>
      </c>
    </row>
    <row r="4874" spans="1:4">
      <c r="A4874" s="209" t="s">
        <v>7466</v>
      </c>
      <c r="B4874" s="209">
        <v>533719</v>
      </c>
      <c r="C4874" s="209" t="s">
        <v>7467</v>
      </c>
      <c r="D4874" s="209" t="s">
        <v>224</v>
      </c>
    </row>
    <row r="4875" spans="1:4">
      <c r="A4875" s="209" t="s">
        <v>7468</v>
      </c>
      <c r="B4875" s="209">
        <v>535276</v>
      </c>
      <c r="C4875" s="209" t="s">
        <v>7469</v>
      </c>
      <c r="D4875" s="209" t="s">
        <v>224</v>
      </c>
    </row>
    <row r="4876" spans="1:4">
      <c r="A4876" s="209" t="s">
        <v>7470</v>
      </c>
      <c r="B4876" s="209">
        <v>536960</v>
      </c>
      <c r="C4876" s="209" t="s">
        <v>7471</v>
      </c>
      <c r="D4876" s="209" t="s">
        <v>224</v>
      </c>
    </row>
    <row r="4877" spans="1:4">
      <c r="A4877" s="209" t="s">
        <v>7472</v>
      </c>
      <c r="B4877" s="209">
        <v>537007</v>
      </c>
      <c r="C4877" s="209" t="s">
        <v>7473</v>
      </c>
      <c r="D4877" s="209" t="s">
        <v>224</v>
      </c>
    </row>
    <row r="4878" spans="1:4">
      <c r="A4878" s="209" t="s">
        <v>7474</v>
      </c>
      <c r="B4878" s="209">
        <v>537008</v>
      </c>
      <c r="C4878" s="209" t="s">
        <v>7475</v>
      </c>
      <c r="D4878" s="209" t="s">
        <v>224</v>
      </c>
    </row>
    <row r="4879" spans="1:4">
      <c r="A4879" s="209" t="s">
        <v>7476</v>
      </c>
      <c r="B4879" s="209">
        <v>537483</v>
      </c>
      <c r="C4879" s="209" t="s">
        <v>7477</v>
      </c>
      <c r="D4879" s="209" t="s">
        <v>224</v>
      </c>
    </row>
    <row r="4880" spans="1:4">
      <c r="A4880" s="209" t="s">
        <v>7478</v>
      </c>
      <c r="B4880" s="209">
        <v>537708</v>
      </c>
      <c r="C4880" s="209" t="s">
        <v>7479</v>
      </c>
      <c r="D4880" s="209" t="s">
        <v>224</v>
      </c>
    </row>
    <row r="4881" spans="1:4">
      <c r="A4881" s="209" t="s">
        <v>7480</v>
      </c>
      <c r="B4881" s="209">
        <v>538057</v>
      </c>
      <c r="C4881" s="209" t="s">
        <v>7481</v>
      </c>
      <c r="D4881" s="209" t="s">
        <v>224</v>
      </c>
    </row>
    <row r="4882" spans="1:4">
      <c r="A4882" s="209" t="s">
        <v>7482</v>
      </c>
      <c r="B4882" s="209">
        <v>538273</v>
      </c>
      <c r="C4882" s="209" t="s">
        <v>7483</v>
      </c>
      <c r="D4882" s="209" t="s">
        <v>539</v>
      </c>
    </row>
    <row r="4883" spans="1:4">
      <c r="A4883" s="209" t="s">
        <v>7484</v>
      </c>
      <c r="B4883" s="209">
        <v>538452</v>
      </c>
      <c r="C4883" s="209" t="s">
        <v>7485</v>
      </c>
      <c r="D4883" s="209" t="s">
        <v>468</v>
      </c>
    </row>
    <row r="4884" spans="1:4">
      <c r="A4884" s="209" t="s">
        <v>7486</v>
      </c>
      <c r="B4884" s="209">
        <v>538501</v>
      </c>
      <c r="C4884" s="209" t="s">
        <v>7487</v>
      </c>
      <c r="D4884" s="209" t="s">
        <v>224</v>
      </c>
    </row>
    <row r="4885" spans="1:4">
      <c r="A4885" s="209" t="s">
        <v>7488</v>
      </c>
      <c r="B4885" s="209">
        <v>538502</v>
      </c>
      <c r="C4885" s="209" t="s">
        <v>7489</v>
      </c>
      <c r="D4885" s="209" t="s">
        <v>224</v>
      </c>
    </row>
    <row r="4886" spans="1:4">
      <c r="A4886" s="209" t="s">
        <v>7490</v>
      </c>
      <c r="B4886" s="209">
        <v>538577</v>
      </c>
      <c r="C4886" s="209" t="s">
        <v>7491</v>
      </c>
      <c r="D4886" s="209" t="s">
        <v>224</v>
      </c>
    </row>
    <row r="4887" spans="1:4">
      <c r="A4887" s="209" t="s">
        <v>7492</v>
      </c>
      <c r="B4887" s="209">
        <v>538578</v>
      </c>
      <c r="C4887" s="209" t="s">
        <v>7493</v>
      </c>
      <c r="D4887" s="209" t="s">
        <v>224</v>
      </c>
    </row>
    <row r="4888" spans="1:4">
      <c r="A4888" s="209" t="s">
        <v>7494</v>
      </c>
      <c r="B4888" s="209">
        <v>538646</v>
      </c>
      <c r="C4888" s="209" t="s">
        <v>7495</v>
      </c>
      <c r="D4888" s="209" t="s">
        <v>463</v>
      </c>
    </row>
    <row r="4889" spans="1:4">
      <c r="A4889" s="209" t="s">
        <v>7496</v>
      </c>
      <c r="B4889" s="209">
        <v>538683</v>
      </c>
      <c r="C4889" s="209" t="s">
        <v>7497</v>
      </c>
      <c r="D4889" s="209" t="s">
        <v>224</v>
      </c>
    </row>
    <row r="4890" spans="1:4">
      <c r="A4890" s="209" t="s">
        <v>7498</v>
      </c>
      <c r="B4890" s="209">
        <v>538728</v>
      </c>
      <c r="C4890" s="209" t="s">
        <v>7499</v>
      </c>
      <c r="D4890" s="209" t="s">
        <v>224</v>
      </c>
    </row>
    <row r="4891" spans="1:4">
      <c r="A4891" s="209" t="s">
        <v>7500</v>
      </c>
      <c r="B4891" s="209">
        <v>538729</v>
      </c>
      <c r="C4891" s="209" t="s">
        <v>7501</v>
      </c>
      <c r="D4891" s="209" t="s">
        <v>224</v>
      </c>
    </row>
    <row r="4892" spans="1:4">
      <c r="A4892" s="209" t="s">
        <v>7502</v>
      </c>
      <c r="B4892" s="209">
        <v>538808</v>
      </c>
      <c r="C4892" s="209" t="s">
        <v>7503</v>
      </c>
      <c r="D4892" s="209" t="s">
        <v>224</v>
      </c>
    </row>
    <row r="4893" spans="1:4">
      <c r="A4893" s="209" t="s">
        <v>7504</v>
      </c>
      <c r="B4893" s="209">
        <v>538809</v>
      </c>
      <c r="C4893" s="209" t="s">
        <v>7505</v>
      </c>
      <c r="D4893" s="209" t="s">
        <v>224</v>
      </c>
    </row>
    <row r="4894" spans="1:4">
      <c r="A4894" s="209" t="s">
        <v>7506</v>
      </c>
      <c r="B4894" s="209">
        <v>538810</v>
      </c>
      <c r="C4894" s="209" t="s">
        <v>7507</v>
      </c>
      <c r="D4894" s="209" t="s">
        <v>224</v>
      </c>
    </row>
    <row r="4895" spans="1:4">
      <c r="A4895" s="209" t="s">
        <v>7508</v>
      </c>
      <c r="B4895" s="209">
        <v>538811</v>
      </c>
      <c r="C4895" s="209" t="s">
        <v>7509</v>
      </c>
      <c r="D4895" s="209" t="s">
        <v>224</v>
      </c>
    </row>
    <row r="4896" spans="1:4">
      <c r="A4896" s="209" t="s">
        <v>7510</v>
      </c>
      <c r="B4896" s="209">
        <v>539031</v>
      </c>
      <c r="C4896" s="209" t="s">
        <v>7511</v>
      </c>
      <c r="D4896" s="209" t="s">
        <v>224</v>
      </c>
    </row>
    <row r="4897" spans="1:4">
      <c r="A4897" s="209" t="s">
        <v>7512</v>
      </c>
      <c r="B4897" s="209">
        <v>539090</v>
      </c>
      <c r="C4897" s="209" t="s">
        <v>7513</v>
      </c>
      <c r="D4897" s="209" t="s">
        <v>463</v>
      </c>
    </row>
    <row r="4898" spans="1:4">
      <c r="A4898" s="209" t="s">
        <v>7514</v>
      </c>
      <c r="B4898" s="209">
        <v>539142</v>
      </c>
      <c r="C4898" s="209" t="s">
        <v>7515</v>
      </c>
      <c r="D4898" s="209" t="s">
        <v>224</v>
      </c>
    </row>
    <row r="4899" spans="1:4">
      <c r="A4899" s="209" t="s">
        <v>7516</v>
      </c>
      <c r="B4899" s="209">
        <v>539274</v>
      </c>
      <c r="C4899" s="209" t="s">
        <v>7517</v>
      </c>
      <c r="D4899" s="209" t="s">
        <v>463</v>
      </c>
    </row>
    <row r="4900" spans="1:4">
      <c r="A4900" s="209" t="s">
        <v>7518</v>
      </c>
      <c r="B4900" s="209">
        <v>539312</v>
      </c>
      <c r="C4900" s="209" t="s">
        <v>7519</v>
      </c>
      <c r="D4900" s="209" t="s">
        <v>224</v>
      </c>
    </row>
    <row r="4901" spans="1:4">
      <c r="A4901" s="209" t="s">
        <v>7520</v>
      </c>
      <c r="B4901" s="209">
        <v>539313</v>
      </c>
      <c r="C4901" s="209" t="s">
        <v>7521</v>
      </c>
      <c r="D4901" s="209" t="s">
        <v>224</v>
      </c>
    </row>
    <row r="4902" spans="1:4">
      <c r="A4902" s="209" t="s">
        <v>7522</v>
      </c>
      <c r="B4902" s="209">
        <v>539480</v>
      </c>
      <c r="C4902" s="209" t="s">
        <v>7523</v>
      </c>
      <c r="D4902" s="209" t="s">
        <v>224</v>
      </c>
    </row>
    <row r="4903" spans="1:4">
      <c r="A4903" s="209" t="s">
        <v>7524</v>
      </c>
      <c r="B4903" s="209">
        <v>539487</v>
      </c>
      <c r="C4903" s="209" t="s">
        <v>7525</v>
      </c>
      <c r="D4903" s="209" t="s">
        <v>224</v>
      </c>
    </row>
    <row r="4904" spans="1:4">
      <c r="A4904" s="209" t="s">
        <v>7526</v>
      </c>
      <c r="B4904" s="209">
        <v>539516</v>
      </c>
      <c r="C4904" s="209" t="s">
        <v>7527</v>
      </c>
      <c r="D4904" s="209" t="s">
        <v>224</v>
      </c>
    </row>
    <row r="4905" spans="1:4">
      <c r="A4905" s="209" t="s">
        <v>7528</v>
      </c>
      <c r="B4905" s="209">
        <v>539517</v>
      </c>
      <c r="C4905" s="209" t="s">
        <v>7529</v>
      </c>
      <c r="D4905" s="209" t="s">
        <v>224</v>
      </c>
    </row>
    <row r="4906" spans="1:4">
      <c r="A4906" s="209" t="s">
        <v>7530</v>
      </c>
      <c r="B4906" s="209">
        <v>539561</v>
      </c>
      <c r="C4906" s="209" t="s">
        <v>7531</v>
      </c>
      <c r="D4906" s="209" t="s">
        <v>468</v>
      </c>
    </row>
    <row r="4907" spans="1:4">
      <c r="A4907" s="209" t="s">
        <v>7532</v>
      </c>
      <c r="B4907" s="209">
        <v>539784</v>
      </c>
      <c r="C4907" s="209" t="s">
        <v>7533</v>
      </c>
      <c r="D4907" s="209" t="s">
        <v>224</v>
      </c>
    </row>
    <row r="4908" spans="1:4">
      <c r="A4908" s="209" t="s">
        <v>7534</v>
      </c>
      <c r="B4908" s="209">
        <v>539945</v>
      </c>
      <c r="C4908" s="209" t="s">
        <v>7535</v>
      </c>
      <c r="D4908" s="209" t="s">
        <v>224</v>
      </c>
    </row>
    <row r="4909" spans="1:4">
      <c r="A4909" s="209" t="s">
        <v>7536</v>
      </c>
      <c r="B4909" s="209">
        <v>539980</v>
      </c>
      <c r="C4909" s="209" t="s">
        <v>7537</v>
      </c>
      <c r="D4909" s="209" t="s">
        <v>224</v>
      </c>
    </row>
    <row r="4910" spans="1:4">
      <c r="A4910" s="209" t="s">
        <v>7538</v>
      </c>
      <c r="B4910" s="209">
        <v>540008</v>
      </c>
      <c r="C4910" s="209" t="s">
        <v>7539</v>
      </c>
      <c r="D4910" s="209" t="s">
        <v>224</v>
      </c>
    </row>
    <row r="4911" spans="1:4">
      <c r="A4911" s="209" t="s">
        <v>7540</v>
      </c>
      <c r="B4911" s="209">
        <v>540154</v>
      </c>
      <c r="C4911" s="209" t="s">
        <v>7541</v>
      </c>
      <c r="D4911" s="209" t="s">
        <v>224</v>
      </c>
    </row>
    <row r="4912" spans="1:4">
      <c r="A4912" s="209" t="s">
        <v>7542</v>
      </c>
      <c r="B4912" s="209">
        <v>540333</v>
      </c>
      <c r="C4912" s="209" t="s">
        <v>7543</v>
      </c>
      <c r="D4912" s="209" t="s">
        <v>224</v>
      </c>
    </row>
    <row r="4913" spans="1:4">
      <c r="A4913" s="209" t="s">
        <v>7544</v>
      </c>
      <c r="B4913" s="209">
        <v>540334</v>
      </c>
      <c r="C4913" s="209" t="s">
        <v>7545</v>
      </c>
      <c r="D4913" s="209" t="s">
        <v>224</v>
      </c>
    </row>
    <row r="4914" spans="1:4">
      <c r="A4914" s="209" t="s">
        <v>7546</v>
      </c>
      <c r="B4914" s="209">
        <v>540335</v>
      </c>
      <c r="C4914" s="209" t="s">
        <v>7547</v>
      </c>
      <c r="D4914" s="209" t="s">
        <v>224</v>
      </c>
    </row>
    <row r="4915" spans="1:4">
      <c r="A4915" s="209" t="s">
        <v>7548</v>
      </c>
      <c r="B4915" s="209">
        <v>540336</v>
      </c>
      <c r="C4915" s="209" t="s">
        <v>7549</v>
      </c>
      <c r="D4915" s="209" t="s">
        <v>224</v>
      </c>
    </row>
    <row r="4916" spans="1:4">
      <c r="A4916" s="209" t="s">
        <v>7550</v>
      </c>
      <c r="B4916" s="209">
        <v>540469</v>
      </c>
      <c r="C4916" s="209" t="s">
        <v>7551</v>
      </c>
      <c r="D4916" s="209" t="s">
        <v>224</v>
      </c>
    </row>
    <row r="4917" spans="1:4">
      <c r="A4917" s="209" t="s">
        <v>7552</v>
      </c>
      <c r="B4917" s="209">
        <v>540470</v>
      </c>
      <c r="C4917" s="209" t="s">
        <v>7553</v>
      </c>
      <c r="D4917" s="209" t="s">
        <v>224</v>
      </c>
    </row>
    <row r="4918" spans="1:4">
      <c r="A4918" s="209" t="s">
        <v>7554</v>
      </c>
      <c r="B4918" s="209">
        <v>540538</v>
      </c>
      <c r="C4918" s="209" t="s">
        <v>7555</v>
      </c>
      <c r="D4918" s="209" t="s">
        <v>224</v>
      </c>
    </row>
    <row r="4919" spans="1:4">
      <c r="A4919" s="209" t="s">
        <v>7556</v>
      </c>
      <c r="B4919" s="209">
        <v>540539</v>
      </c>
      <c r="C4919" s="209" t="s">
        <v>7557</v>
      </c>
      <c r="D4919" s="209" t="s">
        <v>224</v>
      </c>
    </row>
    <row r="4920" spans="1:4">
      <c r="A4920" s="209" t="s">
        <v>7558</v>
      </c>
      <c r="B4920" s="209">
        <v>540551</v>
      </c>
      <c r="C4920" s="209" t="s">
        <v>7559</v>
      </c>
      <c r="D4920" s="209" t="s">
        <v>224</v>
      </c>
    </row>
    <row r="4921" spans="1:4">
      <c r="A4921" s="209" t="s">
        <v>7560</v>
      </c>
      <c r="B4921" s="209">
        <v>540552</v>
      </c>
      <c r="C4921" s="209" t="s">
        <v>7561</v>
      </c>
      <c r="D4921" s="209" t="s">
        <v>224</v>
      </c>
    </row>
    <row r="4922" spans="1:4">
      <c r="A4922" s="209" t="s">
        <v>7562</v>
      </c>
      <c r="B4922" s="209">
        <v>540586</v>
      </c>
      <c r="C4922" s="209" t="s">
        <v>7563</v>
      </c>
      <c r="D4922" s="209" t="s">
        <v>224</v>
      </c>
    </row>
    <row r="4923" spans="1:4">
      <c r="A4923" s="209" t="s">
        <v>7564</v>
      </c>
      <c r="B4923" s="209">
        <v>540587</v>
      </c>
      <c r="C4923" s="209" t="s">
        <v>7565</v>
      </c>
      <c r="D4923" s="209" t="s">
        <v>224</v>
      </c>
    </row>
    <row r="4924" spans="1:4">
      <c r="A4924" s="209" t="s">
        <v>7566</v>
      </c>
      <c r="B4924" s="209">
        <v>540588</v>
      </c>
      <c r="C4924" s="209" t="s">
        <v>7567</v>
      </c>
      <c r="D4924" s="209" t="s">
        <v>224</v>
      </c>
    </row>
    <row r="4925" spans="1:4">
      <c r="A4925" s="209" t="s">
        <v>7568</v>
      </c>
      <c r="B4925" s="209">
        <v>540589</v>
      </c>
      <c r="C4925" s="209" t="s">
        <v>7569</v>
      </c>
      <c r="D4925" s="209" t="s">
        <v>224</v>
      </c>
    </row>
    <row r="4926" spans="1:4">
      <c r="A4926" s="209" t="s">
        <v>7570</v>
      </c>
      <c r="B4926" s="209">
        <v>540591</v>
      </c>
      <c r="C4926" s="209" t="s">
        <v>7571</v>
      </c>
      <c r="D4926" s="209" t="s">
        <v>224</v>
      </c>
    </row>
    <row r="4927" spans="1:4">
      <c r="A4927" s="209" t="s">
        <v>7572</v>
      </c>
      <c r="B4927" s="209">
        <v>540592</v>
      </c>
      <c r="C4927" s="209" t="s">
        <v>7573</v>
      </c>
      <c r="D4927" s="209" t="s">
        <v>224</v>
      </c>
    </row>
    <row r="4928" spans="1:4">
      <c r="A4928" s="209" t="s">
        <v>7574</v>
      </c>
      <c r="B4928" s="209">
        <v>540593</v>
      </c>
      <c r="C4928" s="209" t="s">
        <v>7575</v>
      </c>
      <c r="D4928" s="209" t="s">
        <v>224</v>
      </c>
    </row>
    <row r="4929" spans="1:4">
      <c r="A4929" s="209" t="s">
        <v>7576</v>
      </c>
      <c r="B4929" s="209">
        <v>540594</v>
      </c>
      <c r="C4929" s="209" t="s">
        <v>7577</v>
      </c>
      <c r="D4929" s="209" t="s">
        <v>224</v>
      </c>
    </row>
    <row r="4930" spans="1:4">
      <c r="A4930" s="209" t="s">
        <v>7578</v>
      </c>
      <c r="B4930" s="209">
        <v>540612</v>
      </c>
      <c r="C4930" s="209" t="s">
        <v>7579</v>
      </c>
      <c r="D4930" s="209" t="s">
        <v>224</v>
      </c>
    </row>
    <row r="4931" spans="1:4">
      <c r="A4931" s="209" t="s">
        <v>7580</v>
      </c>
      <c r="B4931" s="209">
        <v>540617</v>
      </c>
      <c r="C4931" s="209" t="s">
        <v>7581</v>
      </c>
      <c r="D4931" s="209" t="s">
        <v>224</v>
      </c>
    </row>
    <row r="4932" spans="1:4">
      <c r="A4932" s="209" t="s">
        <v>7582</v>
      </c>
      <c r="B4932" s="209">
        <v>540618</v>
      </c>
      <c r="C4932" s="209" t="s">
        <v>7583</v>
      </c>
      <c r="D4932" s="209" t="s">
        <v>224</v>
      </c>
    </row>
    <row r="4933" spans="1:4">
      <c r="A4933" s="209" t="s">
        <v>7584</v>
      </c>
      <c r="B4933" s="209">
        <v>540619</v>
      </c>
      <c r="C4933" s="209" t="s">
        <v>7585</v>
      </c>
      <c r="D4933" s="209" t="s">
        <v>224</v>
      </c>
    </row>
    <row r="4934" spans="1:4">
      <c r="A4934" s="209" t="s">
        <v>7586</v>
      </c>
      <c r="B4934" s="209">
        <v>540620</v>
      </c>
      <c r="C4934" s="209" t="s">
        <v>7587</v>
      </c>
      <c r="D4934" s="209" t="s">
        <v>224</v>
      </c>
    </row>
    <row r="4935" spans="1:4">
      <c r="A4935" s="209" t="s">
        <v>7588</v>
      </c>
      <c r="B4935" s="209">
        <v>540626</v>
      </c>
      <c r="C4935" s="209" t="s">
        <v>7589</v>
      </c>
      <c r="D4935" s="209" t="s">
        <v>224</v>
      </c>
    </row>
    <row r="4936" spans="1:4">
      <c r="A4936" s="209" t="s">
        <v>7590</v>
      </c>
      <c r="B4936" s="209">
        <v>540627</v>
      </c>
      <c r="C4936" s="209" t="s">
        <v>7591</v>
      </c>
      <c r="D4936" s="209" t="s">
        <v>224</v>
      </c>
    </row>
    <row r="4937" spans="1:4">
      <c r="A4937" s="209" t="s">
        <v>7592</v>
      </c>
      <c r="B4937" s="209">
        <v>540629</v>
      </c>
      <c r="C4937" s="209" t="s">
        <v>7593</v>
      </c>
      <c r="D4937" s="209" t="s">
        <v>224</v>
      </c>
    </row>
    <row r="4938" spans="1:4">
      <c r="A4938" s="209" t="s">
        <v>7594</v>
      </c>
      <c r="B4938" s="209">
        <v>540631</v>
      </c>
      <c r="C4938" s="209" t="s">
        <v>7595</v>
      </c>
      <c r="D4938" s="209" t="s">
        <v>224</v>
      </c>
    </row>
    <row r="4939" spans="1:4">
      <c r="A4939" s="209" t="s">
        <v>7596</v>
      </c>
      <c r="B4939" s="209">
        <v>540634</v>
      </c>
      <c r="C4939" s="209" t="s">
        <v>7597</v>
      </c>
      <c r="D4939" s="209" t="s">
        <v>224</v>
      </c>
    </row>
    <row r="4940" spans="1:4">
      <c r="A4940" s="209" t="s">
        <v>7598</v>
      </c>
      <c r="B4940" s="209">
        <v>540635</v>
      </c>
      <c r="C4940" s="209" t="s">
        <v>7599</v>
      </c>
      <c r="D4940" s="209" t="s">
        <v>224</v>
      </c>
    </row>
    <row r="4941" spans="1:4">
      <c r="A4941" s="209" t="s">
        <v>7600</v>
      </c>
      <c r="B4941" s="209">
        <v>540636</v>
      </c>
      <c r="C4941" s="209" t="s">
        <v>7601</v>
      </c>
      <c r="D4941" s="209" t="s">
        <v>224</v>
      </c>
    </row>
    <row r="4942" spans="1:4">
      <c r="A4942" s="209" t="s">
        <v>7602</v>
      </c>
      <c r="B4942" s="209">
        <v>540637</v>
      </c>
      <c r="C4942" s="209" t="s">
        <v>7603</v>
      </c>
      <c r="D4942" s="209" t="s">
        <v>224</v>
      </c>
    </row>
    <row r="4943" spans="1:4">
      <c r="A4943" s="209" t="s">
        <v>7604</v>
      </c>
      <c r="B4943" s="209">
        <v>540669</v>
      </c>
      <c r="C4943" s="209" t="s">
        <v>7605</v>
      </c>
      <c r="D4943" s="209" t="s">
        <v>224</v>
      </c>
    </row>
    <row r="4944" spans="1:4">
      <c r="A4944" s="209" t="s">
        <v>7606</v>
      </c>
      <c r="B4944" s="209">
        <v>540671</v>
      </c>
      <c r="C4944" s="209" t="s">
        <v>7607</v>
      </c>
      <c r="D4944" s="209" t="s">
        <v>224</v>
      </c>
    </row>
    <row r="4945" spans="1:4">
      <c r="A4945" s="209" t="s">
        <v>7608</v>
      </c>
      <c r="B4945" s="209">
        <v>540672</v>
      </c>
      <c r="C4945" s="209" t="s">
        <v>7609</v>
      </c>
      <c r="D4945" s="209" t="s">
        <v>224</v>
      </c>
    </row>
    <row r="4946" spans="1:4">
      <c r="A4946" s="209" t="s">
        <v>7610</v>
      </c>
      <c r="B4946" s="209">
        <v>540682</v>
      </c>
      <c r="C4946" s="209" t="s">
        <v>7611</v>
      </c>
      <c r="D4946" s="209" t="s">
        <v>224</v>
      </c>
    </row>
    <row r="4947" spans="1:4">
      <c r="A4947" s="209" t="s">
        <v>7612</v>
      </c>
      <c r="B4947" s="209">
        <v>540683</v>
      </c>
      <c r="C4947" s="209" t="s">
        <v>7613</v>
      </c>
      <c r="D4947" s="209" t="s">
        <v>224</v>
      </c>
    </row>
    <row r="4948" spans="1:4">
      <c r="A4948" s="209" t="s">
        <v>7614</v>
      </c>
      <c r="B4948" s="209">
        <v>540684</v>
      </c>
      <c r="C4948" s="209" t="s">
        <v>7615</v>
      </c>
      <c r="D4948" s="209" t="s">
        <v>224</v>
      </c>
    </row>
    <row r="4949" spans="1:4">
      <c r="A4949" s="209" t="s">
        <v>7616</v>
      </c>
      <c r="B4949" s="209">
        <v>540685</v>
      </c>
      <c r="C4949" s="209" t="s">
        <v>7617</v>
      </c>
      <c r="D4949" s="209" t="s">
        <v>224</v>
      </c>
    </row>
    <row r="4950" spans="1:4">
      <c r="A4950" s="209" t="s">
        <v>7618</v>
      </c>
      <c r="B4950" s="209">
        <v>540711</v>
      </c>
      <c r="C4950" s="209" t="s">
        <v>7619</v>
      </c>
      <c r="D4950" s="209" t="s">
        <v>224</v>
      </c>
    </row>
    <row r="4951" spans="1:4">
      <c r="A4951" s="209" t="s">
        <v>7620</v>
      </c>
      <c r="B4951" s="209">
        <v>540712</v>
      </c>
      <c r="C4951" s="209" t="s">
        <v>7621</v>
      </c>
      <c r="D4951" s="209" t="s">
        <v>224</v>
      </c>
    </row>
    <row r="4952" spans="1:4">
      <c r="A4952" s="209" t="s">
        <v>7622</v>
      </c>
      <c r="B4952" s="209">
        <v>540713</v>
      </c>
      <c r="C4952" s="209" t="s">
        <v>7623</v>
      </c>
      <c r="D4952" s="209" t="s">
        <v>224</v>
      </c>
    </row>
    <row r="4953" spans="1:4">
      <c r="A4953" s="209" t="s">
        <v>7624</v>
      </c>
      <c r="B4953" s="209">
        <v>540714</v>
      </c>
      <c r="C4953" s="209" t="s">
        <v>7625</v>
      </c>
      <c r="D4953" s="209" t="s">
        <v>224</v>
      </c>
    </row>
    <row r="4954" spans="1:4">
      <c r="A4954" s="209" t="s">
        <v>7626</v>
      </c>
      <c r="B4954" s="209">
        <v>540739</v>
      </c>
      <c r="C4954" s="209" t="s">
        <v>7627</v>
      </c>
      <c r="D4954" s="209" t="s">
        <v>224</v>
      </c>
    </row>
    <row r="4955" spans="1:4">
      <c r="A4955" s="209" t="s">
        <v>7628</v>
      </c>
      <c r="B4955" s="209">
        <v>540740</v>
      </c>
      <c r="C4955" s="209" t="s">
        <v>7629</v>
      </c>
      <c r="D4955" s="209" t="s">
        <v>224</v>
      </c>
    </row>
    <row r="4956" spans="1:4">
      <c r="A4956" s="209" t="s">
        <v>7630</v>
      </c>
      <c r="B4956" s="209">
        <v>540741</v>
      </c>
      <c r="C4956" s="209" t="s">
        <v>7631</v>
      </c>
      <c r="D4956" s="209" t="s">
        <v>224</v>
      </c>
    </row>
    <row r="4957" spans="1:4">
      <c r="A4957" s="209" t="s">
        <v>7632</v>
      </c>
      <c r="B4957" s="209">
        <v>540742</v>
      </c>
      <c r="C4957" s="209" t="s">
        <v>7633</v>
      </c>
      <c r="D4957" s="209" t="s">
        <v>224</v>
      </c>
    </row>
    <row r="4958" spans="1:4">
      <c r="A4958" s="209" t="s">
        <v>7634</v>
      </c>
      <c r="B4958" s="209">
        <v>540763</v>
      </c>
      <c r="C4958" s="209" t="s">
        <v>7635</v>
      </c>
      <c r="D4958" s="209" t="s">
        <v>224</v>
      </c>
    </row>
    <row r="4959" spans="1:4">
      <c r="A4959" s="209" t="s">
        <v>7636</v>
      </c>
      <c r="B4959" s="209">
        <v>540764</v>
      </c>
      <c r="C4959" s="209" t="s">
        <v>7637</v>
      </c>
      <c r="D4959" s="209" t="s">
        <v>224</v>
      </c>
    </row>
    <row r="4960" spans="1:4">
      <c r="A4960" s="209" t="s">
        <v>7638</v>
      </c>
      <c r="B4960" s="209">
        <v>540765</v>
      </c>
      <c r="C4960" s="209" t="s">
        <v>7639</v>
      </c>
      <c r="D4960" s="209" t="s">
        <v>224</v>
      </c>
    </row>
    <row r="4961" spans="1:4">
      <c r="A4961" s="209" t="s">
        <v>7640</v>
      </c>
      <c r="B4961" s="209">
        <v>540766</v>
      </c>
      <c r="C4961" s="209" t="s">
        <v>7641</v>
      </c>
      <c r="D4961" s="209" t="s">
        <v>224</v>
      </c>
    </row>
    <row r="4962" spans="1:4">
      <c r="A4962" s="209" t="s">
        <v>7642</v>
      </c>
      <c r="B4962" s="209">
        <v>540778</v>
      </c>
      <c r="C4962" s="209" t="s">
        <v>7643</v>
      </c>
      <c r="D4962" s="209" t="s">
        <v>224</v>
      </c>
    </row>
    <row r="4963" spans="1:4">
      <c r="A4963" s="209" t="s">
        <v>7644</v>
      </c>
      <c r="B4963" s="209">
        <v>540779</v>
      </c>
      <c r="C4963" s="209" t="s">
        <v>7645</v>
      </c>
      <c r="D4963" s="209" t="s">
        <v>224</v>
      </c>
    </row>
    <row r="4964" spans="1:4">
      <c r="A4964" s="209" t="s">
        <v>7646</v>
      </c>
      <c r="B4964" s="209">
        <v>540780</v>
      </c>
      <c r="C4964" s="209" t="s">
        <v>7647</v>
      </c>
      <c r="D4964" s="209" t="s">
        <v>224</v>
      </c>
    </row>
    <row r="4965" spans="1:4">
      <c r="A4965" s="209" t="s">
        <v>7648</v>
      </c>
      <c r="B4965" s="209">
        <v>540781</v>
      </c>
      <c r="C4965" s="209" t="s">
        <v>7649</v>
      </c>
      <c r="D4965" s="209" t="s">
        <v>224</v>
      </c>
    </row>
    <row r="4966" spans="1:4">
      <c r="A4966" s="209" t="s">
        <v>7650</v>
      </c>
      <c r="B4966" s="209">
        <v>540787</v>
      </c>
      <c r="C4966" s="209" t="s">
        <v>7651</v>
      </c>
      <c r="D4966" s="209" t="s">
        <v>224</v>
      </c>
    </row>
    <row r="4967" spans="1:4">
      <c r="A4967" s="209" t="s">
        <v>7652</v>
      </c>
      <c r="B4967" s="209">
        <v>540791</v>
      </c>
      <c r="C4967" s="209" t="s">
        <v>7653</v>
      </c>
      <c r="D4967" s="209" t="s">
        <v>224</v>
      </c>
    </row>
    <row r="4968" spans="1:4">
      <c r="A4968" s="209" t="s">
        <v>7654</v>
      </c>
      <c r="B4968" s="209">
        <v>540792</v>
      </c>
      <c r="C4968" s="209" t="s">
        <v>7655</v>
      </c>
      <c r="D4968" s="209" t="s">
        <v>224</v>
      </c>
    </row>
    <row r="4969" spans="1:4">
      <c r="A4969" s="209" t="s">
        <v>7656</v>
      </c>
      <c r="B4969" s="209">
        <v>540793</v>
      </c>
      <c r="C4969" s="209" t="s">
        <v>7657</v>
      </c>
      <c r="D4969" s="209" t="s">
        <v>224</v>
      </c>
    </row>
    <row r="4970" spans="1:4">
      <c r="A4970" s="209" t="s">
        <v>7658</v>
      </c>
      <c r="B4970" s="209">
        <v>540794</v>
      </c>
      <c r="C4970" s="209" t="s">
        <v>7659</v>
      </c>
      <c r="D4970" s="209" t="s">
        <v>224</v>
      </c>
    </row>
    <row r="4971" spans="1:4">
      <c r="A4971" s="209" t="s">
        <v>7660</v>
      </c>
      <c r="B4971" s="209">
        <v>540799</v>
      </c>
      <c r="C4971" s="209" t="s">
        <v>7661</v>
      </c>
      <c r="D4971" s="209" t="s">
        <v>224</v>
      </c>
    </row>
    <row r="4972" spans="1:4">
      <c r="A4972" s="209" t="s">
        <v>7662</v>
      </c>
      <c r="B4972" s="209">
        <v>540800</v>
      </c>
      <c r="C4972" s="209" t="s">
        <v>7663</v>
      </c>
      <c r="D4972" s="209" t="s">
        <v>224</v>
      </c>
    </row>
    <row r="4973" spans="1:4">
      <c r="A4973" s="209" t="s">
        <v>7664</v>
      </c>
      <c r="B4973" s="209">
        <v>540801</v>
      </c>
      <c r="C4973" s="209" t="s">
        <v>7665</v>
      </c>
      <c r="D4973" s="209" t="s">
        <v>224</v>
      </c>
    </row>
    <row r="4974" spans="1:4">
      <c r="A4974" s="209" t="s">
        <v>7666</v>
      </c>
      <c r="B4974" s="209">
        <v>540802</v>
      </c>
      <c r="C4974" s="209" t="s">
        <v>7667</v>
      </c>
      <c r="D4974" s="209" t="s">
        <v>224</v>
      </c>
    </row>
    <row r="4975" spans="1:4">
      <c r="A4975" s="209" t="s">
        <v>7668</v>
      </c>
      <c r="B4975" s="209">
        <v>540825</v>
      </c>
      <c r="C4975" s="209" t="s">
        <v>7669</v>
      </c>
      <c r="D4975" s="209" t="s">
        <v>224</v>
      </c>
    </row>
    <row r="4976" spans="1:4">
      <c r="A4976" s="209" t="s">
        <v>7670</v>
      </c>
      <c r="B4976" s="209">
        <v>540826</v>
      </c>
      <c r="C4976" s="209" t="s">
        <v>7671</v>
      </c>
      <c r="D4976" s="209" t="s">
        <v>224</v>
      </c>
    </row>
    <row r="4977" spans="1:4">
      <c r="A4977" s="209" t="s">
        <v>7672</v>
      </c>
      <c r="B4977" s="209">
        <v>540827</v>
      </c>
      <c r="C4977" s="209" t="s">
        <v>7673</v>
      </c>
      <c r="D4977" s="209" t="s">
        <v>224</v>
      </c>
    </row>
    <row r="4978" spans="1:4">
      <c r="A4978" s="209" t="s">
        <v>7674</v>
      </c>
      <c r="B4978" s="209">
        <v>540828</v>
      </c>
      <c r="C4978" s="209" t="s">
        <v>7675</v>
      </c>
      <c r="D4978" s="209" t="s">
        <v>224</v>
      </c>
    </row>
    <row r="4979" spans="1:4">
      <c r="A4979" s="209" t="s">
        <v>7676</v>
      </c>
      <c r="B4979" s="209">
        <v>540861</v>
      </c>
      <c r="C4979" s="209" t="s">
        <v>7677</v>
      </c>
      <c r="D4979" s="209" t="s">
        <v>224</v>
      </c>
    </row>
    <row r="4980" spans="1:4">
      <c r="A4980" s="209" t="s">
        <v>7678</v>
      </c>
      <c r="B4980" s="209">
        <v>540862</v>
      </c>
      <c r="C4980" s="209" t="s">
        <v>7679</v>
      </c>
      <c r="D4980" s="209" t="s">
        <v>224</v>
      </c>
    </row>
    <row r="4981" spans="1:4">
      <c r="A4981" s="209" t="s">
        <v>7680</v>
      </c>
      <c r="B4981" s="209">
        <v>540863</v>
      </c>
      <c r="C4981" s="209" t="s">
        <v>7681</v>
      </c>
      <c r="D4981" s="209" t="s">
        <v>224</v>
      </c>
    </row>
    <row r="4982" spans="1:4">
      <c r="A4982" s="209" t="s">
        <v>7682</v>
      </c>
      <c r="B4982" s="209">
        <v>540864</v>
      </c>
      <c r="C4982" s="209" t="s">
        <v>7683</v>
      </c>
      <c r="D4982" s="209" t="s">
        <v>224</v>
      </c>
    </row>
    <row r="4983" spans="1:4">
      <c r="A4983" s="209" t="s">
        <v>7684</v>
      </c>
      <c r="B4983" s="209">
        <v>540896</v>
      </c>
      <c r="C4983" s="209" t="s">
        <v>7685</v>
      </c>
      <c r="D4983" s="209" t="s">
        <v>224</v>
      </c>
    </row>
    <row r="4984" spans="1:4">
      <c r="A4984" s="209" t="s">
        <v>7686</v>
      </c>
      <c r="B4984" s="209">
        <v>540897</v>
      </c>
      <c r="C4984" s="209" t="s">
        <v>7687</v>
      </c>
      <c r="D4984" s="209" t="s">
        <v>224</v>
      </c>
    </row>
    <row r="4985" spans="1:4">
      <c r="A4985" s="209" t="s">
        <v>7688</v>
      </c>
      <c r="B4985" s="209">
        <v>540898</v>
      </c>
      <c r="C4985" s="209" t="s">
        <v>7689</v>
      </c>
      <c r="D4985" s="209" t="s">
        <v>224</v>
      </c>
    </row>
    <row r="4986" spans="1:4">
      <c r="A4986" s="209" t="s">
        <v>7690</v>
      </c>
      <c r="B4986" s="209">
        <v>540899</v>
      </c>
      <c r="C4986" s="209" t="s">
        <v>7691</v>
      </c>
      <c r="D4986" s="209" t="s">
        <v>224</v>
      </c>
    </row>
    <row r="4987" spans="1:4">
      <c r="A4987" s="209" t="s">
        <v>7692</v>
      </c>
      <c r="B4987" s="209">
        <v>540947</v>
      </c>
      <c r="C4987" s="209" t="s">
        <v>7693</v>
      </c>
      <c r="D4987" s="209" t="s">
        <v>224</v>
      </c>
    </row>
    <row r="4988" spans="1:4">
      <c r="A4988" s="209" t="s">
        <v>7694</v>
      </c>
      <c r="B4988" s="209">
        <v>540949</v>
      </c>
      <c r="C4988" s="209" t="s">
        <v>7695</v>
      </c>
      <c r="D4988" s="209" t="s">
        <v>224</v>
      </c>
    </row>
    <row r="4989" spans="1:4">
      <c r="A4989" s="209" t="s">
        <v>7696</v>
      </c>
      <c r="B4989" s="209">
        <v>540950</v>
      </c>
      <c r="C4989" s="209" t="s">
        <v>7697</v>
      </c>
      <c r="D4989" s="209" t="s">
        <v>224</v>
      </c>
    </row>
    <row r="4990" spans="1:4">
      <c r="A4990" s="209" t="s">
        <v>7698</v>
      </c>
      <c r="B4990" s="209">
        <v>540951</v>
      </c>
      <c r="C4990" s="209" t="s">
        <v>7699</v>
      </c>
      <c r="D4990" s="209" t="s">
        <v>224</v>
      </c>
    </row>
    <row r="4991" spans="1:4">
      <c r="A4991" s="209" t="s">
        <v>7700</v>
      </c>
      <c r="B4991" s="209">
        <v>540981</v>
      </c>
      <c r="C4991" s="209" t="s">
        <v>7701</v>
      </c>
      <c r="D4991" s="209" t="s">
        <v>224</v>
      </c>
    </row>
    <row r="4992" spans="1:4">
      <c r="A4992" s="209" t="s">
        <v>7702</v>
      </c>
      <c r="B4992" s="209">
        <v>540982</v>
      </c>
      <c r="C4992" s="209" t="s">
        <v>7703</v>
      </c>
      <c r="D4992" s="209" t="s">
        <v>224</v>
      </c>
    </row>
    <row r="4993" spans="1:4">
      <c r="A4993" s="209" t="s">
        <v>7704</v>
      </c>
      <c r="B4993" s="209">
        <v>540983</v>
      </c>
      <c r="C4993" s="209" t="s">
        <v>7705</v>
      </c>
      <c r="D4993" s="209" t="s">
        <v>224</v>
      </c>
    </row>
    <row r="4994" spans="1:4">
      <c r="A4994" s="209" t="s">
        <v>7706</v>
      </c>
      <c r="B4994" s="209">
        <v>540984</v>
      </c>
      <c r="C4994" s="209" t="s">
        <v>7707</v>
      </c>
      <c r="D4994" s="209" t="s">
        <v>224</v>
      </c>
    </row>
    <row r="4995" spans="1:4">
      <c r="A4995" s="209" t="s">
        <v>7708</v>
      </c>
      <c r="B4995" s="209">
        <v>541068</v>
      </c>
      <c r="C4995" s="209" t="s">
        <v>7709</v>
      </c>
      <c r="D4995" s="209" t="s">
        <v>224</v>
      </c>
    </row>
    <row r="4996" spans="1:4">
      <c r="A4996" s="209" t="s">
        <v>7710</v>
      </c>
      <c r="B4996" s="209">
        <v>541069</v>
      </c>
      <c r="C4996" s="209" t="s">
        <v>7711</v>
      </c>
      <c r="D4996" s="209" t="s">
        <v>224</v>
      </c>
    </row>
    <row r="4997" spans="1:4">
      <c r="A4997" s="209" t="s">
        <v>7712</v>
      </c>
      <c r="B4997" s="209">
        <v>541070</v>
      </c>
      <c r="C4997" s="209" t="s">
        <v>7713</v>
      </c>
      <c r="D4997" s="209" t="s">
        <v>224</v>
      </c>
    </row>
    <row r="4998" spans="1:4">
      <c r="A4998" s="209" t="s">
        <v>7714</v>
      </c>
      <c r="B4998" s="209">
        <v>541071</v>
      </c>
      <c r="C4998" s="209" t="s">
        <v>7715</v>
      </c>
      <c r="D4998" s="209" t="s">
        <v>224</v>
      </c>
    </row>
    <row r="4999" spans="1:4">
      <c r="A4999" s="209" t="s">
        <v>7716</v>
      </c>
      <c r="B4999" s="209">
        <v>541084</v>
      </c>
      <c r="C4999" s="209" t="s">
        <v>7717</v>
      </c>
      <c r="D4999" s="209" t="s">
        <v>224</v>
      </c>
    </row>
    <row r="5000" spans="1:4">
      <c r="A5000" s="209" t="s">
        <v>7718</v>
      </c>
      <c r="B5000" s="209">
        <v>541085</v>
      </c>
      <c r="C5000" s="209" t="s">
        <v>7719</v>
      </c>
      <c r="D5000" s="209" t="s">
        <v>224</v>
      </c>
    </row>
    <row r="5001" spans="1:4">
      <c r="A5001" s="209" t="s">
        <v>7720</v>
      </c>
      <c r="B5001" s="209">
        <v>541086</v>
      </c>
      <c r="C5001" s="209" t="s">
        <v>7721</v>
      </c>
      <c r="D5001" s="209" t="s">
        <v>224</v>
      </c>
    </row>
    <row r="5002" spans="1:4">
      <c r="A5002" s="209" t="s">
        <v>7722</v>
      </c>
      <c r="B5002" s="209">
        <v>541087</v>
      </c>
      <c r="C5002" s="209" t="s">
        <v>7723</v>
      </c>
      <c r="D5002" s="209" t="s">
        <v>224</v>
      </c>
    </row>
    <row r="5003" spans="1:4">
      <c r="A5003" s="209" t="s">
        <v>7724</v>
      </c>
      <c r="B5003" s="209">
        <v>541092</v>
      </c>
      <c r="C5003" s="209" t="s">
        <v>7725</v>
      </c>
      <c r="D5003" s="209" t="s">
        <v>224</v>
      </c>
    </row>
    <row r="5004" spans="1:4">
      <c r="A5004" s="209" t="s">
        <v>7726</v>
      </c>
      <c r="B5004" s="209">
        <v>541093</v>
      </c>
      <c r="C5004" s="209" t="s">
        <v>7727</v>
      </c>
      <c r="D5004" s="209" t="s">
        <v>224</v>
      </c>
    </row>
    <row r="5005" spans="1:4">
      <c r="A5005" s="209" t="s">
        <v>7728</v>
      </c>
      <c r="B5005" s="209">
        <v>541094</v>
      </c>
      <c r="C5005" s="209" t="s">
        <v>7729</v>
      </c>
      <c r="D5005" s="209" t="s">
        <v>224</v>
      </c>
    </row>
    <row r="5006" spans="1:4">
      <c r="A5006" s="209" t="s">
        <v>7730</v>
      </c>
      <c r="B5006" s="209">
        <v>541095</v>
      </c>
      <c r="C5006" s="209" t="s">
        <v>7731</v>
      </c>
      <c r="D5006" s="209" t="s">
        <v>224</v>
      </c>
    </row>
    <row r="5007" spans="1:4">
      <c r="A5007" s="209" t="s">
        <v>7732</v>
      </c>
      <c r="B5007" s="209">
        <v>541252</v>
      </c>
      <c r="C5007" s="209" t="s">
        <v>7733</v>
      </c>
      <c r="D5007" s="209" t="s">
        <v>224</v>
      </c>
    </row>
    <row r="5008" spans="1:4">
      <c r="A5008" s="209" t="s">
        <v>7734</v>
      </c>
      <c r="B5008" s="209">
        <v>541253</v>
      </c>
      <c r="C5008" s="209" t="s">
        <v>7735</v>
      </c>
      <c r="D5008" s="209" t="s">
        <v>224</v>
      </c>
    </row>
    <row r="5009" spans="1:4">
      <c r="A5009" s="209" t="s">
        <v>7736</v>
      </c>
      <c r="B5009" s="209">
        <v>541254</v>
      </c>
      <c r="C5009" s="209" t="s">
        <v>7737</v>
      </c>
      <c r="D5009" s="209" t="s">
        <v>224</v>
      </c>
    </row>
    <row r="5010" spans="1:4">
      <c r="A5010" s="209" t="s">
        <v>7738</v>
      </c>
      <c r="B5010" s="209">
        <v>541255</v>
      </c>
      <c r="C5010" s="209" t="s">
        <v>7739</v>
      </c>
      <c r="D5010" s="209" t="s">
        <v>224</v>
      </c>
    </row>
    <row r="5011" spans="1:4">
      <c r="A5011" s="209" t="s">
        <v>7740</v>
      </c>
      <c r="B5011" s="209">
        <v>541300</v>
      </c>
      <c r="C5011" s="209" t="s">
        <v>7741</v>
      </c>
      <c r="D5011" s="209" t="s">
        <v>224</v>
      </c>
    </row>
    <row r="5012" spans="1:4">
      <c r="A5012" s="209" t="s">
        <v>7742</v>
      </c>
      <c r="B5012" s="209">
        <v>541309</v>
      </c>
      <c r="C5012" s="209" t="s">
        <v>7743</v>
      </c>
      <c r="D5012" s="209" t="s">
        <v>224</v>
      </c>
    </row>
    <row r="5013" spans="1:4">
      <c r="A5013" s="209" t="s">
        <v>7744</v>
      </c>
      <c r="B5013" s="209">
        <v>541310</v>
      </c>
      <c r="C5013" s="209" t="s">
        <v>7745</v>
      </c>
      <c r="D5013" s="209" t="s">
        <v>224</v>
      </c>
    </row>
    <row r="5014" spans="1:4">
      <c r="A5014" s="209" t="s">
        <v>7746</v>
      </c>
      <c r="B5014" s="209">
        <v>541311</v>
      </c>
      <c r="C5014" s="209" t="s">
        <v>7747</v>
      </c>
      <c r="D5014" s="209" t="s">
        <v>224</v>
      </c>
    </row>
    <row r="5015" spans="1:4">
      <c r="A5015" s="209" t="s">
        <v>7748</v>
      </c>
      <c r="B5015" s="209">
        <v>541312</v>
      </c>
      <c r="C5015" s="209" t="s">
        <v>7749</v>
      </c>
      <c r="D5015" s="209" t="s">
        <v>224</v>
      </c>
    </row>
    <row r="5016" spans="1:4">
      <c r="A5016" s="209" t="s">
        <v>7750</v>
      </c>
      <c r="B5016" s="209">
        <v>541313</v>
      </c>
      <c r="C5016" s="209" t="s">
        <v>7751</v>
      </c>
      <c r="D5016" s="209" t="s">
        <v>224</v>
      </c>
    </row>
    <row r="5017" spans="1:4">
      <c r="A5017" s="209" t="s">
        <v>7752</v>
      </c>
      <c r="B5017" s="209">
        <v>541341</v>
      </c>
      <c r="C5017" s="209" t="s">
        <v>7753</v>
      </c>
      <c r="D5017" s="209" t="s">
        <v>224</v>
      </c>
    </row>
    <row r="5018" spans="1:4">
      <c r="A5018" s="209" t="s">
        <v>7754</v>
      </c>
      <c r="B5018" s="209">
        <v>541343</v>
      </c>
      <c r="C5018" s="209" t="s">
        <v>7755</v>
      </c>
      <c r="D5018" s="209" t="s">
        <v>224</v>
      </c>
    </row>
    <row r="5019" spans="1:4">
      <c r="A5019" s="209" t="s">
        <v>7756</v>
      </c>
      <c r="B5019" s="209">
        <v>541345</v>
      </c>
      <c r="C5019" s="209" t="s">
        <v>7757</v>
      </c>
      <c r="D5019" s="209" t="s">
        <v>224</v>
      </c>
    </row>
    <row r="5020" spans="1:4">
      <c r="A5020" s="209" t="s">
        <v>7758</v>
      </c>
      <c r="B5020" s="209">
        <v>541346</v>
      </c>
      <c r="C5020" s="209" t="s">
        <v>7759</v>
      </c>
      <c r="D5020" s="209" t="s">
        <v>224</v>
      </c>
    </row>
    <row r="5021" spans="1:4">
      <c r="A5021" s="209" t="s">
        <v>7760</v>
      </c>
      <c r="B5021" s="209">
        <v>541672</v>
      </c>
      <c r="C5021" s="209" t="s">
        <v>7761</v>
      </c>
      <c r="D5021" s="209" t="s">
        <v>224</v>
      </c>
    </row>
    <row r="5022" spans="1:4">
      <c r="A5022" s="209" t="s">
        <v>7762</v>
      </c>
      <c r="B5022" s="209">
        <v>541673</v>
      </c>
      <c r="C5022" s="209" t="s">
        <v>7763</v>
      </c>
      <c r="D5022" s="209" t="s">
        <v>224</v>
      </c>
    </row>
    <row r="5023" spans="1:4">
      <c r="A5023" s="209" t="s">
        <v>7764</v>
      </c>
      <c r="B5023" s="209">
        <v>541674</v>
      </c>
      <c r="C5023" s="209" t="s">
        <v>7765</v>
      </c>
      <c r="D5023" s="209" t="s">
        <v>224</v>
      </c>
    </row>
    <row r="5024" spans="1:4">
      <c r="A5024" s="209" t="s">
        <v>7766</v>
      </c>
      <c r="B5024" s="209">
        <v>541675</v>
      </c>
      <c r="C5024" s="209" t="s">
        <v>7767</v>
      </c>
      <c r="D5024" s="209" t="s">
        <v>224</v>
      </c>
    </row>
    <row r="5025" spans="1:4">
      <c r="A5025" s="209" t="s">
        <v>7768</v>
      </c>
      <c r="B5025" s="209">
        <v>541676</v>
      </c>
      <c r="C5025" s="209" t="s">
        <v>7769</v>
      </c>
      <c r="D5025" s="209" t="s">
        <v>224</v>
      </c>
    </row>
    <row r="5026" spans="1:4">
      <c r="A5026" s="209" t="s">
        <v>7770</v>
      </c>
      <c r="B5026" s="209">
        <v>541677</v>
      </c>
      <c r="C5026" s="209" t="s">
        <v>7771</v>
      </c>
      <c r="D5026" s="209" t="s">
        <v>224</v>
      </c>
    </row>
    <row r="5027" spans="1:4">
      <c r="A5027" s="209" t="s">
        <v>7772</v>
      </c>
      <c r="B5027" s="209">
        <v>541678</v>
      </c>
      <c r="C5027" s="209" t="s">
        <v>7773</v>
      </c>
      <c r="D5027" s="209" t="s">
        <v>224</v>
      </c>
    </row>
    <row r="5028" spans="1:4">
      <c r="A5028" s="209" t="s">
        <v>7774</v>
      </c>
      <c r="B5028" s="209">
        <v>541679</v>
      </c>
      <c r="C5028" s="209" t="s">
        <v>7775</v>
      </c>
      <c r="D5028" s="209" t="s">
        <v>224</v>
      </c>
    </row>
    <row r="5029" spans="1:4">
      <c r="A5029" s="209" t="s">
        <v>7776</v>
      </c>
      <c r="B5029" s="209">
        <v>541725</v>
      </c>
      <c r="C5029" s="209" t="s">
        <v>7777</v>
      </c>
      <c r="D5029" s="209" t="s">
        <v>224</v>
      </c>
    </row>
    <row r="5030" spans="1:4">
      <c r="A5030" s="209" t="s">
        <v>7778</v>
      </c>
      <c r="B5030" s="209">
        <v>541726</v>
      </c>
      <c r="C5030" s="209" t="s">
        <v>7779</v>
      </c>
      <c r="D5030" s="209" t="s">
        <v>224</v>
      </c>
    </row>
    <row r="5031" spans="1:4">
      <c r="A5031" s="209" t="s">
        <v>7780</v>
      </c>
      <c r="B5031" s="209">
        <v>541727</v>
      </c>
      <c r="C5031" s="209" t="s">
        <v>7781</v>
      </c>
      <c r="D5031" s="209" t="s">
        <v>224</v>
      </c>
    </row>
    <row r="5032" spans="1:4">
      <c r="A5032" s="209" t="s">
        <v>7782</v>
      </c>
      <c r="B5032" s="209">
        <v>541728</v>
      </c>
      <c r="C5032" s="209" t="s">
        <v>7783</v>
      </c>
      <c r="D5032" s="209" t="s">
        <v>224</v>
      </c>
    </row>
    <row r="5033" spans="1:4">
      <c r="A5033" s="209" t="s">
        <v>7784</v>
      </c>
      <c r="B5033" s="209">
        <v>541742</v>
      </c>
      <c r="C5033" s="209" t="s">
        <v>7785</v>
      </c>
      <c r="D5033" s="209" t="s">
        <v>224</v>
      </c>
    </row>
    <row r="5034" spans="1:4">
      <c r="A5034" s="209" t="s">
        <v>7786</v>
      </c>
      <c r="B5034" s="209">
        <v>541743</v>
      </c>
      <c r="C5034" s="209" t="s">
        <v>7787</v>
      </c>
      <c r="D5034" s="209" t="s">
        <v>224</v>
      </c>
    </row>
    <row r="5035" spans="1:4">
      <c r="A5035" s="209" t="s">
        <v>7788</v>
      </c>
      <c r="B5035" s="209">
        <v>541744</v>
      </c>
      <c r="C5035" s="209" t="s">
        <v>7789</v>
      </c>
      <c r="D5035" s="209" t="s">
        <v>224</v>
      </c>
    </row>
    <row r="5036" spans="1:4">
      <c r="A5036" s="209" t="s">
        <v>7790</v>
      </c>
      <c r="B5036" s="209">
        <v>541745</v>
      </c>
      <c r="C5036" s="209" t="s">
        <v>7791</v>
      </c>
      <c r="D5036" s="209" t="s">
        <v>224</v>
      </c>
    </row>
    <row r="5037" spans="1:4">
      <c r="A5037" s="209" t="s">
        <v>7792</v>
      </c>
      <c r="B5037" s="209">
        <v>541804</v>
      </c>
      <c r="C5037" s="209" t="s">
        <v>7793</v>
      </c>
      <c r="D5037" s="209" t="s">
        <v>224</v>
      </c>
    </row>
    <row r="5038" spans="1:4">
      <c r="A5038" s="209" t="s">
        <v>7794</v>
      </c>
      <c r="B5038" s="209">
        <v>541805</v>
      </c>
      <c r="C5038" s="209" t="s">
        <v>7795</v>
      </c>
      <c r="D5038" s="209" t="s">
        <v>224</v>
      </c>
    </row>
    <row r="5039" spans="1:4">
      <c r="A5039" s="209" t="s">
        <v>7796</v>
      </c>
      <c r="B5039" s="209">
        <v>541806</v>
      </c>
      <c r="C5039" s="209" t="s">
        <v>7797</v>
      </c>
      <c r="D5039" s="209" t="s">
        <v>224</v>
      </c>
    </row>
    <row r="5040" spans="1:4">
      <c r="A5040" s="209" t="s">
        <v>7798</v>
      </c>
      <c r="B5040" s="209">
        <v>541807</v>
      </c>
      <c r="C5040" s="209" t="s">
        <v>7799</v>
      </c>
      <c r="D5040" s="209" t="s">
        <v>224</v>
      </c>
    </row>
    <row r="5041" spans="1:4">
      <c r="A5041" s="209" t="s">
        <v>7800</v>
      </c>
      <c r="B5041" s="209">
        <v>541809</v>
      </c>
      <c r="C5041" s="209" t="s">
        <v>7801</v>
      </c>
      <c r="D5041" s="209" t="s">
        <v>224</v>
      </c>
    </row>
    <row r="5042" spans="1:4">
      <c r="A5042" s="209" t="s">
        <v>7802</v>
      </c>
      <c r="B5042" s="209">
        <v>541879</v>
      </c>
      <c r="C5042" s="209" t="s">
        <v>7803</v>
      </c>
      <c r="D5042" s="209" t="s">
        <v>224</v>
      </c>
    </row>
    <row r="5043" spans="1:4">
      <c r="A5043" s="209" t="s">
        <v>7804</v>
      </c>
      <c r="B5043" s="209">
        <v>541881</v>
      </c>
      <c r="C5043" s="209" t="s">
        <v>7805</v>
      </c>
      <c r="D5043" s="209" t="s">
        <v>224</v>
      </c>
    </row>
    <row r="5044" spans="1:4">
      <c r="A5044" s="209" t="s">
        <v>7806</v>
      </c>
      <c r="B5044" s="209">
        <v>541882</v>
      </c>
      <c r="C5044" s="209" t="s">
        <v>7807</v>
      </c>
      <c r="D5044" s="209" t="s">
        <v>224</v>
      </c>
    </row>
    <row r="5045" spans="1:4">
      <c r="A5045" s="209" t="s">
        <v>7808</v>
      </c>
      <c r="B5045" s="209">
        <v>541884</v>
      </c>
      <c r="C5045" s="209" t="s">
        <v>7809</v>
      </c>
      <c r="D5045" s="209" t="s">
        <v>224</v>
      </c>
    </row>
    <row r="5046" spans="1:4">
      <c r="A5046" s="209" t="s">
        <v>7810</v>
      </c>
      <c r="B5046" s="209">
        <v>541972</v>
      </c>
      <c r="C5046" s="209" t="s">
        <v>7811</v>
      </c>
      <c r="D5046" s="209" t="s">
        <v>224</v>
      </c>
    </row>
    <row r="5047" spans="1:4">
      <c r="A5047" s="209" t="s">
        <v>7812</v>
      </c>
      <c r="B5047" s="209">
        <v>541984</v>
      </c>
      <c r="C5047" s="209" t="s">
        <v>7813</v>
      </c>
      <c r="D5047" s="209" t="s">
        <v>224</v>
      </c>
    </row>
    <row r="5048" spans="1:4">
      <c r="A5048" s="209" t="s">
        <v>7814</v>
      </c>
      <c r="B5048" s="209">
        <v>541985</v>
      </c>
      <c r="C5048" s="209" t="s">
        <v>7815</v>
      </c>
      <c r="D5048" s="209" t="s">
        <v>224</v>
      </c>
    </row>
    <row r="5049" spans="1:4">
      <c r="A5049" s="209" t="s">
        <v>7816</v>
      </c>
      <c r="B5049" s="209">
        <v>541986</v>
      </c>
      <c r="C5049" s="209" t="s">
        <v>7817</v>
      </c>
      <c r="D5049" s="209" t="s">
        <v>224</v>
      </c>
    </row>
    <row r="5050" spans="1:4">
      <c r="A5050" s="209" t="s">
        <v>7818</v>
      </c>
      <c r="B5050" s="209">
        <v>541987</v>
      </c>
      <c r="C5050" s="209" t="s">
        <v>7819</v>
      </c>
      <c r="D5050" s="209" t="s">
        <v>224</v>
      </c>
    </row>
    <row r="5051" spans="1:4">
      <c r="A5051" s="209" t="s">
        <v>7820</v>
      </c>
      <c r="B5051" s="209">
        <v>542131</v>
      </c>
      <c r="C5051" s="209" t="s">
        <v>7821</v>
      </c>
      <c r="D5051" s="209" t="s">
        <v>224</v>
      </c>
    </row>
    <row r="5052" spans="1:4">
      <c r="A5052" s="209" t="s">
        <v>7822</v>
      </c>
      <c r="B5052" s="209">
        <v>542156</v>
      </c>
      <c r="C5052" s="209" t="s">
        <v>7823</v>
      </c>
      <c r="D5052" s="209" t="s">
        <v>224</v>
      </c>
    </row>
    <row r="5053" spans="1:4">
      <c r="A5053" s="209" t="s">
        <v>7824</v>
      </c>
      <c r="B5053" s="209">
        <v>542158</v>
      </c>
      <c r="C5053" s="209" t="s">
        <v>7825</v>
      </c>
      <c r="D5053" s="209" t="s">
        <v>224</v>
      </c>
    </row>
    <row r="5054" spans="1:4">
      <c r="A5054" s="209" t="s">
        <v>7826</v>
      </c>
      <c r="B5054" s="209">
        <v>542160</v>
      </c>
      <c r="C5054" s="209" t="s">
        <v>7827</v>
      </c>
      <c r="D5054" s="209" t="s">
        <v>224</v>
      </c>
    </row>
    <row r="5055" spans="1:4">
      <c r="A5055" s="209" t="s">
        <v>7828</v>
      </c>
      <c r="B5055" s="209">
        <v>542163</v>
      </c>
      <c r="C5055" s="209" t="s">
        <v>7829</v>
      </c>
      <c r="D5055" s="209" t="s">
        <v>224</v>
      </c>
    </row>
    <row r="5056" spans="1:4">
      <c r="A5056" s="209" t="s">
        <v>7830</v>
      </c>
      <c r="B5056" s="209">
        <v>542230</v>
      </c>
      <c r="C5056" s="209" t="s">
        <v>7831</v>
      </c>
      <c r="D5056" s="209" t="s">
        <v>224</v>
      </c>
    </row>
    <row r="5057" spans="1:4">
      <c r="A5057" s="209" t="s">
        <v>7832</v>
      </c>
      <c r="B5057" s="209">
        <v>542244</v>
      </c>
      <c r="C5057" s="209" t="s">
        <v>7833</v>
      </c>
      <c r="D5057" s="209" t="s">
        <v>224</v>
      </c>
    </row>
    <row r="5058" spans="1:4">
      <c r="A5058" s="209" t="s">
        <v>7834</v>
      </c>
      <c r="B5058" s="209">
        <v>542245</v>
      </c>
      <c r="C5058" s="209" t="s">
        <v>7835</v>
      </c>
      <c r="D5058" s="209" t="s">
        <v>224</v>
      </c>
    </row>
    <row r="5059" spans="1:4">
      <c r="A5059" s="209" t="s">
        <v>7836</v>
      </c>
      <c r="B5059" s="209">
        <v>542246</v>
      </c>
      <c r="C5059" s="209" t="s">
        <v>7837</v>
      </c>
      <c r="D5059" s="209" t="s">
        <v>224</v>
      </c>
    </row>
    <row r="5060" spans="1:4">
      <c r="A5060" s="209" t="s">
        <v>7838</v>
      </c>
      <c r="B5060" s="209">
        <v>542247</v>
      </c>
      <c r="C5060" s="209" t="s">
        <v>7839</v>
      </c>
      <c r="D5060" s="209" t="s">
        <v>224</v>
      </c>
    </row>
    <row r="5061" spans="1:4">
      <c r="A5061" s="209" t="s">
        <v>7840</v>
      </c>
      <c r="B5061" s="209">
        <v>542513</v>
      </c>
      <c r="C5061" s="209" t="s">
        <v>7841</v>
      </c>
      <c r="D5061" s="209" t="s">
        <v>224</v>
      </c>
    </row>
    <row r="5062" spans="1:4">
      <c r="A5062" s="209" t="s">
        <v>7842</v>
      </c>
      <c r="B5062" s="209">
        <v>542543</v>
      </c>
      <c r="C5062" s="209" t="s">
        <v>7843</v>
      </c>
      <c r="D5062" s="209" t="s">
        <v>224</v>
      </c>
    </row>
    <row r="5063" spans="1:4">
      <c r="A5063" s="209" t="s">
        <v>7844</v>
      </c>
      <c r="B5063" s="209">
        <v>542694</v>
      </c>
      <c r="C5063" s="209" t="s">
        <v>7845</v>
      </c>
      <c r="D5063" s="209" t="s">
        <v>468</v>
      </c>
    </row>
    <row r="5064" spans="1:4">
      <c r="A5064" s="209" t="s">
        <v>7846</v>
      </c>
      <c r="B5064" s="209">
        <v>542721</v>
      </c>
      <c r="C5064" s="209" t="s">
        <v>7847</v>
      </c>
      <c r="D5064" s="209" t="s">
        <v>468</v>
      </c>
    </row>
    <row r="5065" spans="1:4">
      <c r="A5065" s="209" t="s">
        <v>7848</v>
      </c>
      <c r="B5065" s="209">
        <v>542724</v>
      </c>
      <c r="C5065" s="209" t="s">
        <v>7849</v>
      </c>
      <c r="D5065" s="209" t="s">
        <v>484</v>
      </c>
    </row>
    <row r="5066" spans="1:4">
      <c r="A5066" s="209" t="s">
        <v>7850</v>
      </c>
      <c r="B5066" s="209">
        <v>542725</v>
      </c>
      <c r="C5066" s="209" t="s">
        <v>7851</v>
      </c>
      <c r="D5066" s="209" t="s">
        <v>560</v>
      </c>
    </row>
    <row r="5067" spans="1:4">
      <c r="A5067" s="209" t="s">
        <v>7852</v>
      </c>
      <c r="B5067" s="209">
        <v>542726</v>
      </c>
      <c r="C5067" s="209" t="s">
        <v>7853</v>
      </c>
      <c r="D5067" s="209" t="s">
        <v>452</v>
      </c>
    </row>
    <row r="5068" spans="1:4">
      <c r="A5068" s="209" t="s">
        <v>7854</v>
      </c>
      <c r="B5068" s="209">
        <v>542727</v>
      </c>
      <c r="C5068" s="209" t="s">
        <v>7855</v>
      </c>
      <c r="D5068" s="209" t="s">
        <v>447</v>
      </c>
    </row>
    <row r="5069" spans="1:4">
      <c r="A5069" s="209" t="s">
        <v>7856</v>
      </c>
      <c r="B5069" s="209">
        <v>542728</v>
      </c>
      <c r="C5069" s="209" t="s">
        <v>7857</v>
      </c>
      <c r="D5069" s="209" t="s">
        <v>560</v>
      </c>
    </row>
    <row r="5070" spans="1:4">
      <c r="A5070" s="209" t="s">
        <v>7858</v>
      </c>
      <c r="B5070" s="209">
        <v>542729</v>
      </c>
      <c r="C5070" s="209" t="s">
        <v>7859</v>
      </c>
      <c r="D5070" s="209" t="s">
        <v>461</v>
      </c>
    </row>
    <row r="5071" spans="1:4">
      <c r="A5071" s="209" t="s">
        <v>7860</v>
      </c>
      <c r="B5071" s="209">
        <v>542730</v>
      </c>
      <c r="C5071" s="209" t="s">
        <v>7861</v>
      </c>
      <c r="D5071" s="209" t="s">
        <v>224</v>
      </c>
    </row>
    <row r="5072" spans="1:4">
      <c r="A5072" s="209" t="s">
        <v>7862</v>
      </c>
      <c r="B5072" s="209">
        <v>542747</v>
      </c>
      <c r="C5072" s="209" t="s">
        <v>7863</v>
      </c>
      <c r="D5072" s="209" t="s">
        <v>224</v>
      </c>
    </row>
    <row r="5073" spans="1:4">
      <c r="A5073" s="209" t="s">
        <v>7864</v>
      </c>
      <c r="B5073" s="209">
        <v>542752</v>
      </c>
      <c r="C5073" s="209" t="s">
        <v>7865</v>
      </c>
      <c r="D5073" s="209" t="s">
        <v>2048</v>
      </c>
    </row>
    <row r="5074" spans="1:4">
      <c r="A5074" s="209" t="s">
        <v>7866</v>
      </c>
      <c r="B5074" s="209">
        <v>542753</v>
      </c>
      <c r="C5074" s="209" t="s">
        <v>7867</v>
      </c>
      <c r="D5074" s="209" t="s">
        <v>480</v>
      </c>
    </row>
    <row r="5075" spans="1:4">
      <c r="A5075" s="209" t="s">
        <v>7868</v>
      </c>
      <c r="B5075" s="209">
        <v>542758</v>
      </c>
      <c r="C5075" s="209" t="s">
        <v>7869</v>
      </c>
      <c r="D5075" s="209" t="s">
        <v>224</v>
      </c>
    </row>
    <row r="5076" spans="1:4">
      <c r="A5076" s="209" t="s">
        <v>7870</v>
      </c>
      <c r="B5076" s="209">
        <v>542759</v>
      </c>
      <c r="C5076" s="209" t="s">
        <v>7871</v>
      </c>
      <c r="D5076" s="209" t="s">
        <v>463</v>
      </c>
    </row>
    <row r="5077" spans="1:4">
      <c r="A5077" s="209" t="s">
        <v>7872</v>
      </c>
      <c r="B5077" s="209">
        <v>542760</v>
      </c>
      <c r="C5077" s="209" t="s">
        <v>7873</v>
      </c>
      <c r="D5077" s="209" t="s">
        <v>489</v>
      </c>
    </row>
    <row r="5078" spans="1:4">
      <c r="A5078" s="209" t="s">
        <v>7874</v>
      </c>
      <c r="B5078" s="209">
        <v>542765</v>
      </c>
      <c r="C5078" s="209" t="s">
        <v>7875</v>
      </c>
      <c r="D5078" s="209" t="s">
        <v>1612</v>
      </c>
    </row>
    <row r="5079" spans="1:4">
      <c r="A5079" s="209" t="s">
        <v>7876</v>
      </c>
      <c r="B5079" s="209">
        <v>542770</v>
      </c>
      <c r="C5079" s="209" t="s">
        <v>7877</v>
      </c>
      <c r="D5079" s="209" t="s">
        <v>432</v>
      </c>
    </row>
    <row r="5080" spans="1:4">
      <c r="A5080" s="209" t="s">
        <v>7878</v>
      </c>
      <c r="B5080" s="209">
        <v>542771</v>
      </c>
      <c r="C5080" s="209" t="s">
        <v>7879</v>
      </c>
      <c r="D5080" s="209" t="s">
        <v>628</v>
      </c>
    </row>
    <row r="5081" spans="1:4">
      <c r="A5081" s="209" t="s">
        <v>7880</v>
      </c>
      <c r="B5081" s="209">
        <v>542772</v>
      </c>
      <c r="C5081" s="209" t="s">
        <v>7881</v>
      </c>
      <c r="D5081" s="209" t="s">
        <v>429</v>
      </c>
    </row>
    <row r="5082" spans="1:4">
      <c r="A5082" s="209" t="s">
        <v>7882</v>
      </c>
      <c r="B5082" s="209">
        <v>542773</v>
      </c>
      <c r="C5082" s="209" t="s">
        <v>7883</v>
      </c>
      <c r="D5082" s="209" t="s">
        <v>429</v>
      </c>
    </row>
    <row r="5083" spans="1:4">
      <c r="A5083" s="209" t="s">
        <v>7884</v>
      </c>
      <c r="B5083" s="209">
        <v>542774</v>
      </c>
      <c r="C5083" s="209" t="s">
        <v>7885</v>
      </c>
      <c r="D5083" s="209" t="s">
        <v>463</v>
      </c>
    </row>
    <row r="5084" spans="1:4">
      <c r="A5084" s="209" t="s">
        <v>7886</v>
      </c>
      <c r="B5084" s="209">
        <v>542801</v>
      </c>
      <c r="C5084" s="209" t="s">
        <v>7887</v>
      </c>
      <c r="D5084" s="209" t="s">
        <v>454</v>
      </c>
    </row>
    <row r="5085" spans="1:4">
      <c r="A5085" s="209" t="s">
        <v>7888</v>
      </c>
      <c r="B5085" s="209">
        <v>542802</v>
      </c>
      <c r="C5085" s="209" t="s">
        <v>7889</v>
      </c>
      <c r="D5085" s="209" t="s">
        <v>429</v>
      </c>
    </row>
    <row r="5086" spans="1:4">
      <c r="A5086" s="209" t="s">
        <v>7890</v>
      </c>
      <c r="B5086" s="209">
        <v>542803</v>
      </c>
      <c r="C5086" s="209" t="s">
        <v>7891</v>
      </c>
      <c r="D5086" s="209" t="s">
        <v>468</v>
      </c>
    </row>
    <row r="5087" spans="1:4">
      <c r="A5087" s="209" t="s">
        <v>7892</v>
      </c>
      <c r="B5087" s="209">
        <v>542804</v>
      </c>
      <c r="C5087" s="209" t="s">
        <v>7893</v>
      </c>
      <c r="D5087" s="209" t="s">
        <v>224</v>
      </c>
    </row>
    <row r="5088" spans="1:4">
      <c r="A5088" s="209" t="s">
        <v>7894</v>
      </c>
      <c r="B5088" s="209">
        <v>542805</v>
      </c>
      <c r="C5088" s="209" t="s">
        <v>7895</v>
      </c>
      <c r="D5088" s="209" t="s">
        <v>224</v>
      </c>
    </row>
    <row r="5089" spans="1:4">
      <c r="A5089" s="209" t="s">
        <v>7896</v>
      </c>
      <c r="B5089" s="209">
        <v>542806</v>
      </c>
      <c r="C5089" s="209" t="s">
        <v>7897</v>
      </c>
      <c r="D5089" s="209" t="s">
        <v>224</v>
      </c>
    </row>
    <row r="5090" spans="1:4">
      <c r="A5090" s="209" t="s">
        <v>7898</v>
      </c>
      <c r="B5090" s="209">
        <v>542807</v>
      </c>
      <c r="C5090" s="209" t="s">
        <v>7899</v>
      </c>
      <c r="D5090" s="209" t="s">
        <v>224</v>
      </c>
    </row>
    <row r="5091" spans="1:4">
      <c r="A5091" s="209" t="s">
        <v>7900</v>
      </c>
      <c r="B5091" s="209">
        <v>542808</v>
      </c>
      <c r="C5091" s="209" t="s">
        <v>7901</v>
      </c>
      <c r="D5091" s="209" t="s">
        <v>224</v>
      </c>
    </row>
    <row r="5092" spans="1:4">
      <c r="A5092" s="209" t="s">
        <v>7902</v>
      </c>
      <c r="B5092" s="209">
        <v>542809</v>
      </c>
      <c r="C5092" s="209" t="s">
        <v>7903</v>
      </c>
      <c r="D5092" s="209" t="s">
        <v>224</v>
      </c>
    </row>
    <row r="5093" spans="1:4">
      <c r="A5093" s="209" t="s">
        <v>7904</v>
      </c>
      <c r="B5093" s="209">
        <v>542810</v>
      </c>
      <c r="C5093" s="209" t="s">
        <v>7905</v>
      </c>
      <c r="D5093" s="209" t="s">
        <v>224</v>
      </c>
    </row>
    <row r="5094" spans="1:4">
      <c r="A5094" s="209" t="s">
        <v>7906</v>
      </c>
      <c r="B5094" s="209">
        <v>542811</v>
      </c>
      <c r="C5094" s="209" t="s">
        <v>7907</v>
      </c>
      <c r="D5094" s="209" t="s">
        <v>224</v>
      </c>
    </row>
    <row r="5095" spans="1:4">
      <c r="A5095" s="209" t="s">
        <v>7908</v>
      </c>
      <c r="B5095" s="209">
        <v>542812</v>
      </c>
      <c r="C5095" s="209" t="s">
        <v>7909</v>
      </c>
      <c r="D5095" s="209" t="s">
        <v>606</v>
      </c>
    </row>
    <row r="5096" spans="1:4">
      <c r="A5096" s="209" t="s">
        <v>7910</v>
      </c>
      <c r="B5096" s="209">
        <v>542813</v>
      </c>
      <c r="C5096" s="209" t="s">
        <v>7911</v>
      </c>
      <c r="D5096" s="209" t="s">
        <v>224</v>
      </c>
    </row>
    <row r="5097" spans="1:4">
      <c r="A5097" s="209" t="s">
        <v>7912</v>
      </c>
      <c r="B5097" s="209">
        <v>542814</v>
      </c>
      <c r="C5097" s="209" t="s">
        <v>7913</v>
      </c>
      <c r="D5097" s="209" t="s">
        <v>224</v>
      </c>
    </row>
    <row r="5098" spans="1:4">
      <c r="A5098" s="209" t="s">
        <v>7914</v>
      </c>
      <c r="B5098" s="209">
        <v>542815</v>
      </c>
      <c r="C5098" s="209" t="s">
        <v>7915</v>
      </c>
      <c r="D5098" s="209" t="s">
        <v>224</v>
      </c>
    </row>
    <row r="5099" spans="1:4">
      <c r="A5099" s="209" t="s">
        <v>7916</v>
      </c>
      <c r="B5099" s="209">
        <v>542816</v>
      </c>
      <c r="C5099" s="209" t="s">
        <v>7917</v>
      </c>
      <c r="D5099" s="209" t="s">
        <v>224</v>
      </c>
    </row>
    <row r="5100" spans="1:4">
      <c r="A5100" s="209" t="s">
        <v>7918</v>
      </c>
      <c r="B5100" s="209">
        <v>542817</v>
      </c>
      <c r="C5100" s="209" t="s">
        <v>7919</v>
      </c>
      <c r="D5100" s="209" t="s">
        <v>224</v>
      </c>
    </row>
    <row r="5101" spans="1:4">
      <c r="A5101" s="209" t="s">
        <v>7920</v>
      </c>
      <c r="B5101" s="209">
        <v>542818</v>
      </c>
      <c r="C5101" s="209" t="s">
        <v>7921</v>
      </c>
      <c r="D5101" s="209" t="s">
        <v>224</v>
      </c>
    </row>
    <row r="5102" spans="1:4">
      <c r="A5102" s="209" t="s">
        <v>7922</v>
      </c>
      <c r="B5102" s="209">
        <v>542819</v>
      </c>
      <c r="C5102" s="209" t="s">
        <v>7923</v>
      </c>
      <c r="D5102" s="209" t="s">
        <v>224</v>
      </c>
    </row>
    <row r="5103" spans="1:4">
      <c r="A5103" s="209" t="s">
        <v>7924</v>
      </c>
      <c r="B5103" s="209">
        <v>542820</v>
      </c>
      <c r="C5103" s="209" t="s">
        <v>7925</v>
      </c>
      <c r="D5103" s="209" t="s">
        <v>224</v>
      </c>
    </row>
    <row r="5104" spans="1:4">
      <c r="A5104" s="209" t="s">
        <v>7926</v>
      </c>
      <c r="B5104" s="209">
        <v>542830</v>
      </c>
      <c r="C5104" s="209" t="s">
        <v>7927</v>
      </c>
      <c r="D5104" s="209" t="s">
        <v>1448</v>
      </c>
    </row>
    <row r="5105" spans="1:4">
      <c r="A5105" s="209" t="s">
        <v>7928</v>
      </c>
      <c r="B5105" s="209">
        <v>542836</v>
      </c>
      <c r="C5105" s="209" t="s">
        <v>7929</v>
      </c>
      <c r="D5105" s="209" t="s">
        <v>224</v>
      </c>
    </row>
    <row r="5106" spans="1:4">
      <c r="A5106" s="209" t="s">
        <v>7930</v>
      </c>
      <c r="B5106" s="209">
        <v>542837</v>
      </c>
      <c r="C5106" s="209" t="s">
        <v>7931</v>
      </c>
      <c r="D5106" s="209" t="s">
        <v>224</v>
      </c>
    </row>
    <row r="5107" spans="1:4">
      <c r="A5107" s="209" t="s">
        <v>7932</v>
      </c>
      <c r="B5107" s="209">
        <v>542838</v>
      </c>
      <c r="C5107" s="209" t="s">
        <v>7933</v>
      </c>
      <c r="D5107" s="209" t="s">
        <v>224</v>
      </c>
    </row>
    <row r="5108" spans="1:4">
      <c r="A5108" s="209" t="s">
        <v>7934</v>
      </c>
      <c r="B5108" s="209">
        <v>542839</v>
      </c>
      <c r="C5108" s="209" t="s">
        <v>7935</v>
      </c>
      <c r="D5108" s="209" t="s">
        <v>224</v>
      </c>
    </row>
    <row r="5109" spans="1:4">
      <c r="A5109" s="209" t="s">
        <v>7936</v>
      </c>
      <c r="B5109" s="209">
        <v>542840</v>
      </c>
      <c r="C5109" s="209" t="s">
        <v>7937</v>
      </c>
      <c r="D5109" s="209" t="s">
        <v>224</v>
      </c>
    </row>
    <row r="5110" spans="1:4">
      <c r="A5110" s="209" t="s">
        <v>7938</v>
      </c>
      <c r="B5110" s="209">
        <v>542841</v>
      </c>
      <c r="C5110" s="209" t="s">
        <v>7939</v>
      </c>
      <c r="D5110" s="209" t="s">
        <v>224</v>
      </c>
    </row>
    <row r="5111" spans="1:4">
      <c r="A5111" s="209" t="s">
        <v>7940</v>
      </c>
      <c r="B5111" s="209">
        <v>542842</v>
      </c>
      <c r="C5111" s="209" t="s">
        <v>7941</v>
      </c>
      <c r="D5111" s="209" t="s">
        <v>224</v>
      </c>
    </row>
    <row r="5112" spans="1:4">
      <c r="A5112" s="209" t="s">
        <v>7942</v>
      </c>
      <c r="B5112" s="209">
        <v>542843</v>
      </c>
      <c r="C5112" s="209" t="s">
        <v>7943</v>
      </c>
      <c r="D5112" s="209" t="s">
        <v>224</v>
      </c>
    </row>
    <row r="5113" spans="1:4">
      <c r="A5113" s="209" t="s">
        <v>7944</v>
      </c>
      <c r="B5113" s="209">
        <v>542844</v>
      </c>
      <c r="C5113" s="209" t="s">
        <v>7945</v>
      </c>
      <c r="D5113" s="209" t="s">
        <v>224</v>
      </c>
    </row>
    <row r="5114" spans="1:4">
      <c r="A5114" s="209" t="s">
        <v>7946</v>
      </c>
      <c r="B5114" s="209">
        <v>542845</v>
      </c>
      <c r="C5114" s="209" t="s">
        <v>7947</v>
      </c>
      <c r="D5114" s="209" t="s">
        <v>224</v>
      </c>
    </row>
    <row r="5115" spans="1:4">
      <c r="A5115" s="209" t="s">
        <v>7948</v>
      </c>
      <c r="B5115" s="209">
        <v>542846</v>
      </c>
      <c r="C5115" s="209" t="s">
        <v>7949</v>
      </c>
      <c r="D5115" s="209" t="s">
        <v>224</v>
      </c>
    </row>
    <row r="5116" spans="1:4">
      <c r="A5116" s="209" t="s">
        <v>7950</v>
      </c>
      <c r="B5116" s="209">
        <v>542847</v>
      </c>
      <c r="C5116" s="209" t="s">
        <v>7951</v>
      </c>
      <c r="D5116" s="209" t="s">
        <v>224</v>
      </c>
    </row>
    <row r="5117" spans="1:4">
      <c r="A5117" s="209" t="s">
        <v>7952</v>
      </c>
      <c r="B5117" s="209">
        <v>542848</v>
      </c>
      <c r="C5117" s="209" t="s">
        <v>7953</v>
      </c>
      <c r="D5117" s="209" t="s">
        <v>224</v>
      </c>
    </row>
    <row r="5118" spans="1:4">
      <c r="A5118" s="209" t="s">
        <v>7954</v>
      </c>
      <c r="B5118" s="209">
        <v>542849</v>
      </c>
      <c r="C5118" s="209" t="s">
        <v>7955</v>
      </c>
      <c r="D5118" s="209" t="s">
        <v>224</v>
      </c>
    </row>
    <row r="5119" spans="1:4">
      <c r="A5119" s="209" t="s">
        <v>7956</v>
      </c>
      <c r="B5119" s="209">
        <v>542850</v>
      </c>
      <c r="C5119" s="209" t="s">
        <v>7957</v>
      </c>
      <c r="D5119" s="209" t="s">
        <v>560</v>
      </c>
    </row>
    <row r="5120" spans="1:4">
      <c r="A5120" s="209" t="s">
        <v>7958</v>
      </c>
      <c r="B5120" s="209">
        <v>542851</v>
      </c>
      <c r="C5120" s="209" t="s">
        <v>7959</v>
      </c>
      <c r="D5120" s="209" t="s">
        <v>530</v>
      </c>
    </row>
    <row r="5121" spans="1:4">
      <c r="A5121" s="209" t="s">
        <v>7960</v>
      </c>
      <c r="B5121" s="209">
        <v>542852</v>
      </c>
      <c r="C5121" s="209" t="s">
        <v>7961</v>
      </c>
      <c r="D5121" s="209" t="s">
        <v>1144</v>
      </c>
    </row>
    <row r="5122" spans="1:4">
      <c r="A5122" s="209" t="s">
        <v>7962</v>
      </c>
      <c r="B5122" s="209">
        <v>542857</v>
      </c>
      <c r="C5122" s="209" t="s">
        <v>7963</v>
      </c>
      <c r="D5122" s="209" t="s">
        <v>941</v>
      </c>
    </row>
    <row r="5123" spans="1:4">
      <c r="A5123" s="209" t="s">
        <v>7964</v>
      </c>
      <c r="B5123" s="209">
        <v>542862</v>
      </c>
      <c r="C5123" s="209" t="s">
        <v>7965</v>
      </c>
      <c r="D5123" s="209" t="s">
        <v>461</v>
      </c>
    </row>
    <row r="5124" spans="1:4">
      <c r="A5124" s="209" t="s">
        <v>7966</v>
      </c>
      <c r="B5124" s="209">
        <v>542863</v>
      </c>
      <c r="C5124" s="209" t="s">
        <v>7967</v>
      </c>
      <c r="D5124" s="209" t="s">
        <v>224</v>
      </c>
    </row>
    <row r="5125" spans="1:4">
      <c r="A5125" s="209" t="s">
        <v>7968</v>
      </c>
      <c r="B5125" s="209">
        <v>542864</v>
      </c>
      <c r="C5125" s="209" t="s">
        <v>7969</v>
      </c>
      <c r="D5125" s="209" t="s">
        <v>532</v>
      </c>
    </row>
    <row r="5126" spans="1:4">
      <c r="A5126" s="209" t="s">
        <v>7970</v>
      </c>
      <c r="B5126" s="209">
        <v>542865</v>
      </c>
      <c r="C5126" s="209" t="s">
        <v>7971</v>
      </c>
      <c r="D5126" s="209" t="s">
        <v>641</v>
      </c>
    </row>
    <row r="5127" spans="1:4">
      <c r="A5127" s="209" t="s">
        <v>7972</v>
      </c>
      <c r="B5127" s="209">
        <v>542866</v>
      </c>
      <c r="C5127" s="209" t="s">
        <v>7973</v>
      </c>
      <c r="D5127" s="209" t="s">
        <v>429</v>
      </c>
    </row>
    <row r="5128" spans="1:4">
      <c r="A5128" s="209" t="s">
        <v>7974</v>
      </c>
      <c r="B5128" s="209">
        <v>542867</v>
      </c>
      <c r="C5128" s="209" t="s">
        <v>7975</v>
      </c>
      <c r="D5128" s="209" t="s">
        <v>764</v>
      </c>
    </row>
    <row r="5129" spans="1:4">
      <c r="A5129" s="209" t="s">
        <v>7976</v>
      </c>
      <c r="B5129" s="209">
        <v>542904</v>
      </c>
      <c r="C5129" s="209" t="s">
        <v>7977</v>
      </c>
      <c r="D5129" s="209" t="s">
        <v>764</v>
      </c>
    </row>
    <row r="5130" spans="1:4">
      <c r="A5130" s="209" t="s">
        <v>7978</v>
      </c>
      <c r="B5130" s="209">
        <v>542905</v>
      </c>
      <c r="C5130" s="209" t="s">
        <v>7979</v>
      </c>
      <c r="D5130" s="209" t="s">
        <v>744</v>
      </c>
    </row>
    <row r="5131" spans="1:4">
      <c r="A5131" s="209" t="s">
        <v>7980</v>
      </c>
      <c r="B5131" s="209">
        <v>542906</v>
      </c>
      <c r="C5131" s="209" t="s">
        <v>7981</v>
      </c>
      <c r="D5131" s="209" t="s">
        <v>463</v>
      </c>
    </row>
    <row r="5132" spans="1:4">
      <c r="A5132" s="209" t="s">
        <v>7982</v>
      </c>
      <c r="B5132" s="209">
        <v>542907</v>
      </c>
      <c r="C5132" s="209" t="s">
        <v>7983</v>
      </c>
      <c r="D5132" s="209" t="s">
        <v>566</v>
      </c>
    </row>
    <row r="5133" spans="1:4">
      <c r="A5133" s="209" t="s">
        <v>7984</v>
      </c>
      <c r="B5133" s="209">
        <v>542910</v>
      </c>
      <c r="C5133" s="209" t="s">
        <v>7985</v>
      </c>
      <c r="D5133" s="209" t="s">
        <v>881</v>
      </c>
    </row>
    <row r="5134" spans="1:4">
      <c r="A5134" s="209" t="s">
        <v>7986</v>
      </c>
      <c r="B5134" s="209">
        <v>542911</v>
      </c>
      <c r="C5134" s="209" t="s">
        <v>7987</v>
      </c>
      <c r="D5134" s="209" t="s">
        <v>463</v>
      </c>
    </row>
    <row r="5135" spans="1:4">
      <c r="A5135" s="209" t="s">
        <v>7988</v>
      </c>
      <c r="B5135" s="209">
        <v>542918</v>
      </c>
      <c r="C5135" s="209" t="s">
        <v>7989</v>
      </c>
      <c r="D5135" s="209" t="s">
        <v>635</v>
      </c>
    </row>
    <row r="5136" spans="1:4">
      <c r="A5136" s="209" t="s">
        <v>7990</v>
      </c>
      <c r="B5136" s="209">
        <v>542919</v>
      </c>
      <c r="C5136" s="209" t="s">
        <v>7991</v>
      </c>
      <c r="D5136" s="209" t="s">
        <v>635</v>
      </c>
    </row>
    <row r="5137" spans="1:4">
      <c r="A5137" s="209" t="s">
        <v>7992</v>
      </c>
      <c r="B5137" s="209">
        <v>542920</v>
      </c>
      <c r="C5137" s="209" t="s">
        <v>7993</v>
      </c>
      <c r="D5137" s="209" t="s">
        <v>590</v>
      </c>
    </row>
    <row r="5138" spans="1:4">
      <c r="A5138" s="209" t="s">
        <v>7994</v>
      </c>
      <c r="B5138" s="209">
        <v>542921</v>
      </c>
      <c r="C5138" s="209" t="s">
        <v>7995</v>
      </c>
      <c r="D5138" s="209" t="s">
        <v>224</v>
      </c>
    </row>
    <row r="5139" spans="1:4">
      <c r="A5139" s="209" t="s">
        <v>7996</v>
      </c>
      <c r="B5139" s="209">
        <v>542922</v>
      </c>
      <c r="C5139" s="209" t="s">
        <v>7997</v>
      </c>
      <c r="D5139" s="209" t="s">
        <v>224</v>
      </c>
    </row>
    <row r="5140" spans="1:4">
      <c r="A5140" s="209" t="s">
        <v>7998</v>
      </c>
      <c r="B5140" s="209">
        <v>542923</v>
      </c>
      <c r="C5140" s="209" t="s">
        <v>7999</v>
      </c>
      <c r="D5140" s="209" t="s">
        <v>432</v>
      </c>
    </row>
    <row r="5141" spans="1:4">
      <c r="A5141" s="209" t="s">
        <v>8000</v>
      </c>
      <c r="B5141" s="209">
        <v>542924</v>
      </c>
      <c r="C5141" s="209" t="s">
        <v>8001</v>
      </c>
      <c r="D5141" s="209" t="s">
        <v>435</v>
      </c>
    </row>
    <row r="5142" spans="1:4">
      <c r="A5142" s="209" t="s">
        <v>8002</v>
      </c>
      <c r="B5142" s="209">
        <v>542931</v>
      </c>
      <c r="C5142" s="209" t="s">
        <v>8003</v>
      </c>
      <c r="D5142" s="209" t="s">
        <v>463</v>
      </c>
    </row>
    <row r="5143" spans="1:4">
      <c r="A5143" s="209" t="s">
        <v>8004</v>
      </c>
      <c r="B5143" s="209">
        <v>542932</v>
      </c>
      <c r="C5143" s="209" t="s">
        <v>8005</v>
      </c>
      <c r="D5143" s="209" t="s">
        <v>926</v>
      </c>
    </row>
    <row r="5144" spans="1:4">
      <c r="A5144" s="209" t="s">
        <v>8006</v>
      </c>
      <c r="B5144" s="209">
        <v>542933</v>
      </c>
      <c r="C5144" s="209" t="s">
        <v>8007</v>
      </c>
      <c r="D5144" s="209" t="s">
        <v>1684</v>
      </c>
    </row>
    <row r="5145" spans="1:4">
      <c r="A5145" s="209" t="s">
        <v>8008</v>
      </c>
      <c r="B5145" s="209">
        <v>542934</v>
      </c>
      <c r="C5145" s="209" t="s">
        <v>8009</v>
      </c>
      <c r="D5145" s="209" t="s">
        <v>484</v>
      </c>
    </row>
    <row r="5146" spans="1:4">
      <c r="A5146" s="209" t="s">
        <v>8010</v>
      </c>
      <c r="B5146" s="209">
        <v>542935</v>
      </c>
      <c r="C5146" s="209" t="s">
        <v>8011</v>
      </c>
      <c r="D5146" s="209" t="s">
        <v>506</v>
      </c>
    </row>
    <row r="5147" spans="1:4">
      <c r="A5147" s="209" t="s">
        <v>8012</v>
      </c>
      <c r="B5147" s="209">
        <v>542938</v>
      </c>
      <c r="C5147" s="209" t="s">
        <v>8013</v>
      </c>
      <c r="D5147" s="209" t="s">
        <v>853</v>
      </c>
    </row>
    <row r="5148" spans="1:4">
      <c r="A5148" s="209" t="s">
        <v>8014</v>
      </c>
      <c r="B5148" s="209">
        <v>543064</v>
      </c>
      <c r="C5148" s="209" t="s">
        <v>8015</v>
      </c>
      <c r="D5148" s="209" t="s">
        <v>484</v>
      </c>
    </row>
    <row r="5149" spans="1:4">
      <c r="A5149" s="209" t="s">
        <v>8016</v>
      </c>
      <c r="B5149" s="209">
        <v>543065</v>
      </c>
      <c r="C5149" s="209" t="s">
        <v>8017</v>
      </c>
      <c r="D5149" s="209" t="s">
        <v>631</v>
      </c>
    </row>
    <row r="5150" spans="1:4">
      <c r="A5150" s="209" t="s">
        <v>8018</v>
      </c>
      <c r="B5150" s="209">
        <v>543066</v>
      </c>
      <c r="C5150" s="209" t="s">
        <v>8019</v>
      </c>
      <c r="D5150" s="209" t="s">
        <v>463</v>
      </c>
    </row>
    <row r="5151" spans="1:4">
      <c r="A5151" s="209" t="s">
        <v>8020</v>
      </c>
      <c r="B5151" s="209">
        <v>543144</v>
      </c>
      <c r="C5151" s="209" t="s">
        <v>8021</v>
      </c>
      <c r="D5151" s="209" t="s">
        <v>224</v>
      </c>
    </row>
    <row r="5152" spans="1:4">
      <c r="A5152" s="209" t="s">
        <v>8022</v>
      </c>
      <c r="B5152" s="209">
        <v>543145</v>
      </c>
      <c r="C5152" s="209" t="s">
        <v>8023</v>
      </c>
      <c r="D5152" s="209" t="s">
        <v>224</v>
      </c>
    </row>
    <row r="5153" spans="1:4">
      <c r="A5153" s="209" t="s">
        <v>8020</v>
      </c>
      <c r="B5153" s="209">
        <v>543146</v>
      </c>
      <c r="C5153" s="209" t="s">
        <v>8024</v>
      </c>
      <c r="D5153" s="209" t="s">
        <v>224</v>
      </c>
    </row>
    <row r="5154" spans="1:4">
      <c r="A5154" s="209" t="s">
        <v>8025</v>
      </c>
      <c r="B5154" s="209">
        <v>543147</v>
      </c>
      <c r="C5154" s="209" t="s">
        <v>8026</v>
      </c>
      <c r="D5154" s="209" t="s">
        <v>224</v>
      </c>
    </row>
    <row r="5155" spans="1:4">
      <c r="A5155" s="209" t="s">
        <v>8025</v>
      </c>
      <c r="B5155" s="209">
        <v>543148</v>
      </c>
      <c r="C5155" s="209" t="s">
        <v>8027</v>
      </c>
      <c r="D5155" s="209" t="s">
        <v>224</v>
      </c>
    </row>
    <row r="5156" spans="1:4">
      <c r="A5156" s="209" t="s">
        <v>8028</v>
      </c>
      <c r="B5156" s="209">
        <v>543149</v>
      </c>
      <c r="C5156" s="209" t="s">
        <v>8029</v>
      </c>
      <c r="D5156" s="209" t="s">
        <v>224</v>
      </c>
    </row>
    <row r="5157" spans="1:4">
      <c r="A5157" s="209" t="s">
        <v>8030</v>
      </c>
      <c r="B5157" s="209">
        <v>543150</v>
      </c>
      <c r="C5157" s="209" t="s">
        <v>8031</v>
      </c>
      <c r="D5157" s="209" t="s">
        <v>224</v>
      </c>
    </row>
    <row r="5158" spans="1:4">
      <c r="A5158" s="209" t="s">
        <v>8032</v>
      </c>
      <c r="B5158" s="209">
        <v>543151</v>
      </c>
      <c r="C5158" s="209" t="s">
        <v>8033</v>
      </c>
      <c r="D5158" s="209" t="s">
        <v>224</v>
      </c>
    </row>
    <row r="5159" spans="1:4">
      <c r="A5159" s="209" t="s">
        <v>8034</v>
      </c>
      <c r="B5159" s="209">
        <v>543152</v>
      </c>
      <c r="C5159" s="209" t="s">
        <v>8035</v>
      </c>
      <c r="D5159" s="209" t="s">
        <v>224</v>
      </c>
    </row>
    <row r="5160" spans="1:4">
      <c r="A5160" s="209" t="s">
        <v>8036</v>
      </c>
      <c r="B5160" s="209">
        <v>543153</v>
      </c>
      <c r="C5160" s="209" t="s">
        <v>8037</v>
      </c>
      <c r="D5160" s="209" t="s">
        <v>224</v>
      </c>
    </row>
    <row r="5161" spans="1:4">
      <c r="A5161" s="209" t="s">
        <v>8034</v>
      </c>
      <c r="B5161" s="209">
        <v>543154</v>
      </c>
      <c r="C5161" s="209" t="s">
        <v>8038</v>
      </c>
      <c r="D5161" s="209" t="s">
        <v>224</v>
      </c>
    </row>
    <row r="5162" spans="1:4">
      <c r="A5162" s="209" t="s">
        <v>8039</v>
      </c>
      <c r="B5162" s="209">
        <v>543155</v>
      </c>
      <c r="C5162" s="209" t="s">
        <v>8040</v>
      </c>
      <c r="D5162" s="209" t="s">
        <v>224</v>
      </c>
    </row>
    <row r="5163" spans="1:4">
      <c r="A5163" s="209" t="s">
        <v>8041</v>
      </c>
      <c r="B5163" s="209">
        <v>543156</v>
      </c>
      <c r="C5163" s="209" t="s">
        <v>8042</v>
      </c>
      <c r="D5163" s="209" t="s">
        <v>224</v>
      </c>
    </row>
    <row r="5164" spans="1:4">
      <c r="A5164" s="209" t="s">
        <v>8039</v>
      </c>
      <c r="B5164" s="209">
        <v>543168</v>
      </c>
      <c r="C5164" s="209" t="s">
        <v>8043</v>
      </c>
      <c r="D5164" s="209" t="s">
        <v>224</v>
      </c>
    </row>
    <row r="5165" spans="1:4">
      <c r="A5165" s="209" t="s">
        <v>8041</v>
      </c>
      <c r="B5165" s="209">
        <v>543169</v>
      </c>
      <c r="C5165" s="209" t="s">
        <v>8044</v>
      </c>
      <c r="D5165" s="209" t="s">
        <v>224</v>
      </c>
    </row>
    <row r="5166" spans="1:4">
      <c r="A5166" s="209" t="s">
        <v>8022</v>
      </c>
      <c r="B5166" s="209">
        <v>543170</v>
      </c>
      <c r="C5166" s="209" t="s">
        <v>8045</v>
      </c>
      <c r="D5166" s="209" t="s">
        <v>224</v>
      </c>
    </row>
    <row r="5167" spans="1:4">
      <c r="A5167" s="209" t="s">
        <v>8046</v>
      </c>
      <c r="B5167" s="209">
        <v>543171</v>
      </c>
      <c r="C5167" s="209" t="s">
        <v>8047</v>
      </c>
      <c r="D5167" s="209" t="s">
        <v>560</v>
      </c>
    </row>
    <row r="5168" spans="1:4">
      <c r="A5168" s="209" t="s">
        <v>8048</v>
      </c>
      <c r="B5168" s="209">
        <v>543172</v>
      </c>
      <c r="C5168" s="209" t="s">
        <v>8049</v>
      </c>
      <c r="D5168" s="209" t="s">
        <v>454</v>
      </c>
    </row>
    <row r="5169" spans="1:4">
      <c r="A5169" s="209" t="s">
        <v>8050</v>
      </c>
      <c r="B5169" s="209">
        <v>543173</v>
      </c>
      <c r="C5169" s="209" t="s">
        <v>8051</v>
      </c>
      <c r="D5169" s="209" t="s">
        <v>224</v>
      </c>
    </row>
    <row r="5170" spans="1:4">
      <c r="A5170" s="209" t="s">
        <v>8052</v>
      </c>
      <c r="B5170" s="209">
        <v>543174</v>
      </c>
      <c r="C5170" s="209" t="s">
        <v>8053</v>
      </c>
      <c r="D5170" s="209" t="s">
        <v>224</v>
      </c>
    </row>
    <row r="5171" spans="1:4">
      <c r="A5171" s="209" t="s">
        <v>8054</v>
      </c>
      <c r="B5171" s="209">
        <v>543175</v>
      </c>
      <c r="C5171" s="209" t="s">
        <v>8055</v>
      </c>
      <c r="D5171" s="209" t="s">
        <v>224</v>
      </c>
    </row>
    <row r="5172" spans="1:4">
      <c r="A5172" s="209" t="s">
        <v>8056</v>
      </c>
      <c r="B5172" s="209">
        <v>543176</v>
      </c>
      <c r="C5172" s="209" t="s">
        <v>8057</v>
      </c>
      <c r="D5172" s="209" t="s">
        <v>224</v>
      </c>
    </row>
    <row r="5173" spans="1:4">
      <c r="A5173" s="209" t="s">
        <v>8058</v>
      </c>
      <c r="B5173" s="209">
        <v>543177</v>
      </c>
      <c r="C5173" s="209" t="s">
        <v>8059</v>
      </c>
      <c r="D5173" s="209" t="s">
        <v>224</v>
      </c>
    </row>
    <row r="5174" spans="1:4">
      <c r="A5174" s="209" t="s">
        <v>8060</v>
      </c>
      <c r="B5174" s="209">
        <v>543178</v>
      </c>
      <c r="C5174" s="209" t="s">
        <v>8061</v>
      </c>
      <c r="D5174" s="209" t="s">
        <v>224</v>
      </c>
    </row>
    <row r="5175" spans="1:4">
      <c r="A5175" s="209" t="s">
        <v>8062</v>
      </c>
      <c r="B5175" s="209">
        <v>543179</v>
      </c>
      <c r="C5175" s="209" t="s">
        <v>8063</v>
      </c>
      <c r="D5175" s="209" t="s">
        <v>224</v>
      </c>
    </row>
    <row r="5176" spans="1:4">
      <c r="A5176" s="209" t="s">
        <v>8064</v>
      </c>
      <c r="B5176" s="209">
        <v>543180</v>
      </c>
      <c r="C5176" s="209" t="s">
        <v>8065</v>
      </c>
      <c r="D5176" s="209" t="s">
        <v>224</v>
      </c>
    </row>
    <row r="5177" spans="1:4">
      <c r="A5177" s="209" t="s">
        <v>8066</v>
      </c>
      <c r="B5177" s="209">
        <v>543181</v>
      </c>
      <c r="C5177" s="209" t="s">
        <v>8067</v>
      </c>
      <c r="D5177" s="209" t="s">
        <v>224</v>
      </c>
    </row>
    <row r="5178" spans="1:4">
      <c r="A5178" s="209" t="s">
        <v>8068</v>
      </c>
      <c r="B5178" s="209">
        <v>543182</v>
      </c>
      <c r="C5178" s="209" t="s">
        <v>8069</v>
      </c>
      <c r="D5178" s="209" t="s">
        <v>224</v>
      </c>
    </row>
    <row r="5179" spans="1:4">
      <c r="A5179" s="209" t="s">
        <v>8070</v>
      </c>
      <c r="B5179" s="209">
        <v>543183</v>
      </c>
      <c r="C5179" s="209" t="s">
        <v>8071</v>
      </c>
      <c r="D5179" s="209" t="s">
        <v>224</v>
      </c>
    </row>
    <row r="5180" spans="1:4">
      <c r="A5180" s="209" t="s">
        <v>8072</v>
      </c>
      <c r="B5180" s="209">
        <v>543184</v>
      </c>
      <c r="C5180" s="209" t="s">
        <v>8073</v>
      </c>
      <c r="D5180" s="209" t="s">
        <v>224</v>
      </c>
    </row>
    <row r="5181" spans="1:4">
      <c r="A5181" s="209" t="s">
        <v>8074</v>
      </c>
      <c r="B5181" s="209">
        <v>543185</v>
      </c>
      <c r="C5181" s="209" t="s">
        <v>8075</v>
      </c>
      <c r="D5181" s="209" t="s">
        <v>224</v>
      </c>
    </row>
    <row r="5182" spans="1:4">
      <c r="A5182" s="209" t="s">
        <v>8076</v>
      </c>
      <c r="B5182" s="209">
        <v>543186</v>
      </c>
      <c r="C5182" s="209" t="s">
        <v>8077</v>
      </c>
      <c r="D5182" s="209" t="s">
        <v>224</v>
      </c>
    </row>
    <row r="5183" spans="1:4">
      <c r="A5183" s="209" t="s">
        <v>8078</v>
      </c>
      <c r="B5183" s="209">
        <v>543187</v>
      </c>
      <c r="C5183" s="209" t="s">
        <v>8079</v>
      </c>
      <c r="D5183" s="209" t="s">
        <v>489</v>
      </c>
    </row>
    <row r="5184" spans="1:4">
      <c r="A5184" s="209" t="s">
        <v>8080</v>
      </c>
      <c r="B5184" s="209">
        <v>543193</v>
      </c>
      <c r="C5184" s="209" t="s">
        <v>8081</v>
      </c>
      <c r="D5184" s="209" t="s">
        <v>767</v>
      </c>
    </row>
    <row r="5185" spans="1:4">
      <c r="A5185" s="209" t="s">
        <v>8082</v>
      </c>
      <c r="B5185" s="209">
        <v>543194</v>
      </c>
      <c r="C5185" s="209" t="s">
        <v>8083</v>
      </c>
      <c r="D5185" s="209" t="s">
        <v>7399</v>
      </c>
    </row>
    <row r="5186" spans="1:4">
      <c r="A5186" s="209" t="s">
        <v>8084</v>
      </c>
      <c r="B5186" s="209">
        <v>543207</v>
      </c>
      <c r="C5186" s="209" t="s">
        <v>8085</v>
      </c>
      <c r="D5186" s="209" t="s">
        <v>590</v>
      </c>
    </row>
    <row r="5187" spans="1:4">
      <c r="A5187" s="209" t="s">
        <v>8086</v>
      </c>
      <c r="B5187" s="209">
        <v>543208</v>
      </c>
      <c r="C5187" s="209" t="s">
        <v>8087</v>
      </c>
      <c r="D5187" s="209" t="s">
        <v>463</v>
      </c>
    </row>
    <row r="5188" spans="1:4">
      <c r="A5188" s="209" t="s">
        <v>8088</v>
      </c>
      <c r="B5188" s="209">
        <v>543209</v>
      </c>
      <c r="C5188" s="209" t="s">
        <v>8089</v>
      </c>
      <c r="D5188" s="209" t="s">
        <v>435</v>
      </c>
    </row>
    <row r="5189" spans="1:4">
      <c r="A5189" s="209" t="s">
        <v>8090</v>
      </c>
      <c r="B5189" s="209">
        <v>543210</v>
      </c>
      <c r="C5189" s="209" t="s">
        <v>8091</v>
      </c>
      <c r="D5189" s="209" t="s">
        <v>606</v>
      </c>
    </row>
    <row r="5190" spans="1:4">
      <c r="A5190" s="209" t="s">
        <v>8092</v>
      </c>
      <c r="B5190" s="209">
        <v>543211</v>
      </c>
      <c r="C5190" s="209" t="s">
        <v>8093</v>
      </c>
      <c r="D5190" s="209" t="s">
        <v>1365</v>
      </c>
    </row>
    <row r="5191" spans="1:4">
      <c r="A5191" s="209" t="s">
        <v>8094</v>
      </c>
      <c r="B5191" s="209">
        <v>543212</v>
      </c>
      <c r="C5191" s="209" t="s">
        <v>8095</v>
      </c>
      <c r="D5191" s="209" t="s">
        <v>1491</v>
      </c>
    </row>
    <row r="5192" spans="1:4">
      <c r="A5192" s="209" t="s">
        <v>8096</v>
      </c>
      <c r="B5192" s="209">
        <v>543213</v>
      </c>
      <c r="C5192" s="209" t="s">
        <v>8097</v>
      </c>
      <c r="D5192" s="209" t="s">
        <v>606</v>
      </c>
    </row>
    <row r="5193" spans="1:4">
      <c r="A5193" s="209" t="s">
        <v>8098</v>
      </c>
      <c r="B5193" s="209">
        <v>543214</v>
      </c>
      <c r="C5193" s="209" t="s">
        <v>8099</v>
      </c>
      <c r="D5193" s="209" t="s">
        <v>801</v>
      </c>
    </row>
    <row r="5194" spans="1:4">
      <c r="A5194" s="209" t="s">
        <v>8100</v>
      </c>
      <c r="B5194" s="209">
        <v>543217</v>
      </c>
      <c r="C5194" s="209" t="s">
        <v>8101</v>
      </c>
      <c r="D5194" s="209" t="s">
        <v>224</v>
      </c>
    </row>
    <row r="5195" spans="1:4">
      <c r="A5195" s="209" t="s">
        <v>8102</v>
      </c>
      <c r="B5195" s="209">
        <v>543218</v>
      </c>
      <c r="C5195" s="209" t="s">
        <v>8103</v>
      </c>
      <c r="D5195" s="209" t="s">
        <v>532</v>
      </c>
    </row>
    <row r="5196" spans="1:4">
      <c r="A5196" s="209" t="s">
        <v>8104</v>
      </c>
      <c r="B5196" s="209">
        <v>543219</v>
      </c>
      <c r="C5196" s="209" t="s">
        <v>8105</v>
      </c>
      <c r="D5196" s="209" t="s">
        <v>224</v>
      </c>
    </row>
    <row r="5197" spans="1:4">
      <c r="A5197" s="209" t="s">
        <v>8106</v>
      </c>
      <c r="B5197" s="209">
        <v>543220</v>
      </c>
      <c r="C5197" s="209" t="s">
        <v>8107</v>
      </c>
      <c r="D5197" s="209" t="s">
        <v>916</v>
      </c>
    </row>
    <row r="5198" spans="1:4">
      <c r="A5198" s="209" t="s">
        <v>8108</v>
      </c>
      <c r="B5198" s="209">
        <v>543221</v>
      </c>
      <c r="C5198" s="209" t="s">
        <v>8109</v>
      </c>
      <c r="D5198" s="209" t="s">
        <v>224</v>
      </c>
    </row>
    <row r="5199" spans="1:4">
      <c r="A5199" s="209" t="s">
        <v>8110</v>
      </c>
      <c r="B5199" s="209">
        <v>543222</v>
      </c>
      <c r="C5199" s="209" t="s">
        <v>8111</v>
      </c>
      <c r="D5199" s="209" t="s">
        <v>569</v>
      </c>
    </row>
    <row r="5200" spans="1:4">
      <c r="A5200" s="209" t="s">
        <v>8112</v>
      </c>
      <c r="B5200" s="209">
        <v>543223</v>
      </c>
      <c r="C5200" s="209" t="s">
        <v>4165</v>
      </c>
      <c r="D5200" s="209" t="s">
        <v>612</v>
      </c>
    </row>
    <row r="5201" spans="1:4">
      <c r="A5201" s="209" t="s">
        <v>8113</v>
      </c>
      <c r="B5201" s="209">
        <v>543224</v>
      </c>
      <c r="C5201" s="209" t="s">
        <v>8114</v>
      </c>
      <c r="D5201" s="209" t="s">
        <v>224</v>
      </c>
    </row>
    <row r="5202" spans="1:4">
      <c r="A5202" s="209" t="s">
        <v>8115</v>
      </c>
      <c r="B5202" s="209">
        <v>543225</v>
      </c>
      <c r="C5202" s="209" t="s">
        <v>8116</v>
      </c>
      <c r="D5202" s="209" t="s">
        <v>224</v>
      </c>
    </row>
    <row r="5203" spans="1:4">
      <c r="A5203" s="209" t="s">
        <v>8117</v>
      </c>
      <c r="B5203" s="209">
        <v>543226</v>
      </c>
      <c r="C5203" s="209" t="s">
        <v>8118</v>
      </c>
      <c r="D5203" s="209" t="s">
        <v>224</v>
      </c>
    </row>
    <row r="5204" spans="1:4">
      <c r="A5204" s="209" t="s">
        <v>8119</v>
      </c>
      <c r="B5204" s="209">
        <v>543227</v>
      </c>
      <c r="C5204" s="209" t="s">
        <v>8120</v>
      </c>
      <c r="D5204" s="209" t="s">
        <v>432</v>
      </c>
    </row>
    <row r="5205" spans="1:4">
      <c r="A5205" s="209" t="s">
        <v>8121</v>
      </c>
      <c r="B5205" s="209">
        <v>543228</v>
      </c>
      <c r="C5205" s="209" t="s">
        <v>8122</v>
      </c>
      <c r="D5205" s="209" t="s">
        <v>452</v>
      </c>
    </row>
    <row r="5206" spans="1:4">
      <c r="A5206" s="209" t="s">
        <v>8123</v>
      </c>
      <c r="B5206" s="209">
        <v>543230</v>
      </c>
      <c r="C5206" s="209" t="s">
        <v>8124</v>
      </c>
      <c r="D5206" s="209" t="s">
        <v>744</v>
      </c>
    </row>
    <row r="5207" spans="1:4">
      <c r="A5207" s="209" t="s">
        <v>8125</v>
      </c>
      <c r="B5207" s="209">
        <v>543231</v>
      </c>
      <c r="C5207" s="209" t="s">
        <v>8126</v>
      </c>
      <c r="D5207" s="209" t="s">
        <v>941</v>
      </c>
    </row>
    <row r="5208" spans="1:4">
      <c r="A5208" s="209" t="s">
        <v>8127</v>
      </c>
      <c r="B5208" s="209">
        <v>543232</v>
      </c>
      <c r="C5208" s="209" t="s">
        <v>8128</v>
      </c>
      <c r="D5208" s="209" t="s">
        <v>429</v>
      </c>
    </row>
    <row r="5209" spans="1:4">
      <c r="A5209" s="209" t="s">
        <v>8129</v>
      </c>
      <c r="B5209" s="209">
        <v>543233</v>
      </c>
      <c r="C5209" s="209" t="s">
        <v>8130</v>
      </c>
      <c r="D5209" s="209" t="s">
        <v>606</v>
      </c>
    </row>
    <row r="5210" spans="1:4">
      <c r="A5210" s="209" t="s">
        <v>8131</v>
      </c>
      <c r="B5210" s="209">
        <v>543234</v>
      </c>
      <c r="C5210" s="209" t="s">
        <v>8132</v>
      </c>
      <c r="D5210" s="209" t="s">
        <v>432</v>
      </c>
    </row>
    <row r="5211" spans="1:4">
      <c r="A5211" s="209" t="s">
        <v>8133</v>
      </c>
      <c r="B5211" s="209">
        <v>543235</v>
      </c>
      <c r="C5211" s="209" t="s">
        <v>8134</v>
      </c>
      <c r="D5211" s="209" t="s">
        <v>429</v>
      </c>
    </row>
    <row r="5212" spans="1:4">
      <c r="A5212" s="209" t="s">
        <v>8135</v>
      </c>
      <c r="B5212" s="209">
        <v>543236</v>
      </c>
      <c r="C5212" s="209" t="s">
        <v>8136</v>
      </c>
      <c r="D5212" s="209" t="s">
        <v>454</v>
      </c>
    </row>
    <row r="5213" spans="1:4">
      <c r="A5213" s="209" t="s">
        <v>8137</v>
      </c>
      <c r="B5213" s="209">
        <v>543237</v>
      </c>
      <c r="C5213" s="209" t="s">
        <v>8138</v>
      </c>
      <c r="D5213" s="209" t="s">
        <v>919</v>
      </c>
    </row>
    <row r="5214" spans="1:4">
      <c r="A5214" s="209" t="s">
        <v>8139</v>
      </c>
      <c r="B5214" s="209">
        <v>543238</v>
      </c>
      <c r="C5214" s="209" t="s">
        <v>8140</v>
      </c>
      <c r="D5214" s="209" t="s">
        <v>2850</v>
      </c>
    </row>
    <row r="5215" spans="1:4">
      <c r="A5215" s="209" t="s">
        <v>8141</v>
      </c>
      <c r="B5215" s="209">
        <v>543239</v>
      </c>
      <c r="C5215" s="209" t="s">
        <v>8142</v>
      </c>
      <c r="D5215" s="209" t="s">
        <v>566</v>
      </c>
    </row>
    <row r="5216" spans="1:4">
      <c r="A5216" s="209" t="s">
        <v>8143</v>
      </c>
      <c r="B5216" s="209">
        <v>543240</v>
      </c>
      <c r="C5216" s="209" t="s">
        <v>8144</v>
      </c>
      <c r="D5216" s="209" t="s">
        <v>844</v>
      </c>
    </row>
    <row r="5217" spans="1:4">
      <c r="A5217" s="209" t="s">
        <v>8145</v>
      </c>
      <c r="B5217" s="209">
        <v>543241</v>
      </c>
      <c r="C5217" s="209" t="s">
        <v>8146</v>
      </c>
      <c r="D5217" s="209" t="s">
        <v>532</v>
      </c>
    </row>
    <row r="5218" spans="1:4">
      <c r="A5218" s="209" t="s">
        <v>8147</v>
      </c>
      <c r="B5218" s="209">
        <v>543242</v>
      </c>
      <c r="C5218" s="209" t="s">
        <v>8148</v>
      </c>
      <c r="D5218" s="209" t="s">
        <v>532</v>
      </c>
    </row>
    <row r="5219" spans="1:4">
      <c r="A5219" s="209" t="s">
        <v>8149</v>
      </c>
      <c r="B5219" s="209">
        <v>543243</v>
      </c>
      <c r="C5219" s="209" t="s">
        <v>8150</v>
      </c>
      <c r="D5219" s="209" t="s">
        <v>764</v>
      </c>
    </row>
    <row r="5220" spans="1:4">
      <c r="A5220" s="209" t="s">
        <v>8151</v>
      </c>
      <c r="B5220" s="209">
        <v>543244</v>
      </c>
      <c r="C5220" s="209" t="s">
        <v>8152</v>
      </c>
      <c r="D5220" s="209" t="s">
        <v>461</v>
      </c>
    </row>
    <row r="5221" spans="1:4">
      <c r="A5221" s="209" t="s">
        <v>8153</v>
      </c>
      <c r="B5221" s="209">
        <v>500270</v>
      </c>
      <c r="C5221" s="209" t="s">
        <v>8154</v>
      </c>
      <c r="D5221" s="209" t="s">
        <v>8155</v>
      </c>
    </row>
    <row r="5222" spans="1:4">
      <c r="A5222" s="209" t="s">
        <v>8156</v>
      </c>
      <c r="B5222" s="209">
        <v>503685</v>
      </c>
      <c r="C5222" s="209" t="s">
        <v>8157</v>
      </c>
      <c r="D5222" s="209" t="s">
        <v>8158</v>
      </c>
    </row>
    <row r="5223" spans="1:4">
      <c r="A5223" s="209" t="s">
        <v>8159</v>
      </c>
      <c r="B5223" s="209">
        <v>505100</v>
      </c>
      <c r="C5223" s="209" t="s">
        <v>8160</v>
      </c>
      <c r="D5223" s="209" t="s">
        <v>8161</v>
      </c>
    </row>
    <row r="5224" spans="1:4">
      <c r="A5224" s="209" t="s">
        <v>8162</v>
      </c>
      <c r="B5224" s="209">
        <v>506580</v>
      </c>
      <c r="C5224" s="209" t="s">
        <v>8163</v>
      </c>
      <c r="D5224" s="209" t="s">
        <v>8164</v>
      </c>
    </row>
    <row r="5225" spans="1:4">
      <c r="A5225" s="209" t="s">
        <v>8165</v>
      </c>
      <c r="B5225" s="209">
        <v>509069</v>
      </c>
      <c r="C5225" s="209" t="s">
        <v>8166</v>
      </c>
      <c r="D5225" s="209" t="s">
        <v>8167</v>
      </c>
    </row>
    <row r="5226" spans="1:4">
      <c r="A5226" s="209" t="s">
        <v>8168</v>
      </c>
      <c r="B5226" s="209">
        <v>509960</v>
      </c>
      <c r="C5226" s="209" t="s">
        <v>8169</v>
      </c>
      <c r="D5226" s="209" t="s">
        <v>8170</v>
      </c>
    </row>
    <row r="5227" spans="1:4">
      <c r="A5227" s="209" t="s">
        <v>8171</v>
      </c>
      <c r="B5227" s="209">
        <v>511016</v>
      </c>
      <c r="C5227" s="209" t="s">
        <v>8172</v>
      </c>
      <c r="D5227" s="209" t="s">
        <v>8173</v>
      </c>
    </row>
    <row r="5228" spans="1:4">
      <c r="A5228" s="209" t="s">
        <v>8174</v>
      </c>
      <c r="B5228" s="209">
        <v>511194</v>
      </c>
      <c r="C5228" s="209" t="s">
        <v>8175</v>
      </c>
      <c r="D5228" s="209" t="s">
        <v>7399</v>
      </c>
    </row>
    <row r="5229" spans="1:4">
      <c r="A5229" s="209" t="s">
        <v>8176</v>
      </c>
      <c r="B5229" s="209">
        <v>512097</v>
      </c>
      <c r="C5229" s="209" t="s">
        <v>8177</v>
      </c>
      <c r="D5229" s="209" t="s">
        <v>8178</v>
      </c>
    </row>
    <row r="5230" spans="1:4">
      <c r="A5230" s="209" t="s">
        <v>8179</v>
      </c>
      <c r="B5230" s="209">
        <v>512115</v>
      </c>
      <c r="C5230" s="209" t="s">
        <v>8180</v>
      </c>
      <c r="D5230" s="209" t="s">
        <v>8178</v>
      </c>
    </row>
    <row r="5231" spans="1:4">
      <c r="A5231" s="209" t="s">
        <v>8181</v>
      </c>
      <c r="B5231" s="209">
        <v>514260</v>
      </c>
      <c r="C5231" s="209" t="s">
        <v>8182</v>
      </c>
      <c r="D5231" s="209" t="s">
        <v>8155</v>
      </c>
    </row>
    <row r="5232" spans="1:4">
      <c r="A5232" s="209" t="s">
        <v>8183</v>
      </c>
      <c r="B5232" s="209">
        <v>523309</v>
      </c>
      <c r="C5232" s="209" t="s">
        <v>8184</v>
      </c>
      <c r="D5232" s="209" t="s">
        <v>8185</v>
      </c>
    </row>
    <row r="5233" spans="1:4">
      <c r="A5233" s="209" t="s">
        <v>8186</v>
      </c>
      <c r="B5233" s="209">
        <v>523868</v>
      </c>
      <c r="C5233" s="209" t="s">
        <v>8187</v>
      </c>
      <c r="D5233" s="209" t="s">
        <v>454</v>
      </c>
    </row>
    <row r="5234" spans="1:4">
      <c r="A5234" s="209" t="s">
        <v>8188</v>
      </c>
      <c r="B5234" s="209">
        <v>524046</v>
      </c>
      <c r="C5234" s="209" t="s">
        <v>8189</v>
      </c>
      <c r="D5234" s="209" t="s">
        <v>8190</v>
      </c>
    </row>
    <row r="5235" spans="1:4">
      <c r="A5235" s="209" t="s">
        <v>8191</v>
      </c>
      <c r="B5235" s="209">
        <v>526345</v>
      </c>
      <c r="C5235" s="209" t="s">
        <v>8192</v>
      </c>
      <c r="D5235" s="209" t="s">
        <v>506</v>
      </c>
    </row>
    <row r="5236" spans="1:4">
      <c r="A5236" s="209" t="s">
        <v>8193</v>
      </c>
      <c r="B5236" s="209">
        <v>526468</v>
      </c>
      <c r="C5236" s="209" t="s">
        <v>8194</v>
      </c>
      <c r="D5236" s="209" t="s">
        <v>8195</v>
      </c>
    </row>
    <row r="5237" spans="1:4">
      <c r="A5237" s="209" t="s">
        <v>8196</v>
      </c>
      <c r="B5237" s="209">
        <v>526677</v>
      </c>
      <c r="C5237" s="209" t="s">
        <v>8197</v>
      </c>
      <c r="D5237" s="209" t="s">
        <v>551</v>
      </c>
    </row>
    <row r="5238" spans="1:4">
      <c r="A5238" s="209" t="s">
        <v>8198</v>
      </c>
      <c r="B5238" s="209">
        <v>526877</v>
      </c>
      <c r="C5238" s="209" t="s">
        <v>8199</v>
      </c>
      <c r="D5238" s="209" t="s">
        <v>8178</v>
      </c>
    </row>
    <row r="5239" spans="1:4">
      <c r="A5239" s="209" t="s">
        <v>8200</v>
      </c>
      <c r="B5239" s="209">
        <v>530027</v>
      </c>
      <c r="C5239" s="209" t="s">
        <v>8201</v>
      </c>
      <c r="D5239" s="209" t="s">
        <v>660</v>
      </c>
    </row>
    <row r="5240" spans="1:4">
      <c r="A5240" s="209" t="s">
        <v>8202</v>
      </c>
      <c r="B5240" s="209">
        <v>531240</v>
      </c>
      <c r="C5240" s="209" t="s">
        <v>8203</v>
      </c>
      <c r="D5240" s="209" t="s">
        <v>8178</v>
      </c>
    </row>
    <row r="5241" spans="1:4">
      <c r="A5241" s="209" t="s">
        <v>8204</v>
      </c>
      <c r="B5241" s="209">
        <v>531399</v>
      </c>
      <c r="C5241" s="209" t="s">
        <v>8205</v>
      </c>
      <c r="D5241" s="209" t="s">
        <v>8161</v>
      </c>
    </row>
    <row r="5242" spans="1:4">
      <c r="A5242" s="209" t="s">
        <v>8206</v>
      </c>
      <c r="B5242" s="209">
        <v>531812</v>
      </c>
      <c r="C5242" s="209" t="s">
        <v>8207</v>
      </c>
      <c r="D5242" s="209" t="s">
        <v>8173</v>
      </c>
    </row>
    <row r="5243" spans="1:4">
      <c r="A5243" s="209" t="s">
        <v>8208</v>
      </c>
      <c r="B5243" s="209">
        <v>532019</v>
      </c>
      <c r="C5243" s="209" t="s">
        <v>8209</v>
      </c>
      <c r="D5243" s="209" t="s">
        <v>8210</v>
      </c>
    </row>
    <row r="5244" spans="1:4">
      <c r="A5244" s="209" t="s">
        <v>8211</v>
      </c>
      <c r="B5244" s="209">
        <v>532335</v>
      </c>
      <c r="C5244" s="209" t="s">
        <v>8212</v>
      </c>
      <c r="D5244" s="209" t="s">
        <v>2264</v>
      </c>
    </row>
    <row r="5245" spans="1:4">
      <c r="A5245" s="209" t="s">
        <v>8213</v>
      </c>
      <c r="B5245" s="209">
        <v>537709</v>
      </c>
      <c r="C5245" s="209" t="s">
        <v>8214</v>
      </c>
      <c r="D5245" s="209" t="s">
        <v>1144</v>
      </c>
    </row>
    <row r="5246" spans="1:4">
      <c r="A5246" s="209" t="s">
        <v>8215</v>
      </c>
      <c r="B5246" s="209">
        <v>543229</v>
      </c>
      <c r="C5246" s="209" t="s">
        <v>8216</v>
      </c>
      <c r="D5246" s="209" t="s">
        <v>8217</v>
      </c>
    </row>
    <row r="5247" spans="1:4">
      <c r="A5247" s="209" t="s">
        <v>8218</v>
      </c>
      <c r="B5247" s="209">
        <v>543245</v>
      </c>
      <c r="C5247" s="209" t="s">
        <v>8219</v>
      </c>
      <c r="D5247" s="209" t="s">
        <v>484</v>
      </c>
    </row>
    <row r="5248" spans="1:4">
      <c r="A5248" s="209" t="s">
        <v>8220</v>
      </c>
      <c r="B5248" s="209">
        <v>543246</v>
      </c>
      <c r="C5248" s="209" t="s">
        <v>8221</v>
      </c>
      <c r="D5248" s="209" t="s">
        <v>224</v>
      </c>
    </row>
    <row r="5249" spans="1:4">
      <c r="A5249" s="209" t="s">
        <v>8222</v>
      </c>
      <c r="B5249" s="209">
        <v>543247</v>
      </c>
      <c r="C5249" s="209" t="s">
        <v>8223</v>
      </c>
      <c r="D5249" s="209" t="s">
        <v>8158</v>
      </c>
    </row>
    <row r="5250" spans="1:4">
      <c r="A5250" s="209" t="s">
        <v>8224</v>
      </c>
      <c r="B5250" s="209">
        <v>543248</v>
      </c>
      <c r="C5250" s="209" t="s">
        <v>8225</v>
      </c>
      <c r="D5250" s="209" t="s">
        <v>935</v>
      </c>
    </row>
    <row r="5251" spans="1:4">
      <c r="A5251" s="209" t="s">
        <v>8226</v>
      </c>
      <c r="B5251" s="209">
        <v>543249</v>
      </c>
      <c r="C5251" s="209" t="s">
        <v>8227</v>
      </c>
      <c r="D5251" s="209" t="s">
        <v>8228</v>
      </c>
    </row>
    <row r="5252" spans="1:4">
      <c r="A5252" s="209" t="s">
        <v>8229</v>
      </c>
      <c r="B5252" s="209">
        <v>543251</v>
      </c>
      <c r="C5252" s="209" t="s">
        <v>8230</v>
      </c>
      <c r="D5252" s="209" t="s">
        <v>8228</v>
      </c>
    </row>
    <row r="5253" spans="1:4">
      <c r="A5253" s="209" t="s">
        <v>8231</v>
      </c>
      <c r="B5253" s="209">
        <v>543252</v>
      </c>
      <c r="C5253" s="209" t="s">
        <v>8232</v>
      </c>
      <c r="D5253" s="209" t="s">
        <v>606</v>
      </c>
    </row>
    <row r="5254" spans="1:4">
      <c r="A5254" s="209" t="s">
        <v>8233</v>
      </c>
      <c r="B5254" s="209">
        <v>543253</v>
      </c>
      <c r="C5254" s="209" t="s">
        <v>8234</v>
      </c>
      <c r="D5254" s="209" t="s">
        <v>506</v>
      </c>
    </row>
    <row r="5255" spans="1:4">
      <c r="A5255" s="209" t="s">
        <v>8235</v>
      </c>
      <c r="B5255" s="209">
        <v>543254</v>
      </c>
      <c r="C5255" s="209" t="s">
        <v>8236</v>
      </c>
      <c r="D5255" s="209" t="s">
        <v>8237</v>
      </c>
    </row>
    <row r="5256" spans="1:4">
      <c r="A5256" s="209" t="s">
        <v>8238</v>
      </c>
      <c r="B5256" s="209">
        <v>543255</v>
      </c>
      <c r="C5256" s="209" t="s">
        <v>8239</v>
      </c>
      <c r="D5256" s="209" t="s">
        <v>224</v>
      </c>
    </row>
    <row r="5257" spans="1:4">
      <c r="A5257" s="209" t="s">
        <v>8240</v>
      </c>
      <c r="B5257" s="209">
        <v>543256</v>
      </c>
      <c r="C5257" s="209" t="s">
        <v>8241</v>
      </c>
      <c r="D5257" s="209" t="s">
        <v>8242</v>
      </c>
    </row>
    <row r="5258" spans="1:4">
      <c r="A5258" s="209" t="s">
        <v>8243</v>
      </c>
      <c r="B5258" s="209">
        <v>543257</v>
      </c>
      <c r="C5258" s="209" t="s">
        <v>8244</v>
      </c>
      <c r="D5258" s="209" t="s">
        <v>8245</v>
      </c>
    </row>
    <row r="5259" spans="1:4">
      <c r="A5259" s="209" t="s">
        <v>8246</v>
      </c>
      <c r="B5259" s="209">
        <v>543258</v>
      </c>
      <c r="C5259" s="209" t="s">
        <v>8247</v>
      </c>
      <c r="D5259" s="209" t="s">
        <v>8248</v>
      </c>
    </row>
    <row r="5260" spans="1:4">
      <c r="A5260" s="209" t="s">
        <v>8249</v>
      </c>
      <c r="B5260" s="209">
        <v>543259</v>
      </c>
      <c r="C5260" s="209" t="s">
        <v>8250</v>
      </c>
      <c r="D5260" s="209" t="s">
        <v>8251</v>
      </c>
    </row>
    <row r="5261" spans="1:4">
      <c r="A5261" s="209" t="s">
        <v>8252</v>
      </c>
      <c r="B5261" s="209">
        <v>543260</v>
      </c>
      <c r="C5261" s="209" t="s">
        <v>8253</v>
      </c>
      <c r="D5261" s="209" t="s">
        <v>1210</v>
      </c>
    </row>
    <row r="5262" spans="1:4">
      <c r="A5262" s="209" t="s">
        <v>8254</v>
      </c>
      <c r="B5262" s="209">
        <v>543261</v>
      </c>
      <c r="C5262" s="209" t="s">
        <v>8255</v>
      </c>
      <c r="D5262" s="209" t="s">
        <v>8256</v>
      </c>
    </row>
    <row r="5263" spans="1:4">
      <c r="A5263" s="209" t="s">
        <v>8257</v>
      </c>
      <c r="B5263" s="209">
        <v>543262</v>
      </c>
      <c r="C5263" s="209" t="s">
        <v>8258</v>
      </c>
      <c r="D5263" s="209" t="s">
        <v>480</v>
      </c>
    </row>
    <row r="5264" spans="1:4">
      <c r="A5264" s="209" t="s">
        <v>8259</v>
      </c>
      <c r="B5264" s="209">
        <v>543263</v>
      </c>
      <c r="C5264" s="209" t="s">
        <v>8260</v>
      </c>
      <c r="D5264" s="209" t="s">
        <v>8261</v>
      </c>
    </row>
    <row r="5265" spans="1:4">
      <c r="A5265" s="209" t="s">
        <v>8262</v>
      </c>
      <c r="B5265" s="209">
        <v>543264</v>
      </c>
      <c r="C5265" s="209" t="s">
        <v>8263</v>
      </c>
      <c r="D5265" s="209" t="s">
        <v>8264</v>
      </c>
    </row>
    <row r="5266" spans="1:4">
      <c r="A5266" s="209" t="s">
        <v>8265</v>
      </c>
      <c r="B5266" s="209">
        <v>543265</v>
      </c>
      <c r="C5266" s="209" t="s">
        <v>8266</v>
      </c>
      <c r="D5266" s="209" t="s">
        <v>1392</v>
      </c>
    </row>
    <row r="5267" spans="1:4">
      <c r="A5267" s="209" t="s">
        <v>8267</v>
      </c>
      <c r="B5267" s="209">
        <v>543266</v>
      </c>
      <c r="C5267" s="209" t="s">
        <v>8268</v>
      </c>
      <c r="D5267" s="209" t="s">
        <v>8164</v>
      </c>
    </row>
    <row r="5268" spans="1:4">
      <c r="A5268" s="209" t="s">
        <v>8269</v>
      </c>
      <c r="B5268" s="209">
        <v>543267</v>
      </c>
      <c r="C5268" s="209" t="s">
        <v>8270</v>
      </c>
      <c r="D5268" s="209" t="s">
        <v>1144</v>
      </c>
    </row>
    <row r="5269" spans="1:4">
      <c r="A5269" s="209" t="s">
        <v>8271</v>
      </c>
      <c r="B5269" s="209">
        <v>543269</v>
      </c>
      <c r="C5269" s="209" t="s">
        <v>8272</v>
      </c>
      <c r="D5269" s="209" t="s">
        <v>8273</v>
      </c>
    </row>
    <row r="5270" spans="1:4">
      <c r="A5270" s="209" t="s">
        <v>8274</v>
      </c>
      <c r="B5270" s="209">
        <v>543270</v>
      </c>
      <c r="C5270" s="209" t="s">
        <v>8275</v>
      </c>
      <c r="D5270" s="209" t="s">
        <v>8276</v>
      </c>
    </row>
    <row r="5271" spans="1:4">
      <c r="A5271" s="209" t="s">
        <v>8277</v>
      </c>
      <c r="B5271" s="209">
        <v>543271</v>
      </c>
      <c r="C5271" s="209" t="s">
        <v>8278</v>
      </c>
      <c r="D5271" s="209" t="s">
        <v>606</v>
      </c>
    </row>
    <row r="5272" spans="1:4">
      <c r="A5272" s="209" t="s">
        <v>8279</v>
      </c>
      <c r="B5272" s="209">
        <v>543272</v>
      </c>
      <c r="C5272" s="209" t="s">
        <v>8280</v>
      </c>
      <c r="D5272" s="209" t="s">
        <v>8281</v>
      </c>
    </row>
    <row r="5273" spans="1:4">
      <c r="A5273" s="209" t="s">
        <v>8282</v>
      </c>
      <c r="B5273" s="209">
        <v>543273</v>
      </c>
      <c r="C5273" s="209" t="s">
        <v>8283</v>
      </c>
      <c r="D5273" s="209" t="s">
        <v>1693</v>
      </c>
    </row>
    <row r="5274" spans="1:4">
      <c r="A5274" s="209" t="s">
        <v>8284</v>
      </c>
      <c r="B5274" s="209">
        <v>543274</v>
      </c>
      <c r="C5274" s="209" t="s">
        <v>8285</v>
      </c>
      <c r="D5274" s="209" t="s">
        <v>8155</v>
      </c>
    </row>
    <row r="5275" spans="1:4">
      <c r="A5275" s="209" t="s">
        <v>8286</v>
      </c>
      <c r="B5275" s="209">
        <v>543275</v>
      </c>
      <c r="C5275" s="209" t="s">
        <v>8287</v>
      </c>
      <c r="D5275" s="209" t="s">
        <v>606</v>
      </c>
    </row>
    <row r="5276" spans="1:4">
      <c r="A5276" s="209" t="s">
        <v>8288</v>
      </c>
      <c r="B5276" s="209">
        <v>543276</v>
      </c>
      <c r="C5276" s="209" t="s">
        <v>8289</v>
      </c>
      <c r="D5276" s="209" t="s">
        <v>8161</v>
      </c>
    </row>
    <row r="5277" spans="1:4">
      <c r="A5277" s="209" t="s">
        <v>8290</v>
      </c>
      <c r="B5277" s="209">
        <v>543277</v>
      </c>
      <c r="C5277" s="209" t="s">
        <v>8291</v>
      </c>
      <c r="D5277" s="209" t="s">
        <v>606</v>
      </c>
    </row>
    <row r="5278" spans="1:4">
      <c r="A5278" s="209" t="s">
        <v>8292</v>
      </c>
      <c r="B5278" s="209">
        <v>543278</v>
      </c>
      <c r="C5278" s="209" t="s">
        <v>8293</v>
      </c>
      <c r="D5278" s="209" t="s">
        <v>8195</v>
      </c>
    </row>
    <row r="5279" spans="1:4">
      <c r="A5279" s="209" t="s">
        <v>8294</v>
      </c>
      <c r="B5279" s="209">
        <v>543279</v>
      </c>
      <c r="C5279" s="209" t="s">
        <v>8295</v>
      </c>
      <c r="D5279" s="209" t="s">
        <v>8296</v>
      </c>
    </row>
    <row r="5280" spans="1:4">
      <c r="A5280" s="209" t="s">
        <v>8297</v>
      </c>
      <c r="B5280" s="209">
        <v>543280</v>
      </c>
      <c r="C5280" s="209" t="s">
        <v>8298</v>
      </c>
      <c r="D5280" s="209" t="s">
        <v>8299</v>
      </c>
    </row>
    <row r="5281" spans="1:4">
      <c r="A5281" s="209" t="s">
        <v>8300</v>
      </c>
      <c r="B5281" s="209">
        <v>543281</v>
      </c>
      <c r="C5281" s="209" t="s">
        <v>8301</v>
      </c>
      <c r="D5281" s="209" t="s">
        <v>8302</v>
      </c>
    </row>
    <row r="5282" spans="1:4">
      <c r="A5282" s="209" t="s">
        <v>8303</v>
      </c>
      <c r="B5282" s="209">
        <v>543282</v>
      </c>
      <c r="C5282" s="209" t="s">
        <v>8304</v>
      </c>
      <c r="D5282" s="209" t="s">
        <v>8273</v>
      </c>
    </row>
    <row r="5283" spans="1:4">
      <c r="A5283" s="209" t="s">
        <v>8305</v>
      </c>
      <c r="B5283" s="209">
        <v>543283</v>
      </c>
      <c r="C5283" s="209" t="s">
        <v>8306</v>
      </c>
      <c r="D5283" s="209" t="s">
        <v>935</v>
      </c>
    </row>
    <row r="5284" spans="1:4">
      <c r="A5284" s="209" t="s">
        <v>8307</v>
      </c>
      <c r="B5284" s="209">
        <v>543284</v>
      </c>
      <c r="C5284" s="209" t="s">
        <v>8308</v>
      </c>
      <c r="D5284" s="209" t="s">
        <v>530</v>
      </c>
    </row>
    <row r="5285" spans="1:4">
      <c r="A5285" s="209" t="s">
        <v>8309</v>
      </c>
      <c r="B5285" s="209">
        <v>543285</v>
      </c>
      <c r="C5285" s="209" t="s">
        <v>8310</v>
      </c>
      <c r="D5285" s="209" t="s">
        <v>8311</v>
      </c>
    </row>
    <row r="5286" spans="1:4">
      <c r="A5286" s="209" t="s">
        <v>8312</v>
      </c>
      <c r="B5286" s="209">
        <v>543286</v>
      </c>
      <c r="C5286" s="209" t="s">
        <v>8313</v>
      </c>
      <c r="D5286" s="209" t="s">
        <v>526</v>
      </c>
    </row>
    <row r="5287" spans="1:4">
      <c r="A5287" s="209" t="s">
        <v>8314</v>
      </c>
      <c r="B5287" s="209">
        <v>543287</v>
      </c>
      <c r="C5287" s="209" t="s">
        <v>8315</v>
      </c>
      <c r="D5287" s="209" t="s">
        <v>8228</v>
      </c>
    </row>
    <row r="5288" spans="1:4">
      <c r="A5288" s="209" t="s">
        <v>8316</v>
      </c>
      <c r="B5288" s="209">
        <v>543288</v>
      </c>
      <c r="C5288" s="209" t="s">
        <v>1954</v>
      </c>
      <c r="D5288" s="209" t="s">
        <v>8317</v>
      </c>
    </row>
    <row r="5289" spans="1:4">
      <c r="A5289" s="209" t="s">
        <v>8318</v>
      </c>
      <c r="B5289" s="209">
        <v>543289</v>
      </c>
      <c r="C5289" s="209" t="s">
        <v>8319</v>
      </c>
      <c r="D5289" s="209" t="s">
        <v>551</v>
      </c>
    </row>
    <row r="5290" spans="1:4">
      <c r="A5290" s="209" t="s">
        <v>8320</v>
      </c>
      <c r="B5290" s="209">
        <v>543290</v>
      </c>
      <c r="C5290" s="209" t="s">
        <v>8321</v>
      </c>
      <c r="D5290" s="209" t="s">
        <v>8322</v>
      </c>
    </row>
    <row r="5291" spans="1:4">
      <c r="A5291" s="209" t="s">
        <v>8323</v>
      </c>
      <c r="B5291" s="209">
        <v>543291</v>
      </c>
      <c r="C5291" s="209" t="s">
        <v>8324</v>
      </c>
      <c r="D5291" s="209" t="s">
        <v>224</v>
      </c>
    </row>
    <row r="5292" spans="1:4">
      <c r="A5292" s="209" t="s">
        <v>8325</v>
      </c>
      <c r="B5292" s="209">
        <v>543292</v>
      </c>
      <c r="C5292" s="209" t="s">
        <v>8326</v>
      </c>
      <c r="D5292" s="209" t="s">
        <v>224</v>
      </c>
    </row>
    <row r="5293" spans="1:4">
      <c r="A5293" s="209" t="s">
        <v>8327</v>
      </c>
      <c r="B5293" s="209">
        <v>543297</v>
      </c>
      <c r="C5293" s="209" t="s">
        <v>8328</v>
      </c>
      <c r="D5293" s="209" t="s">
        <v>489</v>
      </c>
    </row>
    <row r="5294" spans="1:4">
      <c r="A5294" s="209" t="s">
        <v>8329</v>
      </c>
      <c r="B5294" s="209">
        <v>543298</v>
      </c>
      <c r="C5294" s="209" t="s">
        <v>8330</v>
      </c>
      <c r="D5294" s="209" t="s">
        <v>484</v>
      </c>
    </row>
    <row r="5295" spans="1:4">
      <c r="A5295" s="209" t="s">
        <v>8331</v>
      </c>
      <c r="B5295" s="209">
        <v>543299</v>
      </c>
      <c r="C5295" s="209" t="s">
        <v>8332</v>
      </c>
      <c r="D5295" s="209" t="s">
        <v>8333</v>
      </c>
    </row>
    <row r="5296" spans="1:4">
      <c r="A5296" s="209" t="s">
        <v>8334</v>
      </c>
      <c r="B5296" s="209">
        <v>543300</v>
      </c>
      <c r="C5296" s="209" t="s">
        <v>8335</v>
      </c>
      <c r="D5296" s="209" t="s">
        <v>8161</v>
      </c>
    </row>
    <row r="5297" spans="1:4">
      <c r="A5297" s="209" t="s">
        <v>8336</v>
      </c>
      <c r="B5297" s="209">
        <v>543305</v>
      </c>
      <c r="C5297" s="209" t="s">
        <v>8337</v>
      </c>
      <c r="D5297" s="209" t="s">
        <v>530</v>
      </c>
    </row>
    <row r="5298" spans="1:4">
      <c r="A5298" s="209" t="s">
        <v>8338</v>
      </c>
      <c r="B5298" s="209">
        <v>543306</v>
      </c>
      <c r="C5298" s="209" t="s">
        <v>8339</v>
      </c>
      <c r="D5298" s="209" t="s">
        <v>8340</v>
      </c>
    </row>
    <row r="5299" spans="1:4">
      <c r="A5299" s="209" t="s">
        <v>8341</v>
      </c>
      <c r="B5299" s="209">
        <v>543308</v>
      </c>
      <c r="C5299" s="209" t="s">
        <v>8342</v>
      </c>
      <c r="D5299" s="209" t="s">
        <v>8343</v>
      </c>
    </row>
    <row r="5300" spans="1:4">
      <c r="A5300" s="209" t="s">
        <v>8344</v>
      </c>
      <c r="B5300" s="209">
        <v>543309</v>
      </c>
      <c r="C5300" s="209" t="s">
        <v>8345</v>
      </c>
      <c r="D5300" s="209" t="s">
        <v>8346</v>
      </c>
    </row>
    <row r="5301" spans="1:4">
      <c r="A5301" s="209" t="s">
        <v>8347</v>
      </c>
      <c r="B5301" s="209">
        <v>543310</v>
      </c>
      <c r="C5301" s="209" t="s">
        <v>8348</v>
      </c>
      <c r="D5301" s="209" t="s">
        <v>644</v>
      </c>
    </row>
    <row r="5302" spans="1:4">
      <c r="A5302" s="209" t="s">
        <v>8349</v>
      </c>
      <c r="B5302" s="209">
        <v>543311</v>
      </c>
      <c r="C5302" s="209" t="s">
        <v>8350</v>
      </c>
      <c r="D5302" s="209" t="s">
        <v>8164</v>
      </c>
    </row>
    <row r="5303" spans="1:4">
      <c r="A5303" s="209" t="s">
        <v>8351</v>
      </c>
      <c r="B5303" s="209">
        <v>543312</v>
      </c>
      <c r="C5303" s="209" t="s">
        <v>2368</v>
      </c>
      <c r="D5303" s="209" t="s">
        <v>8273</v>
      </c>
    </row>
    <row r="5304" spans="1:4">
      <c r="A5304" s="209" t="s">
        <v>8352</v>
      </c>
      <c r="B5304" s="209">
        <v>543317</v>
      </c>
      <c r="C5304" s="209" t="s">
        <v>8353</v>
      </c>
      <c r="D5304" s="209" t="s">
        <v>8354</v>
      </c>
    </row>
    <row r="5305" spans="1:4">
      <c r="A5305" s="209" t="s">
        <v>8355</v>
      </c>
      <c r="B5305" s="209">
        <v>543318</v>
      </c>
      <c r="C5305" s="209" t="s">
        <v>8356</v>
      </c>
      <c r="D5305" s="209" t="s">
        <v>494</v>
      </c>
    </row>
    <row r="5306" spans="1:4">
      <c r="A5306" s="209" t="s">
        <v>8357</v>
      </c>
      <c r="B5306" s="209">
        <v>543319</v>
      </c>
      <c r="C5306" s="209" t="s">
        <v>8358</v>
      </c>
      <c r="D5306" s="209" t="s">
        <v>8178</v>
      </c>
    </row>
    <row r="5307" spans="1:4">
      <c r="A5307" s="209" t="s">
        <v>8359</v>
      </c>
      <c r="B5307" s="209">
        <v>543320</v>
      </c>
      <c r="C5307" s="209" t="s">
        <v>8360</v>
      </c>
      <c r="D5307" s="209" t="s">
        <v>8361</v>
      </c>
    </row>
    <row r="5308" spans="1:4">
      <c r="A5308" s="209" t="s">
        <v>8362</v>
      </c>
      <c r="B5308" s="209">
        <v>543321</v>
      </c>
      <c r="C5308" s="209" t="s">
        <v>8363</v>
      </c>
      <c r="D5308" s="209" t="s">
        <v>606</v>
      </c>
    </row>
    <row r="5309" spans="1:4">
      <c r="A5309" s="209" t="s">
        <v>8364</v>
      </c>
      <c r="B5309" s="209">
        <v>543322</v>
      </c>
      <c r="C5309" s="209" t="s">
        <v>8365</v>
      </c>
      <c r="D5309" s="209" t="s">
        <v>484</v>
      </c>
    </row>
    <row r="5310" spans="1:4">
      <c r="A5310" s="209" t="s">
        <v>8366</v>
      </c>
      <c r="B5310" s="209">
        <v>543323</v>
      </c>
      <c r="C5310" s="209" t="s">
        <v>8367</v>
      </c>
      <c r="D5310" s="209" t="s">
        <v>224</v>
      </c>
    </row>
    <row r="5311" spans="1:4">
      <c r="A5311" s="209" t="s">
        <v>8368</v>
      </c>
      <c r="B5311" s="209">
        <v>543324</v>
      </c>
      <c r="C5311" s="209" t="s">
        <v>8369</v>
      </c>
      <c r="D5311" s="209" t="s">
        <v>8370</v>
      </c>
    </row>
    <row r="5312" spans="1:4">
      <c r="A5312" s="209" t="s">
        <v>8371</v>
      </c>
      <c r="B5312" s="209">
        <v>543325</v>
      </c>
      <c r="C5312" s="209" t="s">
        <v>8372</v>
      </c>
      <c r="D5312" s="209" t="s">
        <v>8161</v>
      </c>
    </row>
    <row r="5313" spans="1:4">
      <c r="A5313" s="209" t="s">
        <v>8373</v>
      </c>
      <c r="B5313" s="209">
        <v>543326</v>
      </c>
      <c r="C5313" s="209" t="s">
        <v>8374</v>
      </c>
      <c r="D5313" s="209" t="s">
        <v>224</v>
      </c>
    </row>
    <row r="5314" spans="1:4">
      <c r="A5314" s="209" t="s">
        <v>8375</v>
      </c>
      <c r="B5314" s="209">
        <v>543327</v>
      </c>
      <c r="C5314" s="209" t="s">
        <v>8376</v>
      </c>
      <c r="D5314" s="209" t="s">
        <v>8377</v>
      </c>
    </row>
    <row r="5315" spans="1:4">
      <c r="A5315" s="209" t="s">
        <v>8378</v>
      </c>
      <c r="B5315" s="209">
        <v>543328</v>
      </c>
      <c r="C5315" s="209" t="s">
        <v>8379</v>
      </c>
      <c r="D5315" s="209" t="s">
        <v>8380</v>
      </c>
    </row>
    <row r="5316" spans="1:4">
      <c r="A5316" s="209" t="s">
        <v>8381</v>
      </c>
      <c r="B5316" s="209">
        <v>543329</v>
      </c>
      <c r="C5316" s="209" t="s">
        <v>8382</v>
      </c>
      <c r="D5316" s="209" t="s">
        <v>484</v>
      </c>
    </row>
    <row r="5317" spans="1:4">
      <c r="A5317" s="209" t="s">
        <v>8383</v>
      </c>
      <c r="B5317" s="209">
        <v>543330</v>
      </c>
      <c r="C5317" s="209" t="s">
        <v>8384</v>
      </c>
      <c r="D5317" s="209" t="s">
        <v>935</v>
      </c>
    </row>
    <row r="5318" spans="1:4">
      <c r="A5318" s="209" t="s">
        <v>8385</v>
      </c>
      <c r="B5318" s="209">
        <v>543331</v>
      </c>
      <c r="C5318" s="209" t="s">
        <v>8386</v>
      </c>
      <c r="D5318" s="209" t="s">
        <v>8164</v>
      </c>
    </row>
    <row r="5319" spans="1:4">
      <c r="A5319" s="209" t="s">
        <v>8387</v>
      </c>
      <c r="B5319" s="209">
        <v>543332</v>
      </c>
      <c r="C5319" s="209" t="s">
        <v>8388</v>
      </c>
      <c r="D5319" s="209" t="s">
        <v>606</v>
      </c>
    </row>
    <row r="5320" spans="1:4">
      <c r="A5320" s="209" t="s">
        <v>8389</v>
      </c>
      <c r="B5320" s="209">
        <v>543333</v>
      </c>
      <c r="C5320" s="209" t="s">
        <v>8390</v>
      </c>
      <c r="D5320" s="209" t="s">
        <v>8361</v>
      </c>
    </row>
    <row r="5321" spans="1:4">
      <c r="A5321" s="209" t="s">
        <v>8391</v>
      </c>
      <c r="B5321" s="209">
        <v>543334</v>
      </c>
      <c r="C5321" s="209" t="s">
        <v>8392</v>
      </c>
      <c r="D5321" s="209" t="s">
        <v>459</v>
      </c>
    </row>
    <row r="5322" spans="1:4">
      <c r="A5322" s="209" t="s">
        <v>8393</v>
      </c>
      <c r="B5322" s="209">
        <v>543335</v>
      </c>
      <c r="C5322" s="209" t="s">
        <v>8394</v>
      </c>
      <c r="D5322" s="209" t="s">
        <v>8251</v>
      </c>
    </row>
    <row r="5323" spans="1:4">
      <c r="A5323" s="209" t="s">
        <v>8395</v>
      </c>
      <c r="B5323" s="209">
        <v>543336</v>
      </c>
      <c r="C5323" s="209" t="s">
        <v>8396</v>
      </c>
      <c r="D5323" s="209" t="s">
        <v>494</v>
      </c>
    </row>
    <row r="5324" spans="1:4">
      <c r="A5324" s="209" t="s">
        <v>8397</v>
      </c>
      <c r="B5324" s="209">
        <v>543341</v>
      </c>
      <c r="C5324" s="209" t="s">
        <v>8398</v>
      </c>
      <c r="D5324" s="209" t="s">
        <v>8399</v>
      </c>
    </row>
    <row r="5325" spans="1:4">
      <c r="A5325" s="209" t="s">
        <v>8400</v>
      </c>
      <c r="B5325" s="209">
        <v>543346</v>
      </c>
      <c r="C5325" s="209" t="s">
        <v>8401</v>
      </c>
      <c r="D5325" s="209" t="s">
        <v>8343</v>
      </c>
    </row>
    <row r="5326" spans="1:4">
      <c r="A5326" s="209" t="s">
        <v>8402</v>
      </c>
      <c r="B5326" s="209">
        <v>543347</v>
      </c>
      <c r="C5326" s="209" t="s">
        <v>8403</v>
      </c>
      <c r="D5326" s="209" t="s">
        <v>224</v>
      </c>
    </row>
    <row r="5327" spans="1:4">
      <c r="A5327" s="209" t="s">
        <v>8404</v>
      </c>
      <c r="B5327" s="209">
        <v>543348</v>
      </c>
      <c r="C5327" s="209" t="s">
        <v>8405</v>
      </c>
      <c r="D5327" s="209" t="s">
        <v>224</v>
      </c>
    </row>
    <row r="5328" spans="1:4">
      <c r="A5328" s="209" t="s">
        <v>8406</v>
      </c>
      <c r="B5328" s="209">
        <v>543349</v>
      </c>
      <c r="C5328" s="209" t="s">
        <v>8407</v>
      </c>
      <c r="D5328" s="209" t="s">
        <v>484</v>
      </c>
    </row>
    <row r="5329" spans="1:4">
      <c r="A5329" s="209" t="s">
        <v>8408</v>
      </c>
      <c r="B5329" s="209">
        <v>543350</v>
      </c>
      <c r="C5329" s="209" t="s">
        <v>8409</v>
      </c>
      <c r="D5329" s="209" t="s">
        <v>8380</v>
      </c>
    </row>
    <row r="5330" spans="1:4">
      <c r="A5330" s="209" t="s">
        <v>8410</v>
      </c>
      <c r="B5330" s="209">
        <v>543351</v>
      </c>
      <c r="C5330" s="209" t="s">
        <v>8411</v>
      </c>
      <c r="D5330" s="209" t="s">
        <v>8273</v>
      </c>
    </row>
    <row r="5331" spans="1:4">
      <c r="A5331" s="209" t="s">
        <v>8412</v>
      </c>
      <c r="B5331" s="209">
        <v>543352</v>
      </c>
      <c r="C5331" s="209" t="s">
        <v>8413</v>
      </c>
      <c r="D5331" s="209" t="s">
        <v>8414</v>
      </c>
    </row>
    <row r="5332" spans="1:4">
      <c r="A5332" s="209" t="s">
        <v>8415</v>
      </c>
      <c r="B5332" s="209">
        <v>543357</v>
      </c>
      <c r="C5332" s="209" t="s">
        <v>8416</v>
      </c>
      <c r="D5332" s="209" t="s">
        <v>224</v>
      </c>
    </row>
    <row r="5333" spans="1:4">
      <c r="A5333" s="209" t="s">
        <v>8417</v>
      </c>
      <c r="B5333" s="209">
        <v>543358</v>
      </c>
      <c r="C5333" s="209" t="s">
        <v>8418</v>
      </c>
      <c r="D5333" s="209" t="s">
        <v>8161</v>
      </c>
    </row>
    <row r="5334" spans="1:4">
      <c r="A5334" s="209" t="s">
        <v>8419</v>
      </c>
      <c r="B5334" s="209">
        <v>543363</v>
      </c>
      <c r="C5334" s="209" t="s">
        <v>8420</v>
      </c>
      <c r="D5334" s="209" t="s">
        <v>8264</v>
      </c>
    </row>
    <row r="5335" spans="1:4">
      <c r="A5335" s="209" t="s">
        <v>8421</v>
      </c>
      <c r="B5335" s="209">
        <v>543364</v>
      </c>
      <c r="C5335" s="209" t="s">
        <v>8422</v>
      </c>
      <c r="D5335" s="209" t="s">
        <v>8354</v>
      </c>
    </row>
    <row r="5336" spans="1:4">
      <c r="A5336" s="209" t="s">
        <v>8423</v>
      </c>
      <c r="B5336" s="209">
        <v>543365</v>
      </c>
      <c r="C5336" s="209" t="s">
        <v>8424</v>
      </c>
      <c r="D5336" s="209" t="s">
        <v>224</v>
      </c>
    </row>
    <row r="5337" spans="1:4">
      <c r="A5337" s="209" t="s">
        <v>8425</v>
      </c>
      <c r="B5337" s="209">
        <v>543366</v>
      </c>
      <c r="C5337" s="209" t="s">
        <v>8426</v>
      </c>
      <c r="D5337" s="209" t="s">
        <v>8228</v>
      </c>
    </row>
    <row r="5338" spans="1:4">
      <c r="A5338" s="209" t="s">
        <v>8427</v>
      </c>
      <c r="B5338" s="209">
        <v>543367</v>
      </c>
      <c r="C5338" s="209" t="s">
        <v>8428</v>
      </c>
      <c r="D5338" s="209" t="s">
        <v>8276</v>
      </c>
    </row>
    <row r="5339" spans="1:4">
      <c r="A5339" s="209" t="s">
        <v>8429</v>
      </c>
      <c r="B5339" s="209">
        <v>543372</v>
      </c>
      <c r="C5339" s="209" t="s">
        <v>8430</v>
      </c>
      <c r="D5339" s="209" t="s">
        <v>8431</v>
      </c>
    </row>
    <row r="5340" spans="1:4">
      <c r="A5340" s="209" t="s">
        <v>8432</v>
      </c>
      <c r="B5340" s="209">
        <v>543373</v>
      </c>
      <c r="C5340" s="209" t="s">
        <v>8433</v>
      </c>
      <c r="D5340" s="209" t="s">
        <v>8185</v>
      </c>
    </row>
    <row r="5341" spans="1:4">
      <c r="A5341" s="209" t="s">
        <v>8434</v>
      </c>
      <c r="B5341" s="209">
        <v>543374</v>
      </c>
      <c r="C5341" s="209" t="s">
        <v>8435</v>
      </c>
      <c r="D5341" s="209" t="s">
        <v>8436</v>
      </c>
    </row>
    <row r="5342" spans="1:4">
      <c r="A5342" s="209" t="s">
        <v>8437</v>
      </c>
      <c r="B5342" s="209">
        <v>543375</v>
      </c>
      <c r="C5342" s="209" t="s">
        <v>8438</v>
      </c>
      <c r="D5342" s="209" t="s">
        <v>8439</v>
      </c>
    </row>
    <row r="5343" spans="1:4">
      <c r="A5343" s="209" t="s">
        <v>8440</v>
      </c>
      <c r="B5343" s="209">
        <v>543376</v>
      </c>
      <c r="C5343" s="209" t="s">
        <v>8441</v>
      </c>
      <c r="D5343" s="209" t="s">
        <v>8228</v>
      </c>
    </row>
    <row r="5344" spans="1:4">
      <c r="A5344" s="209" t="s">
        <v>8442</v>
      </c>
      <c r="B5344" s="209">
        <v>543377</v>
      </c>
      <c r="C5344" s="209" t="s">
        <v>8443</v>
      </c>
      <c r="D5344" s="209" t="s">
        <v>769</v>
      </c>
    </row>
    <row r="5345" spans="1:4">
      <c r="A5345" s="209" t="s">
        <v>8444</v>
      </c>
      <c r="B5345" s="209">
        <v>543378</v>
      </c>
      <c r="C5345" s="209" t="s">
        <v>8445</v>
      </c>
      <c r="D5345" s="209" t="s">
        <v>815</v>
      </c>
    </row>
    <row r="5346" spans="1:4">
      <c r="A5346" s="209" t="s">
        <v>8446</v>
      </c>
      <c r="B5346" s="209">
        <v>543383</v>
      </c>
      <c r="C5346" s="209" t="s">
        <v>8447</v>
      </c>
      <c r="D5346" s="209" t="s">
        <v>224</v>
      </c>
    </row>
    <row r="5347" spans="1:4">
      <c r="A5347" s="209" t="s">
        <v>8448</v>
      </c>
      <c r="B5347" s="209">
        <v>543384</v>
      </c>
      <c r="C5347" s="209" t="s">
        <v>8449</v>
      </c>
      <c r="D5347" s="209" t="s">
        <v>8361</v>
      </c>
    </row>
    <row r="5348" spans="1:4">
      <c r="A5348" s="209" t="s">
        <v>8450</v>
      </c>
      <c r="B5348" s="209">
        <v>543385</v>
      </c>
      <c r="C5348" s="209" t="s">
        <v>8451</v>
      </c>
      <c r="D5348" s="209" t="s">
        <v>8354</v>
      </c>
    </row>
    <row r="5349" spans="1:4">
      <c r="A5349" s="209" t="s">
        <v>8452</v>
      </c>
      <c r="B5349" s="209">
        <v>543386</v>
      </c>
      <c r="C5349" s="209" t="s">
        <v>8453</v>
      </c>
      <c r="D5349" s="209" t="s">
        <v>8296</v>
      </c>
    </row>
    <row r="5350" spans="1:4">
      <c r="A5350" s="209" t="s">
        <v>8454</v>
      </c>
      <c r="B5350" s="209">
        <v>543387</v>
      </c>
      <c r="C5350" s="209" t="s">
        <v>8455</v>
      </c>
      <c r="D5350" s="209" t="s">
        <v>8161</v>
      </c>
    </row>
    <row r="5351" spans="1:4">
      <c r="A5351" s="209" t="s">
        <v>8456</v>
      </c>
      <c r="B5351" s="209">
        <v>543388</v>
      </c>
      <c r="C5351" s="209" t="s">
        <v>8457</v>
      </c>
      <c r="D5351" s="209" t="s">
        <v>224</v>
      </c>
    </row>
    <row r="5352" spans="1:4">
      <c r="A5352" s="209" t="s">
        <v>8458</v>
      </c>
      <c r="B5352" s="209">
        <v>543389</v>
      </c>
      <c r="C5352" s="209" t="s">
        <v>8459</v>
      </c>
      <c r="D5352" s="209" t="s">
        <v>484</v>
      </c>
    </row>
    <row r="5353" spans="1:4">
      <c r="A5353" s="209" t="s">
        <v>8460</v>
      </c>
      <c r="B5353" s="209">
        <v>543390</v>
      </c>
      <c r="C5353" s="209" t="s">
        <v>8461</v>
      </c>
      <c r="D5353" s="209" t="s">
        <v>8302</v>
      </c>
    </row>
    <row r="5354" spans="1:4">
      <c r="A5354" s="209" t="s">
        <v>8462</v>
      </c>
      <c r="B5354" s="209">
        <v>543391</v>
      </c>
      <c r="C5354" s="209" t="s">
        <v>8463</v>
      </c>
      <c r="D5354" s="209" t="s">
        <v>8354</v>
      </c>
    </row>
    <row r="5355" spans="1:4">
      <c r="A5355" s="209" t="s">
        <v>8464</v>
      </c>
      <c r="B5355" s="209">
        <v>543396</v>
      </c>
      <c r="C5355" s="209" t="s">
        <v>8465</v>
      </c>
      <c r="D5355" s="209" t="s">
        <v>8302</v>
      </c>
    </row>
    <row r="5356" spans="1:4">
      <c r="A5356" s="209" t="s">
        <v>8466</v>
      </c>
      <c r="B5356" s="209">
        <v>543397</v>
      </c>
      <c r="C5356" s="209" t="s">
        <v>8467</v>
      </c>
      <c r="D5356" s="209" t="s">
        <v>935</v>
      </c>
    </row>
    <row r="5357" spans="1:4">
      <c r="A5357" s="209" t="s">
        <v>8468</v>
      </c>
      <c r="B5357" s="209">
        <v>543398</v>
      </c>
      <c r="C5357" s="209" t="s">
        <v>8469</v>
      </c>
      <c r="D5357" s="209" t="s">
        <v>8273</v>
      </c>
    </row>
    <row r="5358" spans="1:4">
      <c r="A5358" s="209" t="s">
        <v>8470</v>
      </c>
      <c r="B5358" s="209">
        <v>543399</v>
      </c>
      <c r="C5358" s="209" t="s">
        <v>8471</v>
      </c>
      <c r="D5358" s="209" t="s">
        <v>8264</v>
      </c>
    </row>
    <row r="5359" spans="1:4">
      <c r="A5359" s="209" t="s">
        <v>8472</v>
      </c>
      <c r="B5359" s="209">
        <v>543400</v>
      </c>
      <c r="C5359" s="209" t="s">
        <v>8473</v>
      </c>
      <c r="D5359" s="209" t="s">
        <v>8474</v>
      </c>
    </row>
    <row r="5360" spans="1:4">
      <c r="A5360" s="209" t="s">
        <v>8475</v>
      </c>
      <c r="B5360" s="209">
        <v>543401</v>
      </c>
      <c r="C5360" s="209" t="s">
        <v>8476</v>
      </c>
      <c r="D5360" s="209" t="s">
        <v>8477</v>
      </c>
    </row>
    <row r="5361" spans="1:4">
      <c r="A5361" s="209" t="s">
        <v>8478</v>
      </c>
      <c r="B5361" s="209">
        <v>543410</v>
      </c>
      <c r="C5361" s="209" t="s">
        <v>8479</v>
      </c>
      <c r="D5361" s="209" t="s">
        <v>530</v>
      </c>
    </row>
    <row r="5362" spans="1:4">
      <c r="A5362" s="209" t="s">
        <v>8480</v>
      </c>
      <c r="B5362" s="209">
        <v>543411</v>
      </c>
      <c r="C5362" s="209" t="s">
        <v>2974</v>
      </c>
      <c r="D5362" s="209" t="s">
        <v>769</v>
      </c>
    </row>
    <row r="5363" spans="1:4">
      <c r="A5363" s="209" t="s">
        <v>8481</v>
      </c>
      <c r="B5363" s="209">
        <v>543412</v>
      </c>
      <c r="C5363" s="209" t="s">
        <v>8482</v>
      </c>
      <c r="D5363" s="209" t="s">
        <v>2527</v>
      </c>
    </row>
    <row r="5364" spans="1:4">
      <c r="A5364" s="209" t="s">
        <v>8483</v>
      </c>
      <c r="B5364" s="209">
        <v>543413</v>
      </c>
      <c r="C5364" s="209" t="s">
        <v>8484</v>
      </c>
      <c r="D5364" s="209" t="s">
        <v>8485</v>
      </c>
    </row>
    <row r="5365" spans="1:4">
      <c r="A5365" s="209" t="s">
        <v>8486</v>
      </c>
      <c r="B5365" s="209">
        <v>543414</v>
      </c>
      <c r="C5365" s="209" t="s">
        <v>8487</v>
      </c>
      <c r="D5365" s="209" t="s">
        <v>224</v>
      </c>
    </row>
    <row r="5366" spans="1:4">
      <c r="A5366" s="209" t="s">
        <v>8488</v>
      </c>
      <c r="B5366" s="209">
        <v>543415</v>
      </c>
      <c r="C5366" s="209" t="s">
        <v>8489</v>
      </c>
      <c r="D5366" s="209" t="s">
        <v>8490</v>
      </c>
    </row>
    <row r="5367" spans="1:4">
      <c r="A5367" s="209" t="s">
        <v>8491</v>
      </c>
      <c r="B5367" s="209">
        <v>543416</v>
      </c>
      <c r="C5367" s="209" t="s">
        <v>7372</v>
      </c>
      <c r="D5367" s="209" t="s">
        <v>8439</v>
      </c>
    </row>
    <row r="5368" spans="1:4">
      <c r="A5368" s="209" t="s">
        <v>8492</v>
      </c>
      <c r="B5368" s="209">
        <v>543417</v>
      </c>
      <c r="C5368" s="209" t="s">
        <v>8493</v>
      </c>
      <c r="D5368" s="209" t="s">
        <v>8273</v>
      </c>
    </row>
    <row r="5369" spans="1:4">
      <c r="A5369" s="209" t="s">
        <v>8494</v>
      </c>
      <c r="B5369" s="209">
        <v>543419</v>
      </c>
      <c r="C5369" s="209" t="s">
        <v>8495</v>
      </c>
      <c r="D5369" s="209" t="s">
        <v>8228</v>
      </c>
    </row>
    <row r="5370" spans="1:4">
      <c r="A5370" s="209" t="s">
        <v>8496</v>
      </c>
      <c r="B5370" s="209">
        <v>543420</v>
      </c>
      <c r="C5370" s="209" t="s">
        <v>3419</v>
      </c>
      <c r="D5370" s="209" t="s">
        <v>8497</v>
      </c>
    </row>
    <row r="5371" spans="1:4">
      <c r="A5371" s="209" t="s">
        <v>8498</v>
      </c>
      <c r="B5371" s="209">
        <v>543425</v>
      </c>
      <c r="C5371" s="209" t="s">
        <v>8499</v>
      </c>
      <c r="D5371" s="209" t="s">
        <v>8500</v>
      </c>
    </row>
    <row r="5372" spans="1:4">
      <c r="A5372" s="209" t="s">
        <v>8501</v>
      </c>
      <c r="B5372" s="209">
        <v>543426</v>
      </c>
      <c r="C5372" s="209" t="s">
        <v>8502</v>
      </c>
      <c r="D5372" s="209" t="s">
        <v>872</v>
      </c>
    </row>
    <row r="5373" spans="1:4">
      <c r="A5373" s="209" t="s">
        <v>8503</v>
      </c>
      <c r="B5373" s="209">
        <v>543427</v>
      </c>
      <c r="C5373" s="209" t="s">
        <v>8504</v>
      </c>
      <c r="D5373" s="209" t="s">
        <v>8505</v>
      </c>
    </row>
    <row r="5374" spans="1:4">
      <c r="A5374" s="209" t="s">
        <v>8506</v>
      </c>
      <c r="B5374" s="209">
        <v>543428</v>
      </c>
      <c r="C5374" s="209" t="s">
        <v>8507</v>
      </c>
      <c r="D5374" s="209" t="s">
        <v>8276</v>
      </c>
    </row>
    <row r="5375" spans="1:4">
      <c r="A5375" s="209" t="s">
        <v>8508</v>
      </c>
      <c r="B5375" s="209">
        <v>543433</v>
      </c>
      <c r="C5375" s="209" t="s">
        <v>8509</v>
      </c>
      <c r="D5375" s="209" t="s">
        <v>606</v>
      </c>
    </row>
    <row r="5376" spans="1:4">
      <c r="A5376" s="209" t="s">
        <v>8510</v>
      </c>
      <c r="B5376" s="209">
        <v>543434</v>
      </c>
      <c r="C5376" s="209" t="s">
        <v>8511</v>
      </c>
      <c r="D5376" s="209" t="s">
        <v>484</v>
      </c>
    </row>
    <row r="5377" spans="1:4">
      <c r="A5377" s="209" t="s">
        <v>8512</v>
      </c>
      <c r="B5377" s="209">
        <v>543435</v>
      </c>
      <c r="C5377" s="209" t="s">
        <v>8513</v>
      </c>
      <c r="D5377" s="209" t="s">
        <v>8311</v>
      </c>
    </row>
    <row r="5378" spans="1:4">
      <c r="A5378" s="209" t="s">
        <v>8514</v>
      </c>
      <c r="B5378" s="209">
        <v>543436</v>
      </c>
      <c r="C5378" s="209" t="s">
        <v>8515</v>
      </c>
      <c r="D5378" s="209" t="s">
        <v>8273</v>
      </c>
    </row>
    <row r="5379" spans="1:4">
      <c r="A5379" s="209" t="s">
        <v>8516</v>
      </c>
      <c r="B5379" s="209">
        <v>543437</v>
      </c>
      <c r="C5379" s="209" t="s">
        <v>8517</v>
      </c>
      <c r="D5379" s="209" t="s">
        <v>224</v>
      </c>
    </row>
    <row r="5380" spans="1:4">
      <c r="A5380" s="209" t="s">
        <v>8518</v>
      </c>
      <c r="B5380" s="209">
        <v>543438</v>
      </c>
      <c r="C5380" s="209" t="s">
        <v>8519</v>
      </c>
      <c r="D5380" s="209" t="s">
        <v>224</v>
      </c>
    </row>
    <row r="5381" spans="1:4">
      <c r="A5381" s="209" t="s">
        <v>8520</v>
      </c>
      <c r="B5381" s="209">
        <v>543439</v>
      </c>
      <c r="C5381" s="209" t="s">
        <v>8521</v>
      </c>
      <c r="D5381" s="209" t="s">
        <v>8399</v>
      </c>
    </row>
    <row r="5382" spans="1:4">
      <c r="A5382" s="209" t="s">
        <v>8522</v>
      </c>
      <c r="B5382" s="209">
        <v>543440</v>
      </c>
      <c r="C5382" s="209" t="s">
        <v>8523</v>
      </c>
      <c r="D5382" s="209" t="s">
        <v>224</v>
      </c>
    </row>
    <row r="5383" spans="1:4">
      <c r="A5383" s="209" t="s">
        <v>8524</v>
      </c>
      <c r="B5383" s="209">
        <v>543441</v>
      </c>
      <c r="C5383" s="209" t="s">
        <v>8525</v>
      </c>
      <c r="D5383" s="209" t="s">
        <v>7399</v>
      </c>
    </row>
    <row r="5384" spans="1:4">
      <c r="A5384" s="209" t="s">
        <v>8526</v>
      </c>
      <c r="B5384" s="209">
        <v>543442</v>
      </c>
      <c r="C5384" s="209" t="s">
        <v>1502</v>
      </c>
      <c r="D5384" s="209" t="s">
        <v>8477</v>
      </c>
    </row>
    <row r="5385" spans="1:4">
      <c r="A5385" s="209" t="s">
        <v>8527</v>
      </c>
      <c r="B5385" s="209">
        <v>543443</v>
      </c>
      <c r="C5385" s="209" t="s">
        <v>8528</v>
      </c>
      <c r="D5385" s="209" t="s">
        <v>551</v>
      </c>
    </row>
    <row r="5386" spans="1:4">
      <c r="A5386" s="209" t="s">
        <v>8529</v>
      </c>
      <c r="B5386" s="209">
        <v>543444</v>
      </c>
      <c r="C5386" s="209" t="s">
        <v>8530</v>
      </c>
      <c r="D5386" s="209" t="s">
        <v>484</v>
      </c>
    </row>
    <row r="5387" spans="1:4">
      <c r="A5387" s="209" t="s">
        <v>8531</v>
      </c>
      <c r="B5387" s="209">
        <v>543449</v>
      </c>
      <c r="C5387" s="209" t="s">
        <v>8532</v>
      </c>
      <c r="D5387" s="209" t="s">
        <v>1210</v>
      </c>
    </row>
    <row r="5388" spans="1:4">
      <c r="A5388" s="209" t="s">
        <v>8533</v>
      </c>
      <c r="B5388" s="209">
        <v>543450</v>
      </c>
      <c r="C5388" s="209" t="s">
        <v>8534</v>
      </c>
      <c r="D5388" s="209" t="s">
        <v>224</v>
      </c>
    </row>
    <row r="5389" spans="1:4">
      <c r="A5389" s="209" t="s">
        <v>8535</v>
      </c>
      <c r="B5389" s="209">
        <v>543451</v>
      </c>
      <c r="C5389" s="209" t="s">
        <v>8536</v>
      </c>
      <c r="D5389" s="209" t="s">
        <v>7399</v>
      </c>
    </row>
    <row r="5390" spans="1:4">
      <c r="A5390" s="209" t="s">
        <v>8537</v>
      </c>
      <c r="B5390" s="209">
        <v>543452</v>
      </c>
      <c r="C5390" s="209" t="s">
        <v>8538</v>
      </c>
      <c r="D5390" s="209" t="s">
        <v>224</v>
      </c>
    </row>
    <row r="5391" spans="1:4">
      <c r="A5391" s="209" t="s">
        <v>8539</v>
      </c>
      <c r="B5391" s="209">
        <v>543453</v>
      </c>
      <c r="C5391" s="209" t="s">
        <v>8540</v>
      </c>
      <c r="D5391" s="209" t="s">
        <v>8541</v>
      </c>
    </row>
    <row r="5392" spans="1:4">
      <c r="A5392" s="209" t="s">
        <v>8542</v>
      </c>
      <c r="B5392" s="209">
        <v>543454</v>
      </c>
      <c r="C5392" s="209" t="s">
        <v>8543</v>
      </c>
      <c r="D5392" s="209" t="s">
        <v>224</v>
      </c>
    </row>
    <row r="5393" spans="1:4">
      <c r="A5393" s="209" t="s">
        <v>8544</v>
      </c>
      <c r="B5393" s="209">
        <v>543458</v>
      </c>
      <c r="C5393" s="209" t="s">
        <v>8545</v>
      </c>
      <c r="D5393" s="209" t="s">
        <v>8185</v>
      </c>
    </row>
    <row r="5394" spans="1:4">
      <c r="A5394" s="209" t="s">
        <v>8546</v>
      </c>
      <c r="B5394" s="209">
        <v>543460</v>
      </c>
      <c r="C5394" s="209" t="s">
        <v>8547</v>
      </c>
      <c r="D5394" s="209" t="s">
        <v>454</v>
      </c>
    </row>
    <row r="5395" spans="1:4">
      <c r="A5395" s="209" t="s">
        <v>8548</v>
      </c>
      <c r="B5395" s="209">
        <v>543461</v>
      </c>
      <c r="C5395" s="209" t="s">
        <v>8549</v>
      </c>
      <c r="D5395" s="209" t="s">
        <v>8178</v>
      </c>
    </row>
    <row r="5396" spans="1:4">
      <c r="A5396" s="209" t="s">
        <v>8550</v>
      </c>
      <c r="B5396" s="209">
        <v>543462</v>
      </c>
      <c r="C5396" s="209" t="s">
        <v>1977</v>
      </c>
      <c r="D5396" s="209" t="s">
        <v>8551</v>
      </c>
    </row>
    <row r="5397" spans="1:4">
      <c r="A5397" s="209" t="s">
        <v>8552</v>
      </c>
      <c r="B5397" s="209">
        <v>543463</v>
      </c>
      <c r="C5397" s="209" t="s">
        <v>8553</v>
      </c>
      <c r="D5397" s="209" t="s">
        <v>8477</v>
      </c>
    </row>
    <row r="5398" spans="1:4">
      <c r="A5398" s="209" t="s">
        <v>8554</v>
      </c>
      <c r="B5398" s="209">
        <v>543464</v>
      </c>
      <c r="C5398" s="209" t="s">
        <v>8555</v>
      </c>
      <c r="D5398" s="209" t="s">
        <v>1491</v>
      </c>
    </row>
    <row r="5399" spans="1:4">
      <c r="A5399" s="209" t="s">
        <v>8556</v>
      </c>
      <c r="B5399" s="209">
        <v>543465</v>
      </c>
      <c r="C5399" s="209" t="s">
        <v>8557</v>
      </c>
      <c r="D5399" s="209" t="s">
        <v>224</v>
      </c>
    </row>
    <row r="5400" spans="1:4">
      <c r="A5400" s="209" t="s">
        <v>8558</v>
      </c>
      <c r="B5400" s="209">
        <v>543470</v>
      </c>
      <c r="C5400" s="209" t="s">
        <v>6101</v>
      </c>
      <c r="D5400" s="209" t="s">
        <v>8273</v>
      </c>
    </row>
    <row r="5401" spans="1:4">
      <c r="A5401" s="209" t="s">
        <v>8559</v>
      </c>
      <c r="B5401" s="209">
        <v>543471</v>
      </c>
      <c r="C5401" s="209" t="s">
        <v>8560</v>
      </c>
      <c r="D5401" s="209" t="s">
        <v>224</v>
      </c>
    </row>
    <row r="5402" spans="1:4">
      <c r="A5402" s="209" t="s">
        <v>8561</v>
      </c>
      <c r="B5402" s="209">
        <v>543472</v>
      </c>
      <c r="C5402" s="209" t="s">
        <v>8562</v>
      </c>
      <c r="D5402" s="209" t="s">
        <v>224</v>
      </c>
    </row>
    <row r="5403" spans="1:4">
      <c r="A5403" s="209" t="s">
        <v>8563</v>
      </c>
      <c r="B5403" s="209">
        <v>543473</v>
      </c>
      <c r="C5403" s="209" t="s">
        <v>8564</v>
      </c>
      <c r="D5403" s="209" t="s">
        <v>224</v>
      </c>
    </row>
    <row r="5404" spans="1:4">
      <c r="A5404" s="209" t="s">
        <v>8565</v>
      </c>
      <c r="B5404" s="209">
        <v>543474</v>
      </c>
      <c r="C5404" s="209" t="s">
        <v>8566</v>
      </c>
      <c r="D5404" s="209" t="s">
        <v>224</v>
      </c>
    </row>
    <row r="5405" spans="1:4">
      <c r="A5405" s="209" t="s">
        <v>8567</v>
      </c>
      <c r="B5405" s="209">
        <v>543475</v>
      </c>
      <c r="C5405" s="209" t="s">
        <v>8568</v>
      </c>
      <c r="D5405" s="209" t="s">
        <v>8551</v>
      </c>
    </row>
    <row r="5406" spans="1:4">
      <c r="A5406" s="209" t="s">
        <v>8569</v>
      </c>
      <c r="B5406" s="209">
        <v>543481</v>
      </c>
      <c r="C5406" s="209" t="s">
        <v>8570</v>
      </c>
      <c r="D5406" s="209" t="s">
        <v>224</v>
      </c>
    </row>
    <row r="5407" spans="1:4">
      <c r="A5407" s="209" t="s">
        <v>8571</v>
      </c>
      <c r="B5407" s="209">
        <v>543482</v>
      </c>
      <c r="C5407" s="209" t="s">
        <v>8572</v>
      </c>
      <c r="D5407" s="209" t="s">
        <v>1210</v>
      </c>
    </row>
    <row r="5408" spans="1:4">
      <c r="A5408" s="209" t="s">
        <v>8573</v>
      </c>
      <c r="B5408" s="209">
        <v>543489</v>
      </c>
      <c r="C5408" s="209" t="s">
        <v>8574</v>
      </c>
      <c r="D5408" s="209" t="s">
        <v>8497</v>
      </c>
    </row>
    <row r="5409" spans="1:4">
      <c r="A5409" s="209" t="s">
        <v>8575</v>
      </c>
      <c r="B5409" s="209">
        <v>543490</v>
      </c>
      <c r="C5409" s="209" t="s">
        <v>8576</v>
      </c>
      <c r="D5409" s="209" t="s">
        <v>8439</v>
      </c>
    </row>
    <row r="5410" spans="1:4">
      <c r="A5410" s="209" t="s">
        <v>8577</v>
      </c>
      <c r="B5410" s="209">
        <v>543497</v>
      </c>
      <c r="C5410" s="209" t="s">
        <v>8578</v>
      </c>
      <c r="D5410" s="209" t="s">
        <v>606</v>
      </c>
    </row>
    <row r="5411" spans="1:4">
      <c r="A5411" s="209" t="s">
        <v>8579</v>
      </c>
      <c r="B5411" s="209">
        <v>543498</v>
      </c>
      <c r="C5411" s="209" t="s">
        <v>8580</v>
      </c>
      <c r="D5411" s="209" t="s">
        <v>8161</v>
      </c>
    </row>
    <row r="5412" spans="1:4">
      <c r="A5412" s="209" t="s">
        <v>8581</v>
      </c>
      <c r="B5412" s="209">
        <v>543499</v>
      </c>
      <c r="C5412" s="209" t="s">
        <v>8582</v>
      </c>
      <c r="D5412" s="209" t="s">
        <v>484</v>
      </c>
    </row>
    <row r="5413" spans="1:4">
      <c r="A5413" s="209" t="s">
        <v>8583</v>
      </c>
      <c r="B5413" s="209">
        <v>543500</v>
      </c>
      <c r="C5413" s="209" t="s">
        <v>8584</v>
      </c>
      <c r="D5413" s="209" t="s">
        <v>8178</v>
      </c>
    </row>
    <row r="5414" spans="1:4">
      <c r="A5414" s="209" t="s">
        <v>8585</v>
      </c>
      <c r="B5414" s="209">
        <v>543501</v>
      </c>
      <c r="C5414" s="209" t="s">
        <v>8586</v>
      </c>
      <c r="D5414" s="209" t="s">
        <v>224</v>
      </c>
    </row>
    <row r="5415" spans="1:4">
      <c r="A5415" s="209" t="s">
        <v>8587</v>
      </c>
      <c r="B5415" s="209">
        <v>543512</v>
      </c>
      <c r="C5415" s="209" t="s">
        <v>8588</v>
      </c>
      <c r="D5415" s="209" t="s">
        <v>8589</v>
      </c>
    </row>
    <row r="5416" spans="1:4">
      <c r="A5416" s="209" t="s">
        <v>8590</v>
      </c>
      <c r="B5416" s="209">
        <v>543513</v>
      </c>
      <c r="C5416" s="209" t="s">
        <v>8591</v>
      </c>
      <c r="D5416" s="209" t="s">
        <v>8178</v>
      </c>
    </row>
    <row r="5417" spans="1:4">
      <c r="A5417" s="209" t="s">
        <v>8592</v>
      </c>
      <c r="B5417" s="209">
        <v>543514</v>
      </c>
      <c r="C5417" s="209" t="s">
        <v>8593</v>
      </c>
      <c r="D5417" s="209" t="s">
        <v>8210</v>
      </c>
    </row>
    <row r="5418" spans="1:4">
      <c r="A5418" s="209" t="s">
        <v>8594</v>
      </c>
      <c r="B5418" s="209">
        <v>543515</v>
      </c>
      <c r="C5418" s="209" t="s">
        <v>8595</v>
      </c>
      <c r="D5418" s="209" t="s">
        <v>8178</v>
      </c>
    </row>
    <row r="5419" spans="1:4">
      <c r="A5419" s="209" t="s">
        <v>8596</v>
      </c>
      <c r="B5419" s="209">
        <v>543516</v>
      </c>
      <c r="C5419" s="209" t="s">
        <v>8597</v>
      </c>
      <c r="D5419" s="209" t="s">
        <v>8178</v>
      </c>
    </row>
    <row r="5420" spans="1:4">
      <c r="A5420" s="209" t="s">
        <v>8598</v>
      </c>
      <c r="B5420" s="209">
        <v>543517</v>
      </c>
      <c r="C5420" s="209" t="s">
        <v>8599</v>
      </c>
      <c r="D5420" s="209" t="s">
        <v>769</v>
      </c>
    </row>
    <row r="5421" spans="1:4">
      <c r="A5421" s="209" t="s">
        <v>8600</v>
      </c>
      <c r="B5421" s="209">
        <v>543518</v>
      </c>
      <c r="C5421" s="209" t="s">
        <v>8601</v>
      </c>
      <c r="D5421" s="209" t="s">
        <v>8195</v>
      </c>
    </row>
    <row r="5422" spans="1:4">
      <c r="A5422" s="209" t="s">
        <v>8602</v>
      </c>
      <c r="B5422" s="209">
        <v>543519</v>
      </c>
      <c r="C5422" s="209" t="s">
        <v>8603</v>
      </c>
      <c r="D5422" s="209" t="s">
        <v>8377</v>
      </c>
    </row>
    <row r="5423" spans="1:4">
      <c r="A5423" s="209" t="s">
        <v>8604</v>
      </c>
      <c r="B5423" s="209">
        <v>543520</v>
      </c>
      <c r="C5423" s="209" t="s">
        <v>8605</v>
      </c>
      <c r="D5423" s="209" t="s">
        <v>8343</v>
      </c>
    </row>
    <row r="5424" spans="1:4">
      <c r="A5424" s="209" t="s">
        <v>8606</v>
      </c>
      <c r="B5424" s="209">
        <v>543521</v>
      </c>
      <c r="C5424" s="209" t="s">
        <v>8607</v>
      </c>
      <c r="D5424" s="209" t="s">
        <v>8361</v>
      </c>
    </row>
    <row r="5425" spans="1:4">
      <c r="A5425" s="209" t="s">
        <v>8608</v>
      </c>
      <c r="B5425" s="209">
        <v>543522</v>
      </c>
      <c r="C5425" s="209" t="s">
        <v>8609</v>
      </c>
      <c r="D5425" s="209" t="s">
        <v>8610</v>
      </c>
    </row>
    <row r="5426" spans="1:4">
      <c r="A5426" s="209" t="s">
        <v>8611</v>
      </c>
      <c r="B5426" s="209">
        <v>543523</v>
      </c>
      <c r="C5426" s="209" t="s">
        <v>8612</v>
      </c>
      <c r="D5426" s="209" t="s">
        <v>872</v>
      </c>
    </row>
    <row r="5427" spans="1:4">
      <c r="A5427" s="209" t="s">
        <v>8613</v>
      </c>
      <c r="B5427" s="209">
        <v>543524</v>
      </c>
      <c r="C5427" s="209" t="s">
        <v>8614</v>
      </c>
      <c r="D5427" s="209" t="s">
        <v>8343</v>
      </c>
    </row>
    <row r="5428" spans="1:4">
      <c r="A5428" s="209" t="s">
        <v>8615</v>
      </c>
      <c r="B5428" s="209">
        <v>543525</v>
      </c>
      <c r="C5428" s="209" t="s">
        <v>6014</v>
      </c>
      <c r="D5428" s="209" t="s">
        <v>8551</v>
      </c>
    </row>
    <row r="5429" spans="1:4">
      <c r="A5429" s="209" t="s">
        <v>8616</v>
      </c>
      <c r="B5429" s="209">
        <v>543526</v>
      </c>
      <c r="C5429" s="209" t="s">
        <v>8617</v>
      </c>
      <c r="D5429" s="209" t="s">
        <v>2857</v>
      </c>
    </row>
    <row r="5430" spans="1:4">
      <c r="A5430" s="209" t="s">
        <v>8618</v>
      </c>
      <c r="B5430" s="209">
        <v>543527</v>
      </c>
      <c r="C5430" s="209" t="s">
        <v>8619</v>
      </c>
      <c r="D5430" s="209" t="s">
        <v>8490</v>
      </c>
    </row>
    <row r="5431" spans="1:4">
      <c r="A5431" s="209" t="s">
        <v>8620</v>
      </c>
      <c r="B5431" s="209">
        <v>543528</v>
      </c>
      <c r="C5431" s="209" t="s">
        <v>8621</v>
      </c>
      <c r="D5431" s="209" t="s">
        <v>769</v>
      </c>
    </row>
    <row r="5432" spans="1:4">
      <c r="A5432" s="209" t="s">
        <v>8622</v>
      </c>
      <c r="B5432" s="209">
        <v>543529</v>
      </c>
      <c r="C5432" s="209" t="s">
        <v>8623</v>
      </c>
      <c r="D5432" s="209" t="s">
        <v>8497</v>
      </c>
    </row>
    <row r="5433" spans="1:4">
      <c r="A5433" s="209" t="s">
        <v>8624</v>
      </c>
      <c r="B5433" s="209">
        <v>543530</v>
      </c>
      <c r="C5433" s="209" t="s">
        <v>8625</v>
      </c>
      <c r="D5433" s="209" t="s">
        <v>954</v>
      </c>
    </row>
    <row r="5434" spans="1:4">
      <c r="A5434" s="209" t="s">
        <v>8626</v>
      </c>
      <c r="B5434" s="209">
        <v>543531</v>
      </c>
      <c r="C5434" s="209" t="s">
        <v>8627</v>
      </c>
      <c r="D5434" s="209" t="s">
        <v>644</v>
      </c>
    </row>
    <row r="5435" spans="1:4">
      <c r="A5435" s="209" t="s">
        <v>8628</v>
      </c>
      <c r="B5435" s="209">
        <v>543532</v>
      </c>
      <c r="C5435" s="209" t="s">
        <v>8629</v>
      </c>
      <c r="D5435" s="209" t="s">
        <v>8195</v>
      </c>
    </row>
    <row r="5436" spans="1:4">
      <c r="A5436" s="209" t="s">
        <v>8630</v>
      </c>
      <c r="B5436" s="209">
        <v>543533</v>
      </c>
      <c r="C5436" s="209" t="s">
        <v>8631</v>
      </c>
      <c r="D5436" s="209" t="s">
        <v>8551</v>
      </c>
    </row>
    <row r="5437" spans="1:4">
      <c r="A5437" s="209" t="s">
        <v>8632</v>
      </c>
      <c r="B5437" s="209">
        <v>543534</v>
      </c>
      <c r="C5437" s="209" t="s">
        <v>8633</v>
      </c>
      <c r="D5437" s="209" t="s">
        <v>606</v>
      </c>
    </row>
    <row r="5438" spans="1:4">
      <c r="A5438" s="209" t="s">
        <v>8634</v>
      </c>
      <c r="B5438" s="209">
        <v>543535</v>
      </c>
      <c r="C5438" s="209" t="s">
        <v>8635</v>
      </c>
      <c r="D5438" s="209" t="s">
        <v>8414</v>
      </c>
    </row>
    <row r="5439" spans="1:4">
      <c r="A5439" s="209" t="s">
        <v>8636</v>
      </c>
      <c r="B5439" s="209">
        <v>543536</v>
      </c>
      <c r="C5439" s="209" t="s">
        <v>8637</v>
      </c>
      <c r="D5439" s="209" t="s">
        <v>8170</v>
      </c>
    </row>
    <row r="5440" spans="1:4">
      <c r="A5440" s="209" t="s">
        <v>8638</v>
      </c>
      <c r="B5440" s="209">
        <v>590136</v>
      </c>
      <c r="C5440" s="209" t="s">
        <v>8639</v>
      </c>
      <c r="D5440" s="209" t="s">
        <v>224</v>
      </c>
    </row>
    <row r="5441" spans="1:4">
      <c r="A5441" s="209" t="s">
        <v>8640</v>
      </c>
      <c r="B5441" s="209">
        <v>590137</v>
      </c>
      <c r="C5441" s="209" t="s">
        <v>8641</v>
      </c>
      <c r="D5441" s="209" t="s">
        <v>224</v>
      </c>
    </row>
    <row r="5442" spans="1:4">
      <c r="A5442" s="209" t="s">
        <v>8642</v>
      </c>
      <c r="B5442" s="209">
        <v>590138</v>
      </c>
      <c r="C5442" s="209" t="s">
        <v>8643</v>
      </c>
      <c r="D5442" s="209" t="s">
        <v>224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01D29-1A7A-4126-B591-5387A9A3BCE6}">
  <dimension ref="B1:N70"/>
  <sheetViews>
    <sheetView workbookViewId="0">
      <selection activeCell="B2" sqref="B2"/>
    </sheetView>
  </sheetViews>
  <sheetFormatPr defaultRowHeight="14.5"/>
  <cols>
    <col min="1" max="1" width="1.81640625" customWidth="1"/>
    <col min="2" max="2" width="35.453125" bestFit="1" customWidth="1"/>
  </cols>
  <sheetData>
    <row r="1" spans="2:14">
      <c r="B1" t="s">
        <v>298</v>
      </c>
    </row>
    <row r="2" spans="2:14">
      <c r="B2" s="164" t="s">
        <v>242</v>
      </c>
      <c r="C2" s="165">
        <v>40603</v>
      </c>
      <c r="D2" s="165">
        <v>40969</v>
      </c>
      <c r="E2" s="165">
        <v>41334</v>
      </c>
      <c r="F2" s="165">
        <v>41699</v>
      </c>
      <c r="G2" s="165">
        <v>42064</v>
      </c>
      <c r="H2" s="165">
        <v>42430</v>
      </c>
      <c r="I2" s="165">
        <v>42795</v>
      </c>
      <c r="J2" s="165">
        <v>43160</v>
      </c>
      <c r="K2" s="165">
        <v>43525</v>
      </c>
      <c r="L2" s="165">
        <v>43891</v>
      </c>
      <c r="M2" s="165">
        <v>44256</v>
      </c>
      <c r="N2" s="165">
        <v>44621</v>
      </c>
    </row>
    <row r="3" spans="2:14">
      <c r="B3" s="166"/>
      <c r="C3" s="167"/>
      <c r="D3" s="167"/>
      <c r="E3" s="167"/>
      <c r="F3" s="167"/>
      <c r="G3" s="167"/>
      <c r="H3" s="167"/>
      <c r="I3" s="167"/>
      <c r="J3" s="167"/>
      <c r="K3" s="167"/>
      <c r="L3" s="167"/>
      <c r="M3" s="167"/>
      <c r="N3" s="167"/>
    </row>
    <row r="4" spans="2:14">
      <c r="B4" s="92" t="s">
        <v>244</v>
      </c>
      <c r="C4" s="168">
        <v>96</v>
      </c>
      <c r="D4" s="168">
        <v>96</v>
      </c>
      <c r="E4" s="168">
        <v>96</v>
      </c>
      <c r="F4" s="168">
        <v>96</v>
      </c>
      <c r="G4" s="168">
        <v>96</v>
      </c>
      <c r="H4" s="168">
        <v>96</v>
      </c>
      <c r="I4" s="168">
        <v>96</v>
      </c>
      <c r="J4" s="168">
        <v>96</v>
      </c>
      <c r="K4" s="168">
        <v>96</v>
      </c>
      <c r="L4" s="168">
        <v>96</v>
      </c>
      <c r="M4" s="168">
        <v>96</v>
      </c>
      <c r="N4" s="168">
        <v>96</v>
      </c>
    </row>
    <row r="5" spans="2:14">
      <c r="B5" s="92" t="s">
        <v>105</v>
      </c>
      <c r="C5" s="168">
        <v>2092</v>
      </c>
      <c r="D5" s="168">
        <v>2653</v>
      </c>
      <c r="E5" s="168">
        <v>3288</v>
      </c>
      <c r="F5" s="168">
        <v>3943</v>
      </c>
      <c r="G5" s="168">
        <v>4646</v>
      </c>
      <c r="H5" s="168">
        <v>6429</v>
      </c>
      <c r="I5" s="168">
        <v>7508</v>
      </c>
      <c r="J5" s="168">
        <v>8314</v>
      </c>
      <c r="K5" s="168">
        <v>9375</v>
      </c>
      <c r="L5" s="168">
        <v>10034</v>
      </c>
      <c r="M5" s="168">
        <v>12710</v>
      </c>
      <c r="N5" s="168">
        <v>13716</v>
      </c>
    </row>
    <row r="6" spans="2:14">
      <c r="B6" s="92" t="s">
        <v>245</v>
      </c>
      <c r="C6" s="168"/>
      <c r="D6" s="168"/>
      <c r="E6" s="168"/>
      <c r="F6" s="168"/>
      <c r="G6" s="168"/>
      <c r="H6" s="168"/>
      <c r="I6" s="168"/>
      <c r="J6" s="168"/>
      <c r="K6" s="168"/>
      <c r="L6" s="168"/>
      <c r="M6" s="168"/>
      <c r="N6" s="168"/>
    </row>
    <row r="7" spans="2:14">
      <c r="B7" t="s">
        <v>246</v>
      </c>
      <c r="C7" s="168">
        <v>58</v>
      </c>
      <c r="D7" s="168">
        <v>55</v>
      </c>
      <c r="E7" s="168">
        <v>47</v>
      </c>
      <c r="F7" s="168">
        <v>41</v>
      </c>
      <c r="G7" s="168">
        <v>78</v>
      </c>
      <c r="H7" s="168">
        <v>73</v>
      </c>
      <c r="I7" s="168">
        <v>41</v>
      </c>
      <c r="J7" s="168">
        <v>28</v>
      </c>
      <c r="K7" s="168">
        <v>19</v>
      </c>
      <c r="L7" s="168">
        <v>19</v>
      </c>
      <c r="M7" s="168">
        <v>15</v>
      </c>
      <c r="N7" s="168">
        <v>45</v>
      </c>
    </row>
    <row r="8" spans="2:14">
      <c r="B8" t="s">
        <v>247</v>
      </c>
      <c r="C8" s="168">
        <v>171</v>
      </c>
      <c r="D8" s="168">
        <v>280</v>
      </c>
      <c r="E8" s="168">
        <v>190</v>
      </c>
      <c r="F8" s="168">
        <v>199</v>
      </c>
      <c r="G8" s="168">
        <v>332</v>
      </c>
      <c r="H8" s="168">
        <v>231</v>
      </c>
      <c r="I8" s="168">
        <v>504</v>
      </c>
      <c r="J8" s="168">
        <v>492</v>
      </c>
      <c r="K8" s="168">
        <v>597</v>
      </c>
      <c r="L8" s="168">
        <v>321</v>
      </c>
      <c r="M8" s="168">
        <v>334</v>
      </c>
      <c r="N8" s="168">
        <v>731</v>
      </c>
    </row>
    <row r="9" spans="2:14">
      <c r="B9" t="s">
        <v>248</v>
      </c>
      <c r="C9" s="168">
        <v>0</v>
      </c>
      <c r="D9" s="168">
        <v>0</v>
      </c>
      <c r="E9" s="168">
        <v>0</v>
      </c>
      <c r="F9" s="168">
        <v>0</v>
      </c>
      <c r="G9" s="168">
        <v>0</v>
      </c>
      <c r="H9" s="168">
        <v>0</v>
      </c>
      <c r="I9" s="168">
        <v>0</v>
      </c>
      <c r="J9" s="168">
        <v>0</v>
      </c>
      <c r="K9" s="168">
        <v>693</v>
      </c>
      <c r="L9" s="168">
        <v>764</v>
      </c>
      <c r="M9" s="168">
        <v>745</v>
      </c>
      <c r="N9" s="168">
        <v>811</v>
      </c>
    </row>
    <row r="10" spans="2:14">
      <c r="B10" t="s">
        <v>249</v>
      </c>
      <c r="C10" s="168">
        <v>4</v>
      </c>
      <c r="D10" s="168">
        <v>6</v>
      </c>
      <c r="E10" s="168">
        <v>14</v>
      </c>
      <c r="F10" s="168">
        <v>9</v>
      </c>
      <c r="G10" s="168">
        <v>8</v>
      </c>
      <c r="H10" s="168">
        <v>20</v>
      </c>
      <c r="I10" s="168">
        <v>15</v>
      </c>
      <c r="J10" s="168">
        <v>13</v>
      </c>
      <c r="K10" s="168">
        <v>11</v>
      </c>
      <c r="L10" s="168">
        <v>15</v>
      </c>
      <c r="M10" s="168">
        <v>0</v>
      </c>
      <c r="N10" s="168">
        <v>0</v>
      </c>
    </row>
    <row r="11" spans="2:14">
      <c r="B11" s="92" t="s">
        <v>250</v>
      </c>
      <c r="C11" s="168"/>
      <c r="D11" s="168"/>
      <c r="E11" s="168"/>
      <c r="F11" s="168"/>
      <c r="G11" s="168"/>
      <c r="H11" s="168"/>
      <c r="I11" s="168"/>
      <c r="J11" s="168"/>
      <c r="K11" s="168"/>
      <c r="L11" s="168"/>
      <c r="M11" s="168"/>
      <c r="N11" s="168"/>
    </row>
    <row r="12" spans="2:14">
      <c r="B12" t="s">
        <v>251</v>
      </c>
      <c r="C12" s="168">
        <v>110</v>
      </c>
      <c r="D12" s="168">
        <v>137</v>
      </c>
      <c r="E12" s="168">
        <v>161</v>
      </c>
      <c r="F12" s="168">
        <v>246</v>
      </c>
      <c r="G12" s="168">
        <v>264</v>
      </c>
      <c r="H12" s="168">
        <v>384</v>
      </c>
      <c r="I12" s="168">
        <v>375</v>
      </c>
      <c r="J12" s="168">
        <v>328</v>
      </c>
      <c r="K12" s="168">
        <v>361</v>
      </c>
      <c r="L12" s="168">
        <v>404</v>
      </c>
      <c r="M12" s="168">
        <v>423</v>
      </c>
      <c r="N12" s="168">
        <v>388</v>
      </c>
    </row>
    <row r="13" spans="2:14">
      <c r="B13" t="s">
        <v>252</v>
      </c>
      <c r="C13" s="168">
        <v>1087</v>
      </c>
      <c r="D13" s="168">
        <v>1333</v>
      </c>
      <c r="E13" s="168">
        <v>1442</v>
      </c>
      <c r="F13" s="168">
        <v>1746</v>
      </c>
      <c r="G13" s="168">
        <v>1549</v>
      </c>
      <c r="H13" s="168">
        <v>1565</v>
      </c>
      <c r="I13" s="168">
        <v>1923</v>
      </c>
      <c r="J13" s="168">
        <v>2160</v>
      </c>
      <c r="K13" s="168">
        <v>2394</v>
      </c>
      <c r="L13" s="168">
        <v>2137</v>
      </c>
      <c r="M13" s="168">
        <v>3379</v>
      </c>
      <c r="N13" s="168">
        <v>4164</v>
      </c>
    </row>
    <row r="14" spans="2:14">
      <c r="B14" t="s">
        <v>253</v>
      </c>
      <c r="C14" s="168">
        <v>0</v>
      </c>
      <c r="D14" s="168">
        <v>0</v>
      </c>
      <c r="E14" s="168">
        <v>0</v>
      </c>
      <c r="F14" s="168">
        <v>0</v>
      </c>
      <c r="G14" s="168">
        <v>5</v>
      </c>
      <c r="H14" s="168">
        <v>12</v>
      </c>
      <c r="I14" s="168">
        <v>17</v>
      </c>
      <c r="J14" s="168">
        <v>16</v>
      </c>
      <c r="K14" s="168">
        <v>13</v>
      </c>
      <c r="L14" s="168">
        <v>29</v>
      </c>
      <c r="M14" s="168">
        <v>41</v>
      </c>
      <c r="N14" s="168">
        <v>76</v>
      </c>
    </row>
    <row r="15" spans="2:14">
      <c r="B15" t="s">
        <v>254</v>
      </c>
      <c r="C15" s="169">
        <v>992</v>
      </c>
      <c r="D15" s="169">
        <v>1153</v>
      </c>
      <c r="E15" s="169">
        <v>1547</v>
      </c>
      <c r="F15" s="169">
        <v>1795</v>
      </c>
      <c r="G15" s="169">
        <v>1937</v>
      </c>
      <c r="H15" s="169">
        <v>1750</v>
      </c>
      <c r="I15" s="169">
        <v>1925</v>
      </c>
      <c r="J15" s="169">
        <v>2316</v>
      </c>
      <c r="K15" s="169">
        <v>2690</v>
      </c>
      <c r="L15" s="169">
        <v>2320</v>
      </c>
      <c r="M15" s="169">
        <v>2613</v>
      </c>
      <c r="N15" s="169">
        <v>2932</v>
      </c>
    </row>
    <row r="16" spans="2:14">
      <c r="B16" s="170" t="s">
        <v>115</v>
      </c>
      <c r="C16" s="170">
        <v>4611</v>
      </c>
      <c r="D16" s="170">
        <v>5712</v>
      </c>
      <c r="E16" s="170">
        <v>6784</v>
      </c>
      <c r="F16" s="170">
        <v>8075</v>
      </c>
      <c r="G16" s="170">
        <v>8914</v>
      </c>
      <c r="H16" s="170">
        <v>10559</v>
      </c>
      <c r="I16" s="170">
        <v>12405</v>
      </c>
      <c r="J16" s="170">
        <v>13763</v>
      </c>
      <c r="K16" s="170">
        <v>16249</v>
      </c>
      <c r="L16" s="170">
        <v>16138</v>
      </c>
      <c r="M16" s="170">
        <v>20355</v>
      </c>
      <c r="N16" s="170">
        <v>22958</v>
      </c>
    </row>
    <row r="17" spans="2:14">
      <c r="C17" s="94"/>
      <c r="D17" s="94"/>
      <c r="E17" s="94"/>
      <c r="F17" s="94"/>
      <c r="G17" s="94"/>
      <c r="H17" s="94"/>
      <c r="I17" s="94"/>
      <c r="J17" s="94"/>
      <c r="K17" s="94"/>
      <c r="L17" s="94"/>
      <c r="M17" s="94"/>
      <c r="N17" s="94"/>
    </row>
    <row r="18" spans="2:14">
      <c r="B18" s="92" t="s">
        <v>255</v>
      </c>
      <c r="C18" s="94"/>
      <c r="D18" s="94"/>
      <c r="E18" s="94"/>
      <c r="F18" s="94"/>
      <c r="G18" s="94"/>
      <c r="H18" s="94"/>
      <c r="I18" s="94"/>
      <c r="J18" s="94"/>
      <c r="K18" s="94"/>
      <c r="L18" s="94"/>
      <c r="M18" s="94"/>
      <c r="N18" s="94"/>
    </row>
    <row r="19" spans="2:14">
      <c r="B19" t="s">
        <v>256</v>
      </c>
      <c r="C19" s="168">
        <v>220</v>
      </c>
      <c r="D19" s="168">
        <v>225</v>
      </c>
      <c r="E19" s="168">
        <v>238</v>
      </c>
      <c r="F19" s="168">
        <v>247</v>
      </c>
      <c r="G19" s="168">
        <v>251</v>
      </c>
      <c r="H19" s="168">
        <v>429</v>
      </c>
      <c r="I19" s="168">
        <v>408</v>
      </c>
      <c r="J19" s="168">
        <v>586</v>
      </c>
      <c r="K19" s="168">
        <v>605</v>
      </c>
      <c r="L19" s="168">
        <v>640</v>
      </c>
      <c r="M19" s="168">
        <v>644</v>
      </c>
      <c r="N19" s="168">
        <v>644</v>
      </c>
    </row>
    <row r="20" spans="2:14">
      <c r="B20" t="s">
        <v>257</v>
      </c>
      <c r="C20" s="168">
        <v>553</v>
      </c>
      <c r="D20" s="168">
        <v>573</v>
      </c>
      <c r="E20" s="168">
        <v>874</v>
      </c>
      <c r="F20" s="168">
        <v>931</v>
      </c>
      <c r="G20" s="168">
        <v>962</v>
      </c>
      <c r="H20" s="168">
        <v>923</v>
      </c>
      <c r="I20" s="168">
        <v>931</v>
      </c>
      <c r="J20" s="168">
        <v>957</v>
      </c>
      <c r="K20" s="168">
        <v>2402</v>
      </c>
      <c r="L20" s="168">
        <v>2257</v>
      </c>
      <c r="M20" s="168">
        <v>2249</v>
      </c>
      <c r="N20" s="168">
        <v>2325</v>
      </c>
    </row>
    <row r="21" spans="2:14">
      <c r="B21" t="s">
        <v>258</v>
      </c>
      <c r="C21" s="168">
        <v>1011</v>
      </c>
      <c r="D21" s="168">
        <v>1070</v>
      </c>
      <c r="E21" s="168">
        <v>1956</v>
      </c>
      <c r="F21" s="168">
        <v>2054</v>
      </c>
      <c r="G21" s="168">
        <v>2132</v>
      </c>
      <c r="H21" s="168">
        <v>1793</v>
      </c>
      <c r="I21" s="168">
        <v>1980</v>
      </c>
      <c r="J21" s="168">
        <v>2157</v>
      </c>
      <c r="K21" s="168">
        <v>4006</v>
      </c>
      <c r="L21" s="168">
        <v>4208</v>
      </c>
      <c r="M21" s="168">
        <v>4340</v>
      </c>
      <c r="N21" s="168">
        <v>4531</v>
      </c>
    </row>
    <row r="22" spans="2:14">
      <c r="B22" t="s">
        <v>259</v>
      </c>
      <c r="C22" s="168">
        <v>66</v>
      </c>
      <c r="D22" s="168">
        <v>79</v>
      </c>
      <c r="E22" s="168">
        <v>137</v>
      </c>
      <c r="F22" s="168">
        <v>155</v>
      </c>
      <c r="G22" s="168">
        <v>171</v>
      </c>
      <c r="H22" s="168">
        <v>97</v>
      </c>
      <c r="I22" s="168">
        <v>119</v>
      </c>
      <c r="J22" s="168">
        <v>200</v>
      </c>
      <c r="K22" s="168">
        <v>221</v>
      </c>
      <c r="L22" s="168">
        <v>241</v>
      </c>
      <c r="M22" s="168">
        <v>243</v>
      </c>
      <c r="N22" s="168">
        <v>253</v>
      </c>
    </row>
    <row r="23" spans="2:14">
      <c r="B23" t="s">
        <v>260</v>
      </c>
      <c r="C23" s="168">
        <v>45</v>
      </c>
      <c r="D23" s="168">
        <v>50</v>
      </c>
      <c r="E23" s="168">
        <v>57</v>
      </c>
      <c r="F23" s="168">
        <v>71</v>
      </c>
      <c r="G23" s="168">
        <v>83</v>
      </c>
      <c r="H23" s="168">
        <v>49</v>
      </c>
      <c r="I23" s="168">
        <v>59</v>
      </c>
      <c r="J23" s="168">
        <v>72</v>
      </c>
      <c r="K23" s="168">
        <v>88</v>
      </c>
      <c r="L23" s="168">
        <v>94</v>
      </c>
      <c r="M23" s="168">
        <v>99</v>
      </c>
      <c r="N23" s="168">
        <v>113</v>
      </c>
    </row>
    <row r="24" spans="2:14">
      <c r="B24" t="s">
        <v>261</v>
      </c>
      <c r="C24" s="168">
        <v>9</v>
      </c>
      <c r="D24" s="168">
        <v>11</v>
      </c>
      <c r="E24" s="168">
        <v>11</v>
      </c>
      <c r="F24" s="168">
        <v>14</v>
      </c>
      <c r="G24" s="168">
        <v>18</v>
      </c>
      <c r="H24" s="168">
        <v>11</v>
      </c>
      <c r="I24" s="168">
        <v>14</v>
      </c>
      <c r="J24" s="168">
        <v>27</v>
      </c>
      <c r="K24" s="168">
        <v>47</v>
      </c>
      <c r="L24" s="168">
        <v>43</v>
      </c>
      <c r="M24" s="168">
        <v>38</v>
      </c>
      <c r="N24" s="168">
        <v>32</v>
      </c>
    </row>
    <row r="25" spans="2:14">
      <c r="B25" t="s">
        <v>262</v>
      </c>
      <c r="C25" s="168">
        <v>59</v>
      </c>
      <c r="D25" s="168">
        <v>53</v>
      </c>
      <c r="E25" s="168">
        <v>57</v>
      </c>
      <c r="F25" s="168">
        <v>203</v>
      </c>
      <c r="G25" s="168">
        <v>351</v>
      </c>
      <c r="H25" s="168">
        <v>339</v>
      </c>
      <c r="I25" s="168">
        <v>276</v>
      </c>
      <c r="J25" s="168">
        <v>468</v>
      </c>
      <c r="K25" s="168">
        <v>512</v>
      </c>
      <c r="L25" s="168">
        <v>505</v>
      </c>
      <c r="M25" s="168">
        <v>476</v>
      </c>
      <c r="N25" s="168">
        <v>411</v>
      </c>
    </row>
    <row r="26" spans="2:14">
      <c r="B26" t="s">
        <v>263</v>
      </c>
      <c r="C26" s="168">
        <v>62</v>
      </c>
      <c r="D26" s="168">
        <v>84</v>
      </c>
      <c r="E26" s="168">
        <v>99</v>
      </c>
      <c r="F26" s="168">
        <v>128</v>
      </c>
      <c r="G26" s="168">
        <v>145</v>
      </c>
      <c r="H26" s="168">
        <v>103</v>
      </c>
      <c r="I26" s="168">
        <v>128</v>
      </c>
      <c r="J26" s="168">
        <v>238</v>
      </c>
      <c r="K26" s="168">
        <v>261</v>
      </c>
      <c r="L26" s="168">
        <v>293</v>
      </c>
      <c r="M26" s="168">
        <v>302</v>
      </c>
      <c r="N26" s="168">
        <v>294</v>
      </c>
    </row>
    <row r="27" spans="2:14">
      <c r="B27" s="92" t="s">
        <v>264</v>
      </c>
      <c r="C27" s="171">
        <v>2025</v>
      </c>
      <c r="D27" s="171">
        <v>2146</v>
      </c>
      <c r="E27" s="171">
        <v>3429</v>
      </c>
      <c r="F27" s="171">
        <v>3804</v>
      </c>
      <c r="G27" s="171">
        <v>4112</v>
      </c>
      <c r="H27" s="171">
        <v>3744</v>
      </c>
      <c r="I27" s="171">
        <v>3914</v>
      </c>
      <c r="J27" s="171">
        <v>4705</v>
      </c>
      <c r="K27" s="171">
        <v>8141</v>
      </c>
      <c r="L27" s="171">
        <v>8282</v>
      </c>
      <c r="M27" s="171">
        <v>8392</v>
      </c>
      <c r="N27" s="171">
        <v>8604</v>
      </c>
    </row>
    <row r="28" spans="2:14">
      <c r="B28" s="92" t="s">
        <v>265</v>
      </c>
      <c r="C28" s="169">
        <v>704</v>
      </c>
      <c r="D28" s="169">
        <v>834</v>
      </c>
      <c r="E28" s="169">
        <v>979</v>
      </c>
      <c r="F28" s="169">
        <v>1223</v>
      </c>
      <c r="G28" s="169">
        <v>1438</v>
      </c>
      <c r="H28" s="169">
        <v>275</v>
      </c>
      <c r="I28" s="169">
        <v>610</v>
      </c>
      <c r="J28" s="169">
        <v>973</v>
      </c>
      <c r="K28" s="169">
        <v>1592</v>
      </c>
      <c r="L28" s="169">
        <v>2010</v>
      </c>
      <c r="M28" s="169">
        <v>2533</v>
      </c>
      <c r="N28" s="169">
        <v>3085</v>
      </c>
    </row>
    <row r="29" spans="2:14">
      <c r="B29" s="172" t="s">
        <v>108</v>
      </c>
      <c r="C29" s="173">
        <f>C27-C28</f>
        <v>1321</v>
      </c>
      <c r="D29" s="173">
        <f t="shared" ref="D29:N29" si="0">D27-D28</f>
        <v>1312</v>
      </c>
      <c r="E29" s="173">
        <f t="shared" si="0"/>
        <v>2450</v>
      </c>
      <c r="F29" s="173">
        <f t="shared" si="0"/>
        <v>2581</v>
      </c>
      <c r="G29" s="173">
        <f t="shared" si="0"/>
        <v>2674</v>
      </c>
      <c r="H29" s="173">
        <f t="shared" si="0"/>
        <v>3469</v>
      </c>
      <c r="I29" s="173">
        <f t="shared" si="0"/>
        <v>3304</v>
      </c>
      <c r="J29" s="173">
        <f t="shared" si="0"/>
        <v>3732</v>
      </c>
      <c r="K29" s="173">
        <f t="shared" si="0"/>
        <v>6549</v>
      </c>
      <c r="L29" s="173">
        <f t="shared" si="0"/>
        <v>6272</v>
      </c>
      <c r="M29" s="173">
        <f t="shared" si="0"/>
        <v>5859</v>
      </c>
      <c r="N29" s="173">
        <f t="shared" si="0"/>
        <v>5519</v>
      </c>
    </row>
    <row r="30" spans="2:14">
      <c r="B30" s="92"/>
      <c r="C30" s="169"/>
      <c r="D30" s="169"/>
      <c r="E30" s="169"/>
      <c r="F30" s="169"/>
      <c r="G30" s="169"/>
      <c r="H30" s="169"/>
      <c r="I30" s="169"/>
      <c r="J30" s="169"/>
      <c r="K30" s="169"/>
      <c r="L30" s="169"/>
      <c r="M30" s="169"/>
      <c r="N30" s="169"/>
    </row>
    <row r="31" spans="2:14">
      <c r="B31" s="92" t="s">
        <v>266</v>
      </c>
      <c r="C31" s="168">
        <v>43</v>
      </c>
      <c r="D31" s="168">
        <v>617</v>
      </c>
      <c r="E31" s="168">
        <v>59</v>
      </c>
      <c r="F31" s="168">
        <v>72</v>
      </c>
      <c r="G31" s="168">
        <v>196</v>
      </c>
      <c r="H31" s="168">
        <v>107</v>
      </c>
      <c r="I31" s="168">
        <v>258</v>
      </c>
      <c r="J31" s="168">
        <v>1405</v>
      </c>
      <c r="K31" s="168">
        <v>210</v>
      </c>
      <c r="L31" s="168">
        <v>140</v>
      </c>
      <c r="M31" s="168">
        <v>183</v>
      </c>
      <c r="N31" s="168">
        <v>426</v>
      </c>
    </row>
    <row r="32" spans="2:14">
      <c r="B32" s="92" t="s">
        <v>110</v>
      </c>
      <c r="C32" s="168">
        <v>429</v>
      </c>
      <c r="D32" s="168">
        <v>355</v>
      </c>
      <c r="E32" s="168">
        <v>296</v>
      </c>
      <c r="F32" s="168">
        <v>1424</v>
      </c>
      <c r="G32" s="168">
        <v>1588</v>
      </c>
      <c r="H32" s="168">
        <v>2712</v>
      </c>
      <c r="I32" s="168">
        <v>2652</v>
      </c>
      <c r="J32" s="168">
        <v>2141</v>
      </c>
      <c r="K32" s="168">
        <v>2569</v>
      </c>
      <c r="L32" s="168">
        <v>2019</v>
      </c>
      <c r="M32" s="168">
        <v>4737</v>
      </c>
      <c r="N32" s="168">
        <v>3248</v>
      </c>
    </row>
    <row r="33" spans="2:14">
      <c r="B33" s="92"/>
      <c r="C33" s="169"/>
      <c r="D33" s="169"/>
      <c r="E33" s="169"/>
      <c r="F33" s="169"/>
      <c r="G33" s="169"/>
      <c r="H33" s="169"/>
      <c r="I33" s="169"/>
      <c r="J33" s="169"/>
      <c r="K33" s="169"/>
      <c r="L33" s="169"/>
      <c r="M33" s="169"/>
      <c r="N33" s="169"/>
    </row>
    <row r="34" spans="2:14">
      <c r="B34" s="92" t="s">
        <v>267</v>
      </c>
      <c r="C34" s="169"/>
      <c r="D34" s="169"/>
      <c r="E34" s="169"/>
      <c r="F34" s="169"/>
      <c r="G34" s="169"/>
      <c r="H34" s="169"/>
      <c r="I34" s="169"/>
      <c r="J34" s="169"/>
      <c r="K34" s="169"/>
      <c r="L34" s="169"/>
      <c r="M34" s="169"/>
      <c r="N34" s="169"/>
    </row>
    <row r="35" spans="2:14">
      <c r="B35" t="s">
        <v>268</v>
      </c>
      <c r="C35" s="168">
        <v>1305</v>
      </c>
      <c r="D35" s="168">
        <v>1599</v>
      </c>
      <c r="E35" s="168">
        <v>1830</v>
      </c>
      <c r="F35" s="168">
        <v>2070</v>
      </c>
      <c r="G35" s="168">
        <v>2259</v>
      </c>
      <c r="H35" s="168">
        <v>1998</v>
      </c>
      <c r="I35" s="168">
        <v>2627</v>
      </c>
      <c r="J35" s="168">
        <v>2658</v>
      </c>
      <c r="K35" s="168">
        <v>3150</v>
      </c>
      <c r="L35" s="168">
        <v>3390</v>
      </c>
      <c r="M35" s="168">
        <v>3799</v>
      </c>
      <c r="N35" s="168">
        <v>6153</v>
      </c>
    </row>
    <row r="36" spans="2:14">
      <c r="B36" t="s">
        <v>269</v>
      </c>
      <c r="C36" s="168">
        <v>573</v>
      </c>
      <c r="D36" s="168">
        <v>781</v>
      </c>
      <c r="E36" s="168">
        <v>981</v>
      </c>
      <c r="F36" s="168">
        <v>1110</v>
      </c>
      <c r="G36" s="168">
        <v>1182</v>
      </c>
      <c r="H36" s="168">
        <v>1187</v>
      </c>
      <c r="I36" s="168">
        <v>1447</v>
      </c>
      <c r="J36" s="168">
        <v>1731</v>
      </c>
      <c r="K36" s="168">
        <v>1907</v>
      </c>
      <c r="L36" s="168">
        <v>1795</v>
      </c>
      <c r="M36" s="168">
        <v>2602</v>
      </c>
      <c r="N36" s="168">
        <v>3871</v>
      </c>
    </row>
    <row r="37" spans="2:14">
      <c r="B37" t="s">
        <v>270</v>
      </c>
      <c r="C37" s="168">
        <v>626</v>
      </c>
      <c r="D37" s="168">
        <v>624</v>
      </c>
      <c r="E37" s="168">
        <v>737</v>
      </c>
      <c r="F37" s="168">
        <v>229</v>
      </c>
      <c r="G37" s="168">
        <v>204</v>
      </c>
      <c r="H37" s="168">
        <v>424</v>
      </c>
      <c r="I37" s="168">
        <v>801</v>
      </c>
      <c r="J37" s="168">
        <v>405</v>
      </c>
      <c r="K37" s="168">
        <v>445</v>
      </c>
      <c r="L37" s="168">
        <v>783</v>
      </c>
      <c r="M37" s="168">
        <v>611</v>
      </c>
      <c r="N37" s="168">
        <v>864</v>
      </c>
    </row>
    <row r="38" spans="2:14">
      <c r="B38" t="s">
        <v>271</v>
      </c>
      <c r="C38" s="168">
        <v>229</v>
      </c>
      <c r="D38" s="168">
        <v>249</v>
      </c>
      <c r="E38" s="168">
        <v>353</v>
      </c>
      <c r="F38" s="168">
        <v>496</v>
      </c>
      <c r="G38" s="168">
        <v>574</v>
      </c>
      <c r="H38" s="168">
        <v>606</v>
      </c>
      <c r="I38" s="168">
        <v>807</v>
      </c>
      <c r="J38" s="168">
        <v>1141</v>
      </c>
      <c r="K38" s="168">
        <v>1058</v>
      </c>
      <c r="L38" s="168">
        <v>1177</v>
      </c>
      <c r="M38" s="168">
        <v>1846</v>
      </c>
      <c r="N38" s="168">
        <v>2216</v>
      </c>
    </row>
    <row r="39" spans="2:14">
      <c r="B39" t="s">
        <v>272</v>
      </c>
      <c r="C39" s="174">
        <v>94</v>
      </c>
      <c r="D39" s="174">
        <v>186</v>
      </c>
      <c r="E39" s="174">
        <v>87</v>
      </c>
      <c r="F39" s="174">
        <v>113</v>
      </c>
      <c r="G39" s="174">
        <v>252</v>
      </c>
      <c r="H39" s="174">
        <v>109</v>
      </c>
      <c r="I39" s="174">
        <v>510</v>
      </c>
      <c r="J39" s="174">
        <v>551</v>
      </c>
      <c r="K39" s="174">
        <v>414</v>
      </c>
      <c r="L39" s="174">
        <v>561</v>
      </c>
      <c r="M39" s="174">
        <v>720</v>
      </c>
      <c r="N39" s="174">
        <v>661</v>
      </c>
    </row>
    <row r="40" spans="2:14">
      <c r="B40" s="170" t="s">
        <v>118</v>
      </c>
      <c r="C40" s="175">
        <v>4611</v>
      </c>
      <c r="D40" s="175">
        <v>5712</v>
      </c>
      <c r="E40" s="175">
        <v>6784</v>
      </c>
      <c r="F40" s="175">
        <v>8075</v>
      </c>
      <c r="G40" s="175">
        <v>8914</v>
      </c>
      <c r="H40" s="175">
        <v>10559</v>
      </c>
      <c r="I40" s="175">
        <v>12405</v>
      </c>
      <c r="J40" s="175">
        <v>13763</v>
      </c>
      <c r="K40" s="175">
        <v>16249</v>
      </c>
      <c r="L40" s="175">
        <v>16138</v>
      </c>
      <c r="M40" s="175">
        <v>20355</v>
      </c>
      <c r="N40" s="175">
        <v>22958</v>
      </c>
    </row>
    <row r="43" spans="2:14">
      <c r="B43" s="176"/>
      <c r="C43" s="176"/>
      <c r="D43" s="176"/>
      <c r="E43" s="176"/>
      <c r="F43" s="176"/>
      <c r="G43" s="176"/>
      <c r="H43" s="176"/>
      <c r="I43" s="176"/>
      <c r="J43" s="176"/>
      <c r="K43" s="176"/>
      <c r="L43" s="176"/>
      <c r="M43" s="176"/>
      <c r="N43" s="177"/>
    </row>
    <row r="44" spans="2:14">
      <c r="B44" s="178" t="s">
        <v>273</v>
      </c>
      <c r="C44" s="179">
        <v>762</v>
      </c>
      <c r="D44" s="179">
        <v>710</v>
      </c>
      <c r="E44" s="180">
        <v>1187</v>
      </c>
      <c r="F44" s="180">
        <v>1402</v>
      </c>
      <c r="G44" s="180">
        <v>1188</v>
      </c>
      <c r="H44" s="180">
        <v>2243</v>
      </c>
      <c r="I44" s="180">
        <v>1527</v>
      </c>
      <c r="J44" s="180">
        <v>2113</v>
      </c>
      <c r="K44" s="180">
        <v>2470</v>
      </c>
      <c r="L44" s="180">
        <v>3038</v>
      </c>
      <c r="M44" s="180">
        <v>3683</v>
      </c>
      <c r="N44" s="179">
        <v>986</v>
      </c>
    </row>
    <row r="45" spans="2:14">
      <c r="B45" s="181" t="s">
        <v>121</v>
      </c>
      <c r="C45" s="180">
        <v>1331</v>
      </c>
      <c r="D45" s="180">
        <v>1539</v>
      </c>
      <c r="E45" s="180">
        <v>1784</v>
      </c>
      <c r="F45" s="180">
        <v>2051</v>
      </c>
      <c r="G45" s="180">
        <v>2271</v>
      </c>
      <c r="H45" s="180">
        <v>2848</v>
      </c>
      <c r="I45" s="180">
        <v>3056</v>
      </c>
      <c r="J45" s="180">
        <v>3274</v>
      </c>
      <c r="K45" s="180">
        <v>3861</v>
      </c>
      <c r="L45" s="180">
        <v>4380</v>
      </c>
      <c r="M45" s="180">
        <v>4970</v>
      </c>
      <c r="N45" s="180">
        <v>4957</v>
      </c>
    </row>
    <row r="46" spans="2:14">
      <c r="B46" s="181" t="s">
        <v>112</v>
      </c>
      <c r="C46" s="179">
        <v>-82</v>
      </c>
      <c r="D46" s="179">
        <v>-305</v>
      </c>
      <c r="E46" s="179">
        <v>-299</v>
      </c>
      <c r="F46" s="179">
        <v>-254</v>
      </c>
      <c r="G46" s="179">
        <v>-155</v>
      </c>
      <c r="H46" s="179">
        <v>-146</v>
      </c>
      <c r="I46" s="179">
        <v>-475</v>
      </c>
      <c r="J46" s="179">
        <v>-483</v>
      </c>
      <c r="K46" s="179">
        <v>-205</v>
      </c>
      <c r="L46" s="179">
        <v>160</v>
      </c>
      <c r="M46" s="179">
        <v>-849</v>
      </c>
      <c r="N46" s="180">
        <v>-1326</v>
      </c>
    </row>
    <row r="47" spans="2:14">
      <c r="B47" s="181" t="s">
        <v>113</v>
      </c>
      <c r="C47" s="179">
        <v>-350</v>
      </c>
      <c r="D47" s="179">
        <v>-293</v>
      </c>
      <c r="E47" s="179">
        <v>-247</v>
      </c>
      <c r="F47" s="179">
        <v>-231</v>
      </c>
      <c r="G47" s="179">
        <v>-144</v>
      </c>
      <c r="H47" s="179">
        <v>202</v>
      </c>
      <c r="I47" s="179">
        <v>-629</v>
      </c>
      <c r="J47" s="179">
        <v>-39</v>
      </c>
      <c r="K47" s="179">
        <v>-492</v>
      </c>
      <c r="L47" s="179">
        <v>-251</v>
      </c>
      <c r="M47" s="179">
        <v>-409</v>
      </c>
      <c r="N47" s="180">
        <v>-2354</v>
      </c>
    </row>
    <row r="48" spans="2:14">
      <c r="B48" s="181" t="s">
        <v>122</v>
      </c>
      <c r="C48" s="179">
        <v>255</v>
      </c>
      <c r="D48" s="179">
        <v>188</v>
      </c>
      <c r="E48" s="179">
        <v>388</v>
      </c>
      <c r="F48" s="179">
        <v>317</v>
      </c>
      <c r="G48" s="179">
        <v>-151</v>
      </c>
      <c r="H48" s="179">
        <v>142</v>
      </c>
      <c r="I48" s="179">
        <v>501</v>
      </c>
      <c r="J48" s="179">
        <v>442</v>
      </c>
      <c r="K48" s="179">
        <v>287</v>
      </c>
      <c r="L48" s="179">
        <v>-241</v>
      </c>
      <c r="M48" s="180">
        <v>1143</v>
      </c>
      <c r="N48" s="179">
        <v>644</v>
      </c>
    </row>
    <row r="49" spans="2:14">
      <c r="B49" s="181" t="s">
        <v>124</v>
      </c>
      <c r="C49" s="179">
        <v>0</v>
      </c>
      <c r="D49" s="179">
        <v>0</v>
      </c>
      <c r="E49" s="179">
        <v>0</v>
      </c>
      <c r="F49" s="179">
        <v>0</v>
      </c>
      <c r="G49" s="179">
        <v>0</v>
      </c>
      <c r="H49" s="179">
        <v>0</v>
      </c>
      <c r="I49" s="179">
        <v>0</v>
      </c>
      <c r="J49" s="179">
        <v>0</v>
      </c>
      <c r="K49" s="179">
        <v>0</v>
      </c>
      <c r="L49" s="179">
        <v>0</v>
      </c>
      <c r="M49" s="179">
        <v>-92</v>
      </c>
      <c r="N49" s="179">
        <v>242</v>
      </c>
    </row>
    <row r="50" spans="2:14">
      <c r="B50" s="181" t="s">
        <v>125</v>
      </c>
      <c r="C50" s="179">
        <v>-176</v>
      </c>
      <c r="D50" s="179">
        <v>-410</v>
      </c>
      <c r="E50" s="179">
        <v>-159</v>
      </c>
      <c r="F50" s="179">
        <v>-168</v>
      </c>
      <c r="G50" s="179">
        <v>-450</v>
      </c>
      <c r="H50" s="179">
        <v>198</v>
      </c>
      <c r="I50" s="179">
        <v>-603</v>
      </c>
      <c r="J50" s="179">
        <v>-80</v>
      </c>
      <c r="K50" s="179">
        <v>-410</v>
      </c>
      <c r="L50" s="179">
        <v>-331</v>
      </c>
      <c r="M50" s="179">
        <v>-206</v>
      </c>
      <c r="N50" s="180">
        <v>-2795</v>
      </c>
    </row>
    <row r="51" spans="2:14">
      <c r="B51" s="181" t="s">
        <v>126</v>
      </c>
      <c r="C51" s="179">
        <v>-392</v>
      </c>
      <c r="D51" s="179">
        <v>-430</v>
      </c>
      <c r="E51" s="179">
        <v>-438</v>
      </c>
      <c r="F51" s="179">
        <v>-480</v>
      </c>
      <c r="G51" s="179">
        <v>-633</v>
      </c>
      <c r="H51" s="179">
        <v>-802</v>
      </c>
      <c r="I51" s="179">
        <v>-925</v>
      </c>
      <c r="J51" s="180">
        <v>-1081</v>
      </c>
      <c r="K51" s="179">
        <v>-982</v>
      </c>
      <c r="L51" s="180">
        <v>-1011</v>
      </c>
      <c r="M51" s="180">
        <v>-1080</v>
      </c>
      <c r="N51" s="180">
        <v>-1176</v>
      </c>
    </row>
    <row r="52" spans="2:14">
      <c r="B52" s="181" t="s">
        <v>274</v>
      </c>
      <c r="C52" s="179">
        <v>0</v>
      </c>
      <c r="D52" s="179">
        <v>10</v>
      </c>
      <c r="E52" s="179">
        <v>0</v>
      </c>
      <c r="F52" s="179">
        <v>0</v>
      </c>
      <c r="G52" s="179">
        <v>0</v>
      </c>
      <c r="H52" s="179">
        <v>0</v>
      </c>
      <c r="I52" s="179">
        <v>0</v>
      </c>
      <c r="J52" s="179">
        <v>0</v>
      </c>
      <c r="K52" s="179">
        <v>0</v>
      </c>
      <c r="L52" s="179">
        <v>0</v>
      </c>
      <c r="M52" s="179">
        <v>0</v>
      </c>
      <c r="N52" s="179">
        <v>0</v>
      </c>
    </row>
    <row r="53" spans="2:14">
      <c r="B53" s="182" t="s">
        <v>275</v>
      </c>
      <c r="C53" s="179">
        <v>-439</v>
      </c>
      <c r="D53" s="179">
        <v>-386</v>
      </c>
      <c r="E53" s="179">
        <v>-463</v>
      </c>
      <c r="F53" s="179">
        <v>-586</v>
      </c>
      <c r="G53" s="179">
        <v>-465</v>
      </c>
      <c r="H53" s="179">
        <v>-866</v>
      </c>
      <c r="I53" s="179">
        <v>-681</v>
      </c>
      <c r="J53" s="180">
        <v>-1556</v>
      </c>
      <c r="K53" s="179">
        <v>-918</v>
      </c>
      <c r="L53" s="179">
        <v>-518</v>
      </c>
      <c r="M53" s="179">
        <v>-541</v>
      </c>
      <c r="N53" s="179">
        <v>-317</v>
      </c>
    </row>
    <row r="54" spans="2:14">
      <c r="B54" s="181" t="s">
        <v>129</v>
      </c>
      <c r="C54" s="179">
        <v>-156</v>
      </c>
      <c r="D54" s="179">
        <v>-546</v>
      </c>
      <c r="E54" s="179">
        <v>-644</v>
      </c>
      <c r="F54" s="179">
        <v>-251</v>
      </c>
      <c r="G54" s="179">
        <v>-454</v>
      </c>
      <c r="H54" s="179">
        <v>-817</v>
      </c>
      <c r="I54" s="179">
        <v>-684</v>
      </c>
      <c r="J54" s="180">
        <v>-1426</v>
      </c>
      <c r="K54" s="180">
        <v>-1151</v>
      </c>
      <c r="L54" s="179">
        <v>-404</v>
      </c>
      <c r="M54" s="179">
        <v>-282</v>
      </c>
      <c r="N54" s="179">
        <v>-538</v>
      </c>
    </row>
    <row r="55" spans="2:14">
      <c r="B55" s="181" t="s">
        <v>130</v>
      </c>
      <c r="C55" s="179">
        <v>6</v>
      </c>
      <c r="D55" s="179">
        <v>6</v>
      </c>
      <c r="E55" s="179">
        <v>7</v>
      </c>
      <c r="F55" s="179">
        <v>16</v>
      </c>
      <c r="G55" s="179">
        <v>16</v>
      </c>
      <c r="H55" s="179">
        <v>15</v>
      </c>
      <c r="I55" s="179">
        <v>17</v>
      </c>
      <c r="J55" s="179">
        <v>17</v>
      </c>
      <c r="K55" s="179">
        <v>17</v>
      </c>
      <c r="L55" s="179">
        <v>37</v>
      </c>
      <c r="M55" s="179">
        <v>28</v>
      </c>
      <c r="N55" s="179">
        <v>40</v>
      </c>
    </row>
    <row r="56" spans="2:14">
      <c r="B56" s="181" t="s">
        <v>131</v>
      </c>
      <c r="C56" s="179">
        <v>-336</v>
      </c>
      <c r="D56" s="179">
        <v>-290</v>
      </c>
      <c r="E56" s="179">
        <v>-247</v>
      </c>
      <c r="F56" s="179">
        <v>-872</v>
      </c>
      <c r="G56" s="179">
        <v>-243</v>
      </c>
      <c r="H56" s="179">
        <v>-282</v>
      </c>
      <c r="I56" s="179">
        <v>-153</v>
      </c>
      <c r="J56" s="179">
        <v>-320</v>
      </c>
      <c r="K56" s="179">
        <v>-573</v>
      </c>
      <c r="L56" s="179">
        <v>-25</v>
      </c>
      <c r="M56" s="179">
        <v>-140</v>
      </c>
      <c r="N56" s="179">
        <v>0</v>
      </c>
    </row>
    <row r="57" spans="2:14">
      <c r="B57" s="181" t="s">
        <v>132</v>
      </c>
      <c r="C57" s="179">
        <v>0</v>
      </c>
      <c r="D57" s="179">
        <v>398</v>
      </c>
      <c r="E57" s="179">
        <v>330</v>
      </c>
      <c r="F57" s="179">
        <v>463</v>
      </c>
      <c r="G57" s="179">
        <v>278</v>
      </c>
      <c r="H57" s="179">
        <v>205</v>
      </c>
      <c r="I57" s="179">
        <v>357</v>
      </c>
      <c r="J57" s="179">
        <v>362</v>
      </c>
      <c r="K57" s="179">
        <v>733</v>
      </c>
      <c r="L57" s="179">
        <v>134</v>
      </c>
      <c r="M57" s="179">
        <v>272</v>
      </c>
      <c r="N57" s="179">
        <v>207</v>
      </c>
    </row>
    <row r="58" spans="2:14">
      <c r="B58" s="181" t="s">
        <v>133</v>
      </c>
      <c r="C58" s="179">
        <v>10</v>
      </c>
      <c r="D58" s="179">
        <v>6</v>
      </c>
      <c r="E58" s="179">
        <v>11</v>
      </c>
      <c r="F58" s="179">
        <v>14</v>
      </c>
      <c r="G58" s="179">
        <v>11</v>
      </c>
      <c r="H58" s="179">
        <v>15</v>
      </c>
      <c r="I58" s="179">
        <v>32</v>
      </c>
      <c r="J58" s="179">
        <v>39</v>
      </c>
      <c r="K58" s="179">
        <v>40</v>
      </c>
      <c r="L58" s="179">
        <v>65</v>
      </c>
      <c r="M58" s="179">
        <v>73</v>
      </c>
      <c r="N58" s="179">
        <v>77</v>
      </c>
    </row>
    <row r="59" spans="2:14">
      <c r="B59" s="181" t="s">
        <v>134</v>
      </c>
      <c r="C59" s="179">
        <v>35</v>
      </c>
      <c r="D59" s="179">
        <v>42</v>
      </c>
      <c r="E59" s="179">
        <v>33</v>
      </c>
      <c r="F59" s="179">
        <v>65</v>
      </c>
      <c r="G59" s="179">
        <v>71</v>
      </c>
      <c r="H59" s="179">
        <v>69</v>
      </c>
      <c r="I59" s="179">
        <v>74</v>
      </c>
      <c r="J59" s="179">
        <v>38</v>
      </c>
      <c r="K59" s="179">
        <v>40</v>
      </c>
      <c r="L59" s="179">
        <v>27</v>
      </c>
      <c r="M59" s="179">
        <v>8</v>
      </c>
      <c r="N59" s="179">
        <v>15</v>
      </c>
    </row>
    <row r="60" spans="2:14">
      <c r="B60" s="181" t="s">
        <v>137</v>
      </c>
      <c r="C60" s="179">
        <v>0</v>
      </c>
      <c r="D60" s="179">
        <v>0</v>
      </c>
      <c r="E60" s="179">
        <v>0</v>
      </c>
      <c r="F60" s="179">
        <v>0</v>
      </c>
      <c r="G60" s="179">
        <v>0</v>
      </c>
      <c r="H60" s="179">
        <v>0</v>
      </c>
      <c r="I60" s="179">
        <v>0</v>
      </c>
      <c r="J60" s="179">
        <v>141</v>
      </c>
      <c r="K60" s="179">
        <v>0</v>
      </c>
      <c r="L60" s="179">
        <v>0</v>
      </c>
      <c r="M60" s="179">
        <v>0</v>
      </c>
      <c r="N60" s="179">
        <v>0</v>
      </c>
    </row>
    <row r="61" spans="2:14">
      <c r="B61" s="181" t="s">
        <v>138</v>
      </c>
      <c r="C61" s="179">
        <v>0</v>
      </c>
      <c r="D61" s="179">
        <v>0</v>
      </c>
      <c r="E61" s="179">
        <v>0</v>
      </c>
      <c r="F61" s="179">
        <v>0</v>
      </c>
      <c r="G61" s="179">
        <v>0</v>
      </c>
      <c r="H61" s="179">
        <v>0</v>
      </c>
      <c r="I61" s="179">
        <v>0</v>
      </c>
      <c r="J61" s="179">
        <v>-525</v>
      </c>
      <c r="K61" s="179">
        <v>0</v>
      </c>
      <c r="L61" s="179">
        <v>0</v>
      </c>
      <c r="M61" s="179">
        <v>0</v>
      </c>
      <c r="N61" s="179">
        <v>0</v>
      </c>
    </row>
    <row r="62" spans="2:14">
      <c r="B62" s="181" t="s">
        <v>140</v>
      </c>
      <c r="C62" s="179">
        <v>2</v>
      </c>
      <c r="D62" s="179">
        <v>-1</v>
      </c>
      <c r="E62" s="179">
        <v>46</v>
      </c>
      <c r="F62" s="179">
        <v>-21</v>
      </c>
      <c r="G62" s="179">
        <v>-144</v>
      </c>
      <c r="H62" s="179">
        <v>-70</v>
      </c>
      <c r="I62" s="179">
        <v>-324</v>
      </c>
      <c r="J62" s="179">
        <v>118</v>
      </c>
      <c r="K62" s="179">
        <v>-24</v>
      </c>
      <c r="L62" s="179">
        <v>-353</v>
      </c>
      <c r="M62" s="179">
        <v>-500</v>
      </c>
      <c r="N62" s="179">
        <v>-118</v>
      </c>
    </row>
    <row r="63" spans="2:14">
      <c r="B63" s="182" t="s">
        <v>276</v>
      </c>
      <c r="C63" s="179">
        <v>-334</v>
      </c>
      <c r="D63" s="179">
        <v>-327</v>
      </c>
      <c r="E63" s="179">
        <v>-601</v>
      </c>
      <c r="F63" s="179">
        <v>-626</v>
      </c>
      <c r="G63" s="179">
        <v>-576</v>
      </c>
      <c r="H63" s="179">
        <v>-849</v>
      </c>
      <c r="I63" s="179">
        <v>-756</v>
      </c>
      <c r="J63" s="180">
        <v>-1379</v>
      </c>
      <c r="K63" s="180">
        <v>-1117</v>
      </c>
      <c r="L63" s="180">
        <v>-2871</v>
      </c>
      <c r="M63" s="179">
        <v>-650</v>
      </c>
      <c r="N63" s="180">
        <v>-1808</v>
      </c>
    </row>
    <row r="64" spans="2:14">
      <c r="B64" s="181" t="s">
        <v>145</v>
      </c>
      <c r="C64" s="179">
        <v>12</v>
      </c>
      <c r="D64" s="179">
        <v>109</v>
      </c>
      <c r="E64" s="179">
        <v>33</v>
      </c>
      <c r="F64" s="179">
        <v>44</v>
      </c>
      <c r="G64" s="179">
        <v>239</v>
      </c>
      <c r="H64" s="179">
        <v>8</v>
      </c>
      <c r="I64" s="179">
        <v>271</v>
      </c>
      <c r="J64" s="179">
        <v>10</v>
      </c>
      <c r="K64" s="179">
        <v>243</v>
      </c>
      <c r="L64" s="179">
        <v>18</v>
      </c>
      <c r="M64" s="179">
        <v>155</v>
      </c>
      <c r="N64" s="179">
        <v>418</v>
      </c>
    </row>
    <row r="65" spans="2:14">
      <c r="B65" s="181" t="s">
        <v>146</v>
      </c>
      <c r="C65" s="179">
        <v>-6</v>
      </c>
      <c r="D65" s="179">
        <v>-12</v>
      </c>
      <c r="E65" s="179">
        <v>-135</v>
      </c>
      <c r="F65" s="179">
        <v>-81</v>
      </c>
      <c r="G65" s="179">
        <v>-86</v>
      </c>
      <c r="H65" s="179">
        <v>-119</v>
      </c>
      <c r="I65" s="179">
        <v>-58</v>
      </c>
      <c r="J65" s="179">
        <v>-54</v>
      </c>
      <c r="K65" s="179">
        <v>-26</v>
      </c>
      <c r="L65" s="179">
        <v>-279</v>
      </c>
      <c r="M65" s="179">
        <v>-14</v>
      </c>
      <c r="N65" s="179">
        <v>-8</v>
      </c>
    </row>
    <row r="66" spans="2:14">
      <c r="B66" s="181" t="s">
        <v>148</v>
      </c>
      <c r="C66" s="179">
        <v>-23</v>
      </c>
      <c r="D66" s="179">
        <v>-40</v>
      </c>
      <c r="E66" s="179">
        <v>-37</v>
      </c>
      <c r="F66" s="179">
        <v>-42</v>
      </c>
      <c r="G66" s="179">
        <v>-35</v>
      </c>
      <c r="H66" s="179">
        <v>-40</v>
      </c>
      <c r="I66" s="179">
        <v>-36</v>
      </c>
      <c r="J66" s="179">
        <v>-35</v>
      </c>
      <c r="K66" s="179">
        <v>-106</v>
      </c>
      <c r="L66" s="179">
        <v>-101</v>
      </c>
      <c r="M66" s="179">
        <v>-89</v>
      </c>
      <c r="N66" s="179">
        <v>-94</v>
      </c>
    </row>
    <row r="67" spans="2:14">
      <c r="B67" s="181" t="s">
        <v>149</v>
      </c>
      <c r="C67" s="179">
        <v>-317</v>
      </c>
      <c r="D67" s="179">
        <v>-383</v>
      </c>
      <c r="E67" s="179">
        <v>-462</v>
      </c>
      <c r="F67" s="179">
        <v>-547</v>
      </c>
      <c r="G67" s="179">
        <v>-695</v>
      </c>
      <c r="H67" s="179">
        <v>-764</v>
      </c>
      <c r="I67" s="179">
        <v>-947</v>
      </c>
      <c r="J67" s="180">
        <v>-1218</v>
      </c>
      <c r="K67" s="180">
        <v>-1049</v>
      </c>
      <c r="L67" s="180">
        <v>-2121</v>
      </c>
      <c r="M67" s="179">
        <v>-499</v>
      </c>
      <c r="N67" s="180">
        <v>-1763</v>
      </c>
    </row>
    <row r="68" spans="2:14">
      <c r="B68" s="181" t="s">
        <v>150</v>
      </c>
      <c r="C68" s="179">
        <v>0</v>
      </c>
      <c r="D68" s="179">
        <v>0</v>
      </c>
      <c r="E68" s="179">
        <v>0</v>
      </c>
      <c r="F68" s="179">
        <v>0</v>
      </c>
      <c r="G68" s="179">
        <v>0</v>
      </c>
      <c r="H68" s="179">
        <v>0</v>
      </c>
      <c r="I68" s="179">
        <v>0</v>
      </c>
      <c r="J68" s="179">
        <v>0</v>
      </c>
      <c r="K68" s="179">
        <v>-180</v>
      </c>
      <c r="L68" s="179">
        <v>-179</v>
      </c>
      <c r="M68" s="179">
        <v>-203</v>
      </c>
      <c r="N68" s="179">
        <v>-221</v>
      </c>
    </row>
    <row r="69" spans="2:14">
      <c r="B69" s="181" t="s">
        <v>151</v>
      </c>
      <c r="C69" s="179">
        <v>0</v>
      </c>
      <c r="D69" s="179">
        <v>0</v>
      </c>
      <c r="E69" s="179">
        <v>0</v>
      </c>
      <c r="F69" s="179">
        <v>0</v>
      </c>
      <c r="G69" s="179">
        <v>0</v>
      </c>
      <c r="H69" s="179">
        <v>66</v>
      </c>
      <c r="I69" s="179">
        <v>13</v>
      </c>
      <c r="J69" s="179">
        <v>-82</v>
      </c>
      <c r="K69" s="179">
        <v>0</v>
      </c>
      <c r="L69" s="179">
        <v>-209</v>
      </c>
      <c r="M69" s="179">
        <v>0</v>
      </c>
      <c r="N69" s="179">
        <v>-140</v>
      </c>
    </row>
    <row r="70" spans="2:14">
      <c r="B70" s="182" t="s">
        <v>153</v>
      </c>
      <c r="C70" s="179">
        <v>-11</v>
      </c>
      <c r="D70" s="179">
        <v>-2</v>
      </c>
      <c r="E70" s="179">
        <v>123</v>
      </c>
      <c r="F70" s="179">
        <v>190</v>
      </c>
      <c r="G70" s="179">
        <v>147</v>
      </c>
      <c r="H70" s="179">
        <v>528</v>
      </c>
      <c r="I70" s="179">
        <v>90</v>
      </c>
      <c r="J70" s="179">
        <v>-822</v>
      </c>
      <c r="K70" s="179">
        <v>434</v>
      </c>
      <c r="L70" s="179">
        <v>-351</v>
      </c>
      <c r="M70" s="180">
        <v>2492</v>
      </c>
      <c r="N70" s="180">
        <v>-1138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D3C4-53C8-4624-888A-20D989A3E72D}">
  <dimension ref="B2:M38"/>
  <sheetViews>
    <sheetView topLeftCell="B25" workbookViewId="0">
      <selection activeCell="K3" sqref="K3"/>
    </sheetView>
  </sheetViews>
  <sheetFormatPr defaultRowHeight="14.5"/>
  <cols>
    <col min="2" max="2" width="5.7265625" bestFit="1" customWidth="1"/>
    <col min="3" max="3" width="17.81640625" bestFit="1" customWidth="1"/>
    <col min="4" max="4" width="8.26953125" bestFit="1" customWidth="1"/>
    <col min="5" max="5" width="16.54296875" bestFit="1" customWidth="1"/>
    <col min="6" max="6" width="16.54296875" customWidth="1"/>
    <col min="7" max="7" width="10.7265625" bestFit="1" customWidth="1"/>
    <col min="8" max="8" width="14.54296875" bestFit="1" customWidth="1"/>
    <col min="9" max="10" width="14.54296875" customWidth="1"/>
    <col min="11" max="11" width="11" bestFit="1" customWidth="1"/>
    <col min="12" max="12" width="14.81640625" customWidth="1"/>
    <col min="13" max="13" width="13.26953125" bestFit="1" customWidth="1"/>
  </cols>
  <sheetData>
    <row r="2" spans="2:13">
      <c r="B2" t="s">
        <v>194</v>
      </c>
      <c r="C2" t="s">
        <v>195</v>
      </c>
      <c r="D2" t="s">
        <v>196</v>
      </c>
      <c r="E2" t="s">
        <v>361</v>
      </c>
      <c r="F2" t="s">
        <v>73</v>
      </c>
      <c r="G2" t="s">
        <v>198</v>
      </c>
      <c r="H2" t="s">
        <v>362</v>
      </c>
      <c r="I2" t="s">
        <v>356</v>
      </c>
      <c r="J2" t="s">
        <v>363</v>
      </c>
      <c r="K2" t="s">
        <v>364</v>
      </c>
      <c r="L2" t="s">
        <v>5</v>
      </c>
      <c r="M2" t="s">
        <v>365</v>
      </c>
    </row>
    <row r="3" spans="2:13">
      <c r="B3">
        <v>1</v>
      </c>
      <c r="C3" t="s">
        <v>366</v>
      </c>
      <c r="D3" s="40">
        <v>1012.1</v>
      </c>
      <c r="E3" s="40">
        <v>239.93</v>
      </c>
      <c r="F3" s="40">
        <f>E3*D3</f>
        <v>242833.15300000002</v>
      </c>
      <c r="G3" s="40">
        <v>4365.53</v>
      </c>
      <c r="H3" s="40">
        <v>5033.3500000000004</v>
      </c>
      <c r="I3" s="40">
        <f>G3-H3</f>
        <v>-667.82000000000062</v>
      </c>
      <c r="J3" s="40">
        <f t="shared" ref="J3:J12" si="0">+F3+G3-H3</f>
        <v>242165.33300000001</v>
      </c>
      <c r="K3" s="40">
        <v>42401.77</v>
      </c>
      <c r="L3" s="235">
        <v>9328.3894</v>
      </c>
      <c r="M3" s="40">
        <v>4302.66</v>
      </c>
    </row>
    <row r="4" spans="2:13">
      <c r="B4">
        <v>2</v>
      </c>
      <c r="C4" t="s">
        <v>367</v>
      </c>
      <c r="D4" s="40">
        <v>4699.3999999999996</v>
      </c>
      <c r="E4" s="40">
        <v>16.649999999999999</v>
      </c>
      <c r="F4" s="40">
        <f t="shared" ref="F4:F38" si="1">E4*D4</f>
        <v>78245.00999999998</v>
      </c>
      <c r="G4" s="40">
        <v>1728.9</v>
      </c>
      <c r="H4" s="40">
        <v>2419.1999999999998</v>
      </c>
      <c r="I4" s="40">
        <f t="shared" ref="I4:I12" si="2">G4-H4</f>
        <v>-690.29999999999973</v>
      </c>
      <c r="J4" s="40">
        <f t="shared" si="0"/>
        <v>77554.709999999977</v>
      </c>
      <c r="K4" s="40">
        <v>23829.5</v>
      </c>
      <c r="L4" s="235">
        <v>5004.1949999999997</v>
      </c>
      <c r="M4" s="40">
        <v>3644.1</v>
      </c>
    </row>
    <row r="5" spans="2:13">
      <c r="B5">
        <v>3</v>
      </c>
      <c r="C5" t="s">
        <v>368</v>
      </c>
      <c r="D5" s="40">
        <v>893.35</v>
      </c>
      <c r="E5" s="40">
        <v>80.72</v>
      </c>
      <c r="F5" s="40">
        <f t="shared" si="1"/>
        <v>72111.212</v>
      </c>
      <c r="G5" s="40">
        <v>1067.6600000000001</v>
      </c>
      <c r="H5" s="40">
        <v>1928.48</v>
      </c>
      <c r="I5" s="40">
        <f t="shared" si="2"/>
        <v>-860.81999999999994</v>
      </c>
      <c r="J5" s="40">
        <f t="shared" si="0"/>
        <v>71250.392000000007</v>
      </c>
      <c r="K5" s="40">
        <v>22274.15</v>
      </c>
      <c r="L5" s="235">
        <v>3786.6055000000006</v>
      </c>
      <c r="M5" s="40">
        <v>2682.08</v>
      </c>
    </row>
    <row r="6" spans="2:13">
      <c r="B6">
        <v>4</v>
      </c>
      <c r="C6" t="s">
        <v>369</v>
      </c>
      <c r="D6" s="40">
        <v>1574.75</v>
      </c>
      <c r="E6" s="40">
        <v>33.840000000000003</v>
      </c>
      <c r="F6" s="40">
        <f t="shared" si="1"/>
        <v>53289.540000000008</v>
      </c>
      <c r="G6" s="40">
        <v>4083</v>
      </c>
      <c r="H6" s="40">
        <v>403.41</v>
      </c>
      <c r="I6" s="40">
        <f t="shared" si="2"/>
        <v>3679.59</v>
      </c>
      <c r="J6" s="40">
        <f t="shared" si="0"/>
        <v>56969.130000000005</v>
      </c>
      <c r="K6" s="40">
        <v>9260</v>
      </c>
      <c r="L6" s="235">
        <v>2129.8000000000002</v>
      </c>
      <c r="M6" s="40">
        <v>831</v>
      </c>
    </row>
    <row r="7" spans="2:13">
      <c r="B7">
        <v>5</v>
      </c>
      <c r="C7" t="s">
        <v>370</v>
      </c>
      <c r="D7" s="40">
        <v>494.15</v>
      </c>
      <c r="E7" s="40">
        <v>101.22</v>
      </c>
      <c r="F7" s="40">
        <f t="shared" si="1"/>
        <v>50017.862999999998</v>
      </c>
      <c r="G7" s="40">
        <v>2446</v>
      </c>
      <c r="H7" s="40">
        <v>1106.9000000000001</v>
      </c>
      <c r="I7" s="40">
        <f t="shared" si="2"/>
        <v>1339.1</v>
      </c>
      <c r="J7" s="40">
        <f t="shared" si="0"/>
        <v>51356.962999999996</v>
      </c>
      <c r="K7" s="40">
        <v>16433.5</v>
      </c>
      <c r="L7" s="235">
        <v>2793.6950000000002</v>
      </c>
      <c r="M7" s="40">
        <v>2187</v>
      </c>
    </row>
    <row r="8" spans="2:13">
      <c r="B8">
        <v>6</v>
      </c>
      <c r="C8" t="s">
        <v>371</v>
      </c>
      <c r="D8" s="40">
        <v>3405.65</v>
      </c>
      <c r="E8" s="40">
        <v>11.96</v>
      </c>
      <c r="F8" s="40">
        <f t="shared" si="1"/>
        <v>40731.574000000001</v>
      </c>
      <c r="G8" s="40">
        <v>1854.59</v>
      </c>
      <c r="H8" s="40">
        <v>2578.58</v>
      </c>
      <c r="I8" s="40">
        <f t="shared" si="2"/>
        <v>-723.99</v>
      </c>
      <c r="J8" s="40">
        <f t="shared" si="0"/>
        <v>40007.583999999995</v>
      </c>
      <c r="K8" s="40">
        <v>11180.52</v>
      </c>
      <c r="L8" s="235">
        <v>1453.4676000000002</v>
      </c>
      <c r="M8" s="40">
        <v>1047.3399999999999</v>
      </c>
    </row>
    <row r="9" spans="2:13">
      <c r="B9">
        <v>7</v>
      </c>
      <c r="C9" t="s">
        <v>372</v>
      </c>
      <c r="D9" s="40">
        <v>535.1</v>
      </c>
      <c r="E9" s="40">
        <v>58.59</v>
      </c>
      <c r="F9" s="40">
        <f t="shared" si="1"/>
        <v>31351.509000000002</v>
      </c>
      <c r="G9" s="40">
        <v>4501.21</v>
      </c>
      <c r="H9" s="40">
        <v>4190.01</v>
      </c>
      <c r="I9" s="40">
        <f t="shared" si="2"/>
        <v>311.19999999999982</v>
      </c>
      <c r="J9" s="40">
        <f t="shared" si="0"/>
        <v>31662.709000000003</v>
      </c>
      <c r="K9" s="40">
        <v>24191.79</v>
      </c>
      <c r="L9" s="235">
        <v>2661.0969</v>
      </c>
      <c r="M9" s="40">
        <v>1997.9</v>
      </c>
    </row>
    <row r="10" spans="2:13">
      <c r="B10">
        <v>8</v>
      </c>
      <c r="C10" t="s">
        <v>373</v>
      </c>
      <c r="D10" s="40">
        <v>215.8</v>
      </c>
      <c r="E10" s="40">
        <v>120.06</v>
      </c>
      <c r="F10" s="40">
        <f t="shared" si="1"/>
        <v>25908.948</v>
      </c>
      <c r="G10" s="40">
        <v>5859.4</v>
      </c>
      <c r="H10" s="40">
        <v>1747.5</v>
      </c>
      <c r="I10" s="40">
        <f t="shared" si="2"/>
        <v>4111.8999999999996</v>
      </c>
      <c r="J10" s="40">
        <f t="shared" si="0"/>
        <v>30020.847999999998</v>
      </c>
      <c r="K10" s="40">
        <v>9809.1</v>
      </c>
      <c r="L10" s="235">
        <v>1275.183</v>
      </c>
      <c r="M10" s="40">
        <v>512.4</v>
      </c>
    </row>
    <row r="11" spans="2:13">
      <c r="B11">
        <v>9</v>
      </c>
      <c r="C11" t="s">
        <v>374</v>
      </c>
      <c r="D11" s="40">
        <v>604.65</v>
      </c>
      <c r="E11" s="40">
        <v>40.14</v>
      </c>
      <c r="F11" s="40">
        <f t="shared" si="1"/>
        <v>24270.650999999998</v>
      </c>
      <c r="G11" s="40">
        <v>1009</v>
      </c>
      <c r="H11" s="40">
        <v>515.1</v>
      </c>
      <c r="I11" s="40">
        <f t="shared" si="2"/>
        <v>493.9</v>
      </c>
      <c r="J11" s="40">
        <f t="shared" si="0"/>
        <v>24764.550999999999</v>
      </c>
      <c r="K11" s="40">
        <v>2957.9</v>
      </c>
      <c r="L11" s="235">
        <v>591.58000000000004</v>
      </c>
      <c r="M11" s="40">
        <v>431.2</v>
      </c>
    </row>
    <row r="12" spans="2:13">
      <c r="B12">
        <v>10</v>
      </c>
      <c r="C12" t="s">
        <v>375</v>
      </c>
      <c r="D12" s="40">
        <v>830.4</v>
      </c>
      <c r="E12" s="40">
        <v>25.37</v>
      </c>
      <c r="F12" s="40">
        <f t="shared" si="1"/>
        <v>21067.248</v>
      </c>
      <c r="G12" s="40">
        <v>733.7</v>
      </c>
      <c r="H12" s="40">
        <v>640.66</v>
      </c>
      <c r="I12" s="40">
        <f t="shared" si="2"/>
        <v>93.040000000000077</v>
      </c>
      <c r="J12" s="40">
        <f t="shared" si="0"/>
        <v>21160.288</v>
      </c>
      <c r="K12" s="40">
        <v>6021.79</v>
      </c>
      <c r="L12" s="235">
        <v>782.83270000000005</v>
      </c>
      <c r="M12" s="40">
        <v>532.83000000000004</v>
      </c>
    </row>
    <row r="13" spans="2:13">
      <c r="D13" s="40"/>
      <c r="E13" s="40"/>
      <c r="F13" s="40"/>
      <c r="G13" s="40"/>
      <c r="H13" s="40"/>
      <c r="I13" s="40"/>
      <c r="J13" s="40"/>
      <c r="K13" s="40"/>
      <c r="L13" s="235"/>
      <c r="M13" s="40"/>
    </row>
    <row r="14" spans="2:13">
      <c r="D14" s="40"/>
      <c r="E14" s="40"/>
      <c r="F14" s="40"/>
      <c r="G14" s="40"/>
      <c r="H14" s="40"/>
      <c r="I14" s="40"/>
      <c r="J14" s="40"/>
      <c r="K14" s="40"/>
      <c r="L14" s="235"/>
      <c r="M14" s="40"/>
    </row>
    <row r="15" spans="2:13">
      <c r="D15" s="40"/>
      <c r="E15" s="40"/>
      <c r="F15" s="40"/>
      <c r="G15" s="40"/>
      <c r="H15" s="40"/>
      <c r="I15" s="40"/>
      <c r="J15" s="40"/>
      <c r="K15" s="40"/>
      <c r="L15" s="235"/>
      <c r="M15" s="40"/>
    </row>
    <row r="16" spans="2:13">
      <c r="D16" s="40"/>
      <c r="E16" s="40"/>
      <c r="F16" s="40"/>
      <c r="G16" s="40"/>
      <c r="H16" s="40"/>
      <c r="I16" s="40"/>
      <c r="J16" s="40"/>
      <c r="K16" s="40"/>
      <c r="L16" s="235"/>
      <c r="M16" s="40"/>
    </row>
    <row r="17" spans="2:13">
      <c r="D17" s="40"/>
      <c r="E17" s="40"/>
      <c r="F17" s="40"/>
      <c r="G17" s="40"/>
      <c r="H17" s="40"/>
      <c r="I17" s="40"/>
      <c r="J17" s="40"/>
      <c r="K17" s="40"/>
      <c r="L17" s="235"/>
      <c r="M17" s="40"/>
    </row>
    <row r="18" spans="2:13">
      <c r="D18" s="40"/>
      <c r="E18" s="40"/>
      <c r="F18" s="40"/>
      <c r="G18" s="40"/>
      <c r="H18" s="40"/>
      <c r="I18" s="40"/>
      <c r="J18" s="40"/>
      <c r="K18" s="40"/>
      <c r="L18" s="235"/>
      <c r="M18" s="40"/>
    </row>
    <row r="19" spans="2:13">
      <c r="B19">
        <v>11</v>
      </c>
      <c r="C19" t="s">
        <v>376</v>
      </c>
      <c r="D19" s="40">
        <v>2029.6</v>
      </c>
      <c r="E19" s="40">
        <v>7.74</v>
      </c>
      <c r="F19" s="40">
        <f t="shared" si="1"/>
        <v>15709.103999999999</v>
      </c>
      <c r="G19" s="40">
        <v>357.4</v>
      </c>
      <c r="H19" s="40">
        <v>58.53</v>
      </c>
      <c r="I19" s="40"/>
      <c r="J19" s="40">
        <f t="shared" ref="J19:J38" si="3">+F19+G19-H19</f>
        <v>16007.973999999998</v>
      </c>
      <c r="K19" s="40">
        <v>3011.55</v>
      </c>
      <c r="L19" s="235">
        <v>572.19450000000006</v>
      </c>
      <c r="M19" s="40">
        <v>407.35</v>
      </c>
    </row>
    <row r="20" spans="2:13">
      <c r="B20">
        <v>12</v>
      </c>
      <c r="C20" t="s">
        <v>377</v>
      </c>
      <c r="D20" s="40">
        <v>482.1</v>
      </c>
      <c r="E20" s="40">
        <v>28.22</v>
      </c>
      <c r="F20" s="40">
        <f t="shared" si="1"/>
        <v>13604.862000000001</v>
      </c>
      <c r="G20" s="40">
        <v>4239.59</v>
      </c>
      <c r="H20" s="40">
        <v>1411.52</v>
      </c>
      <c r="I20" s="40"/>
      <c r="J20" s="40">
        <f t="shared" si="3"/>
        <v>16432.932000000001</v>
      </c>
      <c r="K20" s="40">
        <v>12635.55</v>
      </c>
      <c r="L20" s="235">
        <v>2021.6879999999999</v>
      </c>
      <c r="M20" s="40">
        <v>953.11</v>
      </c>
    </row>
    <row r="21" spans="2:13">
      <c r="B21">
        <v>13</v>
      </c>
      <c r="C21" t="s">
        <v>378</v>
      </c>
      <c r="D21" s="40">
        <v>470.2</v>
      </c>
      <c r="E21" s="40">
        <v>25.46</v>
      </c>
      <c r="F21" s="40">
        <f t="shared" si="1"/>
        <v>11971.291999999999</v>
      </c>
      <c r="G21" s="40">
        <v>91.48</v>
      </c>
      <c r="H21" s="40">
        <v>47.31</v>
      </c>
      <c r="I21" s="40"/>
      <c r="J21" s="40">
        <f t="shared" si="3"/>
        <v>12015.462</v>
      </c>
      <c r="K21" s="40">
        <v>1334.82</v>
      </c>
      <c r="L21" s="235">
        <v>560.62439999999992</v>
      </c>
      <c r="M21" s="40">
        <v>378.99</v>
      </c>
    </row>
    <row r="22" spans="2:13">
      <c r="B22">
        <v>14</v>
      </c>
      <c r="C22" t="s">
        <v>379</v>
      </c>
      <c r="D22" s="40">
        <v>578.20000000000005</v>
      </c>
      <c r="E22" s="40">
        <v>18.260000000000002</v>
      </c>
      <c r="F22" s="40">
        <f t="shared" si="1"/>
        <v>10557.932000000003</v>
      </c>
      <c r="G22" s="40">
        <v>85.6</v>
      </c>
      <c r="H22" s="40">
        <v>206.1</v>
      </c>
      <c r="I22" s="40"/>
      <c r="J22" s="40">
        <f t="shared" si="3"/>
        <v>10437.432000000003</v>
      </c>
      <c r="K22" s="40">
        <v>2406</v>
      </c>
      <c r="L22" s="235">
        <v>505.26</v>
      </c>
      <c r="M22" s="40">
        <v>389</v>
      </c>
    </row>
    <row r="23" spans="2:13">
      <c r="B23">
        <v>15</v>
      </c>
      <c r="C23" t="s">
        <v>380</v>
      </c>
      <c r="D23" s="40">
        <v>508.5</v>
      </c>
      <c r="E23" s="40">
        <v>19.66</v>
      </c>
      <c r="F23" s="40">
        <f t="shared" si="1"/>
        <v>9997.11</v>
      </c>
      <c r="G23" s="40">
        <v>770.64</v>
      </c>
      <c r="H23" s="40">
        <v>69.430000000000007</v>
      </c>
      <c r="I23" s="40"/>
      <c r="J23" s="40">
        <f t="shared" si="3"/>
        <v>10698.32</v>
      </c>
      <c r="K23" s="40">
        <v>5661.91</v>
      </c>
      <c r="L23" s="235">
        <v>339.71459999999996</v>
      </c>
      <c r="M23" s="40">
        <v>219.78</v>
      </c>
    </row>
    <row r="24" spans="2:13">
      <c r="B24">
        <v>16</v>
      </c>
      <c r="C24" t="s">
        <v>381</v>
      </c>
      <c r="D24" s="40">
        <v>70</v>
      </c>
      <c r="E24" s="40">
        <v>119.33</v>
      </c>
      <c r="F24" s="40">
        <f t="shared" si="1"/>
        <v>8353.1</v>
      </c>
      <c r="G24" s="40">
        <v>5016.34</v>
      </c>
      <c r="H24" s="40">
        <v>328.99</v>
      </c>
      <c r="I24" s="40"/>
      <c r="J24" s="40">
        <f t="shared" si="3"/>
        <v>13040.45</v>
      </c>
      <c r="K24" s="40">
        <v>6559.1</v>
      </c>
      <c r="L24" s="235">
        <v>721.50100000000009</v>
      </c>
      <c r="M24" s="40">
        <v>375.96</v>
      </c>
    </row>
    <row r="25" spans="2:13">
      <c r="B25">
        <v>17</v>
      </c>
      <c r="C25" t="s">
        <v>382</v>
      </c>
      <c r="D25" s="40">
        <v>406.1</v>
      </c>
      <c r="E25" s="40">
        <v>12.25</v>
      </c>
      <c r="F25" s="40">
        <f t="shared" si="1"/>
        <v>4974.7250000000004</v>
      </c>
      <c r="G25" s="40">
        <v>7.45</v>
      </c>
      <c r="H25" s="40">
        <v>512.16</v>
      </c>
      <c r="I25" s="40"/>
      <c r="J25" s="40">
        <f t="shared" si="3"/>
        <v>4470.0150000000003</v>
      </c>
      <c r="K25" s="40">
        <v>2053.96</v>
      </c>
      <c r="L25" s="235">
        <v>575.10880000000009</v>
      </c>
      <c r="M25" s="40">
        <v>419.5</v>
      </c>
    </row>
    <row r="26" spans="2:13">
      <c r="B26">
        <v>18</v>
      </c>
      <c r="C26" t="s">
        <v>383</v>
      </c>
      <c r="D26" s="40">
        <v>265.14999999999998</v>
      </c>
      <c r="E26" s="40">
        <v>16.59</v>
      </c>
      <c r="F26" s="40">
        <f t="shared" si="1"/>
        <v>4398.8384999999998</v>
      </c>
      <c r="G26" s="40">
        <v>32.409999999999997</v>
      </c>
      <c r="H26" s="40">
        <v>38.659999999999997</v>
      </c>
      <c r="I26" s="40"/>
      <c r="J26" s="40">
        <f t="shared" si="3"/>
        <v>4392.5884999999998</v>
      </c>
      <c r="K26" s="40">
        <v>1690</v>
      </c>
      <c r="L26" s="235">
        <v>236.60000000000002</v>
      </c>
      <c r="M26" s="40">
        <v>173.55</v>
      </c>
    </row>
    <row r="27" spans="2:13">
      <c r="B27">
        <v>19</v>
      </c>
      <c r="C27" t="s">
        <v>384</v>
      </c>
      <c r="D27" s="40">
        <v>331.15</v>
      </c>
      <c r="E27" s="40">
        <v>9.2200000000000006</v>
      </c>
      <c r="F27" s="40">
        <f t="shared" si="1"/>
        <v>3053.203</v>
      </c>
      <c r="G27" s="40">
        <v>298.60000000000002</v>
      </c>
      <c r="H27" s="40">
        <v>19.21</v>
      </c>
      <c r="I27" s="40"/>
      <c r="J27" s="40">
        <f t="shared" si="3"/>
        <v>3332.5929999999998</v>
      </c>
      <c r="K27" s="40">
        <v>1648.11</v>
      </c>
      <c r="L27" s="235">
        <v>230.7354</v>
      </c>
      <c r="M27" s="40">
        <v>156.35</v>
      </c>
    </row>
    <row r="28" spans="2:13">
      <c r="B28">
        <v>20</v>
      </c>
      <c r="C28" t="s">
        <v>385</v>
      </c>
      <c r="D28" s="40">
        <v>303.64999999999998</v>
      </c>
      <c r="E28" s="40">
        <v>9.0299999999999994</v>
      </c>
      <c r="F28" s="40">
        <f t="shared" si="1"/>
        <v>2741.9594999999995</v>
      </c>
      <c r="G28" s="40">
        <v>3115.85</v>
      </c>
      <c r="H28" s="40">
        <v>187.35</v>
      </c>
      <c r="I28" s="40"/>
      <c r="J28" s="40">
        <f t="shared" si="3"/>
        <v>5670.459499999999</v>
      </c>
      <c r="K28" s="40">
        <v>3568.04</v>
      </c>
      <c r="L28" s="235">
        <v>-71.360799999999998</v>
      </c>
      <c r="M28" s="40">
        <v>-169.57</v>
      </c>
    </row>
    <row r="29" spans="2:13">
      <c r="B29">
        <v>21</v>
      </c>
      <c r="C29" t="s">
        <v>386</v>
      </c>
      <c r="D29" s="40">
        <v>287.5</v>
      </c>
      <c r="E29" s="40">
        <v>9.06</v>
      </c>
      <c r="F29" s="40">
        <f t="shared" si="1"/>
        <v>2604.75</v>
      </c>
      <c r="G29" s="40">
        <v>338.28</v>
      </c>
      <c r="H29" s="40">
        <v>83.27</v>
      </c>
      <c r="I29" s="40"/>
      <c r="J29" s="40">
        <f t="shared" si="3"/>
        <v>2859.7599999999998</v>
      </c>
      <c r="K29" s="40">
        <v>1199.94</v>
      </c>
      <c r="L29" s="235">
        <v>167.99160000000003</v>
      </c>
      <c r="M29" s="40">
        <v>122.25</v>
      </c>
    </row>
    <row r="30" spans="2:13">
      <c r="B30">
        <v>22</v>
      </c>
      <c r="C30" t="s">
        <v>387</v>
      </c>
      <c r="D30" s="40">
        <v>340.45</v>
      </c>
      <c r="E30" s="40">
        <v>7.04</v>
      </c>
      <c r="F30" s="40">
        <f t="shared" si="1"/>
        <v>2396.768</v>
      </c>
      <c r="G30" s="40">
        <v>310.23</v>
      </c>
      <c r="H30" s="40">
        <v>114.1</v>
      </c>
      <c r="I30" s="40"/>
      <c r="J30" s="40">
        <f t="shared" si="3"/>
        <v>2592.8980000000001</v>
      </c>
      <c r="K30" s="40">
        <v>1310.88</v>
      </c>
      <c r="L30" s="235">
        <v>-52.435200000000009</v>
      </c>
      <c r="M30" s="40">
        <v>-86.5</v>
      </c>
    </row>
    <row r="31" spans="2:13">
      <c r="B31">
        <v>23</v>
      </c>
      <c r="C31" t="s">
        <v>388</v>
      </c>
      <c r="D31" s="40">
        <v>160.9</v>
      </c>
      <c r="E31" s="40">
        <v>14.41</v>
      </c>
      <c r="F31" s="40">
        <f t="shared" si="1"/>
        <v>2318.569</v>
      </c>
      <c r="G31" s="40">
        <v>2171</v>
      </c>
      <c r="H31" s="40">
        <v>406</v>
      </c>
      <c r="I31" s="40"/>
      <c r="J31" s="40">
        <f t="shared" si="3"/>
        <v>4083.5689999999995</v>
      </c>
      <c r="K31" s="40">
        <v>2628</v>
      </c>
      <c r="L31" s="235">
        <v>-78.84</v>
      </c>
      <c r="M31" s="40">
        <v>-695</v>
      </c>
    </row>
    <row r="32" spans="2:13">
      <c r="B32">
        <v>24</v>
      </c>
      <c r="C32" t="s">
        <v>389</v>
      </c>
      <c r="D32" s="40">
        <v>133.94999999999999</v>
      </c>
      <c r="E32" s="40">
        <v>15.68</v>
      </c>
      <c r="F32" s="40">
        <f t="shared" si="1"/>
        <v>2100.3359999999998</v>
      </c>
      <c r="G32" s="40">
        <v>2038.27</v>
      </c>
      <c r="H32" s="40">
        <v>172.09</v>
      </c>
      <c r="I32" s="40"/>
      <c r="J32" s="40">
        <f t="shared" si="3"/>
        <v>3966.5159999999996</v>
      </c>
      <c r="K32" s="40">
        <v>2363.35</v>
      </c>
      <c r="L32" s="235">
        <v>47.266999999999996</v>
      </c>
      <c r="M32" s="40">
        <v>-3.7</v>
      </c>
    </row>
    <row r="33" spans="2:13">
      <c r="B33">
        <v>25</v>
      </c>
      <c r="C33" t="s">
        <v>390</v>
      </c>
      <c r="D33" s="40">
        <v>321.8</v>
      </c>
      <c r="E33" s="40">
        <v>5.87</v>
      </c>
      <c r="F33" s="40">
        <f t="shared" si="1"/>
        <v>1888.9660000000001</v>
      </c>
      <c r="G33" s="40">
        <v>87.98</v>
      </c>
      <c r="H33" s="40">
        <v>137.88</v>
      </c>
      <c r="I33" s="40"/>
      <c r="J33" s="40">
        <f t="shared" si="3"/>
        <v>1839.0660000000003</v>
      </c>
      <c r="K33" s="40">
        <v>2202.39</v>
      </c>
      <c r="L33" s="235">
        <v>154.16730000000001</v>
      </c>
      <c r="M33" s="40">
        <v>102.46</v>
      </c>
    </row>
    <row r="34" spans="2:13">
      <c r="B34">
        <v>26</v>
      </c>
      <c r="C34" t="s">
        <v>391</v>
      </c>
      <c r="D34" s="40">
        <v>188.05</v>
      </c>
      <c r="E34" s="40">
        <v>9.69</v>
      </c>
      <c r="F34" s="40">
        <f t="shared" si="1"/>
        <v>1822.2045000000001</v>
      </c>
      <c r="G34" s="40">
        <v>185.45</v>
      </c>
      <c r="H34" s="40">
        <v>26.57</v>
      </c>
      <c r="I34" s="40"/>
      <c r="J34" s="40">
        <f t="shared" si="3"/>
        <v>1981.0845000000002</v>
      </c>
      <c r="K34" s="40">
        <v>679.78</v>
      </c>
      <c r="L34" s="235">
        <v>115.5626</v>
      </c>
      <c r="M34" s="40">
        <v>81.86</v>
      </c>
    </row>
    <row r="35" spans="2:13">
      <c r="B35">
        <v>27</v>
      </c>
      <c r="C35" t="s">
        <v>392</v>
      </c>
      <c r="D35" s="40">
        <v>206.2</v>
      </c>
      <c r="E35" s="40">
        <v>8.0500000000000007</v>
      </c>
      <c r="F35" s="40">
        <f t="shared" si="1"/>
        <v>1659.91</v>
      </c>
      <c r="G35" s="40">
        <v>36.42</v>
      </c>
      <c r="H35" s="40">
        <v>227.91</v>
      </c>
      <c r="I35" s="40"/>
      <c r="J35" s="40">
        <f t="shared" si="3"/>
        <v>1468.42</v>
      </c>
      <c r="K35" s="40">
        <v>499.94</v>
      </c>
      <c r="L35" s="235">
        <v>149.982</v>
      </c>
      <c r="M35" s="40">
        <v>97.84</v>
      </c>
    </row>
    <row r="36" spans="2:13">
      <c r="B36">
        <v>28</v>
      </c>
      <c r="C36" t="s">
        <v>393</v>
      </c>
      <c r="D36" s="40">
        <v>27</v>
      </c>
      <c r="E36" s="40">
        <v>51.12</v>
      </c>
      <c r="F36" s="40">
        <f t="shared" si="1"/>
        <v>1380.24</v>
      </c>
      <c r="G36" s="40">
        <v>22.81</v>
      </c>
      <c r="H36" s="40">
        <v>45.97</v>
      </c>
      <c r="I36" s="40"/>
      <c r="J36" s="40">
        <f t="shared" si="3"/>
        <v>1357.08</v>
      </c>
      <c r="K36" s="40">
        <v>1422.13</v>
      </c>
      <c r="L36" s="235">
        <v>56.885200000000005</v>
      </c>
      <c r="M36" s="40">
        <v>42.75</v>
      </c>
    </row>
    <row r="37" spans="2:13">
      <c r="B37">
        <v>29</v>
      </c>
      <c r="C37" t="s">
        <v>394</v>
      </c>
      <c r="D37" s="40">
        <v>747.4</v>
      </c>
      <c r="E37" s="40">
        <v>1.65</v>
      </c>
      <c r="F37" s="40">
        <f t="shared" si="1"/>
        <v>1233.2099999999998</v>
      </c>
      <c r="G37" s="40">
        <v>0.43</v>
      </c>
      <c r="H37" s="40">
        <v>70.260000000000005</v>
      </c>
      <c r="I37" s="40"/>
      <c r="J37" s="40">
        <f t="shared" si="3"/>
        <v>1163.3799999999999</v>
      </c>
      <c r="K37" s="40">
        <v>498.12</v>
      </c>
      <c r="L37" s="235">
        <v>89.661599999999993</v>
      </c>
      <c r="M37" s="40">
        <v>64.81</v>
      </c>
    </row>
    <row r="38" spans="2:13">
      <c r="B38">
        <v>30</v>
      </c>
      <c r="C38" t="s">
        <v>395</v>
      </c>
      <c r="D38" s="40">
        <v>338.65</v>
      </c>
      <c r="E38" s="40">
        <v>3.6</v>
      </c>
      <c r="F38" s="40">
        <f t="shared" si="1"/>
        <v>1219.1399999999999</v>
      </c>
      <c r="G38" s="40">
        <v>973.16</v>
      </c>
      <c r="H38" s="40">
        <v>47.25</v>
      </c>
      <c r="I38" s="40"/>
      <c r="J38" s="40">
        <f t="shared" si="3"/>
        <v>2145.0499999999997</v>
      </c>
      <c r="K38" s="40">
        <v>1424.01</v>
      </c>
      <c r="L38" s="235">
        <v>14.2401</v>
      </c>
      <c r="M38" s="40">
        <v>-24.19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D7DA-FB18-4F55-8235-739608288310}">
  <dimension ref="A2:M76"/>
  <sheetViews>
    <sheetView showGridLines="0" topLeftCell="A16" zoomScale="85" zoomScaleNormal="85" workbookViewId="0">
      <selection activeCell="J36" sqref="J36"/>
    </sheetView>
  </sheetViews>
  <sheetFormatPr defaultRowHeight="14.5"/>
  <cols>
    <col min="1" max="1" width="1.81640625" customWidth="1"/>
    <col min="2" max="2" width="28.453125" bestFit="1" customWidth="1"/>
    <col min="3" max="13" width="13" customWidth="1"/>
  </cols>
  <sheetData>
    <row r="2" spans="1:13">
      <c r="B2" s="315" t="str">
        <f>"Historical Financial Statement - "&amp;'[6]Data Sheet'!B1</f>
        <v>Historical Financial Statement - AVENUE SUPERMARTS LTD</v>
      </c>
      <c r="C2" s="315"/>
      <c r="D2" s="315"/>
      <c r="E2" s="315"/>
      <c r="F2" s="315"/>
      <c r="G2" s="315"/>
      <c r="H2" s="315"/>
      <c r="I2" s="315"/>
      <c r="J2" s="315"/>
      <c r="K2" s="315"/>
      <c r="L2" s="315"/>
      <c r="M2" s="315"/>
    </row>
    <row r="3" spans="1:13">
      <c r="B3" s="164" t="s">
        <v>82</v>
      </c>
      <c r="C3" s="165">
        <f>'[6]Data Sheet'!B16</f>
        <v>41729</v>
      </c>
      <c r="D3" s="165">
        <f>'[6]Data Sheet'!C16</f>
        <v>42094</v>
      </c>
      <c r="E3" s="165">
        <f>'[6]Data Sheet'!D16</f>
        <v>42460</v>
      </c>
      <c r="F3" s="165">
        <f>'[6]Data Sheet'!E16</f>
        <v>42825</v>
      </c>
      <c r="G3" s="165">
        <f>'[6]Data Sheet'!F16</f>
        <v>43190</v>
      </c>
      <c r="H3" s="165">
        <f>'[6]Data Sheet'!G16</f>
        <v>43555</v>
      </c>
      <c r="I3" s="165">
        <f>'[6]Data Sheet'!H16</f>
        <v>43921</v>
      </c>
      <c r="J3" s="165">
        <f>'[6]Data Sheet'!I16</f>
        <v>44286</v>
      </c>
      <c r="K3" s="165">
        <f>'[6]Data Sheet'!J16</f>
        <v>44651</v>
      </c>
      <c r="L3" s="165">
        <f>'[6]Data Sheet'!K16</f>
        <v>45016</v>
      </c>
      <c r="M3" s="277" t="s">
        <v>83</v>
      </c>
    </row>
    <row r="4" spans="1:13">
      <c r="B4" s="166"/>
      <c r="C4" s="167"/>
      <c r="D4" s="167"/>
      <c r="E4" s="167"/>
      <c r="F4" s="167"/>
      <c r="G4" s="167"/>
      <c r="H4" s="167"/>
      <c r="I4" s="167"/>
      <c r="J4" s="167"/>
      <c r="K4" s="167"/>
      <c r="L4" s="167"/>
      <c r="M4" s="278"/>
    </row>
    <row r="5" spans="1:13">
      <c r="A5" t="s">
        <v>22</v>
      </c>
      <c r="B5" s="84" t="s">
        <v>84</v>
      </c>
      <c r="C5" s="85"/>
      <c r="D5" s="85"/>
      <c r="E5" s="85"/>
      <c r="F5" s="85"/>
      <c r="G5" s="85"/>
      <c r="H5" s="85"/>
      <c r="I5" s="85"/>
      <c r="J5" s="85"/>
      <c r="K5" s="85"/>
      <c r="L5" s="85"/>
      <c r="M5" s="85"/>
    </row>
    <row r="6" spans="1:13">
      <c r="B6" t="s">
        <v>85</v>
      </c>
      <c r="C6" s="279">
        <f>IFERROR('[6]Data Sheet'!B17,0)</f>
        <v>4686.4799999999996</v>
      </c>
      <c r="D6" s="279">
        <f>IFERROR('[6]Data Sheet'!C17,0)</f>
        <v>6439.43</v>
      </c>
      <c r="E6" s="279">
        <f>IFERROR('[6]Data Sheet'!D17,0)</f>
        <v>8583.76</v>
      </c>
      <c r="F6" s="279">
        <f>IFERROR('[6]Data Sheet'!E17,0)</f>
        <v>11897.7</v>
      </c>
      <c r="G6" s="279">
        <f>IFERROR('[6]Data Sheet'!F17,0)</f>
        <v>15033.2</v>
      </c>
      <c r="H6" s="279">
        <f>IFERROR('[6]Data Sheet'!G17,0)</f>
        <v>20004.52</v>
      </c>
      <c r="I6" s="279">
        <f>IFERROR('[6]Data Sheet'!H17,0)</f>
        <v>24870.2</v>
      </c>
      <c r="J6" s="279">
        <f>IFERROR('[6]Data Sheet'!I17,0)</f>
        <v>24143.06</v>
      </c>
      <c r="K6" s="279">
        <f>IFERROR('[6]Data Sheet'!J17,0)</f>
        <v>30976.27</v>
      </c>
      <c r="L6" s="279">
        <f>IFERROR('[6]Data Sheet'!K17,0)</f>
        <v>42839.56</v>
      </c>
      <c r="M6" s="279">
        <f>IFERROR(SUM('[6]Data Sheet'!H42:K42),0)</f>
        <v>42839.56</v>
      </c>
    </row>
    <row r="7" spans="1:13">
      <c r="B7" s="280" t="s">
        <v>41</v>
      </c>
      <c r="C7" s="281" t="s">
        <v>86</v>
      </c>
      <c r="D7" s="282">
        <f>D6/C6-1</f>
        <v>0.37404405865382984</v>
      </c>
      <c r="E7" s="282">
        <f t="shared" ref="E7:M7" si="0">E6/D6-1</f>
        <v>0.33299997049428276</v>
      </c>
      <c r="F7" s="282">
        <f t="shared" si="0"/>
        <v>0.38607090598991589</v>
      </c>
      <c r="G7" s="282">
        <f t="shared" si="0"/>
        <v>0.26353833093791246</v>
      </c>
      <c r="H7" s="282">
        <f t="shared" si="0"/>
        <v>0.33068940744485542</v>
      </c>
      <c r="I7" s="282">
        <f t="shared" si="0"/>
        <v>0.24322903023916598</v>
      </c>
      <c r="J7" s="282">
        <f t="shared" si="0"/>
        <v>-2.9237400583831175E-2</v>
      </c>
      <c r="K7" s="282">
        <f t="shared" si="0"/>
        <v>0.28302998874210639</v>
      </c>
      <c r="L7" s="282">
        <f t="shared" si="0"/>
        <v>0.38297993915987938</v>
      </c>
      <c r="M7" s="282">
        <f t="shared" si="0"/>
        <v>0</v>
      </c>
    </row>
    <row r="9" spans="1:13">
      <c r="B9" t="s">
        <v>2</v>
      </c>
      <c r="C9" s="279">
        <f>IFERROR(SUM('[6]Data Sheet'!B18,'[6]Data Sheet'!B20:B22)-1*'[6]Data Sheet'!B19,0)</f>
        <v>4240.6099999999997</v>
      </c>
      <c r="D9" s="279">
        <f>IFERROR(SUM('[6]Data Sheet'!C18,'[6]Data Sheet'!C20:C22)-1*'[6]Data Sheet'!C19,0)</f>
        <v>5835.9300000000012</v>
      </c>
      <c r="E9" s="279">
        <f>IFERROR(SUM('[6]Data Sheet'!D18,'[6]Data Sheet'!D20:D22)-1*'[6]Data Sheet'!D19,0)</f>
        <v>7773.1799999999994</v>
      </c>
      <c r="F9" s="279">
        <f>IFERROR(SUM('[6]Data Sheet'!E18,'[6]Data Sheet'!E20:E22)-1*'[6]Data Sheet'!E19,0)</f>
        <v>10706.01</v>
      </c>
      <c r="G9" s="279">
        <f>IFERROR(SUM('[6]Data Sheet'!F18,'[6]Data Sheet'!F20:F22)-1*'[6]Data Sheet'!F19,0)</f>
        <v>13413.76</v>
      </c>
      <c r="H9" s="279">
        <f>IFERROR(SUM('[6]Data Sheet'!G18,'[6]Data Sheet'!G20:G22)-1*'[6]Data Sheet'!G19,0)</f>
        <v>18009.53</v>
      </c>
      <c r="I9" s="279">
        <f>IFERROR(SUM('[6]Data Sheet'!H18,'[6]Data Sheet'!H20:H22)-1*'[6]Data Sheet'!H19,0)</f>
        <v>22394.27</v>
      </c>
      <c r="J9" s="279">
        <f>IFERROR(SUM('[6]Data Sheet'!I18,'[6]Data Sheet'!I20:I22)-1*'[6]Data Sheet'!I19,0)</f>
        <v>22012.890000000003</v>
      </c>
      <c r="K9" s="279">
        <f>IFERROR(SUM('[6]Data Sheet'!J18,'[6]Data Sheet'!J20:J22)-1*'[6]Data Sheet'!J19,0)</f>
        <v>28028.46</v>
      </c>
      <c r="L9" s="279">
        <f>IFERROR(SUM('[6]Data Sheet'!K18,'[6]Data Sheet'!K20:K22)-1*'[6]Data Sheet'!K19,0)</f>
        <v>37130.86</v>
      </c>
      <c r="M9" s="279">
        <f>IFERROR(SUM('[6]Data Sheet'!H43:K43),0)</f>
        <v>39202.53</v>
      </c>
    </row>
    <row r="10" spans="1:13">
      <c r="B10" s="280" t="s">
        <v>8650</v>
      </c>
      <c r="C10" s="282">
        <f>C9/C6</f>
        <v>0.90486036428193439</v>
      </c>
      <c r="D10" s="282">
        <f t="shared" ref="D10:M10" si="1">D9/D6</f>
        <v>0.90628052482906107</v>
      </c>
      <c r="E10" s="282">
        <f t="shared" si="1"/>
        <v>0.90556818923175852</v>
      </c>
      <c r="F10" s="282">
        <f t="shared" si="1"/>
        <v>0.89983862427191807</v>
      </c>
      <c r="G10" s="282">
        <f t="shared" si="1"/>
        <v>0.89227576297794209</v>
      </c>
      <c r="H10" s="282">
        <f t="shared" si="1"/>
        <v>0.9002730382933456</v>
      </c>
      <c r="I10" s="282">
        <f t="shared" si="1"/>
        <v>0.90044591519167516</v>
      </c>
      <c r="J10" s="282">
        <f t="shared" si="1"/>
        <v>0.91176884785938495</v>
      </c>
      <c r="K10" s="282">
        <f t="shared" si="1"/>
        <v>0.90483650872103061</v>
      </c>
      <c r="L10" s="282">
        <f t="shared" si="1"/>
        <v>0.86674232881943702</v>
      </c>
      <c r="M10" s="282">
        <f t="shared" si="1"/>
        <v>0.91510113549252137</v>
      </c>
    </row>
    <row r="12" spans="1:13">
      <c r="B12" s="283" t="s">
        <v>3</v>
      </c>
      <c r="C12" s="284">
        <f>C6-C9</f>
        <v>445.86999999999989</v>
      </c>
      <c r="D12" s="284">
        <f t="shared" ref="D12:M12" si="2">D6-D9</f>
        <v>603.49999999999909</v>
      </c>
      <c r="E12" s="284">
        <f t="shared" si="2"/>
        <v>810.58000000000084</v>
      </c>
      <c r="F12" s="284">
        <f t="shared" si="2"/>
        <v>1191.6900000000005</v>
      </c>
      <c r="G12" s="284">
        <f t="shared" si="2"/>
        <v>1619.4400000000005</v>
      </c>
      <c r="H12" s="284">
        <f t="shared" si="2"/>
        <v>1994.9900000000016</v>
      </c>
      <c r="I12" s="284">
        <f t="shared" si="2"/>
        <v>2475.9300000000003</v>
      </c>
      <c r="J12" s="284">
        <f t="shared" si="2"/>
        <v>2130.1699999999983</v>
      </c>
      <c r="K12" s="284">
        <f t="shared" si="2"/>
        <v>2947.8100000000013</v>
      </c>
      <c r="L12" s="284">
        <f t="shared" si="2"/>
        <v>5708.6999999999971</v>
      </c>
      <c r="M12" s="284">
        <f t="shared" si="2"/>
        <v>3637.0299999999988</v>
      </c>
    </row>
    <row r="13" spans="1:13">
      <c r="B13" s="280" t="s">
        <v>8651</v>
      </c>
      <c r="C13" s="282">
        <f>C12/C6</f>
        <v>9.5139635718065566E-2</v>
      </c>
      <c r="D13" s="282">
        <f t="shared" ref="D13:M13" si="3">D12/D6</f>
        <v>9.3719475170938898E-2</v>
      </c>
      <c r="E13" s="282">
        <f t="shared" si="3"/>
        <v>9.4431810768241517E-2</v>
      </c>
      <c r="F13" s="282">
        <f t="shared" si="3"/>
        <v>0.10016137572808194</v>
      </c>
      <c r="G13" s="282">
        <f t="shared" si="3"/>
        <v>0.10772423702205787</v>
      </c>
      <c r="H13" s="282">
        <f t="shared" si="3"/>
        <v>9.9726961706654377E-2</v>
      </c>
      <c r="I13" s="282">
        <f t="shared" si="3"/>
        <v>9.9554084808324825E-2</v>
      </c>
      <c r="J13" s="282">
        <f t="shared" si="3"/>
        <v>8.8231152140615068E-2</v>
      </c>
      <c r="K13" s="282">
        <f t="shared" si="3"/>
        <v>9.5163491278969392E-2</v>
      </c>
      <c r="L13" s="282">
        <f t="shared" si="3"/>
        <v>0.13325767118056295</v>
      </c>
      <c r="M13" s="282">
        <f t="shared" si="3"/>
        <v>8.4898864507478577E-2</v>
      </c>
    </row>
    <row r="15" spans="1:13">
      <c r="B15" t="s">
        <v>88</v>
      </c>
      <c r="C15" s="90">
        <f>IFERROR(SUM('[6]Data Sheet'!B23:B24),0)</f>
        <v>104.59000000000003</v>
      </c>
      <c r="D15" s="90">
        <f>IFERROR(SUM('[6]Data Sheet'!C23:C24),0)</f>
        <v>147.23999999999995</v>
      </c>
      <c r="E15" s="90">
        <f>IFERROR(SUM('[6]Data Sheet'!D23:D24),0)</f>
        <v>146.12</v>
      </c>
      <c r="F15" s="90">
        <f>IFERROR(SUM('[6]Data Sheet'!E23:E24),0)</f>
        <v>222.51</v>
      </c>
      <c r="G15" s="90">
        <f>IFERROR(SUM('[6]Data Sheet'!F23:F24),0)</f>
        <v>266.58000000000004</v>
      </c>
      <c r="H15" s="90">
        <f>IFERROR(SUM('[6]Data Sheet'!G23:G24),0)</f>
        <v>361.68</v>
      </c>
      <c r="I15" s="90">
        <f>IFERROR(SUM('[6]Data Sheet'!H23:H24),0)</f>
        <v>347.62</v>
      </c>
      <c r="J15" s="90">
        <f>IFERROR(SUM('[6]Data Sheet'!I23:I24),0)</f>
        <v>385.34</v>
      </c>
      <c r="K15" s="90">
        <f>IFERROR(SUM('[6]Data Sheet'!J23:J24),0)</f>
        <v>445.46000000000004</v>
      </c>
      <c r="L15" s="90">
        <f>IFERROR(SUM('[6]Data Sheet'!K23:K24),0)</f>
        <v>2071.67</v>
      </c>
      <c r="M15" s="90"/>
    </row>
    <row r="16" spans="1:13">
      <c r="B16" s="280" t="s">
        <v>8652</v>
      </c>
      <c r="C16" s="282">
        <f>C15/C6</f>
        <v>2.2317389597309716E-2</v>
      </c>
      <c r="D16" s="282">
        <f t="shared" ref="D16:M16" si="4">D15/D6</f>
        <v>2.2865377836237051E-2</v>
      </c>
      <c r="E16" s="282">
        <f t="shared" si="4"/>
        <v>1.7022843136341184E-2</v>
      </c>
      <c r="F16" s="282">
        <f t="shared" si="4"/>
        <v>1.870193398724123E-2</v>
      </c>
      <c r="G16" s="282">
        <f t="shared" si="4"/>
        <v>1.7732751509991221E-2</v>
      </c>
      <c r="H16" s="282">
        <f t="shared" si="4"/>
        <v>1.8079913939449684E-2</v>
      </c>
      <c r="I16" s="282">
        <f t="shared" si="4"/>
        <v>1.3977370507675852E-2</v>
      </c>
      <c r="J16" s="282">
        <f t="shared" si="4"/>
        <v>1.5960694294757993E-2</v>
      </c>
      <c r="K16" s="282">
        <f t="shared" si="4"/>
        <v>1.438068560223681E-2</v>
      </c>
      <c r="L16" s="282">
        <f t="shared" si="4"/>
        <v>4.8358806673084412E-2</v>
      </c>
      <c r="M16" s="282">
        <f t="shared" si="4"/>
        <v>0</v>
      </c>
    </row>
    <row r="18" spans="2:13">
      <c r="B18" s="283" t="s">
        <v>5</v>
      </c>
      <c r="C18" s="284">
        <f t="shared" ref="C18:L18" si="5">C12-C15</f>
        <v>341.27999999999986</v>
      </c>
      <c r="D18" s="284">
        <f t="shared" si="5"/>
        <v>456.25999999999914</v>
      </c>
      <c r="E18" s="284">
        <f t="shared" si="5"/>
        <v>664.46000000000083</v>
      </c>
      <c r="F18" s="284">
        <f t="shared" si="5"/>
        <v>969.18000000000052</v>
      </c>
      <c r="G18" s="284">
        <f t="shared" si="5"/>
        <v>1352.8600000000006</v>
      </c>
      <c r="H18" s="284">
        <f t="shared" si="5"/>
        <v>1633.3100000000015</v>
      </c>
      <c r="I18" s="284">
        <f t="shared" si="5"/>
        <v>2128.3100000000004</v>
      </c>
      <c r="J18" s="284">
        <f t="shared" si="5"/>
        <v>1744.8299999999983</v>
      </c>
      <c r="K18" s="284">
        <f t="shared" si="5"/>
        <v>2502.3500000000013</v>
      </c>
      <c r="L18" s="284">
        <f t="shared" si="5"/>
        <v>3637.029999999997</v>
      </c>
      <c r="M18" s="284">
        <f>IFERROR(SUM('[6]Data Sheet'!H51:K51),0)</f>
        <v>3766.5400000000004</v>
      </c>
    </row>
    <row r="19" spans="2:13">
      <c r="B19" s="280" t="s">
        <v>8653</v>
      </c>
      <c r="C19" s="282">
        <f>C18/C6</f>
        <v>7.2822246120755857E-2</v>
      </c>
      <c r="D19" s="282">
        <f t="shared" ref="D19:M19" si="6">D18/D6</f>
        <v>7.0854097334701854E-2</v>
      </c>
      <c r="E19" s="282">
        <f t="shared" si="6"/>
        <v>7.7408967631900333E-2</v>
      </c>
      <c r="F19" s="282">
        <f t="shared" si="6"/>
        <v>8.1459441740840702E-2</v>
      </c>
      <c r="G19" s="282">
        <f t="shared" si="6"/>
        <v>8.9991485512066663E-2</v>
      </c>
      <c r="H19" s="282">
        <f t="shared" si="6"/>
        <v>8.1647047767204689E-2</v>
      </c>
      <c r="I19" s="282">
        <f t="shared" si="6"/>
        <v>8.5576714300648976E-2</v>
      </c>
      <c r="J19" s="282">
        <f t="shared" si="6"/>
        <v>7.2270457845857075E-2</v>
      </c>
      <c r="K19" s="282">
        <f t="shared" si="6"/>
        <v>8.0782805676732586E-2</v>
      </c>
      <c r="L19" s="282">
        <f t="shared" si="6"/>
        <v>8.4898864507478536E-2</v>
      </c>
      <c r="M19" s="282">
        <f t="shared" si="6"/>
        <v>8.7922004801169781E-2</v>
      </c>
    </row>
    <row r="21" spans="2:13">
      <c r="B21" t="s">
        <v>7</v>
      </c>
      <c r="C21" s="90">
        <f>IFERROR('[6]Data Sheet'!B27,0)</f>
        <v>55.68</v>
      </c>
      <c r="D21" s="90">
        <f>IFERROR('[6]Data Sheet'!C27,0)</f>
        <v>72.36</v>
      </c>
      <c r="E21" s="90">
        <f>IFERROR('[6]Data Sheet'!D27,0)</f>
        <v>91.34</v>
      </c>
      <c r="F21" s="90">
        <f>IFERROR('[6]Data Sheet'!E27,0)</f>
        <v>121.98</v>
      </c>
      <c r="G21" s="90">
        <f>IFERROR('[6]Data Sheet'!F27,0)</f>
        <v>59.54</v>
      </c>
      <c r="H21" s="90">
        <f>IFERROR('[6]Data Sheet'!G27,0)</f>
        <v>47.21</v>
      </c>
      <c r="I21" s="90">
        <f>IFERROR('[6]Data Sheet'!H27,0)</f>
        <v>69.12</v>
      </c>
      <c r="J21" s="90">
        <f>IFERROR('[6]Data Sheet'!I27,0)</f>
        <v>41.65</v>
      </c>
      <c r="K21" s="90">
        <f>IFERROR('[6]Data Sheet'!J27,0)</f>
        <v>53.79</v>
      </c>
      <c r="L21" s="90">
        <f>IFERROR('[6]Data Sheet'!K27,0)</f>
        <v>67.41</v>
      </c>
      <c r="M21" s="90">
        <f>IFERROR(SUM('[6]Data Sheet'!H46:K46),0)</f>
        <v>67.41</v>
      </c>
    </row>
    <row r="22" spans="2:13">
      <c r="B22" s="280" t="s">
        <v>91</v>
      </c>
      <c r="C22" s="282">
        <f>C21/C6</f>
        <v>1.1880985302401803E-2</v>
      </c>
      <c r="D22" s="282">
        <f t="shared" ref="D22:M22" si="7">D21/D6</f>
        <v>1.1237019425632393E-2</v>
      </c>
      <c r="E22" s="282">
        <f t="shared" si="7"/>
        <v>1.0641024446163452E-2</v>
      </c>
      <c r="F22" s="282">
        <f t="shared" si="7"/>
        <v>1.0252401724703094E-2</v>
      </c>
      <c r="G22" s="282">
        <f t="shared" si="7"/>
        <v>3.9605672777585609E-3</v>
      </c>
      <c r="H22" s="282">
        <f t="shared" si="7"/>
        <v>2.3599666475376565E-3</v>
      </c>
      <c r="I22" s="282">
        <f t="shared" si="7"/>
        <v>2.7792297609186899E-3</v>
      </c>
      <c r="J22" s="282">
        <f t="shared" si="7"/>
        <v>1.7251334337900829E-3</v>
      </c>
      <c r="K22" s="282">
        <f t="shared" si="7"/>
        <v>1.7364905458274996E-3</v>
      </c>
      <c r="L22" s="282">
        <f t="shared" si="7"/>
        <v>1.5735455732972048E-3</v>
      </c>
      <c r="M22" s="282">
        <f t="shared" si="7"/>
        <v>1.5735455732972048E-3</v>
      </c>
    </row>
    <row r="24" spans="2:13">
      <c r="B24" t="s">
        <v>92</v>
      </c>
      <c r="C24" s="90">
        <f>IFERROR('[6]Data Sheet'!B26,0)</f>
        <v>57.01</v>
      </c>
      <c r="D24" s="90">
        <f>IFERROR('[6]Data Sheet'!C26,0)</f>
        <v>81.540000000000006</v>
      </c>
      <c r="E24" s="90">
        <f>IFERROR('[6]Data Sheet'!D26,0)</f>
        <v>98.43</v>
      </c>
      <c r="F24" s="90">
        <f>IFERROR('[6]Data Sheet'!E26,0)</f>
        <v>127.82</v>
      </c>
      <c r="G24" s="90">
        <f>IFERROR('[6]Data Sheet'!F26,0)</f>
        <v>159</v>
      </c>
      <c r="H24" s="90">
        <f>IFERROR('[6]Data Sheet'!G26,0)</f>
        <v>212.49</v>
      </c>
      <c r="I24" s="90">
        <f>IFERROR('[6]Data Sheet'!H26,0)</f>
        <v>374.41</v>
      </c>
      <c r="J24" s="90">
        <f>IFERROR('[6]Data Sheet'!I26,0)</f>
        <v>414.16</v>
      </c>
      <c r="K24" s="90">
        <f>IFERROR('[6]Data Sheet'!J26,0)</f>
        <v>498.08</v>
      </c>
      <c r="L24" s="90">
        <f>IFERROR('[6]Data Sheet'!K26,0)</f>
        <v>638.87</v>
      </c>
      <c r="M24" s="90">
        <f>IFERROR(SUM('[6]Data Sheet'!H45:K45),0)</f>
        <v>638.87000000000012</v>
      </c>
    </row>
    <row r="25" spans="2:13">
      <c r="B25" s="280" t="s">
        <v>8654</v>
      </c>
      <c r="C25" s="282">
        <f>C24/C6</f>
        <v>1.2164780389546099E-2</v>
      </c>
      <c r="D25" s="282">
        <f t="shared" ref="D25:M25" si="8">D24/D6</f>
        <v>1.26626114423171E-2</v>
      </c>
      <c r="E25" s="282">
        <f t="shared" si="8"/>
        <v>1.1467002805297445E-2</v>
      </c>
      <c r="F25" s="282">
        <f t="shared" si="8"/>
        <v>1.0743252897618866E-2</v>
      </c>
      <c r="G25" s="282">
        <f t="shared" si="8"/>
        <v>1.0576590479738178E-2</v>
      </c>
      <c r="H25" s="282">
        <f t="shared" si="8"/>
        <v>1.062209940553435E-2</v>
      </c>
      <c r="I25" s="282">
        <f t="shared" si="8"/>
        <v>1.5054563292615258E-2</v>
      </c>
      <c r="J25" s="282">
        <f t="shared" si="8"/>
        <v>1.7154412075354161E-2</v>
      </c>
      <c r="K25" s="282">
        <f t="shared" si="8"/>
        <v>1.6079405299605148E-2</v>
      </c>
      <c r="L25" s="282">
        <f t="shared" si="8"/>
        <v>1.4913085008342757E-2</v>
      </c>
      <c r="M25" s="282">
        <f t="shared" si="8"/>
        <v>1.491308500834276E-2</v>
      </c>
    </row>
    <row r="27" spans="2:13">
      <c r="B27" s="283" t="s">
        <v>8655</v>
      </c>
      <c r="C27" s="284">
        <f>IFERROR(C18-SUM(C24,C21),0)</f>
        <v>228.58999999999986</v>
      </c>
      <c r="D27" s="284">
        <f t="shared" ref="D27:M27" si="9">IFERROR(D18-SUM(D24,D21),0)</f>
        <v>302.3599999999991</v>
      </c>
      <c r="E27" s="284">
        <f t="shared" si="9"/>
        <v>474.69000000000085</v>
      </c>
      <c r="F27" s="284">
        <f t="shared" si="9"/>
        <v>719.38000000000056</v>
      </c>
      <c r="G27" s="284">
        <f t="shared" si="9"/>
        <v>1134.3200000000006</v>
      </c>
      <c r="H27" s="284">
        <f t="shared" si="9"/>
        <v>1373.6100000000015</v>
      </c>
      <c r="I27" s="285">
        <f t="shared" si="9"/>
        <v>1684.7800000000004</v>
      </c>
      <c r="J27" s="285">
        <f t="shared" si="9"/>
        <v>1289.0199999999984</v>
      </c>
      <c r="K27" s="285">
        <f t="shared" si="9"/>
        <v>1950.4800000000014</v>
      </c>
      <c r="L27" s="285">
        <f t="shared" si="9"/>
        <v>2930.7499999999973</v>
      </c>
      <c r="M27" s="285">
        <f t="shared" si="9"/>
        <v>3060.26</v>
      </c>
    </row>
    <row r="28" spans="2:13">
      <c r="B28" s="280" t="s">
        <v>93</v>
      </c>
      <c r="C28" s="282">
        <f>C27/C6</f>
        <v>4.8776480428807951E-2</v>
      </c>
      <c r="D28" s="282">
        <f t="shared" ref="D28:M28" si="10">D27/D6</f>
        <v>4.6954466466752352E-2</v>
      </c>
      <c r="E28" s="282">
        <f t="shared" si="10"/>
        <v>5.5300940380439437E-2</v>
      </c>
      <c r="F28" s="282">
        <f t="shared" si="10"/>
        <v>6.0463787118518748E-2</v>
      </c>
      <c r="G28" s="282">
        <f t="shared" si="10"/>
        <v>7.5454327754569922E-2</v>
      </c>
      <c r="H28" s="282">
        <f t="shared" si="10"/>
        <v>6.8664981714132683E-2</v>
      </c>
      <c r="I28" s="282">
        <f t="shared" si="10"/>
        <v>6.7742921247115034E-2</v>
      </c>
      <c r="J28" s="282">
        <f t="shared" si="10"/>
        <v>5.3390912336712844E-2</v>
      </c>
      <c r="K28" s="282">
        <f t="shared" si="10"/>
        <v>6.2966909831299933E-2</v>
      </c>
      <c r="L28" s="282">
        <f t="shared" si="10"/>
        <v>6.8412233925838575E-2</v>
      </c>
      <c r="M28" s="282">
        <f t="shared" si="10"/>
        <v>7.1435374219529807E-2</v>
      </c>
    </row>
    <row r="30" spans="2:13">
      <c r="B30" t="s">
        <v>94</v>
      </c>
      <c r="C30" s="279">
        <f>IFERROR('[6]Data Sheet'!B29,0)</f>
        <v>83.48</v>
      </c>
      <c r="D30" s="279">
        <f>IFERROR('[6]Data Sheet'!C29,0)</f>
        <v>110.92</v>
      </c>
      <c r="E30" s="279">
        <f>IFERROR('[6]Data Sheet'!D29,0)</f>
        <v>171.47</v>
      </c>
      <c r="F30" s="279">
        <f>IFERROR('[6]Data Sheet'!E29,0)</f>
        <v>268.27999999999997</v>
      </c>
      <c r="G30" s="279">
        <f>IFERROR('[6]Data Sheet'!F29,0)</f>
        <v>415.79</v>
      </c>
      <c r="H30" s="279">
        <f>IFERROR('[6]Data Sheet'!G29,0)</f>
        <v>519.48</v>
      </c>
      <c r="I30" s="279">
        <f>IFERROR('[6]Data Sheet'!H29,0)</f>
        <v>443.79</v>
      </c>
      <c r="J30" s="279">
        <f>IFERROR('[6]Data Sheet'!I29,0)</f>
        <v>384.02</v>
      </c>
      <c r="K30" s="279">
        <f>IFERROR('[6]Data Sheet'!J29,0)</f>
        <v>571.72</v>
      </c>
      <c r="L30" s="279">
        <f>IFERROR('[6]Data Sheet'!K29,0)</f>
        <v>681.75</v>
      </c>
      <c r="M30" s="279">
        <f>IFERROR(SUM('[6]Data Sheet'!H48:K48),0)</f>
        <v>681.75</v>
      </c>
    </row>
    <row r="31" spans="2:13">
      <c r="B31" s="280" t="s">
        <v>95</v>
      </c>
      <c r="C31" s="282">
        <f>C30/C27</f>
        <v>0.36519532787961001</v>
      </c>
      <c r="D31" s="282">
        <f t="shared" ref="D31:M31" si="11">D30/D27</f>
        <v>0.36684746659611167</v>
      </c>
      <c r="E31" s="282">
        <f t="shared" si="11"/>
        <v>0.36122522067033158</v>
      </c>
      <c r="F31" s="282">
        <f t="shared" si="11"/>
        <v>0.37293224721287743</v>
      </c>
      <c r="G31" s="282">
        <f t="shared" si="11"/>
        <v>0.36655441145355788</v>
      </c>
      <c r="H31" s="282">
        <f t="shared" si="11"/>
        <v>0.37818594797649946</v>
      </c>
      <c r="I31" s="282">
        <f t="shared" si="11"/>
        <v>0.26341124657225268</v>
      </c>
      <c r="J31" s="282">
        <f t="shared" si="11"/>
        <v>0.29791624645079245</v>
      </c>
      <c r="K31" s="282">
        <f t="shared" si="11"/>
        <v>0.29311759156720379</v>
      </c>
      <c r="L31" s="282">
        <f t="shared" si="11"/>
        <v>0.232619636611789</v>
      </c>
      <c r="M31" s="282">
        <f t="shared" si="11"/>
        <v>0.22277518903622567</v>
      </c>
    </row>
    <row r="33" spans="1:13">
      <c r="B33" s="283" t="s">
        <v>96</v>
      </c>
      <c r="C33" s="285">
        <f>IFERROR(C27-C30,0)</f>
        <v>145.10999999999984</v>
      </c>
      <c r="D33" s="285">
        <f t="shared" ref="D33:M33" si="12">IFERROR(D27-D30,0)</f>
        <v>191.43999999999909</v>
      </c>
      <c r="E33" s="285">
        <f t="shared" si="12"/>
        <v>303.22000000000082</v>
      </c>
      <c r="F33" s="285">
        <f t="shared" si="12"/>
        <v>451.10000000000059</v>
      </c>
      <c r="G33" s="285">
        <f t="shared" si="12"/>
        <v>718.53000000000065</v>
      </c>
      <c r="H33" s="285">
        <f t="shared" si="12"/>
        <v>854.13000000000147</v>
      </c>
      <c r="I33" s="285">
        <f t="shared" si="12"/>
        <v>1240.9900000000005</v>
      </c>
      <c r="J33" s="285">
        <f t="shared" si="12"/>
        <v>904.99999999999841</v>
      </c>
      <c r="K33" s="285">
        <f t="shared" si="12"/>
        <v>1378.7600000000014</v>
      </c>
      <c r="L33" s="285">
        <f t="shared" si="12"/>
        <v>2248.9999999999973</v>
      </c>
      <c r="M33" s="285">
        <f t="shared" si="12"/>
        <v>2378.5100000000002</v>
      </c>
    </row>
    <row r="34" spans="1:13">
      <c r="B34" s="280" t="s">
        <v>8656</v>
      </c>
      <c r="C34" s="282">
        <f>C33/C6</f>
        <v>3.0963537665796046E-2</v>
      </c>
      <c r="D34" s="282">
        <f t="shared" ref="D34:M34" si="13">D33/D6</f>
        <v>2.9729339398052168E-2</v>
      </c>
      <c r="E34" s="282">
        <f t="shared" si="13"/>
        <v>3.5324845988238353E-2</v>
      </c>
      <c r="F34" s="282">
        <f t="shared" si="13"/>
        <v>3.7914891113408518E-2</v>
      </c>
      <c r="G34" s="282">
        <f t="shared" si="13"/>
        <v>4.7796211052869693E-2</v>
      </c>
      <c r="H34" s="282">
        <f t="shared" si="13"/>
        <v>4.2696850511784408E-2</v>
      </c>
      <c r="I34" s="282">
        <f t="shared" si="13"/>
        <v>4.9898673914966524E-2</v>
      </c>
      <c r="J34" s="282">
        <f t="shared" si="13"/>
        <v>3.7484892138776045E-2</v>
      </c>
      <c r="K34" s="282">
        <f t="shared" si="13"/>
        <v>4.4510200873120014E-2</v>
      </c>
      <c r="L34" s="282">
        <f t="shared" si="13"/>
        <v>5.2498204930209305E-2</v>
      </c>
      <c r="M34" s="282">
        <f t="shared" si="13"/>
        <v>5.5521345223900537E-2</v>
      </c>
    </row>
    <row r="36" spans="1:13">
      <c r="B36" t="s">
        <v>97</v>
      </c>
      <c r="C36">
        <f>IFERROR('[6]Data Sheet'!B93,0)</f>
        <v>54.68</v>
      </c>
      <c r="D36">
        <f>IFERROR('[6]Data Sheet'!C93,0)</f>
        <v>56.15</v>
      </c>
      <c r="E36">
        <f>IFERROR('[6]Data Sheet'!D93,0)</f>
        <v>56.15</v>
      </c>
      <c r="F36">
        <f>IFERROR('[6]Data Sheet'!E93,0)</f>
        <v>62.41</v>
      </c>
      <c r="G36">
        <f>IFERROR('[6]Data Sheet'!F93,0)</f>
        <v>62.41</v>
      </c>
      <c r="H36">
        <f>IFERROR('[6]Data Sheet'!G93,0)</f>
        <v>62.41</v>
      </c>
      <c r="I36">
        <f>IFERROR('[6]Data Sheet'!H93,0)</f>
        <v>64.78</v>
      </c>
      <c r="J36">
        <f>IFERROR('[6]Data Sheet'!I93,0)</f>
        <v>64.78</v>
      </c>
      <c r="K36">
        <f>IFERROR('[6]Data Sheet'!J93,0)</f>
        <v>64.78</v>
      </c>
      <c r="L36">
        <f>IFERROR('[6]Data Sheet'!K93,0)</f>
        <v>64.83</v>
      </c>
      <c r="M36">
        <f>L36</f>
        <v>64.83</v>
      </c>
    </row>
    <row r="37" spans="1:13">
      <c r="C37" s="90"/>
      <c r="D37" s="90"/>
      <c r="E37" s="90"/>
      <c r="F37" s="90"/>
      <c r="G37" s="90"/>
      <c r="H37" s="90"/>
      <c r="I37" s="90"/>
      <c r="J37" s="90"/>
      <c r="K37" s="90"/>
      <c r="L37" s="90"/>
      <c r="M37" s="90"/>
    </row>
    <row r="38" spans="1:13">
      <c r="B38" t="s">
        <v>8657</v>
      </c>
      <c r="C38" s="90">
        <f>IFERROR(C33/C36,0)</f>
        <v>2.6538039502560324</v>
      </c>
      <c r="D38" s="90">
        <f t="shared" ref="D38:M38" si="14">IFERROR(D33/D36,0)</f>
        <v>3.4094390026713999</v>
      </c>
      <c r="E38" s="90">
        <f t="shared" si="14"/>
        <v>5.4001780943900419</v>
      </c>
      <c r="F38" s="90">
        <f t="shared" si="14"/>
        <v>7.2280083319980868</v>
      </c>
      <c r="G38" s="90">
        <f t="shared" si="14"/>
        <v>11.513058804678748</v>
      </c>
      <c r="H38" s="90">
        <f t="shared" si="14"/>
        <v>13.685787534049055</v>
      </c>
      <c r="I38" s="90">
        <f t="shared" si="14"/>
        <v>19.156992899042923</v>
      </c>
      <c r="J38" s="90">
        <f t="shared" si="14"/>
        <v>13.970361222599543</v>
      </c>
      <c r="K38" s="90">
        <f t="shared" si="14"/>
        <v>21.283729546156241</v>
      </c>
      <c r="L38" s="90">
        <f t="shared" si="14"/>
        <v>34.690729600493555</v>
      </c>
      <c r="M38" s="90">
        <f t="shared" si="14"/>
        <v>36.688415856856395</v>
      </c>
    </row>
    <row r="39" spans="1:13">
      <c r="B39" s="280" t="s">
        <v>8658</v>
      </c>
      <c r="C39" s="282"/>
      <c r="D39" s="282">
        <f>IFERROR(D38/C38-1,0)</f>
        <v>0.28473657684565046</v>
      </c>
      <c r="E39" s="282">
        <f t="shared" ref="E39:M39" si="15">IFERROR(E38/D38-1,0)</f>
        <v>0.58389051399917613</v>
      </c>
      <c r="F39" s="282">
        <f t="shared" si="15"/>
        <v>0.33847591795294307</v>
      </c>
      <c r="G39" s="282">
        <f t="shared" si="15"/>
        <v>0.5928397251163815</v>
      </c>
      <c r="H39" s="282">
        <f t="shared" si="15"/>
        <v>0.18871863387750087</v>
      </c>
      <c r="I39" s="282">
        <f t="shared" si="15"/>
        <v>0.39977278263176164</v>
      </c>
      <c r="J39" s="282">
        <f t="shared" si="15"/>
        <v>-0.27074351928702245</v>
      </c>
      <c r="K39" s="282">
        <f t="shared" si="15"/>
        <v>0.52349171270718653</v>
      </c>
      <c r="L39" s="282">
        <f t="shared" si="15"/>
        <v>0.6299177982534816</v>
      </c>
      <c r="M39" s="282">
        <f t="shared" si="15"/>
        <v>5.7585593597155649E-2</v>
      </c>
    </row>
    <row r="41" spans="1:13">
      <c r="B41" t="s">
        <v>8659</v>
      </c>
      <c r="C41" s="286">
        <f>IFERROR('[6]Data Sheet'!B31/[6]HistoricalFS!C36,0)</f>
        <v>0</v>
      </c>
      <c r="D41" s="286">
        <f>IFERROR('[6]Data Sheet'!C31/[6]HistoricalFS!D36,0)</f>
        <v>0</v>
      </c>
      <c r="E41" s="279">
        <f>IFERROR('[6]Data Sheet'!D31/[6]HistoricalFS!E36,0)</f>
        <v>0</v>
      </c>
      <c r="F41" s="279">
        <f>IFERROR('[6]Data Sheet'!E31/[6]HistoricalFS!F36,0)</f>
        <v>0</v>
      </c>
      <c r="G41" s="279">
        <f>IFERROR('[6]Data Sheet'!F31/[6]HistoricalFS!G36,0)</f>
        <v>0</v>
      </c>
      <c r="H41" s="279">
        <f>IFERROR('[6]Data Sheet'!G31/[6]HistoricalFS!H36,0)</f>
        <v>0</v>
      </c>
      <c r="I41" s="279">
        <f>IFERROR('[6]Data Sheet'!H31/[6]HistoricalFS!I36,0)</f>
        <v>0</v>
      </c>
      <c r="J41" s="279">
        <f>IFERROR('[6]Data Sheet'!I31/[6]HistoricalFS!J36,0)</f>
        <v>0</v>
      </c>
      <c r="K41" s="279">
        <f>IFERROR('[6]Data Sheet'!J31/[6]HistoricalFS!K36,0)</f>
        <v>0</v>
      </c>
      <c r="L41" s="279">
        <f>IFERROR('[6]Data Sheet'!K31/[6]HistoricalFS!L36,0)</f>
        <v>0</v>
      </c>
      <c r="M41" s="279">
        <f>IFERROR('[6]Data Sheet'!L31/[6]HistoricalFS!M36,0)</f>
        <v>0</v>
      </c>
    </row>
    <row r="42" spans="1:13">
      <c r="B42" s="280" t="s">
        <v>8660</v>
      </c>
      <c r="C42" s="282">
        <f>IFERROR(C41/C38,0)</f>
        <v>0</v>
      </c>
      <c r="D42" s="282">
        <f t="shared" ref="D42:M42" si="16">IFERROR(D41/D38,0)</f>
        <v>0</v>
      </c>
      <c r="E42" s="282">
        <f t="shared" si="16"/>
        <v>0</v>
      </c>
      <c r="F42" s="282">
        <f t="shared" si="16"/>
        <v>0</v>
      </c>
      <c r="G42" s="282">
        <f t="shared" si="16"/>
        <v>0</v>
      </c>
      <c r="H42" s="282">
        <f t="shared" si="16"/>
        <v>0</v>
      </c>
      <c r="I42" s="282">
        <f t="shared" si="16"/>
        <v>0</v>
      </c>
      <c r="J42" s="282">
        <f t="shared" si="16"/>
        <v>0</v>
      </c>
      <c r="K42" s="282">
        <f t="shared" si="16"/>
        <v>0</v>
      </c>
      <c r="L42" s="282">
        <f t="shared" si="16"/>
        <v>0</v>
      </c>
      <c r="M42" s="282">
        <f t="shared" si="16"/>
        <v>0</v>
      </c>
    </row>
    <row r="44" spans="1:13">
      <c r="B44" t="s">
        <v>102</v>
      </c>
      <c r="C44" s="140">
        <f>IFERROR(IF(C38&gt;C41,1-C42,0),0)</f>
        <v>1</v>
      </c>
      <c r="D44" s="140">
        <f t="shared" ref="D44:M44" si="17">IFERROR(IF(D38&gt;D41,1-D42,0),0)</f>
        <v>1</v>
      </c>
      <c r="E44" s="140">
        <f t="shared" si="17"/>
        <v>1</v>
      </c>
      <c r="F44" s="140">
        <f t="shared" si="17"/>
        <v>1</v>
      </c>
      <c r="G44" s="140">
        <f t="shared" si="17"/>
        <v>1</v>
      </c>
      <c r="H44" s="140">
        <f t="shared" si="17"/>
        <v>1</v>
      </c>
      <c r="I44" s="140">
        <f t="shared" si="17"/>
        <v>1</v>
      </c>
      <c r="J44" s="140">
        <f t="shared" si="17"/>
        <v>1</v>
      </c>
      <c r="K44" s="140">
        <f t="shared" si="17"/>
        <v>1</v>
      </c>
      <c r="L44" s="140">
        <f t="shared" si="17"/>
        <v>1</v>
      </c>
      <c r="M44" s="140">
        <f t="shared" si="17"/>
        <v>1</v>
      </c>
    </row>
    <row r="46" spans="1:13">
      <c r="A46" t="s">
        <v>22</v>
      </c>
      <c r="B46" s="84" t="s">
        <v>103</v>
      </c>
      <c r="C46" s="85"/>
      <c r="D46" s="85"/>
      <c r="E46" s="85"/>
      <c r="F46" s="85"/>
      <c r="G46" s="85"/>
      <c r="H46" s="85"/>
      <c r="I46" s="85"/>
      <c r="J46" s="85"/>
      <c r="K46" s="85"/>
      <c r="L46" s="85"/>
      <c r="M46" s="85"/>
    </row>
    <row r="47" spans="1:13">
      <c r="B47" t="s">
        <v>104</v>
      </c>
      <c r="C47" s="279">
        <f>IFERROR('[6]Data Sheet'!B57,0)</f>
        <v>546.75</v>
      </c>
      <c r="D47" s="279">
        <f>IFERROR('[6]Data Sheet'!C57,0)</f>
        <v>561.54</v>
      </c>
      <c r="E47" s="279">
        <f>IFERROR('[6]Data Sheet'!D57,0)</f>
        <v>561.54</v>
      </c>
      <c r="F47" s="279">
        <f>IFERROR('[6]Data Sheet'!E57,0)</f>
        <v>624.08000000000004</v>
      </c>
      <c r="G47" s="279">
        <f>IFERROR('[6]Data Sheet'!F57,0)</f>
        <v>624.08000000000004</v>
      </c>
      <c r="H47" s="279">
        <f>IFERROR('[6]Data Sheet'!G57,0)</f>
        <v>624.08000000000004</v>
      </c>
      <c r="I47" s="279">
        <f>IFERROR('[6]Data Sheet'!H57,0)</f>
        <v>647.77</v>
      </c>
      <c r="J47" s="279">
        <f>IFERROR('[6]Data Sheet'!I57,0)</f>
        <v>647.77</v>
      </c>
      <c r="K47" s="279">
        <f>IFERROR('[6]Data Sheet'!J57,0)</f>
        <v>647.77</v>
      </c>
      <c r="L47" s="279">
        <f>IFERROR('[6]Data Sheet'!K57,0)</f>
        <v>648.26</v>
      </c>
    </row>
    <row r="48" spans="1:13">
      <c r="B48" t="s">
        <v>105</v>
      </c>
      <c r="C48" s="279">
        <f>IFERROR('[6]Data Sheet'!B58,0)</f>
        <v>408.82</v>
      </c>
      <c r="D48" s="279">
        <f>IFERROR('[6]Data Sheet'!C58,0)</f>
        <v>637.65</v>
      </c>
      <c r="E48" s="279">
        <f>IFERROR('[6]Data Sheet'!D58,0)</f>
        <v>958.9</v>
      </c>
      <c r="F48" s="279">
        <f>IFERROR('[6]Data Sheet'!E58,0)</f>
        <v>3217.7</v>
      </c>
      <c r="G48" s="279">
        <f>IFERROR('[6]Data Sheet'!F58,0)</f>
        <v>4044.97</v>
      </c>
      <c r="H48" s="279">
        <f>IFERROR('[6]Data Sheet'!G58,0)</f>
        <v>4963.37</v>
      </c>
      <c r="I48" s="279">
        <f>IFERROR('[6]Data Sheet'!H58,0)</f>
        <v>10431.969999999999</v>
      </c>
      <c r="J48" s="279">
        <f>IFERROR('[6]Data Sheet'!I58,0)</f>
        <v>11535.94</v>
      </c>
      <c r="K48" s="279">
        <f>IFERROR('[6]Data Sheet'!J58,0)</f>
        <v>13029.87</v>
      </c>
      <c r="L48" s="279">
        <f>IFERROR('[6]Data Sheet'!K58,0)</f>
        <v>15430.44</v>
      </c>
    </row>
    <row r="49" spans="2:13">
      <c r="B49" t="s">
        <v>106</v>
      </c>
      <c r="C49" s="279">
        <f>IFERROR('[6]Data Sheet'!B59,0)</f>
        <v>640.82000000000005</v>
      </c>
      <c r="D49" s="279">
        <f>IFERROR('[6]Data Sheet'!C59,0)</f>
        <v>904.26</v>
      </c>
      <c r="E49" s="279">
        <f>IFERROR('[6]Data Sheet'!D59,0)</f>
        <v>1192.3399999999999</v>
      </c>
      <c r="F49" s="279">
        <f>IFERROR('[6]Data Sheet'!E59,0)</f>
        <v>1497.32</v>
      </c>
      <c r="G49" s="279">
        <f>IFERROR('[6]Data Sheet'!F59,0)</f>
        <v>439.25</v>
      </c>
      <c r="H49" s="279">
        <f>IFERROR('[6]Data Sheet'!G59,0)</f>
        <v>700.15</v>
      </c>
      <c r="I49" s="279">
        <f>IFERROR('[6]Data Sheet'!H59,0)</f>
        <v>333.19</v>
      </c>
      <c r="J49" s="279">
        <f>IFERROR('[6]Data Sheet'!I59,0)</f>
        <v>392.71</v>
      </c>
      <c r="K49" s="279">
        <f>IFERROR('[6]Data Sheet'!J59,0)</f>
        <v>646.94000000000005</v>
      </c>
      <c r="L49" s="279">
        <f>IFERROR('[6]Data Sheet'!K59,0)</f>
        <v>642.98</v>
      </c>
    </row>
    <row r="50" spans="2:13">
      <c r="B50" t="s">
        <v>107</v>
      </c>
      <c r="C50" s="279">
        <f>IFERROR('[6]Data Sheet'!B60,0)</f>
        <v>211.26</v>
      </c>
      <c r="D50" s="279">
        <f>IFERROR('[6]Data Sheet'!C60,0)</f>
        <v>251.36</v>
      </c>
      <c r="E50" s="279">
        <f>IFERROR('[6]Data Sheet'!D60,0)</f>
        <v>388.78</v>
      </c>
      <c r="F50" s="279">
        <f>IFERROR('[6]Data Sheet'!E60,0)</f>
        <v>480.18</v>
      </c>
      <c r="G50" s="279">
        <f>IFERROR('[6]Data Sheet'!F60,0)</f>
        <v>539.91999999999996</v>
      </c>
      <c r="H50" s="279">
        <f>IFERROR('[6]Data Sheet'!G60,0)</f>
        <v>717.9</v>
      </c>
      <c r="I50" s="279">
        <f>IFERROR('[6]Data Sheet'!H60,0)</f>
        <v>663.23</v>
      </c>
      <c r="J50" s="279">
        <f>IFERROR('[6]Data Sheet'!I60,0)</f>
        <v>1078.6300000000001</v>
      </c>
      <c r="K50" s="279">
        <f>IFERROR('[6]Data Sheet'!J60,0)</f>
        <v>1146.4000000000001</v>
      </c>
      <c r="L50" s="279">
        <f>IFERROR('[6]Data Sheet'!K60,0)</f>
        <v>1384.61</v>
      </c>
    </row>
    <row r="51" spans="2:13">
      <c r="B51" s="283" t="s">
        <v>115</v>
      </c>
      <c r="C51" s="285">
        <f>IFERROR('[6]Data Sheet'!B61,0)</f>
        <v>1807.65</v>
      </c>
      <c r="D51" s="285">
        <f>IFERROR('[6]Data Sheet'!C61,0)</f>
        <v>2354.81</v>
      </c>
      <c r="E51" s="285">
        <f>IFERROR('[6]Data Sheet'!D61,0)</f>
        <v>3101.56</v>
      </c>
      <c r="F51" s="285">
        <f>IFERROR('[6]Data Sheet'!E61,0)</f>
        <v>5819.28</v>
      </c>
      <c r="G51" s="285">
        <f>IFERROR('[6]Data Sheet'!F61,0)</f>
        <v>5648.22</v>
      </c>
      <c r="H51" s="285">
        <f>IFERROR('[6]Data Sheet'!G61,0)</f>
        <v>7005.5</v>
      </c>
      <c r="I51" s="285">
        <f>IFERROR('[6]Data Sheet'!H61,0)</f>
        <v>12076.16</v>
      </c>
      <c r="J51" s="285">
        <f>IFERROR('[6]Data Sheet'!I61,0)</f>
        <v>13655.05</v>
      </c>
      <c r="K51" s="285">
        <f>IFERROR('[6]Data Sheet'!J61,0)</f>
        <v>15470.98</v>
      </c>
      <c r="L51" s="285">
        <f>IFERROR('[6]Data Sheet'!K61,0)</f>
        <v>18106.29</v>
      </c>
      <c r="M51" s="92"/>
    </row>
    <row r="53" spans="2:13">
      <c r="B53" t="s">
        <v>8661</v>
      </c>
      <c r="C53" s="279">
        <f>IFERROR('[6]Data Sheet'!B62,0)</f>
        <v>1171.69</v>
      </c>
      <c r="D53" s="279">
        <f>IFERROR('[6]Data Sheet'!C62,0)</f>
        <v>1528.08</v>
      </c>
      <c r="E53" s="279">
        <f>IFERROR('[6]Data Sheet'!D62,0)</f>
        <v>2093.52</v>
      </c>
      <c r="F53" s="279">
        <f>IFERROR('[6]Data Sheet'!E62,0)</f>
        <v>2577.75</v>
      </c>
      <c r="G53" s="279">
        <f>IFERROR('[6]Data Sheet'!F62,0)</f>
        <v>3399.97</v>
      </c>
      <c r="H53" s="279">
        <f>IFERROR('[6]Data Sheet'!G62,0)</f>
        <v>4400.37</v>
      </c>
      <c r="I53" s="279">
        <f>IFERROR('[6]Data Sheet'!H62,0)</f>
        <v>5948.03</v>
      </c>
      <c r="J53" s="279">
        <f>IFERROR('[6]Data Sheet'!I62,0)</f>
        <v>7008.8</v>
      </c>
      <c r="K53" s="279">
        <f>IFERROR('[6]Data Sheet'!J62,0)</f>
        <v>9260.02</v>
      </c>
      <c r="L53" s="279">
        <f>IFERROR('[6]Data Sheet'!K62,0)</f>
        <v>11340.48</v>
      </c>
    </row>
    <row r="54" spans="2:13">
      <c r="B54" t="s">
        <v>109</v>
      </c>
      <c r="C54" s="279">
        <f>IFERROR('[6]Data Sheet'!B63,0)</f>
        <v>88.78</v>
      </c>
      <c r="D54" s="279">
        <f>IFERROR('[6]Data Sheet'!C63,0)</f>
        <v>98.12</v>
      </c>
      <c r="E54" s="279">
        <f>IFERROR('[6]Data Sheet'!D63,0)</f>
        <v>81.69</v>
      </c>
      <c r="F54" s="279">
        <f>IFERROR('[6]Data Sheet'!E63,0)</f>
        <v>152.88999999999999</v>
      </c>
      <c r="G54" s="279">
        <f>IFERROR('[6]Data Sheet'!F63,0)</f>
        <v>147.07</v>
      </c>
      <c r="H54" s="279">
        <f>IFERROR('[6]Data Sheet'!G63,0)</f>
        <v>376.84</v>
      </c>
      <c r="I54" s="279">
        <f>IFERROR('[6]Data Sheet'!H63,0)</f>
        <v>364.4</v>
      </c>
      <c r="J54" s="279">
        <f>IFERROR('[6]Data Sheet'!I63,0)</f>
        <v>1019.59</v>
      </c>
      <c r="K54" s="279">
        <f>IFERROR('[6]Data Sheet'!J63,0)</f>
        <v>1129.3399999999999</v>
      </c>
      <c r="L54" s="279">
        <f>IFERROR('[6]Data Sheet'!K63,0)</f>
        <v>829.16</v>
      </c>
    </row>
    <row r="55" spans="2:13">
      <c r="B55" t="s">
        <v>110</v>
      </c>
      <c r="C55" s="279">
        <f>IFERROR('[6]Data Sheet'!B64,0)</f>
        <v>15.54</v>
      </c>
      <c r="D55" s="279">
        <f>IFERROR('[6]Data Sheet'!C64,0)</f>
        <v>15.23</v>
      </c>
      <c r="E55" s="279">
        <f>IFERROR('[6]Data Sheet'!D64,0)</f>
        <v>29.33</v>
      </c>
      <c r="F55" s="279">
        <f>IFERROR('[6]Data Sheet'!E64,0)</f>
        <v>25.69</v>
      </c>
      <c r="G55" s="279">
        <f>IFERROR('[6]Data Sheet'!F64,0)</f>
        <v>68.180000000000007</v>
      </c>
      <c r="H55" s="279">
        <f>IFERROR('[6]Data Sheet'!G64,0)</f>
        <v>16.53</v>
      </c>
      <c r="I55" s="279">
        <f>IFERROR('[6]Data Sheet'!H64,0)</f>
        <v>14.68</v>
      </c>
      <c r="J55" s="279">
        <f>IFERROR('[6]Data Sheet'!I64,0)</f>
        <v>2.95</v>
      </c>
      <c r="K55" s="279">
        <f>IFERROR('[6]Data Sheet'!J64,0)</f>
        <v>5.94</v>
      </c>
      <c r="L55" s="279">
        <f>IFERROR('[6]Data Sheet'!K64,0)</f>
        <v>202.2</v>
      </c>
    </row>
    <row r="56" spans="2:13">
      <c r="B56" t="s">
        <v>111</v>
      </c>
      <c r="C56" s="279">
        <f>IFERROR('[6]Data Sheet'!B65-SUM('[6]Data Sheet'!B67:B69),0)</f>
        <v>88.360000000000014</v>
      </c>
      <c r="D56" s="279">
        <f>IFERROR('[6]Data Sheet'!C65-SUM('[6]Data Sheet'!C67:C69),0)</f>
        <v>128.65999999999997</v>
      </c>
      <c r="E56" s="279">
        <f>IFERROR('[6]Data Sheet'!D65-SUM('[6]Data Sheet'!D67:D69),0)</f>
        <v>181.80999999999995</v>
      </c>
      <c r="F56" s="279">
        <f>IFERROR('[6]Data Sheet'!E65-SUM('[6]Data Sheet'!E67:E69),0)</f>
        <v>209.75999999999976</v>
      </c>
      <c r="G56" s="279">
        <f>IFERROR('[6]Data Sheet'!F65-SUM('[6]Data Sheet'!F67:F69),0)</f>
        <v>275.84999999999991</v>
      </c>
      <c r="H56" s="279">
        <f>IFERROR('[6]Data Sheet'!G65-SUM('[6]Data Sheet'!G67:G69),0)</f>
        <v>319.6700000000003</v>
      </c>
      <c r="I56" s="279">
        <f>IFERROR('[6]Data Sheet'!H65-SUM('[6]Data Sheet'!H67:H69),0)</f>
        <v>3674.2200000000003</v>
      </c>
      <c r="J56" s="279">
        <f>IFERROR('[6]Data Sheet'!I65-SUM('[6]Data Sheet'!I67:I69),0)</f>
        <v>1886.27</v>
      </c>
      <c r="K56" s="279">
        <f>IFERROR('[6]Data Sheet'!J65-SUM('[6]Data Sheet'!J67:J69),0)</f>
        <v>1967.5500000000006</v>
      </c>
      <c r="L56" s="279">
        <f>IFERROR('[6]Data Sheet'!K65-SUM('[6]Data Sheet'!K67:K69),0)</f>
        <v>1020.4800000000005</v>
      </c>
    </row>
    <row r="57" spans="2:13">
      <c r="B57" s="283" t="s">
        <v>116</v>
      </c>
      <c r="C57" s="285">
        <f>SUM(C53:C56)</f>
        <v>1364.37</v>
      </c>
      <c r="D57" s="285">
        <f t="shared" ref="D57:L57" si="18">SUM(D53:D56)</f>
        <v>1770.0899999999997</v>
      </c>
      <c r="E57" s="285">
        <f t="shared" si="18"/>
        <v>2386.35</v>
      </c>
      <c r="F57" s="285">
        <f t="shared" si="18"/>
        <v>2966.0899999999997</v>
      </c>
      <c r="G57" s="285">
        <f t="shared" si="18"/>
        <v>3891.0699999999997</v>
      </c>
      <c r="H57" s="285">
        <f t="shared" si="18"/>
        <v>5113.41</v>
      </c>
      <c r="I57" s="285">
        <f t="shared" si="18"/>
        <v>10001.33</v>
      </c>
      <c r="J57" s="285">
        <f t="shared" si="18"/>
        <v>9917.61</v>
      </c>
      <c r="K57" s="285">
        <f t="shared" si="18"/>
        <v>12362.850000000002</v>
      </c>
      <c r="L57" s="285">
        <f t="shared" si="18"/>
        <v>13392.32</v>
      </c>
    </row>
    <row r="58" spans="2:13">
      <c r="B58" s="92"/>
    </row>
    <row r="59" spans="2:13">
      <c r="B59" t="s">
        <v>112</v>
      </c>
      <c r="C59" s="279">
        <f>IFERROR('[6]Data Sheet'!B67,0)</f>
        <v>9.5399999999999991</v>
      </c>
      <c r="D59" s="279">
        <f>IFERROR('[6]Data Sheet'!C67,0)</f>
        <v>7.07</v>
      </c>
      <c r="E59" s="279">
        <f>IFERROR('[6]Data Sheet'!D67,0)</f>
        <v>8.42</v>
      </c>
      <c r="F59" s="279">
        <f>IFERROR('[6]Data Sheet'!E67,0)</f>
        <v>21</v>
      </c>
      <c r="G59" s="279">
        <f>IFERROR('[6]Data Sheet'!F67,0)</f>
        <v>33.520000000000003</v>
      </c>
      <c r="H59" s="279">
        <f>IFERROR('[6]Data Sheet'!G67,0)</f>
        <v>64.37</v>
      </c>
      <c r="I59" s="279">
        <f>IFERROR('[6]Data Sheet'!H67,0)</f>
        <v>19.55</v>
      </c>
      <c r="J59" s="279">
        <f>IFERROR('[6]Data Sheet'!I67,0)</f>
        <v>43.58</v>
      </c>
      <c r="K59" s="279">
        <f>IFERROR('[6]Data Sheet'!J67,0)</f>
        <v>66.89</v>
      </c>
      <c r="L59" s="279">
        <f>IFERROR('[6]Data Sheet'!K67,0)</f>
        <v>62.16</v>
      </c>
    </row>
    <row r="60" spans="2:13">
      <c r="B60" t="s">
        <v>113</v>
      </c>
      <c r="C60" s="279">
        <f>IFERROR('[6]Data Sheet'!B68,0)</f>
        <v>378.33</v>
      </c>
      <c r="D60" s="279">
        <f>IFERROR('[6]Data Sheet'!C68,0)</f>
        <v>539.61</v>
      </c>
      <c r="E60" s="279">
        <f>IFERROR('[6]Data Sheet'!D68,0)</f>
        <v>671.69</v>
      </c>
      <c r="F60" s="279">
        <f>IFERROR('[6]Data Sheet'!E68,0)</f>
        <v>947.9</v>
      </c>
      <c r="G60" s="279">
        <f>IFERROR('[6]Data Sheet'!F68,0)</f>
        <v>1163.45</v>
      </c>
      <c r="H60" s="279">
        <f>IFERROR('[6]Data Sheet'!G68,0)</f>
        <v>1608.65</v>
      </c>
      <c r="I60" s="279">
        <f>IFERROR('[6]Data Sheet'!H68,0)</f>
        <v>1947.4</v>
      </c>
      <c r="J60" s="279">
        <f>IFERROR('[6]Data Sheet'!I68,0)</f>
        <v>2248.2800000000002</v>
      </c>
      <c r="K60" s="279">
        <f>IFERROR('[6]Data Sheet'!J68,0)</f>
        <v>2742.66</v>
      </c>
      <c r="L60" s="279">
        <f>IFERROR('[6]Data Sheet'!K68,0)</f>
        <v>3243.48</v>
      </c>
    </row>
    <row r="61" spans="2:13">
      <c r="B61" t="s">
        <v>114</v>
      </c>
      <c r="C61" s="279">
        <f>IFERROR('[6]Data Sheet'!B69,0)</f>
        <v>55.41</v>
      </c>
      <c r="D61" s="279">
        <f>IFERROR('[6]Data Sheet'!C69,0)</f>
        <v>38.04</v>
      </c>
      <c r="E61" s="279">
        <f>IFERROR('[6]Data Sheet'!D69,0)</f>
        <v>35.1</v>
      </c>
      <c r="F61" s="279">
        <f>IFERROR('[6]Data Sheet'!E69,0)</f>
        <v>1884.29</v>
      </c>
      <c r="G61" s="279">
        <f>IFERROR('[6]Data Sheet'!F69,0)</f>
        <v>560.17999999999995</v>
      </c>
      <c r="H61" s="279">
        <f>IFERROR('[6]Data Sheet'!G69,0)</f>
        <v>219.07</v>
      </c>
      <c r="I61" s="279">
        <f>IFERROR('[6]Data Sheet'!H69,0)</f>
        <v>107.88</v>
      </c>
      <c r="J61" s="279">
        <f>IFERROR('[6]Data Sheet'!I69,0)</f>
        <v>1445.58</v>
      </c>
      <c r="K61" s="279">
        <f>IFERROR('[6]Data Sheet'!J69,0)</f>
        <v>298.58</v>
      </c>
      <c r="L61" s="279">
        <f>IFERROR('[6]Data Sheet'!K69,0)</f>
        <v>1408.33</v>
      </c>
    </row>
    <row r="62" spans="2:13">
      <c r="B62" s="283" t="s">
        <v>117</v>
      </c>
      <c r="C62" s="285">
        <f>IFERROR(SUM(C59:C61),0)</f>
        <v>443.28</v>
      </c>
      <c r="D62" s="285">
        <f t="shared" ref="D62:L62" si="19">IFERROR(SUM(D59:D61),0)</f>
        <v>584.72</v>
      </c>
      <c r="E62" s="285">
        <f t="shared" si="19"/>
        <v>715.21</v>
      </c>
      <c r="F62" s="285">
        <f t="shared" si="19"/>
        <v>2853.19</v>
      </c>
      <c r="G62" s="285">
        <f t="shared" si="19"/>
        <v>1757.15</v>
      </c>
      <c r="H62" s="285">
        <f t="shared" si="19"/>
        <v>1892.09</v>
      </c>
      <c r="I62" s="285">
        <f t="shared" si="19"/>
        <v>2074.83</v>
      </c>
      <c r="J62" s="285">
        <f t="shared" si="19"/>
        <v>3737.44</v>
      </c>
      <c r="K62" s="285">
        <f t="shared" si="19"/>
        <v>3108.1299999999997</v>
      </c>
      <c r="L62" s="285">
        <f t="shared" si="19"/>
        <v>4713.9699999999993</v>
      </c>
    </row>
    <row r="64" spans="2:13">
      <c r="B64" s="283" t="s">
        <v>118</v>
      </c>
      <c r="C64" s="285">
        <f>IFERROR(C62+C57,0)</f>
        <v>1807.6499999999999</v>
      </c>
      <c r="D64" s="285">
        <f t="shared" ref="D64:L64" si="20">IFERROR(D62+D57,0)</f>
        <v>2354.8099999999995</v>
      </c>
      <c r="E64" s="285">
        <f t="shared" si="20"/>
        <v>3101.56</v>
      </c>
      <c r="F64" s="285">
        <f t="shared" si="20"/>
        <v>5819.28</v>
      </c>
      <c r="G64" s="285">
        <f t="shared" si="20"/>
        <v>5648.2199999999993</v>
      </c>
      <c r="H64" s="285">
        <f t="shared" si="20"/>
        <v>7005.5</v>
      </c>
      <c r="I64" s="285">
        <f t="shared" si="20"/>
        <v>12076.16</v>
      </c>
      <c r="J64" s="285">
        <f t="shared" si="20"/>
        <v>13655.050000000001</v>
      </c>
      <c r="K64" s="285">
        <f t="shared" si="20"/>
        <v>15470.980000000001</v>
      </c>
      <c r="L64" s="285">
        <f t="shared" si="20"/>
        <v>18106.29</v>
      </c>
    </row>
    <row r="66" spans="1:13">
      <c r="B66" s="228" t="s">
        <v>8662</v>
      </c>
      <c r="C66" s="228" t="b">
        <f>C64=C51</f>
        <v>1</v>
      </c>
      <c r="D66" s="228" t="b">
        <f t="shared" ref="D66:L66" si="21">D64=D51</f>
        <v>1</v>
      </c>
      <c r="E66" s="228" t="b">
        <f t="shared" si="21"/>
        <v>1</v>
      </c>
      <c r="F66" s="228" t="b">
        <f t="shared" si="21"/>
        <v>1</v>
      </c>
      <c r="G66" s="228" t="b">
        <f t="shared" si="21"/>
        <v>1</v>
      </c>
      <c r="H66" s="228" t="b">
        <f t="shared" si="21"/>
        <v>1</v>
      </c>
      <c r="I66" s="228" t="b">
        <f t="shared" si="21"/>
        <v>1</v>
      </c>
      <c r="J66" s="228" t="b">
        <f t="shared" si="21"/>
        <v>1</v>
      </c>
      <c r="K66" s="228" t="b">
        <f t="shared" si="21"/>
        <v>1</v>
      </c>
      <c r="L66" s="228" t="b">
        <f t="shared" si="21"/>
        <v>1</v>
      </c>
    </row>
    <row r="68" spans="1:13">
      <c r="A68" t="s">
        <v>22</v>
      </c>
      <c r="B68" s="84" t="s">
        <v>119</v>
      </c>
      <c r="C68" s="85"/>
      <c r="D68" s="85"/>
      <c r="E68" s="85"/>
      <c r="F68" s="85"/>
      <c r="G68" s="85"/>
      <c r="H68" s="85"/>
      <c r="I68" s="85"/>
      <c r="J68" s="85"/>
      <c r="K68" s="85"/>
      <c r="L68" s="85"/>
      <c r="M68" s="85"/>
    </row>
    <row r="69" spans="1:13">
      <c r="B69" s="92"/>
    </row>
    <row r="70" spans="1:13">
      <c r="B70" t="s">
        <v>127</v>
      </c>
      <c r="C70" s="279">
        <f>'[6]Data Sheet'!B82</f>
        <v>198.14</v>
      </c>
      <c r="D70" s="279">
        <f>'[6]Data Sheet'!C82</f>
        <v>222.02</v>
      </c>
      <c r="E70" s="279">
        <f>'[6]Data Sheet'!D82</f>
        <v>433.47</v>
      </c>
      <c r="F70" s="279">
        <f>'[6]Data Sheet'!E82</f>
        <v>455.28</v>
      </c>
      <c r="G70" s="279">
        <f>'[6]Data Sheet'!F82</f>
        <v>729.99</v>
      </c>
      <c r="H70" s="279">
        <f>'[6]Data Sheet'!G82</f>
        <v>806.84</v>
      </c>
      <c r="I70" s="279">
        <f>'[6]Data Sheet'!H82</f>
        <v>1280.1400000000001</v>
      </c>
      <c r="J70" s="279">
        <f>'[6]Data Sheet'!I82</f>
        <v>1375.14</v>
      </c>
      <c r="K70" s="279">
        <f>'[6]Data Sheet'!J82</f>
        <v>1372.35</v>
      </c>
      <c r="L70" s="279">
        <f>'[6]Data Sheet'!K82</f>
        <v>2630.27</v>
      </c>
    </row>
    <row r="72" spans="1:13">
      <c r="B72" t="s">
        <v>141</v>
      </c>
      <c r="C72" s="279">
        <f>'[6]Data Sheet'!B83</f>
        <v>-270.17</v>
      </c>
      <c r="D72" s="279">
        <f>'[6]Data Sheet'!C83</f>
        <v>-473.88</v>
      </c>
      <c r="E72" s="279">
        <f>'[6]Data Sheet'!D83</f>
        <v>-632.89</v>
      </c>
      <c r="F72" s="279">
        <f>'[6]Data Sheet'!E83</f>
        <v>-2481.61</v>
      </c>
      <c r="G72" s="279">
        <f>'[6]Data Sheet'!F83</f>
        <v>463.55</v>
      </c>
      <c r="H72" s="279">
        <f>'[6]Data Sheet'!G83</f>
        <v>-958.37</v>
      </c>
      <c r="I72" s="279">
        <f>'[6]Data Sheet'!H83</f>
        <v>-4656.5600000000004</v>
      </c>
      <c r="J72" s="279">
        <f>'[6]Data Sheet'!I83</f>
        <v>-1110</v>
      </c>
      <c r="K72" s="279">
        <f>'[6]Data Sheet'!J83</f>
        <v>-1289.49</v>
      </c>
      <c r="L72" s="279">
        <f>'[6]Data Sheet'!K83</f>
        <v>-2313.1</v>
      </c>
    </row>
    <row r="74" spans="1:13">
      <c r="B74" t="s">
        <v>152</v>
      </c>
      <c r="C74" s="279">
        <f>'[6]Data Sheet'!B84</f>
        <v>65.23</v>
      </c>
      <c r="D74" s="279">
        <f>'[6]Data Sheet'!C84</f>
        <v>234.45</v>
      </c>
      <c r="E74" s="279">
        <f>'[6]Data Sheet'!D84</f>
        <v>196.44</v>
      </c>
      <c r="F74" s="279">
        <f>'[6]Data Sheet'!E84</f>
        <v>2025.26</v>
      </c>
      <c r="G74" s="279">
        <f>'[6]Data Sheet'!F84</f>
        <v>-1159.06</v>
      </c>
      <c r="H74" s="279">
        <f>'[6]Data Sheet'!G84</f>
        <v>208.98</v>
      </c>
      <c r="I74" s="279">
        <f>'[6]Data Sheet'!H84</f>
        <v>3357.42</v>
      </c>
      <c r="J74" s="279">
        <f>'[6]Data Sheet'!I84</f>
        <v>-179.5</v>
      </c>
      <c r="K74" s="279">
        <f>'[6]Data Sheet'!J84</f>
        <v>-179.24</v>
      </c>
      <c r="L74" s="279">
        <f>'[6]Data Sheet'!K84</f>
        <v>-205.14</v>
      </c>
    </row>
    <row r="76" spans="1:13">
      <c r="B76" s="92" t="s">
        <v>153</v>
      </c>
      <c r="C76" s="287">
        <f t="shared" ref="C76:L76" si="22">IFERROR(C70+C72+C74,0)</f>
        <v>-6.8000000000000256</v>
      </c>
      <c r="D76" s="287">
        <f t="shared" si="22"/>
        <v>-17.409999999999997</v>
      </c>
      <c r="E76" s="287">
        <f t="shared" si="22"/>
        <v>-2.9799999999999613</v>
      </c>
      <c r="F76" s="287">
        <f t="shared" si="22"/>
        <v>-1.0700000000001637</v>
      </c>
      <c r="G76" s="287">
        <f t="shared" si="22"/>
        <v>34.480000000000018</v>
      </c>
      <c r="H76" s="287">
        <f t="shared" si="22"/>
        <v>57.450000000000017</v>
      </c>
      <c r="I76" s="287">
        <f t="shared" si="22"/>
        <v>-19</v>
      </c>
      <c r="J76" s="287">
        <f t="shared" si="22"/>
        <v>85.6400000000001</v>
      </c>
      <c r="K76" s="287">
        <f t="shared" si="22"/>
        <v>-96.380000000000109</v>
      </c>
      <c r="L76" s="287">
        <f t="shared" si="22"/>
        <v>112.03000000000009</v>
      </c>
    </row>
  </sheetData>
  <mergeCells count="1">
    <mergeCell ref="B2:M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2929-F846-4F42-ABF9-6B6391AC07BC}">
  <dimension ref="A1:L93"/>
  <sheetViews>
    <sheetView topLeftCell="A9" workbookViewId="0">
      <selection activeCell="A31" sqref="A31:K32"/>
    </sheetView>
  </sheetViews>
  <sheetFormatPr defaultColWidth="10.453125" defaultRowHeight="12.5"/>
  <cols>
    <col min="1" max="1" width="26.7265625" style="156" bestFit="1" customWidth="1"/>
    <col min="2" max="11" width="11.453125" style="156" bestFit="1" customWidth="1"/>
    <col min="12" max="16384" width="10.453125" style="156"/>
  </cols>
  <sheetData>
    <row r="1" spans="1:11" s="155" customFormat="1" ht="13">
      <c r="A1" s="155" t="s">
        <v>303</v>
      </c>
      <c r="B1" s="155" t="s">
        <v>304</v>
      </c>
      <c r="E1" s="316" t="str">
        <f>IF(B2&lt;&gt;B3, "A NEW VERSION OF THE WORKSHEET IS AVAILABLE", "")</f>
        <v/>
      </c>
      <c r="F1" s="316"/>
      <c r="G1" s="316"/>
      <c r="H1" s="316"/>
      <c r="I1" s="316"/>
      <c r="J1" s="316"/>
      <c r="K1" s="316"/>
    </row>
    <row r="2" spans="1:11" ht="13">
      <c r="A2" s="155" t="s">
        <v>305</v>
      </c>
      <c r="B2" s="156">
        <v>2.1</v>
      </c>
      <c r="E2" s="317" t="s">
        <v>306</v>
      </c>
      <c r="F2" s="317"/>
      <c r="G2" s="317"/>
      <c r="H2" s="317"/>
      <c r="I2" s="317"/>
      <c r="J2" s="317"/>
      <c r="K2" s="317"/>
    </row>
    <row r="3" spans="1:11" ht="13">
      <c r="A3" s="155" t="s">
        <v>307</v>
      </c>
      <c r="B3" s="156">
        <v>2.1</v>
      </c>
    </row>
    <row r="4" spans="1:11" ht="13">
      <c r="A4" s="155"/>
    </row>
    <row r="5" spans="1:11" ht="13">
      <c r="A5" s="155" t="s">
        <v>308</v>
      </c>
    </row>
    <row r="6" spans="1:11">
      <c r="A6" s="156" t="s">
        <v>309</v>
      </c>
      <c r="B6" s="156">
        <f>IF(B9&gt;0, B9/B8, 0)</f>
        <v>95.919780046582488</v>
      </c>
    </row>
    <row r="7" spans="1:11">
      <c r="A7" s="156" t="s">
        <v>310</v>
      </c>
      <c r="B7" s="205">
        <v>1</v>
      </c>
    </row>
    <row r="8" spans="1:11">
      <c r="A8" s="156" t="s">
        <v>311</v>
      </c>
      <c r="B8" s="205">
        <v>2855.15</v>
      </c>
    </row>
    <row r="9" spans="1:11">
      <c r="A9" s="156" t="s">
        <v>218</v>
      </c>
      <c r="B9" s="205">
        <v>273865.36</v>
      </c>
    </row>
    <row r="15" spans="1:11" ht="13">
      <c r="A15" s="155" t="s">
        <v>312</v>
      </c>
      <c r="B15" s="156">
        <f>B26+B34</f>
        <v>1960.83</v>
      </c>
      <c r="K15" s="156">
        <f>K17-K18-K20-K21-K22-K23-K19</f>
        <v>2918.7899999999981</v>
      </c>
    </row>
    <row r="16" spans="1:11" s="208" customFormat="1" ht="13">
      <c r="A16" s="206" t="s">
        <v>313</v>
      </c>
      <c r="B16" s="207">
        <v>41364</v>
      </c>
      <c r="C16" s="207">
        <v>41729</v>
      </c>
      <c r="D16" s="207">
        <v>42094</v>
      </c>
      <c r="E16" s="207">
        <v>42460</v>
      </c>
      <c r="F16" s="207">
        <v>42825</v>
      </c>
      <c r="G16" s="207">
        <v>43190</v>
      </c>
      <c r="H16" s="207">
        <v>43555</v>
      </c>
      <c r="I16" s="207">
        <v>43921</v>
      </c>
      <c r="J16" s="207">
        <v>44286</v>
      </c>
      <c r="K16" s="207">
        <v>44651</v>
      </c>
    </row>
    <row r="17" spans="1:11">
      <c r="A17" s="156" t="s">
        <v>85</v>
      </c>
      <c r="B17" s="205">
        <v>10503.91</v>
      </c>
      <c r="C17" s="205">
        <v>12220.37</v>
      </c>
      <c r="D17" s="205">
        <v>13615.26</v>
      </c>
      <c r="E17" s="205">
        <v>14271.49</v>
      </c>
      <c r="F17" s="205">
        <v>15061.99</v>
      </c>
      <c r="G17" s="205">
        <v>16824.55</v>
      </c>
      <c r="H17" s="205">
        <v>19240.13</v>
      </c>
      <c r="I17" s="205">
        <v>20211.25</v>
      </c>
      <c r="J17" s="205">
        <v>21712.79</v>
      </c>
      <c r="K17" s="205">
        <v>29101.279999999999</v>
      </c>
    </row>
    <row r="18" spans="1:11" ht="14.5">
      <c r="A18" s="156" t="s">
        <v>231</v>
      </c>
      <c r="B18" s="209">
        <v>5636.23</v>
      </c>
      <c r="C18" s="209">
        <v>6339.75</v>
      </c>
      <c r="D18" s="209">
        <v>6874.83</v>
      </c>
      <c r="E18" s="209">
        <v>6569.83</v>
      </c>
      <c r="F18" s="209">
        <v>7452.6</v>
      </c>
      <c r="G18" s="209">
        <v>8128.17</v>
      </c>
      <c r="H18" s="209">
        <v>9974.4</v>
      </c>
      <c r="I18" s="209">
        <v>9981.99</v>
      </c>
      <c r="J18" s="209">
        <v>10425.549999999999</v>
      </c>
      <c r="K18" s="209">
        <v>17123.25</v>
      </c>
    </row>
    <row r="19" spans="1:11" ht="14.5">
      <c r="A19" s="156" t="s">
        <v>232</v>
      </c>
      <c r="B19" s="209">
        <v>149.56</v>
      </c>
      <c r="C19" s="209">
        <v>90.28</v>
      </c>
      <c r="D19" s="209">
        <v>148.07</v>
      </c>
      <c r="E19" s="209">
        <v>-199.33</v>
      </c>
      <c r="F19" s="209">
        <v>528.6</v>
      </c>
      <c r="G19" s="209">
        <v>-142.13</v>
      </c>
      <c r="H19" s="209">
        <v>293.26</v>
      </c>
      <c r="I19" s="209">
        <v>239.15</v>
      </c>
      <c r="J19" s="209">
        <v>92.45</v>
      </c>
      <c r="K19" s="209">
        <v>1324.97</v>
      </c>
    </row>
    <row r="20" spans="1:11">
      <c r="A20" s="156" t="s">
        <v>233</v>
      </c>
      <c r="B20" s="205">
        <v>114.71</v>
      </c>
      <c r="C20" s="205">
        <v>133.74</v>
      </c>
      <c r="D20" s="205">
        <v>130.68</v>
      </c>
      <c r="E20" s="205">
        <v>114.48</v>
      </c>
      <c r="F20" s="205">
        <v>106.02</v>
      </c>
      <c r="G20" s="205">
        <v>110.3</v>
      </c>
      <c r="H20" s="205">
        <v>119.63</v>
      </c>
      <c r="I20" s="205">
        <v>97.79</v>
      </c>
      <c r="J20" s="205">
        <v>86.05</v>
      </c>
      <c r="K20" s="205">
        <v>117.23</v>
      </c>
    </row>
    <row r="21" spans="1:11">
      <c r="A21" s="156" t="s">
        <v>234</v>
      </c>
      <c r="B21" s="205">
        <v>1107.31</v>
      </c>
      <c r="C21" s="205">
        <v>1292.18</v>
      </c>
      <c r="D21" s="205">
        <v>1504.47</v>
      </c>
      <c r="E21" s="205">
        <v>1535.22</v>
      </c>
      <c r="F21" s="205">
        <v>1662.75</v>
      </c>
      <c r="G21" s="205">
        <v>1691.68</v>
      </c>
      <c r="H21" s="205">
        <v>1862.35</v>
      </c>
      <c r="I21" s="205">
        <v>1946.12</v>
      </c>
      <c r="J21" s="205">
        <v>2068.31</v>
      </c>
      <c r="K21" s="205">
        <v>2880.45</v>
      </c>
    </row>
    <row r="22" spans="1:11">
      <c r="A22" s="156" t="s">
        <v>235</v>
      </c>
      <c r="B22" s="205">
        <v>627.59</v>
      </c>
      <c r="C22" s="205">
        <v>763.59</v>
      </c>
      <c r="D22" s="205">
        <v>936.86</v>
      </c>
      <c r="E22" s="205">
        <v>994.98</v>
      </c>
      <c r="F22" s="205">
        <v>1039.8900000000001</v>
      </c>
      <c r="G22" s="205">
        <v>1121.8900000000001</v>
      </c>
      <c r="H22" s="205">
        <v>1242.69</v>
      </c>
      <c r="I22" s="205">
        <v>1371.27</v>
      </c>
      <c r="J22" s="205">
        <v>1547.61</v>
      </c>
      <c r="K22" s="205">
        <v>1794.61</v>
      </c>
    </row>
    <row r="23" spans="1:11">
      <c r="A23" s="156" t="s">
        <v>236</v>
      </c>
      <c r="B23" s="205">
        <v>2273.91</v>
      </c>
      <c r="C23" s="205">
        <v>2826.43</v>
      </c>
      <c r="D23" s="205">
        <v>3351.66</v>
      </c>
      <c r="E23" s="205">
        <v>3912.3</v>
      </c>
      <c r="F23" s="205">
        <v>4364.04</v>
      </c>
      <c r="G23" s="205">
        <v>2254.92</v>
      </c>
      <c r="H23" s="205">
        <v>2366.87</v>
      </c>
      <c r="I23" s="205">
        <v>2311.5100000000002</v>
      </c>
      <c r="J23" s="205">
        <v>2245.69</v>
      </c>
      <c r="K23" s="205">
        <v>2941.98</v>
      </c>
    </row>
    <row r="24" spans="1:11">
      <c r="A24" s="156" t="s">
        <v>237</v>
      </c>
      <c r="B24" s="205">
        <v>-843.67</v>
      </c>
      <c r="C24" s="205">
        <v>-1048.7</v>
      </c>
      <c r="D24" s="205">
        <v>-1278.06</v>
      </c>
      <c r="E24" s="205">
        <v>-1779.69</v>
      </c>
      <c r="F24" s="205">
        <v>-2028.47</v>
      </c>
      <c r="G24" s="205">
        <v>171.45</v>
      </c>
      <c r="H24" s="205">
        <v>202.51</v>
      </c>
      <c r="I24" s="205">
        <v>584.9</v>
      </c>
      <c r="J24" s="205">
        <v>576.42999999999995</v>
      </c>
      <c r="K24" s="205">
        <v>765.12</v>
      </c>
    </row>
    <row r="25" spans="1:11">
      <c r="A25" s="156" t="s">
        <v>238</v>
      </c>
      <c r="B25" s="205">
        <v>114.48</v>
      </c>
      <c r="C25" s="205">
        <v>124.26</v>
      </c>
      <c r="D25" s="205">
        <v>142.13999999999999</v>
      </c>
      <c r="E25" s="205">
        <v>213.39</v>
      </c>
      <c r="F25" s="205">
        <v>337.9</v>
      </c>
      <c r="G25" s="205">
        <v>336.41</v>
      </c>
      <c r="H25" s="205">
        <v>273.77</v>
      </c>
      <c r="I25" s="205">
        <v>355.05</v>
      </c>
      <c r="J25" s="205">
        <v>331.65</v>
      </c>
      <c r="K25" s="205">
        <v>295.88</v>
      </c>
    </row>
    <row r="26" spans="1:11">
      <c r="A26" s="156" t="s">
        <v>92</v>
      </c>
      <c r="B26" s="205">
        <v>154.6</v>
      </c>
      <c r="C26" s="205">
        <v>245.66</v>
      </c>
      <c r="D26" s="205">
        <v>265.92</v>
      </c>
      <c r="E26" s="205">
        <v>275.58</v>
      </c>
      <c r="F26" s="205">
        <v>334.79</v>
      </c>
      <c r="G26" s="205">
        <v>360.47</v>
      </c>
      <c r="H26" s="205">
        <v>622.14</v>
      </c>
      <c r="I26" s="205">
        <v>780.5</v>
      </c>
      <c r="J26" s="205">
        <v>791.27</v>
      </c>
      <c r="K26" s="205">
        <v>816.36</v>
      </c>
    </row>
    <row r="27" spans="1:11" ht="14.5">
      <c r="A27" s="156" t="s">
        <v>7</v>
      </c>
      <c r="B27" s="205">
        <v>42.06</v>
      </c>
      <c r="C27" s="205">
        <v>47.99</v>
      </c>
      <c r="D27" s="205">
        <v>42.24</v>
      </c>
      <c r="E27" s="205">
        <v>49</v>
      </c>
      <c r="F27" s="205">
        <v>37.33</v>
      </c>
      <c r="G27" s="205">
        <v>41.47</v>
      </c>
      <c r="H27" s="205">
        <v>110.47</v>
      </c>
      <c r="I27" s="205">
        <v>102.33</v>
      </c>
      <c r="J27" s="209">
        <v>91.63</v>
      </c>
      <c r="K27" s="209">
        <v>95.41</v>
      </c>
    </row>
    <row r="28" spans="1:11">
      <c r="A28" s="156" t="s">
        <v>239</v>
      </c>
      <c r="B28" s="205">
        <v>1655.21</v>
      </c>
      <c r="C28" s="205">
        <v>1834.27</v>
      </c>
      <c r="D28" s="205">
        <v>2076.87</v>
      </c>
      <c r="E28" s="205">
        <v>2613.85</v>
      </c>
      <c r="F28" s="205">
        <v>2959.54</v>
      </c>
      <c r="G28" s="205">
        <v>3138.48</v>
      </c>
      <c r="H28" s="205">
        <v>3306.1</v>
      </c>
      <c r="I28" s="205">
        <v>3629.04</v>
      </c>
      <c r="J28" s="205">
        <v>4304.3500000000004</v>
      </c>
      <c r="K28" s="205">
        <v>4187.72</v>
      </c>
    </row>
    <row r="29" spans="1:11">
      <c r="A29" s="156" t="s">
        <v>94</v>
      </c>
      <c r="B29" s="205">
        <v>495.69</v>
      </c>
      <c r="C29" s="205">
        <v>571.51</v>
      </c>
      <c r="D29" s="205">
        <v>649.54</v>
      </c>
      <c r="E29" s="205">
        <v>844.49</v>
      </c>
      <c r="F29" s="205">
        <v>943.29</v>
      </c>
      <c r="G29" s="205">
        <v>1040.96</v>
      </c>
      <c r="H29" s="205">
        <v>1098.06</v>
      </c>
      <c r="I29" s="205">
        <v>854.85</v>
      </c>
      <c r="J29" s="205">
        <v>1097.5999999999999</v>
      </c>
      <c r="K29" s="205">
        <v>1102.9100000000001</v>
      </c>
    </row>
    <row r="30" spans="1:11">
      <c r="A30" s="156" t="s">
        <v>240</v>
      </c>
      <c r="B30" s="205">
        <v>1113.8800000000001</v>
      </c>
      <c r="C30" s="205">
        <v>1218.81</v>
      </c>
      <c r="D30" s="205">
        <v>1395.15</v>
      </c>
      <c r="E30" s="205">
        <v>1745.16</v>
      </c>
      <c r="F30" s="205">
        <v>1939.43</v>
      </c>
      <c r="G30" s="205">
        <v>2038.93</v>
      </c>
      <c r="H30" s="205">
        <v>2155.92</v>
      </c>
      <c r="I30" s="205">
        <v>2705.17</v>
      </c>
      <c r="J30" s="205">
        <v>3139.29</v>
      </c>
      <c r="K30" s="205">
        <v>3030.57</v>
      </c>
    </row>
    <row r="31" spans="1:11">
      <c r="A31" s="156" t="s">
        <v>241</v>
      </c>
      <c r="B31" s="205">
        <v>441.23</v>
      </c>
      <c r="C31" s="205">
        <v>508.38</v>
      </c>
      <c r="D31" s="205">
        <v>585.11</v>
      </c>
      <c r="E31" s="205">
        <v>719.4</v>
      </c>
      <c r="F31" s="205">
        <v>987.98</v>
      </c>
      <c r="G31" s="205">
        <v>834.5</v>
      </c>
      <c r="H31" s="205">
        <v>1007.16</v>
      </c>
      <c r="I31" s="205">
        <v>1151.04</v>
      </c>
      <c r="J31" s="205">
        <v>1712.17</v>
      </c>
      <c r="K31" s="205">
        <v>1836.87</v>
      </c>
    </row>
    <row r="32" spans="1:11">
      <c r="A32" s="156" t="s">
        <v>95</v>
      </c>
      <c r="B32" s="210">
        <f>B29/B28</f>
        <v>0.29947257447695458</v>
      </c>
      <c r="C32" s="210">
        <f t="shared" ref="C32:K32" si="0">C29/C28</f>
        <v>0.31157354151787903</v>
      </c>
      <c r="D32" s="210">
        <f t="shared" si="0"/>
        <v>0.31274947396803843</v>
      </c>
      <c r="E32" s="210">
        <f t="shared" si="0"/>
        <v>0.32308280888344781</v>
      </c>
      <c r="F32" s="210">
        <f t="shared" si="0"/>
        <v>0.31872858619920663</v>
      </c>
      <c r="G32" s="210">
        <f t="shared" si="0"/>
        <v>0.33167648033442942</v>
      </c>
      <c r="H32" s="210">
        <f t="shared" si="0"/>
        <v>0.3321315144732464</v>
      </c>
      <c r="I32" s="210">
        <f t="shared" si="0"/>
        <v>0.23555816414258318</v>
      </c>
      <c r="J32" s="210">
        <f t="shared" si="0"/>
        <v>0.25499785101118633</v>
      </c>
      <c r="K32" s="210">
        <f t="shared" si="0"/>
        <v>0.26336765590822692</v>
      </c>
    </row>
    <row r="34" spans="1:11">
      <c r="A34" s="156" t="s">
        <v>5</v>
      </c>
      <c r="B34" s="156">
        <f>+B30+B29+B27+B26</f>
        <v>1806.23</v>
      </c>
      <c r="C34" s="156">
        <f t="shared" ref="C34:K34" si="1">+C30+C29+C27+C26</f>
        <v>2083.9699999999998</v>
      </c>
      <c r="D34" s="156">
        <f t="shared" si="1"/>
        <v>2352.85</v>
      </c>
      <c r="E34" s="156">
        <f t="shared" si="1"/>
        <v>2914.23</v>
      </c>
      <c r="F34" s="156">
        <f t="shared" si="1"/>
        <v>3254.84</v>
      </c>
      <c r="G34" s="156">
        <f t="shared" si="1"/>
        <v>3481.83</v>
      </c>
      <c r="H34" s="156">
        <f t="shared" si="1"/>
        <v>3986.5899999999997</v>
      </c>
      <c r="I34" s="156">
        <f t="shared" si="1"/>
        <v>4442.8500000000004</v>
      </c>
      <c r="J34" s="156">
        <f t="shared" si="1"/>
        <v>5119.7899999999991</v>
      </c>
      <c r="K34" s="156">
        <f t="shared" si="1"/>
        <v>5045.25</v>
      </c>
    </row>
    <row r="40" spans="1:11" ht="13">
      <c r="A40" s="155" t="s">
        <v>314</v>
      </c>
    </row>
    <row r="41" spans="1:11" s="208" customFormat="1" ht="13">
      <c r="A41" s="206" t="s">
        <v>313</v>
      </c>
      <c r="B41" s="207">
        <v>44104</v>
      </c>
      <c r="C41" s="207">
        <v>44196</v>
      </c>
      <c r="D41" s="207">
        <v>44286</v>
      </c>
      <c r="E41" s="207">
        <v>44377</v>
      </c>
      <c r="F41" s="207">
        <v>44469</v>
      </c>
      <c r="G41" s="207">
        <v>44561</v>
      </c>
      <c r="H41" s="207">
        <v>44651</v>
      </c>
      <c r="I41" s="207">
        <v>44742</v>
      </c>
      <c r="J41" s="207">
        <v>44834</v>
      </c>
      <c r="K41" s="207">
        <v>44926</v>
      </c>
    </row>
    <row r="42" spans="1:11">
      <c r="A42" s="156" t="s">
        <v>85</v>
      </c>
      <c r="B42" s="205">
        <v>5350.23</v>
      </c>
      <c r="C42" s="205">
        <v>6788.47</v>
      </c>
      <c r="D42" s="205">
        <v>6651.43</v>
      </c>
      <c r="E42" s="205">
        <v>5585.36</v>
      </c>
      <c r="F42" s="205">
        <v>7096.01</v>
      </c>
      <c r="G42" s="205">
        <v>8527.24</v>
      </c>
      <c r="H42" s="205">
        <v>7892.67</v>
      </c>
      <c r="I42" s="205">
        <v>8606.94</v>
      </c>
      <c r="J42" s="205">
        <v>8457.57</v>
      </c>
      <c r="K42" s="205">
        <v>8636.74</v>
      </c>
    </row>
    <row r="43" spans="1:11">
      <c r="A43" s="156" t="s">
        <v>315</v>
      </c>
      <c r="B43" s="205">
        <v>4085.03</v>
      </c>
      <c r="C43" s="205">
        <v>5000.58</v>
      </c>
      <c r="D43" s="205">
        <v>5333.17</v>
      </c>
      <c r="E43" s="205">
        <v>4674.32</v>
      </c>
      <c r="F43" s="205">
        <v>6191.56</v>
      </c>
      <c r="G43" s="205">
        <v>6984.93</v>
      </c>
      <c r="H43" s="205">
        <v>6449.38</v>
      </c>
      <c r="I43" s="205">
        <v>7050.99</v>
      </c>
      <c r="J43" s="205">
        <v>7229.87</v>
      </c>
      <c r="K43" s="205">
        <v>7025.31</v>
      </c>
    </row>
    <row r="44" spans="1:11">
      <c r="A44" s="156" t="s">
        <v>238</v>
      </c>
      <c r="B44" s="205">
        <v>94.41</v>
      </c>
      <c r="C44" s="205">
        <v>123.17</v>
      </c>
      <c r="D44" s="205">
        <v>81.260000000000005</v>
      </c>
      <c r="E44" s="205">
        <v>89.61</v>
      </c>
      <c r="F44" s="205">
        <v>148.4</v>
      </c>
      <c r="G44" s="205">
        <v>86.77</v>
      </c>
      <c r="H44" s="205">
        <v>-26.38</v>
      </c>
      <c r="I44" s="205">
        <v>87.52</v>
      </c>
      <c r="J44" s="205">
        <v>117.56</v>
      </c>
      <c r="K44" s="205">
        <v>122.21</v>
      </c>
    </row>
    <row r="45" spans="1:11">
      <c r="A45" s="156" t="s">
        <v>92</v>
      </c>
      <c r="B45" s="205">
        <v>193.58</v>
      </c>
      <c r="C45" s="205">
        <v>193.17</v>
      </c>
      <c r="D45" s="205">
        <v>213.35</v>
      </c>
      <c r="E45" s="205">
        <v>200.59</v>
      </c>
      <c r="F45" s="205">
        <v>202.75</v>
      </c>
      <c r="G45" s="205">
        <v>207.91</v>
      </c>
      <c r="H45" s="205">
        <v>205.11</v>
      </c>
      <c r="I45" s="205">
        <v>208.1</v>
      </c>
      <c r="J45" s="205">
        <v>215.7</v>
      </c>
      <c r="K45" s="205">
        <v>214.05</v>
      </c>
    </row>
    <row r="46" spans="1:11" ht="14.5">
      <c r="A46" s="156" t="s">
        <v>7</v>
      </c>
      <c r="B46" s="209">
        <v>20.51</v>
      </c>
      <c r="C46" s="209">
        <v>21.13</v>
      </c>
      <c r="D46" s="209">
        <v>29.86</v>
      </c>
      <c r="E46" s="209">
        <v>21.48</v>
      </c>
      <c r="F46" s="209">
        <v>23.86</v>
      </c>
      <c r="G46" s="209">
        <v>27.45</v>
      </c>
      <c r="H46" s="209">
        <v>22.62</v>
      </c>
      <c r="I46" s="209">
        <v>28.75</v>
      </c>
      <c r="J46" s="209">
        <v>35.4</v>
      </c>
      <c r="K46" s="209">
        <v>41.39</v>
      </c>
    </row>
    <row r="47" spans="1:11">
      <c r="A47" s="156" t="s">
        <v>239</v>
      </c>
      <c r="B47" s="205">
        <v>1145.52</v>
      </c>
      <c r="C47" s="205">
        <v>1696.76</v>
      </c>
      <c r="D47" s="205">
        <v>1156.31</v>
      </c>
      <c r="E47" s="205">
        <v>778.58</v>
      </c>
      <c r="F47" s="205">
        <v>826.24</v>
      </c>
      <c r="G47" s="205">
        <v>1393.72</v>
      </c>
      <c r="H47" s="205">
        <v>1189.18</v>
      </c>
      <c r="I47" s="205">
        <v>1406.62</v>
      </c>
      <c r="J47" s="205">
        <v>1094.1600000000001</v>
      </c>
      <c r="K47" s="205">
        <v>1478.2</v>
      </c>
    </row>
    <row r="48" spans="1:11">
      <c r="A48" s="156" t="s">
        <v>94</v>
      </c>
      <c r="B48" s="205">
        <v>293.62</v>
      </c>
      <c r="C48" s="205">
        <v>431.41</v>
      </c>
      <c r="D48" s="205">
        <v>286.42</v>
      </c>
      <c r="E48" s="205">
        <v>204.28</v>
      </c>
      <c r="F48" s="205">
        <v>221.07</v>
      </c>
      <c r="G48" s="205">
        <v>362.43</v>
      </c>
      <c r="H48" s="205">
        <v>315.13</v>
      </c>
      <c r="I48" s="205">
        <v>370.59</v>
      </c>
      <c r="J48" s="205">
        <v>290.33</v>
      </c>
      <c r="K48" s="205">
        <v>381.14</v>
      </c>
    </row>
    <row r="49" spans="1:11">
      <c r="A49" s="156" t="s">
        <v>240</v>
      </c>
      <c r="B49" s="205">
        <v>830.37</v>
      </c>
      <c r="C49" s="205">
        <v>1238.3399999999999</v>
      </c>
      <c r="D49" s="205">
        <v>852.13</v>
      </c>
      <c r="E49" s="205">
        <v>568.5</v>
      </c>
      <c r="F49" s="205">
        <v>595.96</v>
      </c>
      <c r="G49" s="205">
        <v>1015.69</v>
      </c>
      <c r="H49" s="205">
        <v>850.42</v>
      </c>
      <c r="I49" s="205">
        <v>1016.93</v>
      </c>
      <c r="J49" s="205">
        <v>782.71</v>
      </c>
      <c r="K49" s="205">
        <v>1072.67</v>
      </c>
    </row>
    <row r="50" spans="1:11">
      <c r="A50" s="156" t="s">
        <v>316</v>
      </c>
      <c r="B50" s="205">
        <v>1265.2</v>
      </c>
      <c r="C50" s="205">
        <v>1787.89</v>
      </c>
      <c r="D50" s="205">
        <v>1318.26</v>
      </c>
      <c r="E50" s="205">
        <v>911.04</v>
      </c>
      <c r="F50" s="205">
        <v>904.45</v>
      </c>
      <c r="G50" s="205">
        <v>1542.31</v>
      </c>
      <c r="H50" s="205">
        <v>1443.29</v>
      </c>
      <c r="I50" s="205">
        <v>1555.95</v>
      </c>
      <c r="J50" s="205">
        <v>1227.7</v>
      </c>
      <c r="K50" s="205">
        <v>1611.43</v>
      </c>
    </row>
    <row r="51" spans="1:11">
      <c r="A51" s="156" t="s">
        <v>5</v>
      </c>
      <c r="B51" s="156">
        <f>B49+B48+B46+B45</f>
        <v>1338.08</v>
      </c>
      <c r="C51" s="156">
        <f t="shared" ref="C51:K51" si="2">C49+C48+C46+C45</f>
        <v>1884.0500000000002</v>
      </c>
      <c r="D51" s="156">
        <f t="shared" si="2"/>
        <v>1381.7599999999998</v>
      </c>
      <c r="E51" s="156">
        <f t="shared" si="2"/>
        <v>994.85</v>
      </c>
      <c r="F51" s="156">
        <f t="shared" si="2"/>
        <v>1043.6399999999999</v>
      </c>
      <c r="G51" s="156">
        <f t="shared" si="2"/>
        <v>1613.4800000000002</v>
      </c>
      <c r="H51" s="156">
        <f t="shared" si="2"/>
        <v>1393.2799999999997</v>
      </c>
      <c r="I51" s="156">
        <f t="shared" si="2"/>
        <v>1624.37</v>
      </c>
      <c r="J51" s="156">
        <f t="shared" si="2"/>
        <v>1324.14</v>
      </c>
      <c r="K51" s="156">
        <f t="shared" si="2"/>
        <v>1709.25</v>
      </c>
    </row>
    <row r="55" spans="1:11" ht="13">
      <c r="A55" s="155" t="s">
        <v>317</v>
      </c>
    </row>
    <row r="56" spans="1:11" s="208" customFormat="1" ht="13">
      <c r="A56" s="206" t="s">
        <v>313</v>
      </c>
      <c r="B56" s="207">
        <v>41364</v>
      </c>
      <c r="C56" s="207">
        <v>41729</v>
      </c>
      <c r="D56" s="207">
        <v>42094</v>
      </c>
      <c r="E56" s="207">
        <v>42460</v>
      </c>
      <c r="F56" s="207">
        <v>42825</v>
      </c>
      <c r="G56" s="207">
        <v>43190</v>
      </c>
      <c r="H56" s="207">
        <v>43555</v>
      </c>
      <c r="I56" s="207">
        <v>43921</v>
      </c>
      <c r="J56" s="207">
        <v>44286</v>
      </c>
      <c r="K56" s="207">
        <v>44651</v>
      </c>
    </row>
    <row r="57" spans="1:11">
      <c r="A57" s="156" t="s">
        <v>104</v>
      </c>
      <c r="B57" s="205">
        <v>95.92</v>
      </c>
      <c r="C57" s="205">
        <v>95.92</v>
      </c>
      <c r="D57" s="205">
        <v>95.92</v>
      </c>
      <c r="E57" s="205">
        <v>95.92</v>
      </c>
      <c r="F57" s="205">
        <v>95.92</v>
      </c>
      <c r="G57" s="205">
        <v>95.92</v>
      </c>
      <c r="H57" s="205">
        <v>95.92</v>
      </c>
      <c r="I57" s="205">
        <v>95.92</v>
      </c>
      <c r="J57" s="205">
        <v>95.92</v>
      </c>
      <c r="K57" s="205">
        <v>95.92</v>
      </c>
    </row>
    <row r="58" spans="1:11">
      <c r="A58" s="156" t="s">
        <v>105</v>
      </c>
      <c r="B58" s="205">
        <v>3288.37</v>
      </c>
      <c r="C58" s="205">
        <v>3943.3</v>
      </c>
      <c r="D58" s="205">
        <v>4646.4399999999996</v>
      </c>
      <c r="E58" s="205">
        <v>6428.9</v>
      </c>
      <c r="F58" s="205">
        <v>7507.97</v>
      </c>
      <c r="G58" s="205">
        <v>8314.31</v>
      </c>
      <c r="H58" s="205">
        <v>9374.6299999999992</v>
      </c>
      <c r="I58" s="205">
        <v>10034.24</v>
      </c>
      <c r="J58" s="205">
        <v>12710.37</v>
      </c>
      <c r="K58" s="205">
        <v>13715.64</v>
      </c>
    </row>
    <row r="59" spans="1:11" ht="14.5">
      <c r="A59" s="156" t="s">
        <v>106</v>
      </c>
      <c r="B59" s="209">
        <v>250.96</v>
      </c>
      <c r="C59" s="209">
        <v>249.15</v>
      </c>
      <c r="D59" s="209">
        <v>418.17</v>
      </c>
      <c r="E59" s="209">
        <v>323.29000000000002</v>
      </c>
      <c r="F59" s="209">
        <v>560.34</v>
      </c>
      <c r="G59" s="209">
        <v>533.42999999999995</v>
      </c>
      <c r="H59" s="209">
        <v>1319.6</v>
      </c>
      <c r="I59" s="209">
        <v>1118.5</v>
      </c>
      <c r="J59" s="209">
        <v>1093.1199999999999</v>
      </c>
      <c r="K59" s="209">
        <v>1586.88</v>
      </c>
    </row>
    <row r="60" spans="1:11">
      <c r="A60" s="156" t="s">
        <v>107</v>
      </c>
      <c r="B60" s="205">
        <v>3149.25</v>
      </c>
      <c r="C60" s="205">
        <v>3787.03</v>
      </c>
      <c r="D60" s="205">
        <v>3753.97</v>
      </c>
      <c r="E60" s="205">
        <v>3710.92</v>
      </c>
      <c r="F60" s="205">
        <v>4240.96</v>
      </c>
      <c r="G60" s="205">
        <v>4819.82</v>
      </c>
      <c r="H60" s="205">
        <v>5458.69</v>
      </c>
      <c r="I60" s="205">
        <v>4889.3100000000004</v>
      </c>
      <c r="J60" s="205">
        <v>6455.93</v>
      </c>
      <c r="K60" s="205">
        <v>7559.99</v>
      </c>
    </row>
    <row r="61" spans="1:11" s="155" customFormat="1" ht="13">
      <c r="A61" s="155" t="s">
        <v>179</v>
      </c>
      <c r="B61" s="205">
        <v>6784.5</v>
      </c>
      <c r="C61" s="205">
        <v>8075.4</v>
      </c>
      <c r="D61" s="205">
        <v>8914.5</v>
      </c>
      <c r="E61" s="205">
        <v>10559.03</v>
      </c>
      <c r="F61" s="205">
        <v>12405.19</v>
      </c>
      <c r="G61" s="205">
        <v>13763.48</v>
      </c>
      <c r="H61" s="205">
        <v>16248.84</v>
      </c>
      <c r="I61" s="205">
        <v>16137.97</v>
      </c>
      <c r="J61" s="205">
        <v>20355.34</v>
      </c>
      <c r="K61" s="205">
        <v>22958.43</v>
      </c>
    </row>
    <row r="62" spans="1:11">
      <c r="A62" s="156" t="s">
        <v>108</v>
      </c>
      <c r="B62" s="205">
        <v>2440.9699999999998</v>
      </c>
      <c r="C62" s="205">
        <v>2561.58</v>
      </c>
      <c r="D62" s="205">
        <v>2660.04</v>
      </c>
      <c r="E62" s="205">
        <v>3416.35</v>
      </c>
      <c r="F62" s="205">
        <v>3303.74</v>
      </c>
      <c r="G62" s="205">
        <v>3732.24</v>
      </c>
      <c r="H62" s="205">
        <v>6496.56</v>
      </c>
      <c r="I62" s="205">
        <v>6272.31</v>
      </c>
      <c r="J62" s="205">
        <v>5858.52</v>
      </c>
      <c r="K62" s="205">
        <v>5519.06</v>
      </c>
    </row>
    <row r="63" spans="1:11">
      <c r="A63" s="156" t="s">
        <v>109</v>
      </c>
      <c r="B63" s="205">
        <v>59.21</v>
      </c>
      <c r="C63" s="205">
        <v>71.599999999999994</v>
      </c>
      <c r="D63" s="205">
        <v>196</v>
      </c>
      <c r="E63" s="205">
        <v>106.59</v>
      </c>
      <c r="F63" s="205">
        <v>257.54000000000002</v>
      </c>
      <c r="G63" s="205">
        <v>1405.11</v>
      </c>
      <c r="H63" s="205">
        <v>209.67</v>
      </c>
      <c r="I63" s="205">
        <v>140.24</v>
      </c>
      <c r="J63" s="205">
        <v>182.98</v>
      </c>
      <c r="K63" s="205">
        <v>426.43</v>
      </c>
    </row>
    <row r="64" spans="1:11" ht="14.5">
      <c r="A64" s="156" t="s">
        <v>110</v>
      </c>
      <c r="B64" s="205">
        <v>295.68</v>
      </c>
      <c r="C64" s="209">
        <v>1423.55</v>
      </c>
      <c r="D64" s="205">
        <v>1587.79</v>
      </c>
      <c r="E64" s="205">
        <v>2712.13</v>
      </c>
      <c r="F64" s="205">
        <v>2651.99</v>
      </c>
      <c r="G64" s="205">
        <v>2140.6999999999998</v>
      </c>
      <c r="H64" s="205">
        <v>2568.58</v>
      </c>
      <c r="I64" s="205">
        <v>2018.85</v>
      </c>
      <c r="J64" s="205">
        <v>4736.8</v>
      </c>
      <c r="K64" s="205">
        <v>3247.53</v>
      </c>
    </row>
    <row r="65" spans="1:11">
      <c r="A65" s="156" t="s">
        <v>111</v>
      </c>
      <c r="B65" s="205">
        <v>3988.64</v>
      </c>
      <c r="C65" s="205">
        <v>4018.67</v>
      </c>
      <c r="D65" s="205">
        <v>4470.67</v>
      </c>
      <c r="E65" s="205">
        <v>4323.96</v>
      </c>
      <c r="F65" s="205">
        <v>6191.92</v>
      </c>
      <c r="G65" s="205">
        <v>6485.43</v>
      </c>
      <c r="H65" s="205">
        <v>6974.03</v>
      </c>
      <c r="I65" s="205">
        <v>7706.57</v>
      </c>
      <c r="J65" s="205">
        <v>9577.0400000000009</v>
      </c>
      <c r="K65" s="205">
        <v>13765.41</v>
      </c>
    </row>
    <row r="66" spans="1:11" s="155" customFormat="1" ht="13">
      <c r="A66" s="155" t="s">
        <v>179</v>
      </c>
      <c r="B66" s="205">
        <v>6784.5</v>
      </c>
      <c r="C66" s="205">
        <v>8075.4</v>
      </c>
      <c r="D66" s="205">
        <v>8914.5</v>
      </c>
      <c r="E66" s="205">
        <v>10559.03</v>
      </c>
      <c r="F66" s="205">
        <v>12405.19</v>
      </c>
      <c r="G66" s="205">
        <v>13763.48</v>
      </c>
      <c r="H66" s="205">
        <v>16248.84</v>
      </c>
      <c r="I66" s="205">
        <v>16137.97</v>
      </c>
      <c r="J66" s="205">
        <v>20355.34</v>
      </c>
      <c r="K66" s="205">
        <v>22958.43</v>
      </c>
    </row>
    <row r="67" spans="1:11">
      <c r="A67" s="156" t="s">
        <v>112</v>
      </c>
      <c r="B67" s="205">
        <v>980.88</v>
      </c>
      <c r="C67" s="205">
        <v>1110.3</v>
      </c>
      <c r="D67" s="205">
        <v>1182.07</v>
      </c>
      <c r="E67" s="205">
        <v>1186.8399999999999</v>
      </c>
      <c r="F67" s="205">
        <v>1446.6</v>
      </c>
      <c r="G67" s="205">
        <v>1730.63</v>
      </c>
      <c r="H67" s="205">
        <v>1907.33</v>
      </c>
      <c r="I67" s="205">
        <v>1795.22</v>
      </c>
      <c r="J67" s="205">
        <v>2602.17</v>
      </c>
      <c r="K67" s="205">
        <v>3871.44</v>
      </c>
    </row>
    <row r="68" spans="1:11" ht="14.5">
      <c r="A68" s="156" t="s">
        <v>113</v>
      </c>
      <c r="B68" s="209">
        <v>1830.29</v>
      </c>
      <c r="C68" s="209">
        <v>2069.86</v>
      </c>
      <c r="D68" s="209">
        <v>2258.52</v>
      </c>
      <c r="E68" s="209">
        <v>1998.24</v>
      </c>
      <c r="F68" s="209">
        <v>2626.94</v>
      </c>
      <c r="G68" s="209">
        <v>2658.31</v>
      </c>
      <c r="H68" s="209">
        <v>3149.86</v>
      </c>
      <c r="I68" s="209">
        <v>3389.81</v>
      </c>
      <c r="J68" s="209">
        <v>3798.6</v>
      </c>
      <c r="K68" s="209">
        <v>6152.98</v>
      </c>
    </row>
    <row r="69" spans="1:11">
      <c r="A69" s="156" t="s">
        <v>114</v>
      </c>
      <c r="B69" s="205">
        <v>736.69</v>
      </c>
      <c r="C69" s="205">
        <v>229</v>
      </c>
      <c r="D69" s="205">
        <v>204.39</v>
      </c>
      <c r="E69" s="205">
        <v>424.2</v>
      </c>
      <c r="F69" s="205">
        <v>801.21</v>
      </c>
      <c r="G69" s="205">
        <v>404.65</v>
      </c>
      <c r="H69" s="205">
        <v>444.88</v>
      </c>
      <c r="I69" s="205">
        <v>782.83</v>
      </c>
      <c r="J69" s="205">
        <v>610.75</v>
      </c>
      <c r="K69" s="205">
        <v>864.33</v>
      </c>
    </row>
    <row r="70" spans="1:11">
      <c r="A70" s="156" t="s">
        <v>318</v>
      </c>
      <c r="B70" s="205">
        <v>95919779</v>
      </c>
      <c r="C70" s="205">
        <v>959197800</v>
      </c>
      <c r="D70" s="205">
        <v>959197790</v>
      </c>
      <c r="E70" s="205">
        <v>959197790</v>
      </c>
      <c r="F70" s="205">
        <v>959197790</v>
      </c>
      <c r="G70" s="205">
        <v>959197790</v>
      </c>
      <c r="H70" s="205">
        <v>959197790</v>
      </c>
      <c r="I70" s="205">
        <v>959197790</v>
      </c>
      <c r="J70" s="205">
        <v>959197790</v>
      </c>
      <c r="K70" s="205">
        <v>959197790</v>
      </c>
    </row>
    <row r="71" spans="1:11" ht="14">
      <c r="A71" s="156" t="s">
        <v>319</v>
      </c>
      <c r="B71" s="211"/>
      <c r="C71" s="211"/>
      <c r="G71" s="211"/>
      <c r="H71" s="211"/>
    </row>
    <row r="72" spans="1:11">
      <c r="A72" s="156" t="s">
        <v>320</v>
      </c>
      <c r="B72" s="205">
        <v>10</v>
      </c>
      <c r="C72" s="205">
        <v>1</v>
      </c>
      <c r="D72" s="205">
        <v>1</v>
      </c>
      <c r="E72" s="205">
        <v>1</v>
      </c>
      <c r="F72" s="205">
        <v>1</v>
      </c>
      <c r="G72" s="205">
        <v>1</v>
      </c>
      <c r="H72" s="205">
        <v>1</v>
      </c>
      <c r="I72" s="205">
        <v>1</v>
      </c>
      <c r="J72" s="205">
        <v>1</v>
      </c>
      <c r="K72" s="205">
        <v>1</v>
      </c>
    </row>
    <row r="73" spans="1:11">
      <c r="H73" s="156">
        <f>H62-G62+H45</f>
        <v>2969.4300000000007</v>
      </c>
      <c r="I73" s="156">
        <f t="shared" ref="I73:K73" si="3">I62-H62+I45</f>
        <v>-16.150000000000006</v>
      </c>
      <c r="J73" s="156">
        <f t="shared" si="3"/>
        <v>-198.08999999999997</v>
      </c>
      <c r="K73" s="156">
        <f t="shared" si="3"/>
        <v>-125.41000000000003</v>
      </c>
    </row>
    <row r="80" spans="1:11" ht="13">
      <c r="A80" s="155" t="s">
        <v>321</v>
      </c>
    </row>
    <row r="81" spans="1:12" s="208" customFormat="1" ht="13">
      <c r="A81" s="206" t="s">
        <v>313</v>
      </c>
      <c r="B81" s="207">
        <v>41364</v>
      </c>
      <c r="C81" s="207">
        <v>41729</v>
      </c>
      <c r="D81" s="207">
        <v>42094</v>
      </c>
      <c r="E81" s="207">
        <v>42460</v>
      </c>
      <c r="F81" s="207">
        <v>42825</v>
      </c>
      <c r="G81" s="207">
        <v>43190</v>
      </c>
      <c r="H81" s="207">
        <v>43555</v>
      </c>
      <c r="I81" s="207">
        <v>43921</v>
      </c>
      <c r="J81" s="207">
        <v>44286</v>
      </c>
      <c r="K81" s="207">
        <v>44651</v>
      </c>
      <c r="L81" s="207"/>
    </row>
    <row r="82" spans="1:12" s="155" customFormat="1" ht="13">
      <c r="A82" s="156" t="s">
        <v>322</v>
      </c>
      <c r="B82" s="205">
        <v>1186.79</v>
      </c>
      <c r="C82" s="205">
        <v>1402.03</v>
      </c>
      <c r="D82" s="205">
        <v>1187.69</v>
      </c>
      <c r="E82" s="205">
        <v>2242.9499999999998</v>
      </c>
      <c r="F82" s="205">
        <v>1527.33</v>
      </c>
      <c r="G82" s="205">
        <v>2113.44</v>
      </c>
      <c r="H82" s="205">
        <v>2469.54</v>
      </c>
      <c r="I82" s="205">
        <v>3038.15</v>
      </c>
      <c r="J82" s="205">
        <v>3683.35</v>
      </c>
      <c r="K82" s="205">
        <v>986.49</v>
      </c>
    </row>
    <row r="83" spans="1:12">
      <c r="A83" s="156" t="s">
        <v>323</v>
      </c>
      <c r="B83" s="205">
        <v>-463.2</v>
      </c>
      <c r="C83" s="205">
        <v>-585.99</v>
      </c>
      <c r="D83" s="205">
        <v>-464.99</v>
      </c>
      <c r="E83" s="205">
        <v>-866.21</v>
      </c>
      <c r="F83" s="205">
        <v>-681.11</v>
      </c>
      <c r="G83" s="205">
        <v>-1556.14</v>
      </c>
      <c r="H83" s="205">
        <v>-917.79</v>
      </c>
      <c r="I83" s="205">
        <v>-517.91</v>
      </c>
      <c r="J83" s="205">
        <v>-540.54</v>
      </c>
      <c r="K83" s="205">
        <v>-316.75</v>
      </c>
    </row>
    <row r="84" spans="1:12">
      <c r="A84" s="156" t="s">
        <v>324</v>
      </c>
      <c r="B84" s="205">
        <v>-601</v>
      </c>
      <c r="C84" s="205">
        <v>-625.91</v>
      </c>
      <c r="D84" s="205">
        <v>-576.09</v>
      </c>
      <c r="E84" s="205">
        <v>-848.98</v>
      </c>
      <c r="F84" s="205">
        <v>-756.43</v>
      </c>
      <c r="G84" s="205">
        <v>-1379.14</v>
      </c>
      <c r="H84" s="205">
        <v>-1117.46</v>
      </c>
      <c r="I84" s="205">
        <v>-2871.46</v>
      </c>
      <c r="J84" s="205">
        <v>-650.4</v>
      </c>
      <c r="K84" s="205">
        <v>-1807.61</v>
      </c>
    </row>
    <row r="85" spans="1:12" s="155" customFormat="1" ht="13">
      <c r="A85" s="156" t="s">
        <v>153</v>
      </c>
      <c r="B85" s="205">
        <v>122.59</v>
      </c>
      <c r="C85" s="205">
        <v>190.13</v>
      </c>
      <c r="D85" s="205">
        <v>146.61000000000001</v>
      </c>
      <c r="E85" s="205">
        <v>527.76</v>
      </c>
      <c r="F85" s="205">
        <v>89.79</v>
      </c>
      <c r="G85" s="205">
        <v>-821.84</v>
      </c>
      <c r="H85" s="205">
        <v>434.29</v>
      </c>
      <c r="I85" s="205">
        <v>-351.22</v>
      </c>
      <c r="J85" s="205">
        <v>2492.41</v>
      </c>
      <c r="K85" s="205">
        <v>-1137.8699999999999</v>
      </c>
    </row>
    <row r="90" spans="1:12" s="155" customFormat="1" ht="13">
      <c r="A90" s="155" t="s">
        <v>325</v>
      </c>
      <c r="B90" s="205">
        <v>491.73</v>
      </c>
      <c r="C90" s="205">
        <v>547.95000000000005</v>
      </c>
      <c r="D90" s="205">
        <v>811.3</v>
      </c>
      <c r="E90" s="205">
        <v>868.4</v>
      </c>
      <c r="F90" s="205">
        <v>1073.5</v>
      </c>
      <c r="G90" s="205">
        <v>1120.4000000000001</v>
      </c>
      <c r="H90" s="205">
        <v>1492.7</v>
      </c>
      <c r="I90" s="205">
        <v>1666.5</v>
      </c>
      <c r="J90" s="205">
        <v>2537.4</v>
      </c>
      <c r="K90" s="205">
        <v>3079.95</v>
      </c>
    </row>
    <row r="92" spans="1:12" s="155" customFormat="1" ht="13">
      <c r="A92" s="155" t="s">
        <v>326</v>
      </c>
    </row>
    <row r="93" spans="1:12">
      <c r="A93" s="156" t="s">
        <v>327</v>
      </c>
      <c r="B93" s="212">
        <v>95.92</v>
      </c>
      <c r="C93" s="212">
        <v>95.92</v>
      </c>
      <c r="D93" s="212">
        <v>95.92</v>
      </c>
      <c r="E93" s="212">
        <v>95.92</v>
      </c>
      <c r="F93" s="212">
        <v>95.92</v>
      </c>
      <c r="G93" s="212">
        <v>95.92</v>
      </c>
      <c r="H93" s="212">
        <v>95.92</v>
      </c>
      <c r="I93" s="212">
        <v>95.92</v>
      </c>
      <c r="J93" s="212">
        <v>95.92</v>
      </c>
      <c r="K93" s="212">
        <v>95.92</v>
      </c>
    </row>
  </sheetData>
  <mergeCells count="2">
    <mergeCell ref="E1:K1"/>
    <mergeCell ref="E2:K2"/>
  </mergeCells>
  <conditionalFormatting sqref="E1:K1">
    <cfRule type="cellIs" dxfId="1" priority="1" operator="notEqual">
      <formula>""</formula>
    </cfRule>
  </conditionalFormatting>
  <hyperlinks>
    <hyperlink ref="E1:K1" r:id="rId1" display="https://www.screener.in/excel/" xr:uid="{64087E18-BD46-4C09-B5AA-3A7BED98949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E021-AD18-4D71-ACB3-DA66CC0605BA}">
  <dimension ref="A1:L93"/>
  <sheetViews>
    <sheetView workbookViewId="0">
      <selection activeCell="K70" sqref="K70"/>
    </sheetView>
  </sheetViews>
  <sheetFormatPr defaultColWidth="10.453125" defaultRowHeight="12.5"/>
  <cols>
    <col min="1" max="1" width="26.7265625" style="156" bestFit="1" customWidth="1"/>
    <col min="2" max="11" width="11.453125" style="156" bestFit="1" customWidth="1"/>
    <col min="12" max="16384" width="10.453125" style="156"/>
  </cols>
  <sheetData>
    <row r="1" spans="1:11" s="155" customFormat="1" ht="13">
      <c r="A1" s="155" t="s">
        <v>303</v>
      </c>
      <c r="B1" s="155" t="s">
        <v>8666</v>
      </c>
      <c r="E1" s="316" t="str">
        <f>IF(B2&lt;&gt;B3, "A NEW VERSION OF THE WORKSHEET IS AVAILABLE", "")</f>
        <v/>
      </c>
      <c r="F1" s="316"/>
      <c r="G1" s="316"/>
      <c r="H1" s="316"/>
      <c r="I1" s="316"/>
      <c r="J1" s="316"/>
      <c r="K1" s="316"/>
    </row>
    <row r="2" spans="1:11" ht="13">
      <c r="A2" s="155" t="s">
        <v>305</v>
      </c>
      <c r="B2" s="156">
        <v>2.1</v>
      </c>
      <c r="E2" s="317" t="s">
        <v>306</v>
      </c>
      <c r="F2" s="317"/>
      <c r="G2" s="317"/>
      <c r="H2" s="317"/>
      <c r="I2" s="317"/>
      <c r="J2" s="317"/>
      <c r="K2" s="317"/>
    </row>
    <row r="3" spans="1:11" ht="13">
      <c r="A3" s="155" t="s">
        <v>307</v>
      </c>
      <c r="B3" s="156">
        <v>2.1</v>
      </c>
    </row>
    <row r="4" spans="1:11" ht="13">
      <c r="A4" s="155"/>
    </row>
    <row r="5" spans="1:11" ht="13">
      <c r="A5" s="155" t="s">
        <v>308</v>
      </c>
    </row>
    <row r="6" spans="1:11">
      <c r="A6" s="156" t="s">
        <v>309</v>
      </c>
      <c r="B6" s="156">
        <f>IF(B9&gt;0, B9/B8, 0)</f>
        <v>64.988360105661457</v>
      </c>
    </row>
    <row r="7" spans="1:11">
      <c r="A7" s="156" t="s">
        <v>310</v>
      </c>
      <c r="B7" s="205">
        <v>10</v>
      </c>
    </row>
    <row r="8" spans="1:11">
      <c r="A8" s="156" t="s">
        <v>311</v>
      </c>
      <c r="B8" s="205">
        <v>3501.75</v>
      </c>
    </row>
    <row r="9" spans="1:11">
      <c r="A9" s="156" t="s">
        <v>218</v>
      </c>
      <c r="B9" s="205">
        <v>227572.99</v>
      </c>
    </row>
    <row r="15" spans="1:11" ht="13">
      <c r="A15" s="155" t="s">
        <v>312</v>
      </c>
      <c r="B15" s="156">
        <f>B26+B34</f>
        <v>414.55</v>
      </c>
      <c r="K15" s="156">
        <f>K17-K18-K20-K21-K22-K23-K19</f>
        <v>4707.0599999999986</v>
      </c>
    </row>
    <row r="16" spans="1:11" s="208" customFormat="1" ht="13">
      <c r="A16" s="206" t="s">
        <v>313</v>
      </c>
      <c r="B16" s="207">
        <v>41729</v>
      </c>
      <c r="C16" s="207">
        <v>42094</v>
      </c>
      <c r="D16" s="207">
        <v>42460</v>
      </c>
      <c r="E16" s="207">
        <v>42825</v>
      </c>
      <c r="F16" s="207">
        <v>43190</v>
      </c>
      <c r="G16" s="207">
        <v>43555</v>
      </c>
      <c r="H16" s="207">
        <v>43921</v>
      </c>
      <c r="I16" s="207">
        <v>44286</v>
      </c>
      <c r="J16" s="207">
        <v>44651</v>
      </c>
      <c r="K16" s="207">
        <v>45016</v>
      </c>
    </row>
    <row r="17" spans="1:11">
      <c r="A17" s="156" t="s">
        <v>85</v>
      </c>
      <c r="B17" s="205">
        <v>4686.4799999999996</v>
      </c>
      <c r="C17" s="205">
        <v>6439.43</v>
      </c>
      <c r="D17" s="205">
        <v>8583.76</v>
      </c>
      <c r="E17" s="205">
        <v>11897.7</v>
      </c>
      <c r="F17" s="205">
        <v>15033.2</v>
      </c>
      <c r="G17" s="205">
        <v>20004.52</v>
      </c>
      <c r="H17" s="205">
        <v>24870.2</v>
      </c>
      <c r="I17" s="205">
        <v>24143.06</v>
      </c>
      <c r="J17" s="205">
        <v>30976.27</v>
      </c>
      <c r="K17" s="205">
        <v>42839.56</v>
      </c>
    </row>
    <row r="18" spans="1:11" ht="14.5">
      <c r="A18" s="156" t="s">
        <v>231</v>
      </c>
      <c r="B18" s="209">
        <v>4086.53</v>
      </c>
      <c r="C18" s="209">
        <v>5648.47</v>
      </c>
      <c r="D18" s="209">
        <v>7435.62</v>
      </c>
      <c r="E18" s="209">
        <v>10357.25</v>
      </c>
      <c r="F18" s="209">
        <v>12846.95</v>
      </c>
      <c r="G18" s="209">
        <v>17445.490000000002</v>
      </c>
      <c r="H18" s="209">
        <v>21441.68</v>
      </c>
      <c r="I18" s="209">
        <v>20855.560000000001</v>
      </c>
      <c r="J18" s="209">
        <v>26891.77</v>
      </c>
      <c r="K18" s="209">
        <v>36884.71</v>
      </c>
    </row>
    <row r="19" spans="1:11" ht="14.5">
      <c r="A19" s="156" t="s">
        <v>232</v>
      </c>
      <c r="B19" s="209">
        <v>102.1</v>
      </c>
      <c r="C19" s="209">
        <v>161.28</v>
      </c>
      <c r="D19" s="209">
        <v>132.08000000000001</v>
      </c>
      <c r="E19" s="209">
        <v>276.22000000000003</v>
      </c>
      <c r="F19" s="209">
        <v>211.31</v>
      </c>
      <c r="G19" s="209">
        <v>444.65</v>
      </c>
      <c r="H19" s="209">
        <v>338.75</v>
      </c>
      <c r="I19" s="209">
        <v>300.88</v>
      </c>
      <c r="J19" s="209">
        <v>494.38</v>
      </c>
      <c r="K19" s="209">
        <v>500.82</v>
      </c>
    </row>
    <row r="20" spans="1:11">
      <c r="A20" s="156" t="s">
        <v>233</v>
      </c>
      <c r="B20" s="205">
        <v>45.31</v>
      </c>
      <c r="C20" s="205">
        <v>59.33</v>
      </c>
      <c r="D20" s="205">
        <v>79.239999999999995</v>
      </c>
      <c r="E20" s="205">
        <v>99.41</v>
      </c>
      <c r="F20" s="205">
        <v>121.26</v>
      </c>
      <c r="G20" s="205">
        <v>152.80000000000001</v>
      </c>
      <c r="H20" s="205">
        <v>188.24</v>
      </c>
      <c r="I20" s="205">
        <v>174.2</v>
      </c>
      <c r="J20" s="205">
        <v>207.86</v>
      </c>
      <c r="K20" s="205"/>
    </row>
    <row r="21" spans="1:11">
      <c r="A21" s="156" t="s">
        <v>234</v>
      </c>
      <c r="B21" s="205">
        <v>123.53</v>
      </c>
      <c r="C21" s="205">
        <v>155.35</v>
      </c>
      <c r="D21" s="205">
        <v>241.36</v>
      </c>
      <c r="E21" s="205">
        <v>332.9</v>
      </c>
      <c r="F21" s="205">
        <v>373.72</v>
      </c>
      <c r="G21" s="205">
        <v>499.72</v>
      </c>
      <c r="H21" s="205">
        <v>645.96</v>
      </c>
      <c r="I21" s="205">
        <v>746.43</v>
      </c>
      <c r="J21" s="205">
        <v>805.85</v>
      </c>
      <c r="K21" s="205"/>
    </row>
    <row r="22" spans="1:11">
      <c r="A22" s="156" t="s">
        <v>235</v>
      </c>
      <c r="B22" s="205">
        <v>87.34</v>
      </c>
      <c r="C22" s="205">
        <v>134.06</v>
      </c>
      <c r="D22" s="205">
        <v>149.04</v>
      </c>
      <c r="E22" s="205">
        <v>192.67</v>
      </c>
      <c r="F22" s="205">
        <v>283.14</v>
      </c>
      <c r="G22" s="205">
        <v>356.17</v>
      </c>
      <c r="H22" s="205">
        <v>457.14</v>
      </c>
      <c r="I22" s="205">
        <v>537.58000000000004</v>
      </c>
      <c r="J22" s="205">
        <v>617.36</v>
      </c>
      <c r="K22" s="205">
        <v>746.97</v>
      </c>
    </row>
    <row r="23" spans="1:11">
      <c r="A23" s="156" t="s">
        <v>236</v>
      </c>
      <c r="B23" s="205">
        <v>420.11</v>
      </c>
      <c r="C23" s="205">
        <v>582.79999999999995</v>
      </c>
      <c r="D23" s="205">
        <v>647.37</v>
      </c>
      <c r="E23" s="205">
        <v>71.239999999999995</v>
      </c>
      <c r="F23" s="205">
        <v>96</v>
      </c>
      <c r="G23" s="205">
        <v>135.84</v>
      </c>
      <c r="H23" s="205">
        <v>119.23</v>
      </c>
      <c r="I23" s="205">
        <v>108.69</v>
      </c>
      <c r="J23" s="205">
        <v>143.41</v>
      </c>
      <c r="K23" s="205"/>
    </row>
    <row r="24" spans="1:11">
      <c r="A24" s="156" t="s">
        <v>237</v>
      </c>
      <c r="B24" s="205">
        <v>-315.52</v>
      </c>
      <c r="C24" s="205">
        <v>-435.56</v>
      </c>
      <c r="D24" s="205">
        <v>-501.25</v>
      </c>
      <c r="E24" s="205">
        <v>151.27000000000001</v>
      </c>
      <c r="F24" s="205">
        <v>170.58</v>
      </c>
      <c r="G24" s="205">
        <v>225.84</v>
      </c>
      <c r="H24" s="205">
        <v>228.39</v>
      </c>
      <c r="I24" s="205">
        <v>276.64999999999998</v>
      </c>
      <c r="J24" s="205">
        <v>302.05</v>
      </c>
      <c r="K24" s="205">
        <v>2071.67</v>
      </c>
    </row>
    <row r="25" spans="1:11">
      <c r="A25" s="156" t="s">
        <v>238</v>
      </c>
      <c r="B25" s="205">
        <v>16.27</v>
      </c>
      <c r="C25" s="205">
        <v>20.27</v>
      </c>
      <c r="D25" s="205">
        <v>17.02</v>
      </c>
      <c r="E25" s="205">
        <v>27.7</v>
      </c>
      <c r="F25" s="205">
        <v>87.75</v>
      </c>
      <c r="G25" s="205">
        <v>48.33</v>
      </c>
      <c r="H25" s="205">
        <v>59.99</v>
      </c>
      <c r="I25" s="205">
        <v>194.43</v>
      </c>
      <c r="J25" s="205">
        <v>113.64</v>
      </c>
      <c r="K25" s="205">
        <v>129.34</v>
      </c>
    </row>
    <row r="26" spans="1:11">
      <c r="A26" s="156" t="s">
        <v>92</v>
      </c>
      <c r="B26" s="205">
        <v>57.01</v>
      </c>
      <c r="C26" s="205">
        <v>81.540000000000006</v>
      </c>
      <c r="D26" s="205">
        <v>98.43</v>
      </c>
      <c r="E26" s="205">
        <v>127.82</v>
      </c>
      <c r="F26" s="205">
        <v>159</v>
      </c>
      <c r="G26" s="205">
        <v>212.49</v>
      </c>
      <c r="H26" s="205">
        <v>374.41</v>
      </c>
      <c r="I26" s="205">
        <v>414.16</v>
      </c>
      <c r="J26" s="205">
        <v>498.08</v>
      </c>
      <c r="K26" s="205">
        <v>638.87</v>
      </c>
    </row>
    <row r="27" spans="1:11" ht="14.5">
      <c r="A27" s="156" t="s">
        <v>7</v>
      </c>
      <c r="B27" s="205">
        <v>55.68</v>
      </c>
      <c r="C27" s="205">
        <v>72.36</v>
      </c>
      <c r="D27" s="205">
        <v>91.34</v>
      </c>
      <c r="E27" s="205">
        <v>121.98</v>
      </c>
      <c r="F27" s="205">
        <v>59.54</v>
      </c>
      <c r="G27" s="205">
        <v>47.21</v>
      </c>
      <c r="H27" s="205">
        <v>69.12</v>
      </c>
      <c r="I27" s="205">
        <v>41.65</v>
      </c>
      <c r="J27" s="209">
        <v>53.79</v>
      </c>
      <c r="K27" s="209">
        <v>67.41</v>
      </c>
    </row>
    <row r="28" spans="1:11">
      <c r="A28" s="156" t="s">
        <v>239</v>
      </c>
      <c r="B28" s="205">
        <v>244.86</v>
      </c>
      <c r="C28" s="205">
        <v>322.63</v>
      </c>
      <c r="D28" s="205">
        <v>491.71</v>
      </c>
      <c r="E28" s="205">
        <v>747.08</v>
      </c>
      <c r="F28" s="205">
        <v>1222.07</v>
      </c>
      <c r="G28" s="205">
        <v>1421.94</v>
      </c>
      <c r="H28" s="205">
        <v>1744.77</v>
      </c>
      <c r="I28" s="205">
        <v>1483.45</v>
      </c>
      <c r="J28" s="205">
        <v>2064.12</v>
      </c>
      <c r="K28" s="205">
        <v>3060.09</v>
      </c>
    </row>
    <row r="29" spans="1:11">
      <c r="A29" s="156" t="s">
        <v>94</v>
      </c>
      <c r="B29" s="205">
        <v>83.48</v>
      </c>
      <c r="C29" s="205">
        <v>110.92</v>
      </c>
      <c r="D29" s="205">
        <v>171.47</v>
      </c>
      <c r="E29" s="205">
        <v>268.27999999999997</v>
      </c>
      <c r="F29" s="205">
        <v>415.79</v>
      </c>
      <c r="G29" s="205">
        <v>519.48</v>
      </c>
      <c r="H29" s="205">
        <v>443.79</v>
      </c>
      <c r="I29" s="205">
        <v>384.02</v>
      </c>
      <c r="J29" s="205">
        <v>571.72</v>
      </c>
      <c r="K29" s="205">
        <v>681.75</v>
      </c>
    </row>
    <row r="30" spans="1:11">
      <c r="A30" s="156" t="s">
        <v>240</v>
      </c>
      <c r="B30" s="205">
        <v>161.37</v>
      </c>
      <c r="C30" s="205">
        <v>211.67</v>
      </c>
      <c r="D30" s="205">
        <v>320.24</v>
      </c>
      <c r="E30" s="205">
        <v>478.75</v>
      </c>
      <c r="F30" s="205">
        <v>806.26</v>
      </c>
      <c r="G30" s="205">
        <v>902.54</v>
      </c>
      <c r="H30" s="205">
        <v>1301.08</v>
      </c>
      <c r="I30" s="205">
        <v>1099.49</v>
      </c>
      <c r="J30" s="205">
        <v>1492.55</v>
      </c>
      <c r="K30" s="205">
        <v>2378.5100000000002</v>
      </c>
    </row>
    <row r="31" spans="1:11">
      <c r="A31" s="156" t="s">
        <v>241</v>
      </c>
      <c r="B31" s="205"/>
      <c r="C31" s="205"/>
      <c r="D31" s="205"/>
      <c r="E31" s="205"/>
      <c r="F31" s="205"/>
      <c r="G31" s="205"/>
      <c r="H31" s="205"/>
      <c r="I31" s="205"/>
      <c r="J31" s="205"/>
      <c r="K31" s="205"/>
    </row>
    <row r="32" spans="1:11">
      <c r="A32" s="156" t="s">
        <v>95</v>
      </c>
      <c r="B32" s="210">
        <f>B29/B28</f>
        <v>0.3409295107408315</v>
      </c>
      <c r="C32" s="210">
        <f t="shared" ref="C32:K32" si="0">C29/C28</f>
        <v>0.34379939869200016</v>
      </c>
      <c r="D32" s="210">
        <f t="shared" si="0"/>
        <v>0.34872180756950238</v>
      </c>
      <c r="E32" s="210">
        <f t="shared" si="0"/>
        <v>0.35910478128179041</v>
      </c>
      <c r="F32" s="210">
        <f t="shared" si="0"/>
        <v>0.3402341928040129</v>
      </c>
      <c r="G32" s="210">
        <f t="shared" si="0"/>
        <v>0.36533187054306088</v>
      </c>
      <c r="H32" s="210">
        <f t="shared" si="0"/>
        <v>0.25435444213277397</v>
      </c>
      <c r="I32" s="210">
        <f t="shared" si="0"/>
        <v>0.25886952711584482</v>
      </c>
      <c r="J32" s="210">
        <f t="shared" si="0"/>
        <v>0.27698002054144144</v>
      </c>
      <c r="K32" s="210">
        <f t="shared" si="0"/>
        <v>0.22278756507161554</v>
      </c>
    </row>
    <row r="34" spans="1:11">
      <c r="A34" s="156" t="s">
        <v>5</v>
      </c>
      <c r="B34" s="156">
        <f>+B30+B29+B27+B26</f>
        <v>357.54</v>
      </c>
      <c r="C34" s="156">
        <f t="shared" ref="C34:K34" si="1">+C30+C29+C27+C26</f>
        <v>476.49</v>
      </c>
      <c r="D34" s="156">
        <f t="shared" si="1"/>
        <v>681.48</v>
      </c>
      <c r="E34" s="156">
        <f t="shared" si="1"/>
        <v>996.82999999999993</v>
      </c>
      <c r="F34" s="156">
        <f t="shared" si="1"/>
        <v>1440.59</v>
      </c>
      <c r="G34" s="156">
        <f t="shared" si="1"/>
        <v>1681.72</v>
      </c>
      <c r="H34" s="156">
        <f t="shared" si="1"/>
        <v>2188.3999999999996</v>
      </c>
      <c r="I34" s="156">
        <f t="shared" si="1"/>
        <v>1939.3200000000002</v>
      </c>
      <c r="J34" s="156">
        <f t="shared" si="1"/>
        <v>2616.14</v>
      </c>
      <c r="K34" s="156">
        <f t="shared" si="1"/>
        <v>3766.54</v>
      </c>
    </row>
    <row r="40" spans="1:11" ht="13">
      <c r="A40" s="155" t="s">
        <v>314</v>
      </c>
    </row>
    <row r="41" spans="1:11" s="208" customFormat="1" ht="13">
      <c r="A41" s="206" t="s">
        <v>313</v>
      </c>
      <c r="B41" s="207">
        <v>44196</v>
      </c>
      <c r="C41" s="207">
        <v>44286</v>
      </c>
      <c r="D41" s="207">
        <v>44377</v>
      </c>
      <c r="E41" s="207">
        <v>44469</v>
      </c>
      <c r="F41" s="207">
        <v>44561</v>
      </c>
      <c r="G41" s="207">
        <v>44651</v>
      </c>
      <c r="H41" s="207">
        <v>44742</v>
      </c>
      <c r="I41" s="207">
        <v>44834</v>
      </c>
      <c r="J41" s="207">
        <v>44926</v>
      </c>
      <c r="K41" s="207">
        <v>45016</v>
      </c>
    </row>
    <row r="42" spans="1:11">
      <c r="A42" s="156" t="s">
        <v>85</v>
      </c>
      <c r="B42" s="205">
        <v>7542</v>
      </c>
      <c r="C42" s="205">
        <v>7411.68</v>
      </c>
      <c r="D42" s="205">
        <v>5183.12</v>
      </c>
      <c r="E42" s="205">
        <v>7788.94</v>
      </c>
      <c r="F42" s="205">
        <v>9217.76</v>
      </c>
      <c r="G42" s="205">
        <v>8786.4500000000007</v>
      </c>
      <c r="H42" s="205">
        <v>10038.07</v>
      </c>
      <c r="I42" s="205">
        <v>10638.33</v>
      </c>
      <c r="J42" s="205">
        <v>11569.05</v>
      </c>
      <c r="K42" s="205">
        <v>10594.11</v>
      </c>
    </row>
    <row r="43" spans="1:11">
      <c r="A43" s="156" t="s">
        <v>315</v>
      </c>
      <c r="B43" s="205">
        <v>6852.88</v>
      </c>
      <c r="C43" s="205">
        <v>6799.02</v>
      </c>
      <c r="D43" s="205">
        <v>4958.9399999999996</v>
      </c>
      <c r="E43" s="205">
        <v>7120.36</v>
      </c>
      <c r="F43" s="205">
        <v>8351.2999999999993</v>
      </c>
      <c r="G43" s="205">
        <v>8047.17</v>
      </c>
      <c r="H43" s="205">
        <v>9029.83</v>
      </c>
      <c r="I43" s="205">
        <v>9746.31</v>
      </c>
      <c r="J43" s="205">
        <v>10603.79</v>
      </c>
      <c r="K43" s="205">
        <v>9822.6</v>
      </c>
    </row>
    <row r="44" spans="1:11">
      <c r="A44" s="156" t="s">
        <v>238</v>
      </c>
      <c r="B44" s="205">
        <v>45.32</v>
      </c>
      <c r="C44" s="205">
        <v>48.12</v>
      </c>
      <c r="D44" s="205">
        <v>31.46</v>
      </c>
      <c r="E44" s="205">
        <v>27.5</v>
      </c>
      <c r="F44" s="205">
        <v>25.96</v>
      </c>
      <c r="G44" s="205">
        <v>32.57</v>
      </c>
      <c r="H44" s="205">
        <v>29.14</v>
      </c>
      <c r="I44" s="205">
        <v>35.57</v>
      </c>
      <c r="J44" s="205">
        <v>31.56</v>
      </c>
      <c r="K44" s="205">
        <v>33.07</v>
      </c>
    </row>
    <row r="45" spans="1:11">
      <c r="A45" s="156" t="s">
        <v>92</v>
      </c>
      <c r="B45" s="205">
        <v>113.7</v>
      </c>
      <c r="C45" s="205">
        <v>104.96</v>
      </c>
      <c r="D45" s="205">
        <v>107.44</v>
      </c>
      <c r="E45" s="205">
        <v>116.01</v>
      </c>
      <c r="F45" s="205">
        <v>128.30000000000001</v>
      </c>
      <c r="G45" s="205">
        <v>146.33000000000001</v>
      </c>
      <c r="H45" s="205">
        <v>144.74</v>
      </c>
      <c r="I45" s="205">
        <v>161.96</v>
      </c>
      <c r="J45" s="205">
        <v>168.09</v>
      </c>
      <c r="K45" s="205">
        <v>164.08</v>
      </c>
    </row>
    <row r="46" spans="1:11" ht="14.5">
      <c r="A46" s="156" t="s">
        <v>7</v>
      </c>
      <c r="B46" s="209">
        <v>11.3</v>
      </c>
      <c r="C46" s="209">
        <v>12.26</v>
      </c>
      <c r="D46" s="209">
        <v>10.84</v>
      </c>
      <c r="E46" s="209">
        <v>12.37</v>
      </c>
      <c r="F46" s="209">
        <v>13.95</v>
      </c>
      <c r="G46" s="209">
        <v>16.63</v>
      </c>
      <c r="H46" s="209">
        <v>17.22</v>
      </c>
      <c r="I46" s="209">
        <v>17.68</v>
      </c>
      <c r="J46" s="209">
        <v>16.98</v>
      </c>
      <c r="K46" s="209">
        <v>15.53</v>
      </c>
    </row>
    <row r="47" spans="1:11">
      <c r="A47" s="156" t="s">
        <v>239</v>
      </c>
      <c r="B47" s="205">
        <v>609.44000000000005</v>
      </c>
      <c r="C47" s="205">
        <v>543.55999999999995</v>
      </c>
      <c r="D47" s="205">
        <v>137.36000000000001</v>
      </c>
      <c r="E47" s="205">
        <v>567.70000000000005</v>
      </c>
      <c r="F47" s="205">
        <v>750.17</v>
      </c>
      <c r="G47" s="205">
        <v>608.89</v>
      </c>
      <c r="H47" s="205">
        <v>875.42</v>
      </c>
      <c r="I47" s="205">
        <v>747.95</v>
      </c>
      <c r="J47" s="205">
        <v>811.75</v>
      </c>
      <c r="K47" s="205">
        <v>624.97</v>
      </c>
    </row>
    <row r="48" spans="1:11">
      <c r="A48" s="156" t="s">
        <v>94</v>
      </c>
      <c r="B48" s="205">
        <v>162.49</v>
      </c>
      <c r="C48" s="205">
        <v>129.69</v>
      </c>
      <c r="D48" s="205">
        <v>42</v>
      </c>
      <c r="E48" s="205">
        <v>149.94</v>
      </c>
      <c r="F48" s="205">
        <v>197.64</v>
      </c>
      <c r="G48" s="205">
        <v>182.14</v>
      </c>
      <c r="H48" s="205">
        <v>232.53</v>
      </c>
      <c r="I48" s="205">
        <v>62.24</v>
      </c>
      <c r="J48" s="205">
        <v>222.11</v>
      </c>
      <c r="K48" s="205">
        <v>164.87</v>
      </c>
    </row>
    <row r="49" spans="1:11">
      <c r="A49" s="156" t="s">
        <v>240</v>
      </c>
      <c r="B49" s="205">
        <v>446.97</v>
      </c>
      <c r="C49" s="205">
        <v>413.88</v>
      </c>
      <c r="D49" s="205">
        <v>95.37</v>
      </c>
      <c r="E49" s="205">
        <v>417.79</v>
      </c>
      <c r="F49" s="205">
        <v>552.55999999999995</v>
      </c>
      <c r="G49" s="205">
        <v>426.83</v>
      </c>
      <c r="H49" s="205">
        <v>642.92999999999995</v>
      </c>
      <c r="I49" s="205">
        <v>685.77</v>
      </c>
      <c r="J49" s="205">
        <v>589.67999999999995</v>
      </c>
      <c r="K49" s="205">
        <v>460.13</v>
      </c>
    </row>
    <row r="50" spans="1:11">
      <c r="A50" s="156" t="s">
        <v>316</v>
      </c>
      <c r="B50" s="205">
        <v>689.12</v>
      </c>
      <c r="C50" s="205">
        <v>612.66</v>
      </c>
      <c r="D50" s="205">
        <v>224.18</v>
      </c>
      <c r="E50" s="205">
        <v>668.58</v>
      </c>
      <c r="F50" s="205">
        <v>866.46</v>
      </c>
      <c r="G50" s="205">
        <v>739.28</v>
      </c>
      <c r="H50" s="205">
        <v>1008.24</v>
      </c>
      <c r="I50" s="205">
        <v>892.02</v>
      </c>
      <c r="J50" s="205">
        <v>965.26</v>
      </c>
      <c r="K50" s="205">
        <v>771.51</v>
      </c>
    </row>
    <row r="51" spans="1:11">
      <c r="A51" s="156" t="s">
        <v>5</v>
      </c>
      <c r="B51" s="156">
        <f>B49+B48+B46+B45</f>
        <v>734.46</v>
      </c>
      <c r="C51" s="156">
        <f t="shared" ref="C51:K51" si="2">C49+C48+C46+C45</f>
        <v>660.79</v>
      </c>
      <c r="D51" s="156">
        <f t="shared" si="2"/>
        <v>255.65</v>
      </c>
      <c r="E51" s="156">
        <f t="shared" si="2"/>
        <v>696.11</v>
      </c>
      <c r="F51" s="156">
        <f t="shared" si="2"/>
        <v>892.45</v>
      </c>
      <c r="G51" s="156">
        <f t="shared" si="2"/>
        <v>771.93000000000006</v>
      </c>
      <c r="H51" s="156">
        <f t="shared" si="2"/>
        <v>1037.42</v>
      </c>
      <c r="I51" s="156">
        <f t="shared" si="2"/>
        <v>927.65</v>
      </c>
      <c r="J51" s="156">
        <f t="shared" si="2"/>
        <v>996.86</v>
      </c>
      <c r="K51" s="156">
        <f t="shared" si="2"/>
        <v>804.61</v>
      </c>
    </row>
    <row r="55" spans="1:11" ht="13">
      <c r="A55" s="155" t="s">
        <v>317</v>
      </c>
    </row>
    <row r="56" spans="1:11" s="208" customFormat="1" ht="13">
      <c r="A56" s="206" t="s">
        <v>313</v>
      </c>
      <c r="B56" s="207">
        <v>41729</v>
      </c>
      <c r="C56" s="207">
        <v>42094</v>
      </c>
      <c r="D56" s="207">
        <v>42460</v>
      </c>
      <c r="E56" s="207">
        <v>42825</v>
      </c>
      <c r="F56" s="207">
        <v>43190</v>
      </c>
      <c r="G56" s="207">
        <v>43555</v>
      </c>
      <c r="H56" s="207">
        <v>43921</v>
      </c>
      <c r="I56" s="207">
        <v>44286</v>
      </c>
      <c r="J56" s="207">
        <v>44651</v>
      </c>
      <c r="K56" s="207">
        <v>45016</v>
      </c>
    </row>
    <row r="57" spans="1:11">
      <c r="A57" s="156" t="s">
        <v>104</v>
      </c>
      <c r="B57" s="205">
        <v>546.75</v>
      </c>
      <c r="C57" s="205">
        <v>561.54</v>
      </c>
      <c r="D57" s="205">
        <v>561.54</v>
      </c>
      <c r="E57" s="205">
        <v>624.08000000000004</v>
      </c>
      <c r="F57" s="205">
        <v>624.08000000000004</v>
      </c>
      <c r="G57" s="205">
        <v>624.08000000000004</v>
      </c>
      <c r="H57" s="205">
        <v>647.77</v>
      </c>
      <c r="I57" s="205">
        <v>647.77</v>
      </c>
      <c r="J57" s="205">
        <v>647.77</v>
      </c>
      <c r="K57" s="205">
        <v>648.26</v>
      </c>
    </row>
    <row r="58" spans="1:11">
      <c r="A58" s="156" t="s">
        <v>105</v>
      </c>
      <c r="B58" s="205">
        <v>408.82</v>
      </c>
      <c r="C58" s="205">
        <v>637.65</v>
      </c>
      <c r="D58" s="205">
        <v>958.9</v>
      </c>
      <c r="E58" s="205">
        <v>3217.7</v>
      </c>
      <c r="F58" s="205">
        <v>4044.97</v>
      </c>
      <c r="G58" s="205">
        <v>4963.37</v>
      </c>
      <c r="H58" s="205">
        <v>10431.969999999999</v>
      </c>
      <c r="I58" s="205">
        <v>11535.94</v>
      </c>
      <c r="J58" s="205">
        <v>13029.87</v>
      </c>
      <c r="K58" s="205">
        <v>15430.44</v>
      </c>
    </row>
    <row r="59" spans="1:11" ht="14.5">
      <c r="A59" s="156" t="s">
        <v>106</v>
      </c>
      <c r="B59" s="209">
        <v>640.82000000000005</v>
      </c>
      <c r="C59" s="209">
        <v>904.26</v>
      </c>
      <c r="D59" s="209">
        <v>1192.3399999999999</v>
      </c>
      <c r="E59" s="209">
        <v>1497.32</v>
      </c>
      <c r="F59" s="209">
        <v>439.25</v>
      </c>
      <c r="G59" s="209">
        <v>700.15</v>
      </c>
      <c r="H59" s="209">
        <v>333.19</v>
      </c>
      <c r="I59" s="209">
        <v>392.71</v>
      </c>
      <c r="J59" s="209">
        <v>646.94000000000005</v>
      </c>
      <c r="K59" s="209">
        <v>642.98</v>
      </c>
    </row>
    <row r="60" spans="1:11">
      <c r="A60" s="156" t="s">
        <v>107</v>
      </c>
      <c r="B60" s="205">
        <v>211.26</v>
      </c>
      <c r="C60" s="205">
        <v>251.36</v>
      </c>
      <c r="D60" s="205">
        <v>388.78</v>
      </c>
      <c r="E60" s="205">
        <v>480.18</v>
      </c>
      <c r="F60" s="205">
        <v>539.91999999999996</v>
      </c>
      <c r="G60" s="205">
        <v>717.9</v>
      </c>
      <c r="H60" s="205">
        <v>663.23</v>
      </c>
      <c r="I60" s="205">
        <v>1078.6300000000001</v>
      </c>
      <c r="J60" s="205">
        <v>1146.4000000000001</v>
      </c>
      <c r="K60" s="205">
        <v>1384.61</v>
      </c>
    </row>
    <row r="61" spans="1:11" s="155" customFormat="1" ht="13">
      <c r="A61" s="155" t="s">
        <v>179</v>
      </c>
      <c r="B61" s="205">
        <v>1807.65</v>
      </c>
      <c r="C61" s="205">
        <v>2354.81</v>
      </c>
      <c r="D61" s="205">
        <v>3101.56</v>
      </c>
      <c r="E61" s="205">
        <v>5819.28</v>
      </c>
      <c r="F61" s="205">
        <v>5648.22</v>
      </c>
      <c r="G61" s="205">
        <v>7005.5</v>
      </c>
      <c r="H61" s="205">
        <v>12076.16</v>
      </c>
      <c r="I61" s="205">
        <v>13655.05</v>
      </c>
      <c r="J61" s="205">
        <v>15470.98</v>
      </c>
      <c r="K61" s="205">
        <v>18106.29</v>
      </c>
    </row>
    <row r="62" spans="1:11">
      <c r="A62" s="156" t="s">
        <v>108</v>
      </c>
      <c r="B62" s="205">
        <v>1171.69</v>
      </c>
      <c r="C62" s="205">
        <v>1528.08</v>
      </c>
      <c r="D62" s="205">
        <v>2093.52</v>
      </c>
      <c r="E62" s="205">
        <v>2577.75</v>
      </c>
      <c r="F62" s="205">
        <v>3399.97</v>
      </c>
      <c r="G62" s="205">
        <v>4400.37</v>
      </c>
      <c r="H62" s="205">
        <v>5948.03</v>
      </c>
      <c r="I62" s="205">
        <v>7008.8</v>
      </c>
      <c r="J62" s="205">
        <v>9260.02</v>
      </c>
      <c r="K62" s="205">
        <v>11340.48</v>
      </c>
    </row>
    <row r="63" spans="1:11">
      <c r="A63" s="156" t="s">
        <v>109</v>
      </c>
      <c r="B63" s="205">
        <v>88.78</v>
      </c>
      <c r="C63" s="205">
        <v>98.12</v>
      </c>
      <c r="D63" s="205">
        <v>81.69</v>
      </c>
      <c r="E63" s="205">
        <v>152.88999999999999</v>
      </c>
      <c r="F63" s="205">
        <v>147.07</v>
      </c>
      <c r="G63" s="205">
        <v>376.84</v>
      </c>
      <c r="H63" s="205">
        <v>364.4</v>
      </c>
      <c r="I63" s="205">
        <v>1019.59</v>
      </c>
      <c r="J63" s="205">
        <v>1129.3399999999999</v>
      </c>
      <c r="K63" s="205">
        <v>829.16</v>
      </c>
    </row>
    <row r="64" spans="1:11" ht="14.5">
      <c r="A64" s="156" t="s">
        <v>110</v>
      </c>
      <c r="B64" s="205">
        <v>15.54</v>
      </c>
      <c r="C64" s="209">
        <v>15.23</v>
      </c>
      <c r="D64" s="205">
        <v>29.33</v>
      </c>
      <c r="E64" s="205">
        <v>25.69</v>
      </c>
      <c r="F64" s="205">
        <v>68.180000000000007</v>
      </c>
      <c r="G64" s="205">
        <v>16.53</v>
      </c>
      <c r="H64" s="205">
        <v>14.68</v>
      </c>
      <c r="I64" s="205">
        <v>2.95</v>
      </c>
      <c r="J64" s="205">
        <v>5.94</v>
      </c>
      <c r="K64" s="205">
        <v>202.2</v>
      </c>
    </row>
    <row r="65" spans="1:11">
      <c r="A65" s="156" t="s">
        <v>111</v>
      </c>
      <c r="B65" s="205">
        <v>531.64</v>
      </c>
      <c r="C65" s="205">
        <v>713.38</v>
      </c>
      <c r="D65" s="205">
        <v>897.02</v>
      </c>
      <c r="E65" s="205">
        <v>3062.95</v>
      </c>
      <c r="F65" s="205">
        <v>2033</v>
      </c>
      <c r="G65" s="205">
        <v>2211.7600000000002</v>
      </c>
      <c r="H65" s="205">
        <v>5749.05</v>
      </c>
      <c r="I65" s="205">
        <v>5623.71</v>
      </c>
      <c r="J65" s="205">
        <v>5075.68</v>
      </c>
      <c r="K65" s="205">
        <v>5734.45</v>
      </c>
    </row>
    <row r="66" spans="1:11" s="155" customFormat="1" ht="13">
      <c r="A66" s="155" t="s">
        <v>179</v>
      </c>
      <c r="B66" s="205">
        <v>1807.65</v>
      </c>
      <c r="C66" s="205">
        <v>2354.81</v>
      </c>
      <c r="D66" s="205">
        <v>3101.56</v>
      </c>
      <c r="E66" s="205">
        <v>5819.28</v>
      </c>
      <c r="F66" s="205">
        <v>5648.22</v>
      </c>
      <c r="G66" s="205">
        <v>7005.5</v>
      </c>
      <c r="H66" s="205">
        <v>12076.16</v>
      </c>
      <c r="I66" s="205">
        <v>13655.05</v>
      </c>
      <c r="J66" s="205">
        <v>15470.98</v>
      </c>
      <c r="K66" s="205">
        <v>18106.29</v>
      </c>
    </row>
    <row r="67" spans="1:11">
      <c r="A67" s="156" t="s">
        <v>112</v>
      </c>
      <c r="B67" s="205">
        <v>9.5399999999999991</v>
      </c>
      <c r="C67" s="205">
        <v>7.07</v>
      </c>
      <c r="D67" s="205">
        <v>8.42</v>
      </c>
      <c r="E67" s="205">
        <v>21</v>
      </c>
      <c r="F67" s="205">
        <v>33.520000000000003</v>
      </c>
      <c r="G67" s="205">
        <v>64.37</v>
      </c>
      <c r="H67" s="205">
        <v>19.55</v>
      </c>
      <c r="I67" s="205">
        <v>43.58</v>
      </c>
      <c r="J67" s="205">
        <v>66.89</v>
      </c>
      <c r="K67" s="205">
        <v>62.16</v>
      </c>
    </row>
    <row r="68" spans="1:11" ht="14.5">
      <c r="A68" s="156" t="s">
        <v>113</v>
      </c>
      <c r="B68" s="209">
        <v>378.33</v>
      </c>
      <c r="C68" s="209">
        <v>539.61</v>
      </c>
      <c r="D68" s="209">
        <v>671.69</v>
      </c>
      <c r="E68" s="209">
        <v>947.9</v>
      </c>
      <c r="F68" s="209">
        <v>1163.45</v>
      </c>
      <c r="G68" s="209">
        <v>1608.65</v>
      </c>
      <c r="H68" s="209">
        <v>1947.4</v>
      </c>
      <c r="I68" s="209">
        <v>2248.2800000000002</v>
      </c>
      <c r="J68" s="209">
        <v>2742.66</v>
      </c>
      <c r="K68" s="209">
        <v>3243.48</v>
      </c>
    </row>
    <row r="69" spans="1:11">
      <c r="A69" s="156" t="s">
        <v>114</v>
      </c>
      <c r="B69" s="205">
        <v>55.41</v>
      </c>
      <c r="C69" s="205">
        <v>38.04</v>
      </c>
      <c r="D69" s="205">
        <v>35.1</v>
      </c>
      <c r="E69" s="205">
        <v>1884.29</v>
      </c>
      <c r="F69" s="205">
        <v>560.17999999999995</v>
      </c>
      <c r="G69" s="205">
        <v>219.07</v>
      </c>
      <c r="H69" s="205">
        <v>107.88</v>
      </c>
      <c r="I69" s="205">
        <v>1445.58</v>
      </c>
      <c r="J69" s="205">
        <v>298.58</v>
      </c>
      <c r="K69" s="205">
        <v>1408.33</v>
      </c>
    </row>
    <row r="70" spans="1:11">
      <c r="A70" s="156" t="s">
        <v>318</v>
      </c>
      <c r="B70" s="205">
        <v>546752880</v>
      </c>
      <c r="C70" s="205">
        <v>561542680</v>
      </c>
      <c r="D70" s="205">
        <v>561542680</v>
      </c>
      <c r="E70" s="205">
        <v>624084486</v>
      </c>
      <c r="F70" s="205">
        <v>624084486</v>
      </c>
      <c r="G70" s="205">
        <v>624084486</v>
      </c>
      <c r="H70" s="205">
        <v>647774691</v>
      </c>
      <c r="I70" s="205">
        <v>647774691</v>
      </c>
      <c r="J70" s="205">
        <v>647774691</v>
      </c>
      <c r="K70" s="205">
        <v>647774691</v>
      </c>
    </row>
    <row r="71" spans="1:11" ht="14">
      <c r="A71" s="156" t="s">
        <v>319</v>
      </c>
      <c r="B71" s="211"/>
      <c r="C71" s="211"/>
      <c r="G71" s="211"/>
      <c r="H71" s="211"/>
    </row>
    <row r="72" spans="1:11">
      <c r="A72" s="156" t="s">
        <v>320</v>
      </c>
      <c r="B72" s="205">
        <v>10</v>
      </c>
      <c r="C72" s="205">
        <v>10</v>
      </c>
      <c r="D72" s="205">
        <v>10</v>
      </c>
      <c r="E72" s="205">
        <v>10</v>
      </c>
      <c r="F72" s="205">
        <v>10</v>
      </c>
      <c r="G72" s="205">
        <v>10</v>
      </c>
      <c r="H72" s="205">
        <v>10</v>
      </c>
      <c r="I72" s="205">
        <v>10</v>
      </c>
      <c r="J72" s="205">
        <v>10</v>
      </c>
      <c r="K72" s="205">
        <v>10</v>
      </c>
    </row>
    <row r="73" spans="1:11">
      <c r="H73" s="156">
        <f>H62-G62+H45</f>
        <v>1692.3999999999999</v>
      </c>
      <c r="I73" s="156">
        <f t="shared" ref="I73:K73" si="3">I62-H62+I45</f>
        <v>1222.7300000000005</v>
      </c>
      <c r="J73" s="156">
        <f t="shared" si="3"/>
        <v>2419.3100000000004</v>
      </c>
      <c r="K73" s="156">
        <f t="shared" si="3"/>
        <v>2244.5399999999991</v>
      </c>
    </row>
    <row r="80" spans="1:11" ht="13">
      <c r="A80" s="155" t="s">
        <v>321</v>
      </c>
    </row>
    <row r="81" spans="1:12" s="208" customFormat="1" ht="13">
      <c r="A81" s="206" t="s">
        <v>313</v>
      </c>
      <c r="B81" s="207">
        <v>41729</v>
      </c>
      <c r="C81" s="207">
        <v>42094</v>
      </c>
      <c r="D81" s="207">
        <v>42460</v>
      </c>
      <c r="E81" s="207">
        <v>42825</v>
      </c>
      <c r="F81" s="207">
        <v>43190</v>
      </c>
      <c r="G81" s="207">
        <v>43555</v>
      </c>
      <c r="H81" s="207">
        <v>43921</v>
      </c>
      <c r="I81" s="207">
        <v>44286</v>
      </c>
      <c r="J81" s="207">
        <v>44651</v>
      </c>
      <c r="K81" s="207">
        <v>45016</v>
      </c>
      <c r="L81" s="207"/>
    </row>
    <row r="82" spans="1:12" s="155" customFormat="1" ht="13">
      <c r="A82" s="156" t="s">
        <v>322</v>
      </c>
      <c r="B82" s="205">
        <v>198.14</v>
      </c>
      <c r="C82" s="205">
        <v>222.02</v>
      </c>
      <c r="D82" s="205">
        <v>433.47</v>
      </c>
      <c r="E82" s="205">
        <v>455.28</v>
      </c>
      <c r="F82" s="205">
        <v>729.99</v>
      </c>
      <c r="G82" s="205">
        <v>806.84</v>
      </c>
      <c r="H82" s="205">
        <v>1280.1400000000001</v>
      </c>
      <c r="I82" s="205">
        <v>1375.14</v>
      </c>
      <c r="J82" s="205">
        <v>1372.35</v>
      </c>
      <c r="K82" s="205">
        <v>2630.27</v>
      </c>
    </row>
    <row r="83" spans="1:12">
      <c r="A83" s="156" t="s">
        <v>323</v>
      </c>
      <c r="B83" s="205">
        <v>-270.17</v>
      </c>
      <c r="C83" s="205">
        <v>-473.88</v>
      </c>
      <c r="D83" s="205">
        <v>-632.89</v>
      </c>
      <c r="E83" s="205">
        <v>-2481.61</v>
      </c>
      <c r="F83" s="205">
        <v>463.55</v>
      </c>
      <c r="G83" s="205">
        <v>-958.37</v>
      </c>
      <c r="H83" s="205">
        <v>-4656.5600000000004</v>
      </c>
      <c r="I83" s="205">
        <v>-1110</v>
      </c>
      <c r="J83" s="205">
        <v>-1289.49</v>
      </c>
      <c r="K83" s="205">
        <v>-2313.1</v>
      </c>
    </row>
    <row r="84" spans="1:12">
      <c r="A84" s="156" t="s">
        <v>324</v>
      </c>
      <c r="B84" s="205">
        <v>65.23</v>
      </c>
      <c r="C84" s="205">
        <v>234.45</v>
      </c>
      <c r="D84" s="205">
        <v>196.44</v>
      </c>
      <c r="E84" s="205">
        <v>2025.26</v>
      </c>
      <c r="F84" s="205">
        <v>-1159.06</v>
      </c>
      <c r="G84" s="205">
        <v>208.98</v>
      </c>
      <c r="H84" s="205">
        <v>3357.42</v>
      </c>
      <c r="I84" s="205">
        <v>-179.5</v>
      </c>
      <c r="J84" s="205">
        <v>-179.24</v>
      </c>
      <c r="K84" s="205">
        <v>-205.14</v>
      </c>
    </row>
    <row r="85" spans="1:12" s="155" customFormat="1" ht="13">
      <c r="A85" s="156" t="s">
        <v>153</v>
      </c>
      <c r="B85" s="205">
        <v>-6.8</v>
      </c>
      <c r="C85" s="205">
        <v>-17.41</v>
      </c>
      <c r="D85" s="205">
        <v>-2.98</v>
      </c>
      <c r="E85" s="205">
        <v>-1.07</v>
      </c>
      <c r="F85" s="205">
        <v>34.479999999999997</v>
      </c>
      <c r="G85" s="205">
        <v>57.45</v>
      </c>
      <c r="H85" s="205">
        <v>-19</v>
      </c>
      <c r="I85" s="205">
        <v>85.64</v>
      </c>
      <c r="J85" s="205">
        <v>-96.38</v>
      </c>
      <c r="K85" s="205">
        <v>112.03</v>
      </c>
    </row>
    <row r="90" spans="1:12" s="155" customFormat="1" ht="13">
      <c r="A90" s="155" t="s">
        <v>325</v>
      </c>
      <c r="B90" s="205"/>
      <c r="C90" s="205"/>
      <c r="D90" s="205"/>
      <c r="E90" s="205">
        <v>637.85</v>
      </c>
      <c r="F90" s="205">
        <v>1324.8</v>
      </c>
      <c r="G90" s="205">
        <v>1471.1</v>
      </c>
      <c r="H90" s="205">
        <v>2187.5</v>
      </c>
      <c r="I90" s="205">
        <v>2859.05</v>
      </c>
      <c r="J90" s="205">
        <v>4003.35</v>
      </c>
      <c r="K90" s="205">
        <v>3401.05</v>
      </c>
    </row>
    <row r="92" spans="1:12" s="155" customFormat="1" ht="13">
      <c r="A92" s="155" t="s">
        <v>326</v>
      </c>
    </row>
    <row r="93" spans="1:12">
      <c r="A93" s="156" t="s">
        <v>327</v>
      </c>
      <c r="B93" s="212">
        <v>54.68</v>
      </c>
      <c r="C93" s="212">
        <v>56.15</v>
      </c>
      <c r="D93" s="212">
        <v>56.15</v>
      </c>
      <c r="E93" s="212">
        <v>62.41</v>
      </c>
      <c r="F93" s="212">
        <v>62.41</v>
      </c>
      <c r="G93" s="212">
        <v>62.41</v>
      </c>
      <c r="H93" s="212">
        <v>64.78</v>
      </c>
      <c r="I93" s="212">
        <v>64.78</v>
      </c>
      <c r="J93" s="212">
        <v>64.78</v>
      </c>
      <c r="K93" s="212">
        <v>64.83</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1049F449-B6DC-443F-BC7D-1661768F2C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9</vt:i4>
      </vt:variant>
    </vt:vector>
  </HeadingPairs>
  <TitlesOfParts>
    <vt:vector size="34" baseType="lpstr">
      <vt:lpstr>Income Statement</vt:lpstr>
      <vt:lpstr>Name Manager</vt:lpstr>
      <vt:lpstr>Scenario Analysis</vt:lpstr>
      <vt:lpstr>DCF 1</vt:lpstr>
      <vt:lpstr>3 Statement </vt:lpstr>
      <vt:lpstr>Cash Flow</vt:lpstr>
      <vt:lpstr>Beta</vt:lpstr>
      <vt:lpstr>Beta Comps</vt:lpstr>
      <vt:lpstr>Market Returns</vt:lpstr>
      <vt:lpstr>WACC</vt:lpstr>
      <vt:lpstr>ommon Size Statement</vt:lpstr>
      <vt:lpstr>Intrinsic Growth</vt:lpstr>
      <vt:lpstr>FCFF</vt:lpstr>
      <vt:lpstr>Rel. Pricing</vt:lpstr>
      <vt:lpstr>VAR</vt:lpstr>
      <vt:lpstr>Monte Carlo</vt:lpstr>
      <vt:lpstr>Dupont Analysis</vt:lpstr>
      <vt:lpstr>Altzman Z scores</vt:lpstr>
      <vt:lpstr>Data Room &gt;</vt:lpstr>
      <vt:lpstr>List of Stocks</vt:lpstr>
      <vt:lpstr>Raw FS</vt:lpstr>
      <vt:lpstr>Rel. Data</vt:lpstr>
      <vt:lpstr>Historical FS</vt:lpstr>
      <vt:lpstr>Data Sheet 1</vt:lpstr>
      <vt:lpstr>Data Sheet 2</vt:lpstr>
      <vt:lpstr>Beta</vt:lpstr>
      <vt:lpstr>CostofDebt</vt:lpstr>
      <vt:lpstr>DebtValue</vt:lpstr>
      <vt:lpstr>EquityValue</vt:lpstr>
      <vt:lpstr>MarketReturns</vt:lpstr>
      <vt:lpstr>'Altzman Z scores'!Print_Area</vt:lpstr>
      <vt:lpstr>'Dupont Analysis'!Print_Area</vt:lpstr>
      <vt:lpstr>RiskFreeRate</vt:lpstr>
      <vt:lpstr>TaxRate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Sukumar</dc:creator>
  <cp:lastModifiedBy>Sukumar (X)</cp:lastModifiedBy>
  <cp:lastPrinted>2024-05-12T16:50:16Z</cp:lastPrinted>
  <dcterms:created xsi:type="dcterms:W3CDTF">2015-06-05T18:17:20Z</dcterms:created>
  <dcterms:modified xsi:type="dcterms:W3CDTF">2024-10-06T18:50:36Z</dcterms:modified>
</cp:coreProperties>
</file>